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EA\Documents\dublin\"/>
    </mc:Choice>
  </mc:AlternateContent>
  <xr:revisionPtr revIDLastSave="0" documentId="13_ncr:1_{B27BC404-CA24-482F-927E-FD5A974D7649}" xr6:coauthVersionLast="45" xr6:coauthVersionMax="45" xr10:uidLastSave="{00000000-0000-0000-0000-000000000000}"/>
  <workbookProtection workbookAlgorithmName="SHA-512" workbookHashValue="YCjPp67fkL+BJfrvwtpKAJHPj0Eu19kTrqad1K5FxF+B5TxBukIirFLlCz15sBxv2kNdTcStoDNeGuRTxizNIA==" workbookSaltValue="Xy+g2yoBdSUUXkrcGc+v5Q==" workbookSpinCount="100000" lockStructure="1"/>
  <bookViews>
    <workbookView xWindow="-120" yWindow="-120" windowWidth="29040" windowHeight="15840" tabRatio="822" firstSheet="2" activeTab="3" xr2:uid="{00000000-000D-0000-FFFF-FFFF00000000}"/>
  </bookViews>
  <sheets>
    <sheet name="LEVANTAMIENTO" sheetId="16" r:id="rId1"/>
    <sheet name="COPIAS" sheetId="20" r:id="rId2"/>
    <sheet name="IMPRESION PIZARRONES" sheetId="19" r:id="rId3"/>
    <sheet name="EDC GENERAL" sheetId="2" r:id="rId4"/>
    <sheet name="EDC INDIVIDUAL" sheetId="1" r:id="rId5"/>
    <sheet name="ENERO" sheetId="4" r:id="rId6"/>
    <sheet name="BANCO FEB" sheetId="5" r:id="rId7"/>
    <sheet name="BANCO MAR" sheetId="6" r:id="rId8"/>
    <sheet name="BANCO ABR" sheetId="7" r:id="rId9"/>
    <sheet name="BANCO MAY" sheetId="8" r:id="rId10"/>
    <sheet name="BANCO JUN" sheetId="9" r:id="rId11"/>
    <sheet name="BANCO JUL" sheetId="10" r:id="rId12"/>
    <sheet name="BANCO AGO" sheetId="11" r:id="rId13"/>
    <sheet name="BANCO SEP" sheetId="12" r:id="rId14"/>
    <sheet name="BANCO OCT" sheetId="13" r:id="rId15"/>
    <sheet name="BANCO NOV" sheetId="14" r:id="rId16"/>
    <sheet name="BANCO DIC" sheetId="15" r:id="rId17"/>
  </sheets>
  <definedNames>
    <definedName name="_xlnm._FilterDatabase" localSheetId="8" hidden="1">'BANCO ABR'!$A$1:$H$300</definedName>
    <definedName name="_xlnm._FilterDatabase" localSheetId="12" hidden="1">'BANCO AGO'!$A$1:$H$300</definedName>
    <definedName name="_xlnm._FilterDatabase" localSheetId="16" hidden="1">'BANCO DIC'!$A$1:$H$300</definedName>
    <definedName name="_xlnm._FilterDatabase" localSheetId="6" hidden="1">'BANCO FEB'!$A$1:$H$300</definedName>
    <definedName name="_xlnm._FilterDatabase" localSheetId="11" hidden="1">'BANCO JUL'!$A$1:$H$300</definedName>
    <definedName name="_xlnm._FilterDatabase" localSheetId="10" hidden="1">'BANCO JUN'!$A$1:$H$300</definedName>
    <definedName name="_xlnm._FilterDatabase" localSheetId="7" hidden="1">'BANCO MAR'!$A$1:$H$300</definedName>
    <definedName name="_xlnm._FilterDatabase" localSheetId="9" hidden="1">'BANCO MAY'!$A$1:$H$300</definedName>
    <definedName name="_xlnm._FilterDatabase" localSheetId="15" hidden="1">'BANCO NOV'!$A$1:$H$300</definedName>
    <definedName name="_xlnm._FilterDatabase" localSheetId="14" hidden="1">'BANCO OCT'!$A$1:$H$300</definedName>
    <definedName name="_xlnm._FilterDatabase" localSheetId="13" hidden="1">'BANCO SEP'!$A$1:$H$300</definedName>
    <definedName name="_xlnm._FilterDatabase" localSheetId="3" hidden="1">'EDC GENERAL'!$A$1:$FB$202</definedName>
    <definedName name="_xlnm._FilterDatabase" localSheetId="5" hidden="1">ENERO!$A$1:$H$900</definedName>
    <definedName name="_xlnm._FilterDatabase" localSheetId="2" hidden="1">'IMPRESION PIZARRONES'!$A$9:$H$133</definedName>
    <definedName name="AAA" localSheetId="0">LEVANTAMIENTO!$M$7</definedName>
    <definedName name="AAA">'EDC INDIVIDUAL'!$W$7</definedName>
    <definedName name="_xlnm.Print_Area" localSheetId="1">COPIAS!$A$2:$C$61</definedName>
    <definedName name="_xlnm.Print_Area" localSheetId="4">'EDC INDIVIDUAL'!$A$1:$I$69</definedName>
    <definedName name="_xlnm.Print_Area" localSheetId="5">ENERO!$A$1:$H$914</definedName>
    <definedName name="_xlnm.Print_Area" localSheetId="2">'IMPRESION PIZARRONES'!$A$1:$H$136</definedName>
    <definedName name="XGH1" localSheetId="0">LEVANTAMIENTO!$AKU$1</definedName>
    <definedName name="XGH1">'EDC INDIVIDUAL'!$ALE$1</definedName>
    <definedName name="XXX1" localSheetId="0">LEVANTAMIENTO!$M$7</definedName>
    <definedName name="XXX1">'EDC INDIVIDUAL'!$W$7</definedName>
    <definedName name="ZZ" localSheetId="0">LEVANTAMIENTO!$M$7</definedName>
    <definedName name="ZZ">'EDC INDIVIDUAL'!$W$7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R130" i="2" l="1"/>
  <c r="CR128" i="2"/>
  <c r="CR127" i="2"/>
  <c r="CR126" i="2"/>
  <c r="CR125" i="2"/>
  <c r="CR124" i="2"/>
  <c r="CR123" i="2"/>
  <c r="CR122" i="2"/>
  <c r="CR121" i="2"/>
  <c r="CR120" i="2"/>
  <c r="CR119" i="2"/>
  <c r="CR118" i="2"/>
  <c r="CR117" i="2"/>
  <c r="CR116" i="2"/>
  <c r="CR115" i="2"/>
  <c r="CR114" i="2"/>
  <c r="CR113" i="2"/>
  <c r="CR112" i="2"/>
  <c r="CR111" i="2"/>
  <c r="CR110" i="2"/>
  <c r="CR109" i="2"/>
  <c r="CR108" i="2"/>
  <c r="CR107" i="2"/>
  <c r="CR106" i="2"/>
  <c r="CR105" i="2"/>
  <c r="CR104" i="2"/>
  <c r="CR103" i="2"/>
  <c r="CR102" i="2"/>
  <c r="CR101" i="2"/>
  <c r="CR100" i="2"/>
  <c r="CR99" i="2"/>
  <c r="CR98" i="2"/>
  <c r="CR97" i="2"/>
  <c r="CR96" i="2"/>
  <c r="CR95" i="2"/>
  <c r="CR94" i="2"/>
  <c r="CR93" i="2"/>
  <c r="CR92" i="2"/>
  <c r="CR91" i="2"/>
  <c r="CR90" i="2"/>
  <c r="CR89" i="2"/>
  <c r="CR88" i="2"/>
  <c r="CR87" i="2"/>
  <c r="CR86" i="2"/>
  <c r="CR85" i="2"/>
  <c r="CR84" i="2"/>
  <c r="CR83" i="2"/>
  <c r="CR82" i="2"/>
  <c r="CR81" i="2"/>
  <c r="CR80" i="2"/>
  <c r="CR79" i="2"/>
  <c r="CR78" i="2"/>
  <c r="CR77" i="2"/>
  <c r="CR76" i="2"/>
  <c r="CR75" i="2"/>
  <c r="CR74" i="2"/>
  <c r="CR73" i="2"/>
  <c r="CR72" i="2"/>
  <c r="CR71" i="2"/>
  <c r="CR70" i="2"/>
  <c r="CR69" i="2"/>
  <c r="CR68" i="2"/>
  <c r="CR67" i="2"/>
  <c r="CR66" i="2"/>
  <c r="CR65" i="2"/>
  <c r="CR64" i="2"/>
  <c r="CR63" i="2"/>
  <c r="CR62" i="2"/>
  <c r="CR61" i="2"/>
  <c r="CR60" i="2"/>
  <c r="CR59" i="2"/>
  <c r="CR58" i="2"/>
  <c r="CR57" i="2"/>
  <c r="CR56" i="2"/>
  <c r="CR55" i="2"/>
  <c r="CR54" i="2"/>
  <c r="CR53" i="2"/>
  <c r="CR52" i="2"/>
  <c r="CR51" i="2"/>
  <c r="CR50" i="2"/>
  <c r="CR49" i="2"/>
  <c r="CR48" i="2"/>
  <c r="CR47" i="2"/>
  <c r="CR46" i="2"/>
  <c r="CR45" i="2"/>
  <c r="CR44" i="2"/>
  <c r="CR43" i="2"/>
  <c r="CR42" i="2"/>
  <c r="CR41" i="2"/>
  <c r="CR40" i="2"/>
  <c r="CR39" i="2"/>
  <c r="CR38" i="2"/>
  <c r="CR37" i="2"/>
  <c r="CR36" i="2"/>
  <c r="CR35" i="2"/>
  <c r="CR34" i="2"/>
  <c r="CR33" i="2"/>
  <c r="CR32" i="2"/>
  <c r="CR31" i="2"/>
  <c r="CR30" i="2"/>
  <c r="CR29" i="2"/>
  <c r="CR28" i="2"/>
  <c r="CR27" i="2"/>
  <c r="CR26" i="2"/>
  <c r="CR25" i="2"/>
  <c r="CR24" i="2"/>
  <c r="CR23" i="2"/>
  <c r="CR22" i="2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N128" i="2" l="1"/>
  <c r="CN127" i="2"/>
  <c r="CN126" i="2"/>
  <c r="CN125" i="2"/>
  <c r="CN124" i="2"/>
  <c r="CN123" i="2"/>
  <c r="CN122" i="2"/>
  <c r="CN121" i="2"/>
  <c r="CN120" i="2"/>
  <c r="CN119" i="2"/>
  <c r="CN118" i="2"/>
  <c r="CN117" i="2"/>
  <c r="CN116" i="2"/>
  <c r="CN115" i="2"/>
  <c r="CN114" i="2"/>
  <c r="CN113" i="2"/>
  <c r="CN112" i="2"/>
  <c r="CN111" i="2"/>
  <c r="CN110" i="2"/>
  <c r="CN109" i="2"/>
  <c r="CN108" i="2"/>
  <c r="CN107" i="2"/>
  <c r="CN106" i="2"/>
  <c r="CN105" i="2"/>
  <c r="CN104" i="2"/>
  <c r="CN103" i="2"/>
  <c r="CN102" i="2"/>
  <c r="CN101" i="2"/>
  <c r="CN100" i="2"/>
  <c r="CN99" i="2"/>
  <c r="CN98" i="2"/>
  <c r="CN97" i="2"/>
  <c r="CN96" i="2"/>
  <c r="CN95" i="2"/>
  <c r="CN94" i="2"/>
  <c r="CN93" i="2"/>
  <c r="CN92" i="2"/>
  <c r="CN91" i="2"/>
  <c r="CN90" i="2"/>
  <c r="CN89" i="2"/>
  <c r="CN88" i="2"/>
  <c r="CN87" i="2"/>
  <c r="CN86" i="2"/>
  <c r="CN85" i="2"/>
  <c r="CN84" i="2"/>
  <c r="CN83" i="2"/>
  <c r="CN82" i="2"/>
  <c r="CN81" i="2"/>
  <c r="CN80" i="2"/>
  <c r="CN79" i="2"/>
  <c r="CN78" i="2"/>
  <c r="CN77" i="2"/>
  <c r="CN76" i="2"/>
  <c r="CN75" i="2"/>
  <c r="CN74" i="2"/>
  <c r="CN73" i="2"/>
  <c r="CN72" i="2"/>
  <c r="CN71" i="2"/>
  <c r="CN70" i="2"/>
  <c r="CN69" i="2"/>
  <c r="CN68" i="2"/>
  <c r="CN67" i="2"/>
  <c r="CN66" i="2"/>
  <c r="CN65" i="2"/>
  <c r="CN64" i="2"/>
  <c r="CN63" i="2"/>
  <c r="CN62" i="2"/>
  <c r="CN61" i="2"/>
  <c r="CN60" i="2"/>
  <c r="CN59" i="2"/>
  <c r="CN58" i="2"/>
  <c r="CN57" i="2"/>
  <c r="CN56" i="2"/>
  <c r="CN55" i="2"/>
  <c r="CN54" i="2"/>
  <c r="CN53" i="2"/>
  <c r="CN52" i="2"/>
  <c r="CN51" i="2"/>
  <c r="CN50" i="2"/>
  <c r="CN49" i="2"/>
  <c r="CN48" i="2"/>
  <c r="CN47" i="2"/>
  <c r="CN46" i="2"/>
  <c r="CN45" i="2"/>
  <c r="CN44" i="2"/>
  <c r="CN43" i="2"/>
  <c r="CN42" i="2"/>
  <c r="CN41" i="2"/>
  <c r="CN40" i="2"/>
  <c r="CN39" i="2"/>
  <c r="CN38" i="2"/>
  <c r="CN37" i="2"/>
  <c r="CN36" i="2"/>
  <c r="CN35" i="2"/>
  <c r="CN34" i="2"/>
  <c r="CN33" i="2"/>
  <c r="CN32" i="2"/>
  <c r="CN31" i="2"/>
  <c r="CN30" i="2"/>
  <c r="CN29" i="2"/>
  <c r="CN28" i="2"/>
  <c r="CN27" i="2"/>
  <c r="CN26" i="2"/>
  <c r="CN25" i="2"/>
  <c r="CN24" i="2"/>
  <c r="CN23" i="2"/>
  <c r="CN22" i="2"/>
  <c r="CN21" i="2"/>
  <c r="CN20" i="2"/>
  <c r="CN19" i="2"/>
  <c r="CN18" i="2"/>
  <c r="CN17" i="2"/>
  <c r="CN16" i="2"/>
  <c r="CN15" i="2"/>
  <c r="CN14" i="2"/>
  <c r="CN13" i="2"/>
  <c r="CN12" i="2"/>
  <c r="CN11" i="2"/>
  <c r="CN10" i="2"/>
  <c r="CN9" i="2"/>
  <c r="CN8" i="2"/>
  <c r="CN7" i="2"/>
  <c r="CN6" i="2"/>
  <c r="CN5" i="2"/>
  <c r="CM130" i="2"/>
  <c r="CH134" i="2"/>
  <c r="CJ128" i="2"/>
  <c r="CJ127" i="2"/>
  <c r="CJ126" i="2"/>
  <c r="CJ124" i="2"/>
  <c r="CJ123" i="2"/>
  <c r="CJ122" i="2"/>
  <c r="CJ121" i="2"/>
  <c r="CJ120" i="2"/>
  <c r="CJ119" i="2"/>
  <c r="CJ118" i="2"/>
  <c r="CJ117" i="2"/>
  <c r="CJ116" i="2"/>
  <c r="CJ115" i="2"/>
  <c r="CJ113" i="2"/>
  <c r="CJ112" i="2"/>
  <c r="CJ111" i="2"/>
  <c r="CJ110" i="2"/>
  <c r="CJ109" i="2"/>
  <c r="CJ108" i="2"/>
  <c r="CJ107" i="2"/>
  <c r="CJ106" i="2"/>
  <c r="CJ105" i="2"/>
  <c r="CJ104" i="2"/>
  <c r="CJ102" i="2"/>
  <c r="CJ101" i="2"/>
  <c r="CJ100" i="2"/>
  <c r="CJ99" i="2"/>
  <c r="CJ98" i="2"/>
  <c r="CJ97" i="2"/>
  <c r="CJ96" i="2"/>
  <c r="CJ95" i="2"/>
  <c r="CJ93" i="2"/>
  <c r="CJ91" i="2"/>
  <c r="CJ90" i="2"/>
  <c r="CJ89" i="2"/>
  <c r="CJ88" i="2"/>
  <c r="CJ87" i="2"/>
  <c r="CJ86" i="2"/>
  <c r="CJ85" i="2"/>
  <c r="CJ84" i="2"/>
  <c r="CJ83" i="2"/>
  <c r="CJ82" i="2"/>
  <c r="CJ80" i="2"/>
  <c r="CJ79" i="2"/>
  <c r="CJ78" i="2"/>
  <c r="CJ77" i="2"/>
  <c r="CJ76" i="2"/>
  <c r="CJ75" i="2"/>
  <c r="CJ74" i="2"/>
  <c r="CJ73" i="2"/>
  <c r="CJ72" i="2"/>
  <c r="CJ71" i="2"/>
  <c r="CJ69" i="2"/>
  <c r="CJ68" i="2"/>
  <c r="CJ67" i="2"/>
  <c r="CJ66" i="2"/>
  <c r="CJ65" i="2"/>
  <c r="CJ64" i="2"/>
  <c r="CJ63" i="2"/>
  <c r="CJ62" i="2"/>
  <c r="CJ61" i="2"/>
  <c r="CJ60" i="2"/>
  <c r="CJ58" i="2"/>
  <c r="CJ57" i="2"/>
  <c r="CJ56" i="2"/>
  <c r="CJ55" i="2"/>
  <c r="CJ54" i="2"/>
  <c r="CJ53" i="2"/>
  <c r="CJ52" i="2"/>
  <c r="CJ51" i="2"/>
  <c r="CJ50" i="2"/>
  <c r="CJ49" i="2"/>
  <c r="CJ47" i="2"/>
  <c r="CJ46" i="2"/>
  <c r="CJ45" i="2"/>
  <c r="CJ44" i="2"/>
  <c r="CJ43" i="2"/>
  <c r="CJ42" i="2"/>
  <c r="CJ41" i="2"/>
  <c r="CJ40" i="2"/>
  <c r="CJ39" i="2"/>
  <c r="CJ38" i="2"/>
  <c r="CJ36" i="2"/>
  <c r="CJ35" i="2"/>
  <c r="CJ34" i="2"/>
  <c r="CJ33" i="2"/>
  <c r="CJ32" i="2"/>
  <c r="CJ31" i="2"/>
  <c r="CJ30" i="2"/>
  <c r="CJ29" i="2"/>
  <c r="CJ28" i="2"/>
  <c r="CJ27" i="2"/>
  <c r="CJ25" i="2"/>
  <c r="CJ24" i="2"/>
  <c r="CJ23" i="2"/>
  <c r="CJ22" i="2"/>
  <c r="CJ21" i="2"/>
  <c r="CJ20" i="2"/>
  <c r="CJ19" i="2"/>
  <c r="CJ18" i="2"/>
  <c r="CJ17" i="2"/>
  <c r="CJ16" i="2"/>
  <c r="CJ14" i="2"/>
  <c r="CJ13" i="2"/>
  <c r="CJ12" i="2"/>
  <c r="CJ11" i="2"/>
  <c r="CJ10" i="2"/>
  <c r="CJ9" i="2"/>
  <c r="CJ8" i="2"/>
  <c r="CJ7" i="2"/>
  <c r="CJ6" i="2"/>
  <c r="CJ5" i="2"/>
  <c r="CN130" i="2" l="1"/>
  <c r="CO130" i="2"/>
  <c r="BM128" i="2"/>
  <c r="CG74" i="2"/>
  <c r="CH125" i="2" l="1"/>
  <c r="G130" i="19" s="1"/>
  <c r="CH114" i="2"/>
  <c r="G119" i="19" s="1"/>
  <c r="CH103" i="2"/>
  <c r="CH92" i="2"/>
  <c r="G97" i="19" s="1"/>
  <c r="CH81" i="2"/>
  <c r="G86" i="19" s="1"/>
  <c r="CH70" i="2"/>
  <c r="G75" i="19" s="1"/>
  <c r="CH59" i="2"/>
  <c r="CH48" i="2"/>
  <c r="G53" i="19" s="1"/>
  <c r="CH37" i="2"/>
  <c r="G42" i="19" s="1"/>
  <c r="CH26" i="2"/>
  <c r="G31" i="19" s="1"/>
  <c r="CH15" i="2"/>
  <c r="G108" i="19"/>
  <c r="G64" i="19"/>
  <c r="G20" i="19"/>
  <c r="BK66" i="2" l="1"/>
  <c r="BI66" i="2"/>
  <c r="CE128" i="2" l="1"/>
  <c r="CE127" i="2"/>
  <c r="CE126" i="2"/>
  <c r="CE124" i="2"/>
  <c r="CE123" i="2"/>
  <c r="CE122" i="2"/>
  <c r="CE121" i="2"/>
  <c r="CE120" i="2"/>
  <c r="CE119" i="2"/>
  <c r="CE118" i="2"/>
  <c r="CE117" i="2"/>
  <c r="CE116" i="2"/>
  <c r="CE115" i="2"/>
  <c r="CE113" i="2"/>
  <c r="CE112" i="2"/>
  <c r="CE111" i="2"/>
  <c r="CE110" i="2"/>
  <c r="CE109" i="2"/>
  <c r="CE108" i="2"/>
  <c r="CE107" i="2"/>
  <c r="CE106" i="2"/>
  <c r="CE105" i="2"/>
  <c r="CE104" i="2"/>
  <c r="CE102" i="2"/>
  <c r="CE101" i="2"/>
  <c r="CE100" i="2"/>
  <c r="CE99" i="2"/>
  <c r="CE98" i="2"/>
  <c r="CE97" i="2"/>
  <c r="CE96" i="2"/>
  <c r="CE95" i="2"/>
  <c r="CE94" i="2"/>
  <c r="CE93" i="2"/>
  <c r="CE91" i="2"/>
  <c r="CE90" i="2"/>
  <c r="CE89" i="2"/>
  <c r="CE88" i="2"/>
  <c r="CE87" i="2"/>
  <c r="CE86" i="2"/>
  <c r="CE85" i="2"/>
  <c r="CE84" i="2"/>
  <c r="CE83" i="2"/>
  <c r="CE82" i="2"/>
  <c r="CE80" i="2"/>
  <c r="CE79" i="2"/>
  <c r="CE78" i="2"/>
  <c r="CE77" i="2"/>
  <c r="CE76" i="2"/>
  <c r="CE75" i="2"/>
  <c r="CE74" i="2"/>
  <c r="CE73" i="2"/>
  <c r="CE72" i="2"/>
  <c r="CE71" i="2"/>
  <c r="CE69" i="2"/>
  <c r="CE68" i="2"/>
  <c r="CE67" i="2"/>
  <c r="CE66" i="2"/>
  <c r="CE65" i="2"/>
  <c r="CE64" i="2"/>
  <c r="CE63" i="2"/>
  <c r="CE62" i="2"/>
  <c r="CE61" i="2"/>
  <c r="CE60" i="2"/>
  <c r="CE58" i="2"/>
  <c r="CE57" i="2"/>
  <c r="CC57" i="2" s="1"/>
  <c r="CH57" i="2" s="1"/>
  <c r="G62" i="19" s="1"/>
  <c r="CE56" i="2"/>
  <c r="CE55" i="2"/>
  <c r="CE54" i="2"/>
  <c r="CE53" i="2"/>
  <c r="CE52" i="2"/>
  <c r="CE51" i="2"/>
  <c r="CE50" i="2"/>
  <c r="CE49" i="2"/>
  <c r="CE47" i="2"/>
  <c r="CE46" i="2"/>
  <c r="CE45" i="2"/>
  <c r="CE44" i="2"/>
  <c r="CE43" i="2"/>
  <c r="CE42" i="2"/>
  <c r="CE41" i="2"/>
  <c r="CE40" i="2"/>
  <c r="CE39" i="2"/>
  <c r="CE38" i="2"/>
  <c r="CE36" i="2"/>
  <c r="CE35" i="2"/>
  <c r="CE34" i="2"/>
  <c r="CE33" i="2"/>
  <c r="CE32" i="2"/>
  <c r="CE31" i="2"/>
  <c r="CE30" i="2"/>
  <c r="CE29" i="2"/>
  <c r="CE28" i="2"/>
  <c r="CE27" i="2"/>
  <c r="CE25" i="2"/>
  <c r="CC25" i="2" s="1"/>
  <c r="CH25" i="2" s="1"/>
  <c r="G30" i="19" s="1"/>
  <c r="CE24" i="2"/>
  <c r="CE23" i="2"/>
  <c r="CE22" i="2"/>
  <c r="CE21" i="2"/>
  <c r="CE20" i="2"/>
  <c r="CE19" i="2"/>
  <c r="CE18" i="2"/>
  <c r="CE17" i="2"/>
  <c r="CE16" i="2"/>
  <c r="CE14" i="2"/>
  <c r="CE13" i="2"/>
  <c r="CE12" i="2"/>
  <c r="CE11" i="2"/>
  <c r="CE10" i="2"/>
  <c r="CE9" i="2"/>
  <c r="CE8" i="2"/>
  <c r="CE7" i="2"/>
  <c r="CE6" i="2"/>
  <c r="CE5" i="2"/>
  <c r="CC5" i="2" s="1"/>
  <c r="CH5" i="2" s="1"/>
  <c r="G10" i="19" s="1"/>
  <c r="BZ128" i="2"/>
  <c r="BZ127" i="2"/>
  <c r="BZ126" i="2"/>
  <c r="BZ124" i="2"/>
  <c r="BZ123" i="2"/>
  <c r="BZ122" i="2"/>
  <c r="BZ121" i="2"/>
  <c r="BZ120" i="2"/>
  <c r="BZ119" i="2"/>
  <c r="BZ118" i="2"/>
  <c r="BZ117" i="2"/>
  <c r="BZ116" i="2"/>
  <c r="BZ115" i="2"/>
  <c r="BZ113" i="2"/>
  <c r="BZ112" i="2"/>
  <c r="BZ111" i="2"/>
  <c r="BZ110" i="2"/>
  <c r="BZ109" i="2"/>
  <c r="BZ108" i="2"/>
  <c r="BZ107" i="2"/>
  <c r="BZ106" i="2"/>
  <c r="BZ105" i="2"/>
  <c r="BZ104" i="2"/>
  <c r="BZ102" i="2"/>
  <c r="BZ101" i="2"/>
  <c r="BZ100" i="2"/>
  <c r="BZ99" i="2"/>
  <c r="BZ98" i="2"/>
  <c r="BZ97" i="2"/>
  <c r="BZ96" i="2"/>
  <c r="BZ95" i="2"/>
  <c r="BZ94" i="2"/>
  <c r="BZ93" i="2"/>
  <c r="BZ91" i="2"/>
  <c r="BZ90" i="2"/>
  <c r="BZ89" i="2"/>
  <c r="BZ88" i="2"/>
  <c r="BZ87" i="2"/>
  <c r="BZ86" i="2"/>
  <c r="BZ85" i="2"/>
  <c r="BZ84" i="2"/>
  <c r="BZ83" i="2"/>
  <c r="BZ82" i="2"/>
  <c r="BZ80" i="2"/>
  <c r="BZ79" i="2"/>
  <c r="BZ78" i="2"/>
  <c r="BZ77" i="2"/>
  <c r="BZ76" i="2"/>
  <c r="BZ75" i="2"/>
  <c r="BZ74" i="2"/>
  <c r="BZ73" i="2"/>
  <c r="BZ72" i="2"/>
  <c r="BZ71" i="2"/>
  <c r="BZ69" i="2"/>
  <c r="BZ68" i="2"/>
  <c r="BZ67" i="2"/>
  <c r="BZ66" i="2"/>
  <c r="BZ65" i="2"/>
  <c r="BZ64" i="2"/>
  <c r="BZ62" i="2"/>
  <c r="BZ61" i="2"/>
  <c r="BZ60" i="2"/>
  <c r="BZ58" i="2"/>
  <c r="BZ57" i="2"/>
  <c r="BZ56" i="2"/>
  <c r="BZ55" i="2"/>
  <c r="BZ54" i="2"/>
  <c r="BZ53" i="2"/>
  <c r="BZ52" i="2"/>
  <c r="BZ51" i="2"/>
  <c r="BZ50" i="2"/>
  <c r="BZ49" i="2"/>
  <c r="BZ47" i="2"/>
  <c r="BZ46" i="2"/>
  <c r="BZ45" i="2"/>
  <c r="BZ44" i="2"/>
  <c r="BZ43" i="2"/>
  <c r="BZ42" i="2"/>
  <c r="BZ41" i="2"/>
  <c r="BZ40" i="2"/>
  <c r="BZ38" i="2"/>
  <c r="BZ36" i="2"/>
  <c r="BZ35" i="2"/>
  <c r="BZ34" i="2"/>
  <c r="BZ33" i="2"/>
  <c r="BZ32" i="2"/>
  <c r="BZ31" i="2"/>
  <c r="BZ30" i="2"/>
  <c r="BZ29" i="2"/>
  <c r="BZ28" i="2"/>
  <c r="BZ27" i="2"/>
  <c r="BZ25" i="2"/>
  <c r="BZ24" i="2"/>
  <c r="BZ23" i="2"/>
  <c r="BZ22" i="2"/>
  <c r="BZ21" i="2"/>
  <c r="BZ20" i="2"/>
  <c r="BZ18" i="2"/>
  <c r="BZ17" i="2"/>
  <c r="BZ16" i="2"/>
  <c r="BZ14" i="2"/>
  <c r="BZ13" i="2"/>
  <c r="BZ12" i="2"/>
  <c r="BZ11" i="2"/>
  <c r="BZ10" i="2"/>
  <c r="BZ9" i="2"/>
  <c r="BZ8" i="2"/>
  <c r="BZ7" i="2"/>
  <c r="BZ6" i="2"/>
  <c r="BZ5" i="2"/>
  <c r="CC6" i="2" l="1"/>
  <c r="CH6" i="2" s="1"/>
  <c r="G11" i="19" s="1"/>
  <c r="CC8" i="2"/>
  <c r="CH8" i="2" s="1"/>
  <c r="G13" i="19" s="1"/>
  <c r="CC10" i="2"/>
  <c r="CH10" i="2" s="1"/>
  <c r="G15" i="19" s="1"/>
  <c r="CC12" i="2"/>
  <c r="CC14" i="2"/>
  <c r="CC17" i="2"/>
  <c r="CC19" i="2"/>
  <c r="CC21" i="2"/>
  <c r="CH21" i="2" s="1"/>
  <c r="G26" i="19" s="1"/>
  <c r="CC23" i="2"/>
  <c r="CH23" i="2" s="1"/>
  <c r="G28" i="19" s="1"/>
  <c r="CC28" i="2"/>
  <c r="CH28" i="2" s="1"/>
  <c r="G33" i="19" s="1"/>
  <c r="CC30" i="2"/>
  <c r="CC32" i="2"/>
  <c r="CH32" i="2" s="1"/>
  <c r="G37" i="19" s="1"/>
  <c r="CC34" i="2"/>
  <c r="CC36" i="2"/>
  <c r="CH36" i="2" s="1"/>
  <c r="G41" i="19" s="1"/>
  <c r="CC39" i="2"/>
  <c r="CC41" i="2"/>
  <c r="CC43" i="2"/>
  <c r="CH43" i="2" s="1"/>
  <c r="G48" i="19" s="1"/>
  <c r="CC45" i="2"/>
  <c r="CC47" i="2"/>
  <c r="CC50" i="2"/>
  <c r="CC52" i="2"/>
  <c r="CC54" i="2"/>
  <c r="CH54" i="2" s="1"/>
  <c r="G59" i="19" s="1"/>
  <c r="CC56" i="2"/>
  <c r="CC58" i="2"/>
  <c r="CH58" i="2" s="1"/>
  <c r="G63" i="19" s="1"/>
  <c r="CC61" i="2"/>
  <c r="CC63" i="2"/>
  <c r="CH63" i="2" s="1"/>
  <c r="G68" i="19" s="1"/>
  <c r="CC65" i="2"/>
  <c r="CH65" i="2" s="1"/>
  <c r="G70" i="19" s="1"/>
  <c r="CC67" i="2"/>
  <c r="CH67" i="2" s="1"/>
  <c r="G72" i="19" s="1"/>
  <c r="CC69" i="2"/>
  <c r="CH69" i="2" s="1"/>
  <c r="G74" i="19" s="1"/>
  <c r="CC72" i="2"/>
  <c r="CC74" i="2"/>
  <c r="CH74" i="2" s="1"/>
  <c r="G79" i="19" s="1"/>
  <c r="CC76" i="2"/>
  <c r="CH76" i="2" s="1"/>
  <c r="G81" i="19" s="1"/>
  <c r="CC78" i="2"/>
  <c r="CH78" i="2" s="1"/>
  <c r="G83" i="19" s="1"/>
  <c r="CC80" i="2"/>
  <c r="CH80" i="2" s="1"/>
  <c r="G85" i="19" s="1"/>
  <c r="CC83" i="2"/>
  <c r="CH83" i="2" s="1"/>
  <c r="G88" i="19" s="1"/>
  <c r="CC85" i="2"/>
  <c r="CC87" i="2"/>
  <c r="CH87" i="2" s="1"/>
  <c r="G92" i="19" s="1"/>
  <c r="CC89" i="2"/>
  <c r="CC91" i="2"/>
  <c r="CC94" i="2"/>
  <c r="CC96" i="2"/>
  <c r="CH96" i="2" s="1"/>
  <c r="G101" i="19" s="1"/>
  <c r="CC98" i="2"/>
  <c r="CH98" i="2" s="1"/>
  <c r="G103" i="19" s="1"/>
  <c r="CC100" i="2"/>
  <c r="CC102" i="2"/>
  <c r="CH102" i="2" s="1"/>
  <c r="G107" i="19" s="1"/>
  <c r="CC105" i="2"/>
  <c r="CH105" i="2" s="1"/>
  <c r="G110" i="19" s="1"/>
  <c r="CC107" i="2"/>
  <c r="CC109" i="2"/>
  <c r="CC111" i="2"/>
  <c r="CC113" i="2"/>
  <c r="CH113" i="2" s="1"/>
  <c r="G118" i="19" s="1"/>
  <c r="CC116" i="2"/>
  <c r="CH116" i="2" s="1"/>
  <c r="G121" i="19" s="1"/>
  <c r="CC118" i="2"/>
  <c r="CH118" i="2" s="1"/>
  <c r="G123" i="19" s="1"/>
  <c r="CC120" i="2"/>
  <c r="CH120" i="2" s="1"/>
  <c r="G125" i="19" s="1"/>
  <c r="CC122" i="2"/>
  <c r="CH122" i="2" s="1"/>
  <c r="G127" i="19" s="1"/>
  <c r="CC124" i="2"/>
  <c r="CC127" i="2"/>
  <c r="CH127" i="2" s="1"/>
  <c r="G132" i="19" s="1"/>
  <c r="CC7" i="2"/>
  <c r="CC9" i="2"/>
  <c r="CH9" i="2" s="1"/>
  <c r="G14" i="19" s="1"/>
  <c r="CC11" i="2"/>
  <c r="CH11" i="2" s="1"/>
  <c r="G16" i="19" s="1"/>
  <c r="CC13" i="2"/>
  <c r="CH13" i="2" s="1"/>
  <c r="G18" i="19" s="1"/>
  <c r="CC16" i="2"/>
  <c r="CH16" i="2" s="1"/>
  <c r="G21" i="19" s="1"/>
  <c r="CC18" i="2"/>
  <c r="CC20" i="2"/>
  <c r="CC22" i="2"/>
  <c r="CC24" i="2"/>
  <c r="CC27" i="2"/>
  <c r="CH27" i="2" s="1"/>
  <c r="G32" i="19" s="1"/>
  <c r="CC29" i="2"/>
  <c r="CH29" i="2" s="1"/>
  <c r="G34" i="19" s="1"/>
  <c r="CC31" i="2"/>
  <c r="CC33" i="2"/>
  <c r="CH33" i="2" s="1"/>
  <c r="G38" i="19" s="1"/>
  <c r="CC35" i="2"/>
  <c r="CH35" i="2" s="1"/>
  <c r="G40" i="19" s="1"/>
  <c r="CC38" i="2"/>
  <c r="CC40" i="2"/>
  <c r="CC42" i="2"/>
  <c r="CH42" i="2" s="1"/>
  <c r="G47" i="19" s="1"/>
  <c r="CC44" i="2"/>
  <c r="CH44" i="2" s="1"/>
  <c r="G49" i="19" s="1"/>
  <c r="CC46" i="2"/>
  <c r="CC49" i="2"/>
  <c r="CC51" i="2"/>
  <c r="CH51" i="2" s="1"/>
  <c r="G56" i="19" s="1"/>
  <c r="CC53" i="2"/>
  <c r="CC55" i="2"/>
  <c r="CH55" i="2" s="1"/>
  <c r="G60" i="19" s="1"/>
  <c r="CC60" i="2"/>
  <c r="CC62" i="2"/>
  <c r="CH62" i="2" s="1"/>
  <c r="G67" i="19" s="1"/>
  <c r="CC64" i="2"/>
  <c r="CC66" i="2"/>
  <c r="CH66" i="2" s="1"/>
  <c r="G71" i="19" s="1"/>
  <c r="CC68" i="2"/>
  <c r="CC71" i="2"/>
  <c r="CC73" i="2"/>
  <c r="CH73" i="2" s="1"/>
  <c r="G78" i="19" s="1"/>
  <c r="CC75" i="2"/>
  <c r="CH75" i="2" s="1"/>
  <c r="G80" i="19" s="1"/>
  <c r="CC77" i="2"/>
  <c r="CC79" i="2"/>
  <c r="CC82" i="2"/>
  <c r="CH82" i="2" s="1"/>
  <c r="G87" i="19" s="1"/>
  <c r="CC84" i="2"/>
  <c r="CH84" i="2" s="1"/>
  <c r="G89" i="19" s="1"/>
  <c r="CC86" i="2"/>
  <c r="CH86" i="2" s="1"/>
  <c r="G91" i="19" s="1"/>
  <c r="CC88" i="2"/>
  <c r="CC90" i="2"/>
  <c r="CH90" i="2" s="1"/>
  <c r="G95" i="19" s="1"/>
  <c r="CC93" i="2"/>
  <c r="CC95" i="2"/>
  <c r="CC97" i="2"/>
  <c r="CH97" i="2" s="1"/>
  <c r="G102" i="19" s="1"/>
  <c r="CC99" i="2"/>
  <c r="CC101" i="2"/>
  <c r="CH101" i="2" s="1"/>
  <c r="G106" i="19" s="1"/>
  <c r="CC104" i="2"/>
  <c r="CH104" i="2" s="1"/>
  <c r="G109" i="19" s="1"/>
  <c r="CC106" i="2"/>
  <c r="CH106" i="2" s="1"/>
  <c r="G111" i="19" s="1"/>
  <c r="CC108" i="2"/>
  <c r="CH108" i="2" s="1"/>
  <c r="G113" i="19" s="1"/>
  <c r="CC110" i="2"/>
  <c r="CH110" i="2" s="1"/>
  <c r="G115" i="19" s="1"/>
  <c r="CC112" i="2"/>
  <c r="CC115" i="2"/>
  <c r="CC117" i="2"/>
  <c r="CH117" i="2" s="1"/>
  <c r="G122" i="19" s="1"/>
  <c r="CC119" i="2"/>
  <c r="CH119" i="2" s="1"/>
  <c r="G124" i="19" s="1"/>
  <c r="CC121" i="2"/>
  <c r="CC123" i="2"/>
  <c r="CH123" i="2" s="1"/>
  <c r="G128" i="19" s="1"/>
  <c r="CC126" i="2"/>
  <c r="CH126" i="2" s="1"/>
  <c r="G131" i="19" s="1"/>
  <c r="CC128" i="2"/>
  <c r="CD130" i="2"/>
  <c r="BC125" i="2"/>
  <c r="BD125" i="2" s="1"/>
  <c r="D130" i="19" s="1"/>
  <c r="BC114" i="2"/>
  <c r="BD114" i="2" s="1"/>
  <c r="D119" i="19" s="1"/>
  <c r="BC103" i="2"/>
  <c r="BD103" i="2" s="1"/>
  <c r="D108" i="19" s="1"/>
  <c r="BC92" i="2"/>
  <c r="BD92" i="2" s="1"/>
  <c r="D97" i="19" s="1"/>
  <c r="BC81" i="2"/>
  <c r="BD81" i="2" s="1"/>
  <c r="D86" i="19" s="1"/>
  <c r="BC70" i="2"/>
  <c r="BD70" i="2" s="1"/>
  <c r="D75" i="19" s="1"/>
  <c r="BC59" i="2"/>
  <c r="BD59" i="2" s="1"/>
  <c r="D64" i="19" s="1"/>
  <c r="BC48" i="2"/>
  <c r="BD48" i="2" s="1"/>
  <c r="D53" i="19" s="1"/>
  <c r="BC46" i="2"/>
  <c r="BD46" i="2" s="1"/>
  <c r="D51" i="19" s="1"/>
  <c r="BC37" i="2"/>
  <c r="BD37" i="2" s="1"/>
  <c r="D42" i="19" s="1"/>
  <c r="BC26" i="2"/>
  <c r="BD26" i="2" s="1"/>
  <c r="D31" i="19" s="1"/>
  <c r="BC15" i="2"/>
  <c r="BD15" i="2" s="1"/>
  <c r="D20" i="19" s="1"/>
  <c r="CC130" i="2" l="1"/>
  <c r="D91" i="1"/>
  <c r="BB137" i="2"/>
  <c r="D95" i="1" l="1"/>
  <c r="D81" i="1"/>
  <c r="D75" i="1"/>
  <c r="D97" i="1" l="1"/>
  <c r="BB8" i="2"/>
  <c r="BL7" i="2" l="1"/>
  <c r="BB7" i="2"/>
  <c r="BF57" i="2" l="1"/>
  <c r="BP57" i="2"/>
  <c r="BU128" i="2" l="1"/>
  <c r="BS128" i="2" s="1"/>
  <c r="BU127" i="2"/>
  <c r="BS127" i="2" s="1"/>
  <c r="BU126" i="2"/>
  <c r="BS126" i="2" s="1"/>
  <c r="BU124" i="2"/>
  <c r="BS124" i="2" s="1"/>
  <c r="BU123" i="2"/>
  <c r="BS123" i="2" s="1"/>
  <c r="BU122" i="2"/>
  <c r="BS122" i="2" s="1"/>
  <c r="BU121" i="2"/>
  <c r="BS121" i="2" s="1"/>
  <c r="BU120" i="2"/>
  <c r="BS120" i="2" s="1"/>
  <c r="BU119" i="2"/>
  <c r="BS119" i="2" s="1"/>
  <c r="BU118" i="2"/>
  <c r="BS118" i="2" s="1"/>
  <c r="BU117" i="2"/>
  <c r="BS117" i="2" s="1"/>
  <c r="BU116" i="2"/>
  <c r="BS116" i="2" s="1"/>
  <c r="BU115" i="2"/>
  <c r="BS115" i="2" s="1"/>
  <c r="BU113" i="2"/>
  <c r="BS113" i="2" s="1"/>
  <c r="BU112" i="2"/>
  <c r="BS112" i="2" s="1"/>
  <c r="BU111" i="2"/>
  <c r="BS111" i="2" s="1"/>
  <c r="BU110" i="2"/>
  <c r="BS110" i="2" s="1"/>
  <c r="BU109" i="2"/>
  <c r="BS109" i="2" s="1"/>
  <c r="BU108" i="2"/>
  <c r="BS108" i="2" s="1"/>
  <c r="BU107" i="2"/>
  <c r="BS107" i="2" s="1"/>
  <c r="BU106" i="2"/>
  <c r="BS106" i="2" s="1"/>
  <c r="BU105" i="2"/>
  <c r="BS105" i="2" s="1"/>
  <c r="BU104" i="2"/>
  <c r="BS104" i="2" s="1"/>
  <c r="BU102" i="2"/>
  <c r="BS102" i="2" s="1"/>
  <c r="BU101" i="2"/>
  <c r="BS101" i="2" s="1"/>
  <c r="BU100" i="2"/>
  <c r="BS100" i="2" s="1"/>
  <c r="BU99" i="2"/>
  <c r="BS99" i="2" s="1"/>
  <c r="BU98" i="2"/>
  <c r="BS98" i="2" s="1"/>
  <c r="BU97" i="2"/>
  <c r="BS97" i="2" s="1"/>
  <c r="BU96" i="2"/>
  <c r="BS96" i="2" s="1"/>
  <c r="BU95" i="2"/>
  <c r="BS95" i="2" s="1"/>
  <c r="BU94" i="2"/>
  <c r="BS94" i="2" s="1"/>
  <c r="BU93" i="2"/>
  <c r="BS93" i="2" s="1"/>
  <c r="BU91" i="2"/>
  <c r="BS91" i="2" s="1"/>
  <c r="BU90" i="2"/>
  <c r="BS90" i="2" s="1"/>
  <c r="BU89" i="2"/>
  <c r="BS89" i="2" s="1"/>
  <c r="BU88" i="2"/>
  <c r="BS88" i="2" s="1"/>
  <c r="BU87" i="2"/>
  <c r="BS87" i="2" s="1"/>
  <c r="BU86" i="2"/>
  <c r="BS86" i="2" s="1"/>
  <c r="BU85" i="2"/>
  <c r="BS85" i="2" s="1"/>
  <c r="BU84" i="2"/>
  <c r="BS84" i="2" s="1"/>
  <c r="BU83" i="2"/>
  <c r="BS83" i="2" s="1"/>
  <c r="BU82" i="2"/>
  <c r="BS82" i="2" s="1"/>
  <c r="BU80" i="2"/>
  <c r="BS80" i="2" s="1"/>
  <c r="BU79" i="2"/>
  <c r="BS79" i="2" s="1"/>
  <c r="BU78" i="2"/>
  <c r="BS78" i="2" s="1"/>
  <c r="BU77" i="2"/>
  <c r="BS77" i="2" s="1"/>
  <c r="BU76" i="2"/>
  <c r="BS76" i="2" s="1"/>
  <c r="BU75" i="2"/>
  <c r="BS75" i="2" s="1"/>
  <c r="BU74" i="2"/>
  <c r="BS74" i="2" s="1"/>
  <c r="BU73" i="2"/>
  <c r="BS73" i="2" s="1"/>
  <c r="BU72" i="2"/>
  <c r="BS72" i="2" s="1"/>
  <c r="BU71" i="2"/>
  <c r="BS71" i="2" s="1"/>
  <c r="BU69" i="2"/>
  <c r="BS69" i="2" s="1"/>
  <c r="BU68" i="2"/>
  <c r="BS68" i="2" s="1"/>
  <c r="BU67" i="2"/>
  <c r="BS67" i="2" s="1"/>
  <c r="BU66" i="2"/>
  <c r="BS66" i="2" s="1"/>
  <c r="BU65" i="2"/>
  <c r="BS65" i="2" s="1"/>
  <c r="BU64" i="2"/>
  <c r="BS64" i="2" s="1"/>
  <c r="BU63" i="2"/>
  <c r="BS63" i="2" s="1"/>
  <c r="BU62" i="2"/>
  <c r="BS62" i="2" s="1"/>
  <c r="BU61" i="2"/>
  <c r="BS61" i="2" s="1"/>
  <c r="BU60" i="2"/>
  <c r="BS60" i="2" s="1"/>
  <c r="BU58" i="2"/>
  <c r="BS58" i="2" s="1"/>
  <c r="BU57" i="2"/>
  <c r="BU56" i="2"/>
  <c r="BS56" i="2" s="1"/>
  <c r="BU55" i="2"/>
  <c r="BS55" i="2" s="1"/>
  <c r="BU54" i="2"/>
  <c r="BS54" i="2" s="1"/>
  <c r="BU53" i="2"/>
  <c r="BS53" i="2" s="1"/>
  <c r="BU52" i="2"/>
  <c r="BS52" i="2" s="1"/>
  <c r="BU51" i="2"/>
  <c r="BS51" i="2" s="1"/>
  <c r="BU50" i="2"/>
  <c r="BS50" i="2" s="1"/>
  <c r="BU49" i="2"/>
  <c r="BS49" i="2" s="1"/>
  <c r="BU47" i="2"/>
  <c r="BS47" i="2" s="1"/>
  <c r="BU46" i="2"/>
  <c r="BS46" i="2" s="1"/>
  <c r="BU45" i="2"/>
  <c r="BS45" i="2" s="1"/>
  <c r="BU44" i="2"/>
  <c r="BS44" i="2" s="1"/>
  <c r="BU43" i="2"/>
  <c r="BS43" i="2" s="1"/>
  <c r="BU42" i="2"/>
  <c r="BS42" i="2" s="1"/>
  <c r="BU41" i="2"/>
  <c r="BS41" i="2" s="1"/>
  <c r="BU40" i="2"/>
  <c r="BS40" i="2" s="1"/>
  <c r="BU39" i="2"/>
  <c r="BS39" i="2" s="1"/>
  <c r="BU38" i="2"/>
  <c r="BS38" i="2" s="1"/>
  <c r="BU36" i="2"/>
  <c r="BS36" i="2" s="1"/>
  <c r="BU35" i="2"/>
  <c r="BS35" i="2" s="1"/>
  <c r="BU34" i="2"/>
  <c r="BS34" i="2" s="1"/>
  <c r="BU33" i="2"/>
  <c r="BS33" i="2" s="1"/>
  <c r="BU32" i="2"/>
  <c r="BS32" i="2" s="1"/>
  <c r="BU31" i="2"/>
  <c r="BS31" i="2" s="1"/>
  <c r="BU30" i="2"/>
  <c r="BS30" i="2" s="1"/>
  <c r="BU29" i="2"/>
  <c r="BS29" i="2" s="1"/>
  <c r="BU28" i="2"/>
  <c r="BS28" i="2" s="1"/>
  <c r="BU27" i="2"/>
  <c r="BS27" i="2" s="1"/>
  <c r="BU25" i="2"/>
  <c r="BS25" i="2" s="1"/>
  <c r="BU24" i="2"/>
  <c r="BS24" i="2" s="1"/>
  <c r="BU23" i="2"/>
  <c r="BS23" i="2" s="1"/>
  <c r="BU22" i="2"/>
  <c r="BS22" i="2" s="1"/>
  <c r="BU21" i="2"/>
  <c r="BS21" i="2" s="1"/>
  <c r="BU20" i="2"/>
  <c r="BS20" i="2" s="1"/>
  <c r="BU19" i="2"/>
  <c r="BS19" i="2" s="1"/>
  <c r="BU18" i="2"/>
  <c r="BS18" i="2" s="1"/>
  <c r="BU17" i="2"/>
  <c r="BS17" i="2" s="1"/>
  <c r="BU16" i="2"/>
  <c r="BS16" i="2" s="1"/>
  <c r="BU14" i="2"/>
  <c r="BS14" i="2" s="1"/>
  <c r="BU13" i="2"/>
  <c r="BS13" i="2" s="1"/>
  <c r="BU12" i="2"/>
  <c r="BS12" i="2" s="1"/>
  <c r="BU11" i="2"/>
  <c r="BS11" i="2" s="1"/>
  <c r="BU10" i="2"/>
  <c r="BS10" i="2" s="1"/>
  <c r="BU9" i="2"/>
  <c r="BS9" i="2" s="1"/>
  <c r="BU8" i="2"/>
  <c r="BS8" i="2" s="1"/>
  <c r="BU7" i="2"/>
  <c r="BS7" i="2" s="1"/>
  <c r="BU6" i="2"/>
  <c r="BS6" i="2" s="1"/>
  <c r="BU5" i="2"/>
  <c r="BS5" i="2" s="1"/>
  <c r="BP14" i="2"/>
  <c r="BR14" i="2" s="1"/>
  <c r="BW8" i="2"/>
  <c r="BW9" i="2"/>
  <c r="BW10" i="2"/>
  <c r="BW11" i="2"/>
  <c r="BW12" i="2"/>
  <c r="BW13" i="2"/>
  <c r="BW14" i="2"/>
  <c r="BR15" i="2"/>
  <c r="BT15" i="2" s="1"/>
  <c r="BW15" i="2"/>
  <c r="BV16" i="2"/>
  <c r="BW16" i="2"/>
  <c r="BW17" i="2"/>
  <c r="BV18" i="2"/>
  <c r="BW18" i="2"/>
  <c r="B21" i="1"/>
  <c r="A26" i="1"/>
  <c r="B26" i="1"/>
  <c r="BY12" i="2" l="1"/>
  <c r="BU15" i="2"/>
  <c r="BX15" i="2" s="1"/>
  <c r="F20" i="19" s="1"/>
  <c r="BY8" i="2"/>
  <c r="BX17" i="2"/>
  <c r="F22" i="19" s="1"/>
  <c r="BY9" i="2"/>
  <c r="BY14" i="2"/>
  <c r="BY17" i="2"/>
  <c r="BY16" i="2"/>
  <c r="BX16" i="2"/>
  <c r="F21" i="19" s="1"/>
  <c r="BY13" i="2"/>
  <c r="BY11" i="2"/>
  <c r="BX9" i="2"/>
  <c r="F14" i="19" s="1"/>
  <c r="BY18" i="2"/>
  <c r="BX18" i="2"/>
  <c r="F23" i="19" s="1"/>
  <c r="BX10" i="2"/>
  <c r="F15" i="19" s="1"/>
  <c r="BX12" i="2"/>
  <c r="F17" i="19" s="1"/>
  <c r="BX8" i="2"/>
  <c r="F13" i="19" s="1"/>
  <c r="BX14" i="2"/>
  <c r="F19" i="19" s="1"/>
  <c r="BP128" i="2"/>
  <c r="BP127" i="2"/>
  <c r="BP126" i="2"/>
  <c r="BP124" i="2"/>
  <c r="BP123" i="2"/>
  <c r="BP122" i="2"/>
  <c r="BP121" i="2"/>
  <c r="BP120" i="2"/>
  <c r="BP119" i="2"/>
  <c r="BP118" i="2"/>
  <c r="BP117" i="2"/>
  <c r="BP116" i="2"/>
  <c r="BP115" i="2"/>
  <c r="BP113" i="2"/>
  <c r="BP112" i="2"/>
  <c r="BP111" i="2"/>
  <c r="BP110" i="2"/>
  <c r="BP109" i="2"/>
  <c r="BP108" i="2"/>
  <c r="BP107" i="2"/>
  <c r="BP106" i="2"/>
  <c r="BP105" i="2"/>
  <c r="BP104" i="2"/>
  <c r="BP102" i="2"/>
  <c r="BP101" i="2"/>
  <c r="BP100" i="2"/>
  <c r="BP99" i="2"/>
  <c r="BP98" i="2"/>
  <c r="BP97" i="2"/>
  <c r="BP96" i="2"/>
  <c r="BP95" i="2"/>
  <c r="BP94" i="2"/>
  <c r="BP93" i="2"/>
  <c r="BP91" i="2"/>
  <c r="BP90" i="2"/>
  <c r="BP89" i="2"/>
  <c r="BP88" i="2"/>
  <c r="BP87" i="2"/>
  <c r="BP86" i="2"/>
  <c r="BP85" i="2"/>
  <c r="BP84" i="2"/>
  <c r="BP83" i="2"/>
  <c r="BP82" i="2"/>
  <c r="BP80" i="2"/>
  <c r="BP79" i="2"/>
  <c r="BP78" i="2"/>
  <c r="BP77" i="2"/>
  <c r="BP76" i="2"/>
  <c r="BP75" i="2"/>
  <c r="BP74" i="2"/>
  <c r="BR74" i="2" s="1"/>
  <c r="BP73" i="2"/>
  <c r="BP72" i="2"/>
  <c r="BP71" i="2"/>
  <c r="BP69" i="2"/>
  <c r="BP68" i="2"/>
  <c r="BP67" i="2"/>
  <c r="BP66" i="2"/>
  <c r="BP65" i="2"/>
  <c r="BP64" i="2"/>
  <c r="BP63" i="2"/>
  <c r="BP62" i="2"/>
  <c r="BP61" i="2"/>
  <c r="BP60" i="2"/>
  <c r="BP58" i="2"/>
  <c r="BP56" i="2"/>
  <c r="BP55" i="2"/>
  <c r="BP54" i="2"/>
  <c r="BP53" i="2"/>
  <c r="BP52" i="2"/>
  <c r="BP51" i="2"/>
  <c r="BP50" i="2"/>
  <c r="BP49" i="2"/>
  <c r="BP47" i="2"/>
  <c r="BP46" i="2"/>
  <c r="BP45" i="2"/>
  <c r="BP44" i="2"/>
  <c r="BP43" i="2"/>
  <c r="BP42" i="2"/>
  <c r="BP41" i="2"/>
  <c r="BP40" i="2"/>
  <c r="BP39" i="2"/>
  <c r="BP38" i="2"/>
  <c r="BP36" i="2"/>
  <c r="BP35" i="2"/>
  <c r="BP34" i="2"/>
  <c r="BP33" i="2"/>
  <c r="BP32" i="2"/>
  <c r="BP31" i="2"/>
  <c r="BP30" i="2"/>
  <c r="BP29" i="2"/>
  <c r="BP28" i="2"/>
  <c r="BP27" i="2"/>
  <c r="BP25" i="2"/>
  <c r="BP24" i="2"/>
  <c r="BP23" i="2"/>
  <c r="BP22" i="2"/>
  <c r="BP21" i="2"/>
  <c r="BP20" i="2"/>
  <c r="BP19" i="2"/>
  <c r="BP18" i="2"/>
  <c r="BR18" i="2" s="1"/>
  <c r="BP17" i="2"/>
  <c r="BR17" i="2" s="1"/>
  <c r="BP16" i="2"/>
  <c r="BR16" i="2" s="1"/>
  <c r="BP13" i="2"/>
  <c r="BR13" i="2" s="1"/>
  <c r="BP12" i="2"/>
  <c r="BR12" i="2" s="1"/>
  <c r="BP11" i="2"/>
  <c r="BR11" i="2" s="1"/>
  <c r="BP10" i="2"/>
  <c r="BR10" i="2" s="1"/>
  <c r="BY10" i="2" s="1"/>
  <c r="BP9" i="2"/>
  <c r="BR9" i="2" s="1"/>
  <c r="BP8" i="2"/>
  <c r="BR8" i="2" s="1"/>
  <c r="BP7" i="2"/>
  <c r="BP6" i="2"/>
  <c r="BP5" i="2"/>
  <c r="BL101" i="2"/>
  <c r="BL136" i="2" s="1"/>
  <c r="BY15" i="2" l="1"/>
  <c r="A21" i="1"/>
  <c r="BX11" i="2"/>
  <c r="F16" i="19" s="1"/>
  <c r="BX13" i="2"/>
  <c r="F18" i="19" s="1"/>
  <c r="AS128" i="2"/>
  <c r="AT128" i="2" s="1"/>
  <c r="AS127" i="2"/>
  <c r="AT127" i="2" s="1"/>
  <c r="AS126" i="2"/>
  <c r="AT126" i="2" s="1"/>
  <c r="AS124" i="2"/>
  <c r="AT124" i="2" s="1"/>
  <c r="AS123" i="2"/>
  <c r="AT123" i="2" s="1"/>
  <c r="AS122" i="2"/>
  <c r="AT122" i="2" s="1"/>
  <c r="AS121" i="2"/>
  <c r="AT121" i="2" s="1"/>
  <c r="AS120" i="2"/>
  <c r="AT120" i="2" s="1"/>
  <c r="AS119" i="2"/>
  <c r="AT119" i="2" s="1"/>
  <c r="AS118" i="2"/>
  <c r="AT118" i="2" s="1"/>
  <c r="AS117" i="2"/>
  <c r="AT117" i="2" s="1"/>
  <c r="AS116" i="2"/>
  <c r="AT116" i="2" s="1"/>
  <c r="AS115" i="2"/>
  <c r="AT115" i="2" s="1"/>
  <c r="AS113" i="2"/>
  <c r="AT113" i="2" s="1"/>
  <c r="AS112" i="2"/>
  <c r="AT112" i="2" s="1"/>
  <c r="AS111" i="2"/>
  <c r="AT111" i="2" s="1"/>
  <c r="AS110" i="2"/>
  <c r="AT110" i="2" s="1"/>
  <c r="AS109" i="2"/>
  <c r="AT109" i="2" s="1"/>
  <c r="AS108" i="2"/>
  <c r="AT108" i="2" s="1"/>
  <c r="AS107" i="2"/>
  <c r="AT107" i="2" s="1"/>
  <c r="AS106" i="2"/>
  <c r="AT106" i="2" s="1"/>
  <c r="AS105" i="2"/>
  <c r="AT105" i="2" s="1"/>
  <c r="AS104" i="2"/>
  <c r="AT104" i="2" s="1"/>
  <c r="AS102" i="2"/>
  <c r="AT102" i="2" s="1"/>
  <c r="AS101" i="2"/>
  <c r="AT101" i="2" s="1"/>
  <c r="AS100" i="2"/>
  <c r="AT100" i="2" s="1"/>
  <c r="AS99" i="2"/>
  <c r="AT99" i="2" s="1"/>
  <c r="AS98" i="2"/>
  <c r="AT98" i="2" s="1"/>
  <c r="AS97" i="2"/>
  <c r="AT97" i="2" s="1"/>
  <c r="AS96" i="2"/>
  <c r="AT96" i="2" s="1"/>
  <c r="AS95" i="2"/>
  <c r="AT95" i="2" s="1"/>
  <c r="AS94" i="2"/>
  <c r="AT94" i="2" s="1"/>
  <c r="AS93" i="2"/>
  <c r="AT93" i="2" s="1"/>
  <c r="AS91" i="2"/>
  <c r="AT91" i="2" s="1"/>
  <c r="AS90" i="2"/>
  <c r="AT90" i="2" s="1"/>
  <c r="AS89" i="2"/>
  <c r="AT89" i="2" s="1"/>
  <c r="AS88" i="2"/>
  <c r="AT88" i="2" s="1"/>
  <c r="AS87" i="2"/>
  <c r="AT87" i="2" s="1"/>
  <c r="AS86" i="2"/>
  <c r="AT86" i="2" s="1"/>
  <c r="AS85" i="2"/>
  <c r="AT85" i="2" s="1"/>
  <c r="AS84" i="2"/>
  <c r="AT84" i="2" s="1"/>
  <c r="AS83" i="2"/>
  <c r="AT83" i="2" s="1"/>
  <c r="AS82" i="2"/>
  <c r="AT82" i="2" s="1"/>
  <c r="AS80" i="2"/>
  <c r="AT80" i="2" s="1"/>
  <c r="AS79" i="2"/>
  <c r="AT79" i="2" s="1"/>
  <c r="AS78" i="2"/>
  <c r="AT78" i="2" s="1"/>
  <c r="AS77" i="2"/>
  <c r="AT77" i="2" s="1"/>
  <c r="AS76" i="2"/>
  <c r="AT76" i="2" s="1"/>
  <c r="AS75" i="2"/>
  <c r="AT75" i="2" s="1"/>
  <c r="AS74" i="2"/>
  <c r="AT74" i="2" s="1"/>
  <c r="AS73" i="2"/>
  <c r="AT73" i="2" s="1"/>
  <c r="AS72" i="2"/>
  <c r="AT72" i="2" s="1"/>
  <c r="AS71" i="2"/>
  <c r="AT71" i="2" s="1"/>
  <c r="AS69" i="2"/>
  <c r="AT69" i="2" s="1"/>
  <c r="AS68" i="2"/>
  <c r="AT68" i="2" s="1"/>
  <c r="AS67" i="2"/>
  <c r="AT67" i="2" s="1"/>
  <c r="AS66" i="2"/>
  <c r="AT66" i="2" s="1"/>
  <c r="AS65" i="2"/>
  <c r="AT65" i="2" s="1"/>
  <c r="AS64" i="2"/>
  <c r="AT64" i="2" s="1"/>
  <c r="AS63" i="2"/>
  <c r="AT63" i="2" s="1"/>
  <c r="AS62" i="2"/>
  <c r="AT62" i="2" s="1"/>
  <c r="AS61" i="2"/>
  <c r="AT61" i="2" s="1"/>
  <c r="AS60" i="2"/>
  <c r="AT60" i="2" s="1"/>
  <c r="AS58" i="2"/>
  <c r="AT58" i="2" s="1"/>
  <c r="AS57" i="2"/>
  <c r="AT57" i="2" s="1"/>
  <c r="AS56" i="2"/>
  <c r="AT56" i="2" s="1"/>
  <c r="AS55" i="2"/>
  <c r="AT55" i="2" s="1"/>
  <c r="AS54" i="2"/>
  <c r="AT54" i="2" s="1"/>
  <c r="AS53" i="2"/>
  <c r="AT53" i="2" s="1"/>
  <c r="AS52" i="2"/>
  <c r="AT52" i="2" s="1"/>
  <c r="AS51" i="2"/>
  <c r="AT51" i="2" s="1"/>
  <c r="AS50" i="2"/>
  <c r="AT50" i="2" s="1"/>
  <c r="AS49" i="2"/>
  <c r="AT49" i="2" s="1"/>
  <c r="AS47" i="2"/>
  <c r="AT47" i="2" s="1"/>
  <c r="AS46" i="2"/>
  <c r="AT46" i="2" s="1"/>
  <c r="AS45" i="2"/>
  <c r="AT45" i="2" s="1"/>
  <c r="AS44" i="2"/>
  <c r="AT44" i="2" s="1"/>
  <c r="AS43" i="2"/>
  <c r="AT43" i="2" s="1"/>
  <c r="AS42" i="2"/>
  <c r="AT42" i="2" s="1"/>
  <c r="AS41" i="2"/>
  <c r="AT41" i="2" s="1"/>
  <c r="AS40" i="2"/>
  <c r="AT40" i="2" s="1"/>
  <c r="AS39" i="2"/>
  <c r="AT39" i="2" s="1"/>
  <c r="AS38" i="2"/>
  <c r="AT38" i="2" s="1"/>
  <c r="AS36" i="2"/>
  <c r="AT36" i="2" s="1"/>
  <c r="AS35" i="2"/>
  <c r="AT35" i="2" s="1"/>
  <c r="AS34" i="2"/>
  <c r="AT34" i="2" s="1"/>
  <c r="AS33" i="2"/>
  <c r="AT33" i="2" s="1"/>
  <c r="AS32" i="2"/>
  <c r="AT32" i="2" s="1"/>
  <c r="AS31" i="2"/>
  <c r="AT31" i="2" s="1"/>
  <c r="AS30" i="2"/>
  <c r="AT30" i="2" s="1"/>
  <c r="AS29" i="2"/>
  <c r="AT29" i="2" s="1"/>
  <c r="AS28" i="2"/>
  <c r="AT28" i="2" s="1"/>
  <c r="AS27" i="2"/>
  <c r="AT27" i="2" s="1"/>
  <c r="AS25" i="2"/>
  <c r="AT25" i="2" s="1"/>
  <c r="AS24" i="2"/>
  <c r="AT24" i="2" s="1"/>
  <c r="AS23" i="2"/>
  <c r="AT23" i="2" s="1"/>
  <c r="AS22" i="2"/>
  <c r="AT22" i="2" s="1"/>
  <c r="AS21" i="2"/>
  <c r="AT21" i="2" s="1"/>
  <c r="AS20" i="2"/>
  <c r="AT20" i="2" s="1"/>
  <c r="AS19" i="2"/>
  <c r="AT19" i="2" s="1"/>
  <c r="AS18" i="2"/>
  <c r="AT18" i="2" s="1"/>
  <c r="AS17" i="2"/>
  <c r="AT17" i="2" s="1"/>
  <c r="AS16" i="2"/>
  <c r="AT16" i="2" s="1"/>
  <c r="AS14" i="2"/>
  <c r="AT14" i="2" s="1"/>
  <c r="AS13" i="2"/>
  <c r="AT13" i="2" s="1"/>
  <c r="AS12" i="2"/>
  <c r="AT12" i="2" s="1"/>
  <c r="AS11" i="2"/>
  <c r="AT11" i="2" s="1"/>
  <c r="AS10" i="2"/>
  <c r="AT10" i="2" s="1"/>
  <c r="AS9" i="2"/>
  <c r="AT9" i="2" s="1"/>
  <c r="AS8" i="2"/>
  <c r="AT8" i="2" s="1"/>
  <c r="AS7" i="2"/>
  <c r="AT7" i="2" s="1"/>
  <c r="AS6" i="2"/>
  <c r="AT6" i="2" s="1"/>
  <c r="AS5" i="2"/>
  <c r="AT5" i="2" s="1"/>
  <c r="G6" i="1"/>
  <c r="G16" i="1"/>
  <c r="G11" i="1"/>
  <c r="AT125" i="2"/>
  <c r="AT114" i="2"/>
  <c r="AT103" i="2"/>
  <c r="AT92" i="2"/>
  <c r="AT81" i="2"/>
  <c r="AT70" i="2"/>
  <c r="AT59" i="2"/>
  <c r="AT48" i="2"/>
  <c r="AT37" i="2"/>
  <c r="AT26" i="2"/>
  <c r="AT15" i="2"/>
  <c r="BK5" i="2" l="1"/>
  <c r="BK6" i="2"/>
  <c r="BI6" i="2" s="1"/>
  <c r="BK7" i="2"/>
  <c r="BI7" i="2" s="1"/>
  <c r="BK8" i="2"/>
  <c r="BI8" i="2" s="1"/>
  <c r="BK9" i="2"/>
  <c r="BI9" i="2" s="1"/>
  <c r="BK10" i="2"/>
  <c r="BI10" i="2" s="1"/>
  <c r="BK11" i="2"/>
  <c r="BI11" i="2" s="1"/>
  <c r="BK12" i="2"/>
  <c r="BI12" i="2" s="1"/>
  <c r="BK13" i="2"/>
  <c r="BI13" i="2" s="1"/>
  <c r="BK14" i="2"/>
  <c r="BI14" i="2" s="1"/>
  <c r="BK16" i="2"/>
  <c r="BI16" i="2" s="1"/>
  <c r="BK17" i="2"/>
  <c r="BI17" i="2" s="1"/>
  <c r="BK18" i="2"/>
  <c r="BI18" i="2" s="1"/>
  <c r="BK19" i="2"/>
  <c r="BI19" i="2" s="1"/>
  <c r="BK20" i="2"/>
  <c r="BI20" i="2" s="1"/>
  <c r="BK21" i="2"/>
  <c r="BI21" i="2" s="1"/>
  <c r="BK22" i="2"/>
  <c r="BI22" i="2" s="1"/>
  <c r="BK23" i="2"/>
  <c r="BI23" i="2" s="1"/>
  <c r="BK24" i="2"/>
  <c r="BI24" i="2" s="1"/>
  <c r="BK25" i="2"/>
  <c r="BI25" i="2" s="1"/>
  <c r="BK27" i="2"/>
  <c r="BI27" i="2" s="1"/>
  <c r="BK28" i="2"/>
  <c r="BI28" i="2" s="1"/>
  <c r="BK29" i="2"/>
  <c r="BI29" i="2" s="1"/>
  <c r="BK30" i="2"/>
  <c r="BI30" i="2" s="1"/>
  <c r="BK31" i="2"/>
  <c r="BI31" i="2" s="1"/>
  <c r="BK32" i="2"/>
  <c r="BI32" i="2" s="1"/>
  <c r="BK33" i="2"/>
  <c r="BI33" i="2" s="1"/>
  <c r="BK34" i="2"/>
  <c r="BI34" i="2" s="1"/>
  <c r="BK35" i="2"/>
  <c r="BI35" i="2" s="1"/>
  <c r="BK36" i="2"/>
  <c r="BI36" i="2" s="1"/>
  <c r="BK38" i="2"/>
  <c r="BI38" i="2" s="1"/>
  <c r="BK39" i="2"/>
  <c r="BI39" i="2" s="1"/>
  <c r="BK40" i="2"/>
  <c r="BI40" i="2" s="1"/>
  <c r="BK41" i="2"/>
  <c r="BI41" i="2" s="1"/>
  <c r="BK42" i="2"/>
  <c r="BI42" i="2" s="1"/>
  <c r="BK43" i="2"/>
  <c r="BI43" i="2" s="1"/>
  <c r="BK44" i="2"/>
  <c r="BI44" i="2" s="1"/>
  <c r="BK45" i="2"/>
  <c r="BI45" i="2" s="1"/>
  <c r="BK46" i="2"/>
  <c r="BI46" i="2" s="1"/>
  <c r="BK47" i="2"/>
  <c r="BI47" i="2" s="1"/>
  <c r="BK49" i="2"/>
  <c r="BI49" i="2" s="1"/>
  <c r="BK50" i="2"/>
  <c r="BI50" i="2" s="1"/>
  <c r="BK51" i="2"/>
  <c r="BI51" i="2" s="1"/>
  <c r="BK52" i="2"/>
  <c r="BI52" i="2" s="1"/>
  <c r="BK53" i="2"/>
  <c r="BI53" i="2" s="1"/>
  <c r="BK54" i="2"/>
  <c r="BI54" i="2" s="1"/>
  <c r="BK55" i="2"/>
  <c r="BI55" i="2" s="1"/>
  <c r="BK56" i="2"/>
  <c r="BI56" i="2" s="1"/>
  <c r="BK57" i="2"/>
  <c r="BI57" i="2" s="1"/>
  <c r="BK58" i="2"/>
  <c r="BI58" i="2" s="1"/>
  <c r="BK60" i="2"/>
  <c r="BI60" i="2" s="1"/>
  <c r="BK61" i="2"/>
  <c r="BI61" i="2" s="1"/>
  <c r="BK62" i="2"/>
  <c r="BI62" i="2" s="1"/>
  <c r="BK63" i="2"/>
  <c r="BI63" i="2" s="1"/>
  <c r="BK64" i="2"/>
  <c r="BI64" i="2" s="1"/>
  <c r="BK65" i="2"/>
  <c r="BI65" i="2" s="1"/>
  <c r="BK67" i="2"/>
  <c r="BI67" i="2" s="1"/>
  <c r="BK68" i="2"/>
  <c r="BI68" i="2" s="1"/>
  <c r="BK69" i="2"/>
  <c r="BI69" i="2" s="1"/>
  <c r="BK71" i="2"/>
  <c r="BI71" i="2" s="1"/>
  <c r="BK72" i="2"/>
  <c r="BI72" i="2" s="1"/>
  <c r="BK73" i="2"/>
  <c r="BI73" i="2" s="1"/>
  <c r="BK74" i="2"/>
  <c r="BI74" i="2" s="1"/>
  <c r="BK75" i="2"/>
  <c r="BI75" i="2" s="1"/>
  <c r="BK76" i="2"/>
  <c r="BI76" i="2" s="1"/>
  <c r="BK77" i="2"/>
  <c r="BI77" i="2" s="1"/>
  <c r="BK78" i="2"/>
  <c r="BI78" i="2" s="1"/>
  <c r="BK79" i="2"/>
  <c r="BI79" i="2" s="1"/>
  <c r="BK80" i="2"/>
  <c r="BI80" i="2" s="1"/>
  <c r="BK82" i="2"/>
  <c r="BI82" i="2" s="1"/>
  <c r="BK83" i="2"/>
  <c r="BI83" i="2" s="1"/>
  <c r="BK84" i="2"/>
  <c r="BI84" i="2" s="1"/>
  <c r="BK85" i="2"/>
  <c r="BI85" i="2" s="1"/>
  <c r="BK86" i="2"/>
  <c r="BI86" i="2" s="1"/>
  <c r="BK87" i="2"/>
  <c r="BI87" i="2" s="1"/>
  <c r="BK88" i="2"/>
  <c r="BI88" i="2" s="1"/>
  <c r="BK89" i="2"/>
  <c r="BI89" i="2" s="1"/>
  <c r="BK90" i="2"/>
  <c r="BI90" i="2" s="1"/>
  <c r="BK91" i="2"/>
  <c r="BI91" i="2" s="1"/>
  <c r="BK93" i="2"/>
  <c r="BI93" i="2" s="1"/>
  <c r="BK94" i="2"/>
  <c r="BI94" i="2" s="1"/>
  <c r="BK95" i="2"/>
  <c r="BI95" i="2" s="1"/>
  <c r="BK96" i="2"/>
  <c r="BI96" i="2" s="1"/>
  <c r="BK97" i="2"/>
  <c r="BI97" i="2" s="1"/>
  <c r="BK98" i="2"/>
  <c r="BI98" i="2" s="1"/>
  <c r="BK99" i="2"/>
  <c r="BI99" i="2" s="1"/>
  <c r="BK100" i="2"/>
  <c r="BI100" i="2" s="1"/>
  <c r="BK101" i="2"/>
  <c r="BI101" i="2" s="1"/>
  <c r="BK102" i="2"/>
  <c r="BI102" i="2" s="1"/>
  <c r="BK104" i="2"/>
  <c r="BI104" i="2" s="1"/>
  <c r="BK105" i="2"/>
  <c r="BI105" i="2" s="1"/>
  <c r="BK106" i="2"/>
  <c r="BI106" i="2" s="1"/>
  <c r="BK107" i="2"/>
  <c r="BI107" i="2" s="1"/>
  <c r="BK108" i="2"/>
  <c r="BI108" i="2" s="1"/>
  <c r="BK109" i="2"/>
  <c r="BI109" i="2" s="1"/>
  <c r="BK110" i="2"/>
  <c r="BI110" i="2" s="1"/>
  <c r="BK111" i="2"/>
  <c r="BI111" i="2" s="1"/>
  <c r="BK112" i="2"/>
  <c r="BI112" i="2" s="1"/>
  <c r="BK113" i="2"/>
  <c r="BI113" i="2" s="1"/>
  <c r="BK115" i="2"/>
  <c r="BI115" i="2" s="1"/>
  <c r="BK116" i="2"/>
  <c r="BI116" i="2" s="1"/>
  <c r="BK117" i="2"/>
  <c r="BI117" i="2" s="1"/>
  <c r="BK118" i="2"/>
  <c r="BI118" i="2" s="1"/>
  <c r="BK119" i="2"/>
  <c r="BI119" i="2" s="1"/>
  <c r="BK120" i="2"/>
  <c r="BI120" i="2" s="1"/>
  <c r="BK121" i="2"/>
  <c r="BI121" i="2" s="1"/>
  <c r="BK122" i="2"/>
  <c r="BI122" i="2" s="1"/>
  <c r="BK123" i="2"/>
  <c r="BI123" i="2" s="1"/>
  <c r="BK124" i="2"/>
  <c r="BI124" i="2" s="1"/>
  <c r="BK126" i="2"/>
  <c r="BI126" i="2" s="1"/>
  <c r="BK127" i="2"/>
  <c r="BI127" i="2" s="1"/>
  <c r="BK128" i="2"/>
  <c r="BF153" i="2"/>
  <c r="BF148" i="2"/>
  <c r="BF149" i="2" s="1"/>
  <c r="BD145" i="2"/>
  <c r="BF145" i="2" s="1"/>
  <c r="BD148" i="2"/>
  <c r="L50" i="19"/>
  <c r="L51" i="19" s="1"/>
  <c r="L46" i="19"/>
  <c r="L47" i="19" s="1"/>
  <c r="BI128" i="2" l="1"/>
  <c r="BN128" i="2"/>
  <c r="BI5" i="2"/>
  <c r="L52" i="19"/>
  <c r="BF150" i="2"/>
  <c r="BF128" i="2"/>
  <c r="BF127" i="2"/>
  <c r="BF126" i="2"/>
  <c r="BF124" i="2"/>
  <c r="BF123" i="2"/>
  <c r="BF122" i="2"/>
  <c r="BF121" i="2"/>
  <c r="BF120" i="2"/>
  <c r="BF119" i="2"/>
  <c r="BF118" i="2"/>
  <c r="BF117" i="2"/>
  <c r="BF116" i="2"/>
  <c r="BF115" i="2"/>
  <c r="BF113" i="2"/>
  <c r="BF112" i="2"/>
  <c r="BF111" i="2"/>
  <c r="BF110" i="2"/>
  <c r="BF109" i="2"/>
  <c r="BF108" i="2"/>
  <c r="BF107" i="2"/>
  <c r="BF106" i="2"/>
  <c r="BF105" i="2"/>
  <c r="BF104" i="2"/>
  <c r="BF102" i="2"/>
  <c r="BF101" i="2"/>
  <c r="BF100" i="2"/>
  <c r="BF99" i="2"/>
  <c r="BF98" i="2"/>
  <c r="BF97" i="2"/>
  <c r="BF96" i="2"/>
  <c r="BF95" i="2"/>
  <c r="BF94" i="2"/>
  <c r="BF93" i="2"/>
  <c r="BF91" i="2"/>
  <c r="BF90" i="2"/>
  <c r="BF89" i="2"/>
  <c r="BF88" i="2"/>
  <c r="BF87" i="2"/>
  <c r="BF86" i="2"/>
  <c r="BF85" i="2"/>
  <c r="BF84" i="2"/>
  <c r="BF83" i="2"/>
  <c r="BF82" i="2"/>
  <c r="BF80" i="2"/>
  <c r="BF79" i="2"/>
  <c r="BF78" i="2"/>
  <c r="BF77" i="2"/>
  <c r="BF76" i="2"/>
  <c r="BF75" i="2"/>
  <c r="BF74" i="2"/>
  <c r="BF73" i="2"/>
  <c r="BF72" i="2"/>
  <c r="BF71" i="2"/>
  <c r="BF69" i="2"/>
  <c r="BF68" i="2"/>
  <c r="BF67" i="2"/>
  <c r="BF66" i="2"/>
  <c r="BF65" i="2"/>
  <c r="BF64" i="2"/>
  <c r="BF63" i="2"/>
  <c r="BF62" i="2"/>
  <c r="BF61" i="2"/>
  <c r="BF60" i="2"/>
  <c r="BF58" i="2"/>
  <c r="BF56" i="2"/>
  <c r="BF55" i="2"/>
  <c r="BF54" i="2"/>
  <c r="BF53" i="2"/>
  <c r="BF52" i="2"/>
  <c r="BF51" i="2"/>
  <c r="BF50" i="2"/>
  <c r="BF49" i="2"/>
  <c r="BF47" i="2"/>
  <c r="BF46" i="2"/>
  <c r="BF45" i="2"/>
  <c r="BF44" i="2"/>
  <c r="BF43" i="2"/>
  <c r="BF42" i="2"/>
  <c r="BF41" i="2"/>
  <c r="BF40" i="2"/>
  <c r="BF39" i="2"/>
  <c r="BF38" i="2"/>
  <c r="BF36" i="2"/>
  <c r="BF35" i="2"/>
  <c r="BF34" i="2"/>
  <c r="BF33" i="2"/>
  <c r="BF32" i="2"/>
  <c r="BF31" i="2"/>
  <c r="BF30" i="2"/>
  <c r="BF29" i="2"/>
  <c r="BF28" i="2"/>
  <c r="BF27" i="2"/>
  <c r="BF25" i="2"/>
  <c r="BF24" i="2"/>
  <c r="BF23" i="2"/>
  <c r="BF22" i="2"/>
  <c r="BF21" i="2"/>
  <c r="BF20" i="2"/>
  <c r="BF19" i="2"/>
  <c r="BF18" i="2"/>
  <c r="BF17" i="2"/>
  <c r="BF14" i="2"/>
  <c r="BH14" i="2" s="1"/>
  <c r="BF13" i="2"/>
  <c r="BF12" i="2"/>
  <c r="BH12" i="2" s="1"/>
  <c r="BF11" i="2"/>
  <c r="BF10" i="2"/>
  <c r="BF9" i="2"/>
  <c r="BF8" i="2"/>
  <c r="BF6" i="2"/>
  <c r="BF5" i="2"/>
  <c r="BF16" i="2"/>
  <c r="BG233" i="2" l="1"/>
  <c r="BJ221" i="2"/>
  <c r="BJ222" i="2" s="1"/>
  <c r="BI223" i="2"/>
  <c r="BG225" i="2"/>
  <c r="BG226" i="2" s="1"/>
  <c r="BG227" i="2" s="1"/>
  <c r="BF222" i="2"/>
  <c r="BG222" i="2" s="1"/>
  <c r="BG223" i="2" s="1"/>
  <c r="BF223" i="2" l="1"/>
  <c r="BF218" i="2"/>
  <c r="BF219" i="2" s="1"/>
  <c r="BF220" i="2" s="1"/>
  <c r="BD216" i="2"/>
  <c r="BD217" i="2" s="1"/>
  <c r="BD218" i="2" s="1"/>
  <c r="BF214" i="2"/>
  <c r="BD214" i="2" s="1"/>
  <c r="BD215" i="2" s="1"/>
  <c r="BD210" i="2"/>
  <c r="BI213" i="2"/>
  <c r="BI214" i="2" s="1"/>
  <c r="BI215" i="2" s="1"/>
  <c r="BI210" i="2"/>
  <c r="BI211" i="2" s="1"/>
  <c r="BI212" i="2" s="1"/>
  <c r="BF209" i="2"/>
  <c r="BF211" i="2" s="1"/>
  <c r="BF212" i="2" s="1"/>
  <c r="BF215" i="2" l="1"/>
  <c r="BA137" i="2"/>
  <c r="AX128" i="2" l="1"/>
  <c r="AZ128" i="2" s="1"/>
  <c r="BC128" i="2" s="1"/>
  <c r="BD128" i="2" s="1"/>
  <c r="D133" i="19" s="1"/>
  <c r="AX127" i="2"/>
  <c r="AZ127" i="2" s="1"/>
  <c r="BC127" i="2" s="1"/>
  <c r="BD127" i="2" s="1"/>
  <c r="D132" i="19" s="1"/>
  <c r="AX126" i="2"/>
  <c r="AZ126" i="2" s="1"/>
  <c r="BC126" i="2" s="1"/>
  <c r="BD126" i="2" s="1"/>
  <c r="D131" i="19" s="1"/>
  <c r="AX124" i="2"/>
  <c r="AZ124" i="2" s="1"/>
  <c r="BC124" i="2" s="1"/>
  <c r="BD124" i="2" s="1"/>
  <c r="D129" i="19" s="1"/>
  <c r="AX123" i="2"/>
  <c r="AZ123" i="2" s="1"/>
  <c r="BC123" i="2" s="1"/>
  <c r="BD123" i="2" s="1"/>
  <c r="D128" i="19" s="1"/>
  <c r="AX122" i="2"/>
  <c r="AZ122" i="2" s="1"/>
  <c r="BC122" i="2" s="1"/>
  <c r="BD122" i="2" s="1"/>
  <c r="D127" i="19" s="1"/>
  <c r="AX121" i="2"/>
  <c r="AZ121" i="2" s="1"/>
  <c r="BC121" i="2" s="1"/>
  <c r="BD121" i="2" s="1"/>
  <c r="D126" i="19" s="1"/>
  <c r="AX120" i="2"/>
  <c r="AZ120" i="2" s="1"/>
  <c r="BC120" i="2" s="1"/>
  <c r="BD120" i="2" s="1"/>
  <c r="D125" i="19" s="1"/>
  <c r="AX119" i="2"/>
  <c r="AZ119" i="2" s="1"/>
  <c r="BC119" i="2" s="1"/>
  <c r="BD119" i="2" s="1"/>
  <c r="D124" i="19" s="1"/>
  <c r="AX118" i="2"/>
  <c r="AZ118" i="2" s="1"/>
  <c r="BC118" i="2" s="1"/>
  <c r="BD118" i="2" s="1"/>
  <c r="D123" i="19" s="1"/>
  <c r="AX117" i="2"/>
  <c r="AZ117" i="2" s="1"/>
  <c r="BC117" i="2" s="1"/>
  <c r="BD117" i="2" s="1"/>
  <c r="D122" i="19" s="1"/>
  <c r="AX116" i="2"/>
  <c r="AZ116" i="2" s="1"/>
  <c r="BC116" i="2" s="1"/>
  <c r="BD116" i="2" s="1"/>
  <c r="D121" i="19" s="1"/>
  <c r="AX115" i="2"/>
  <c r="AZ115" i="2" s="1"/>
  <c r="BC115" i="2" s="1"/>
  <c r="BD115" i="2" s="1"/>
  <c r="D120" i="19" s="1"/>
  <c r="AX113" i="2"/>
  <c r="AX112" i="2"/>
  <c r="AX111" i="2"/>
  <c r="AZ111" i="2" s="1"/>
  <c r="BC111" i="2" s="1"/>
  <c r="BD111" i="2" s="1"/>
  <c r="D116" i="19" s="1"/>
  <c r="AX110" i="2"/>
  <c r="AZ110" i="2" s="1"/>
  <c r="BC110" i="2" s="1"/>
  <c r="BD110" i="2" s="1"/>
  <c r="D115" i="19" s="1"/>
  <c r="AX109" i="2"/>
  <c r="AZ109" i="2" s="1"/>
  <c r="BC109" i="2" s="1"/>
  <c r="BD109" i="2" s="1"/>
  <c r="D114" i="19" s="1"/>
  <c r="AX108" i="2"/>
  <c r="AX107" i="2"/>
  <c r="AZ107" i="2" s="1"/>
  <c r="BC107" i="2" s="1"/>
  <c r="BD107" i="2" s="1"/>
  <c r="D112" i="19" s="1"/>
  <c r="AX106" i="2"/>
  <c r="AZ106" i="2" s="1"/>
  <c r="BC106" i="2" s="1"/>
  <c r="BD106" i="2" s="1"/>
  <c r="D111" i="19" s="1"/>
  <c r="AX105" i="2"/>
  <c r="AZ105" i="2" s="1"/>
  <c r="BC105" i="2" s="1"/>
  <c r="BD105" i="2" s="1"/>
  <c r="D110" i="19" s="1"/>
  <c r="AX104" i="2"/>
  <c r="AZ104" i="2" s="1"/>
  <c r="BC104" i="2" s="1"/>
  <c r="BD104" i="2" s="1"/>
  <c r="D109" i="19" s="1"/>
  <c r="AZ113" i="2"/>
  <c r="BC113" i="2" s="1"/>
  <c r="BD113" i="2" s="1"/>
  <c r="D118" i="19" s="1"/>
  <c r="AZ112" i="2"/>
  <c r="BC112" i="2" s="1"/>
  <c r="BD112" i="2" s="1"/>
  <c r="D117" i="19" s="1"/>
  <c r="AZ108" i="2"/>
  <c r="BC108" i="2" s="1"/>
  <c r="BD108" i="2" s="1"/>
  <c r="D113" i="19" s="1"/>
  <c r="AX102" i="2"/>
  <c r="AZ102" i="2" s="1"/>
  <c r="BC102" i="2" s="1"/>
  <c r="BD102" i="2" s="1"/>
  <c r="D107" i="19" s="1"/>
  <c r="AX101" i="2"/>
  <c r="AZ101" i="2" s="1"/>
  <c r="BC101" i="2" s="1"/>
  <c r="BD101" i="2" s="1"/>
  <c r="D106" i="19" s="1"/>
  <c r="AX100" i="2"/>
  <c r="AZ100" i="2" s="1"/>
  <c r="BC100" i="2" s="1"/>
  <c r="BD100" i="2" s="1"/>
  <c r="D105" i="19" s="1"/>
  <c r="AX99" i="2"/>
  <c r="AZ99" i="2" s="1"/>
  <c r="BC99" i="2" s="1"/>
  <c r="BD99" i="2" s="1"/>
  <c r="D104" i="19" s="1"/>
  <c r="AX98" i="2"/>
  <c r="AZ98" i="2" s="1"/>
  <c r="BC98" i="2" s="1"/>
  <c r="BD98" i="2" s="1"/>
  <c r="D103" i="19" s="1"/>
  <c r="AX97" i="2"/>
  <c r="AZ97" i="2" s="1"/>
  <c r="BC97" i="2" s="1"/>
  <c r="BD97" i="2" s="1"/>
  <c r="D102" i="19" s="1"/>
  <c r="AX96" i="2"/>
  <c r="AZ96" i="2" s="1"/>
  <c r="BC96" i="2" s="1"/>
  <c r="BD96" i="2" s="1"/>
  <c r="D101" i="19" s="1"/>
  <c r="AX95" i="2"/>
  <c r="AZ95" i="2" s="1"/>
  <c r="BC95" i="2" s="1"/>
  <c r="BD95" i="2" s="1"/>
  <c r="D100" i="19" s="1"/>
  <c r="AX94" i="2"/>
  <c r="AZ94" i="2" s="1"/>
  <c r="BC94" i="2" s="1"/>
  <c r="BD94" i="2" s="1"/>
  <c r="D99" i="19" s="1"/>
  <c r="AX93" i="2"/>
  <c r="AZ93" i="2" s="1"/>
  <c r="BC93" i="2" s="1"/>
  <c r="BD93" i="2" s="1"/>
  <c r="D98" i="19" s="1"/>
  <c r="AX91" i="2"/>
  <c r="AZ91" i="2" s="1"/>
  <c r="BC91" i="2" s="1"/>
  <c r="BD91" i="2" s="1"/>
  <c r="D96" i="19" s="1"/>
  <c r="AX90" i="2"/>
  <c r="AZ90" i="2" s="1"/>
  <c r="BC90" i="2" s="1"/>
  <c r="BD90" i="2" s="1"/>
  <c r="D95" i="19" s="1"/>
  <c r="AX89" i="2"/>
  <c r="AZ89" i="2" s="1"/>
  <c r="BC89" i="2" s="1"/>
  <c r="BD89" i="2" s="1"/>
  <c r="D94" i="19" s="1"/>
  <c r="AX88" i="2"/>
  <c r="AZ88" i="2" s="1"/>
  <c r="BC88" i="2" s="1"/>
  <c r="BD88" i="2" s="1"/>
  <c r="D93" i="19" s="1"/>
  <c r="AX87" i="2"/>
  <c r="AZ87" i="2" s="1"/>
  <c r="BC87" i="2" s="1"/>
  <c r="BD87" i="2" s="1"/>
  <c r="D92" i="19" s="1"/>
  <c r="AX86" i="2"/>
  <c r="AZ86" i="2" s="1"/>
  <c r="BC86" i="2" s="1"/>
  <c r="BD86" i="2" s="1"/>
  <c r="D91" i="19" s="1"/>
  <c r="AX85" i="2"/>
  <c r="AZ85" i="2" s="1"/>
  <c r="BC85" i="2" s="1"/>
  <c r="BD85" i="2" s="1"/>
  <c r="D90" i="19" s="1"/>
  <c r="AX84" i="2"/>
  <c r="AZ84" i="2" s="1"/>
  <c r="BC84" i="2" s="1"/>
  <c r="BD84" i="2" s="1"/>
  <c r="D89" i="19" s="1"/>
  <c r="AX83" i="2"/>
  <c r="AZ83" i="2" s="1"/>
  <c r="AX82" i="2"/>
  <c r="AZ82" i="2" s="1"/>
  <c r="BC82" i="2" s="1"/>
  <c r="BD82" i="2" s="1"/>
  <c r="D87" i="19" s="1"/>
  <c r="AX80" i="2"/>
  <c r="AZ80" i="2" s="1"/>
  <c r="BC80" i="2" s="1"/>
  <c r="BD80" i="2" s="1"/>
  <c r="D85" i="19" s="1"/>
  <c r="AX79" i="2"/>
  <c r="AZ79" i="2" s="1"/>
  <c r="BC79" i="2" s="1"/>
  <c r="BD79" i="2" s="1"/>
  <c r="D84" i="19" s="1"/>
  <c r="AX78" i="2"/>
  <c r="AZ78" i="2" s="1"/>
  <c r="BC78" i="2" s="1"/>
  <c r="BD78" i="2" s="1"/>
  <c r="D83" i="19" s="1"/>
  <c r="AX77" i="2"/>
  <c r="AZ77" i="2" s="1"/>
  <c r="BC77" i="2" s="1"/>
  <c r="BD77" i="2" s="1"/>
  <c r="D82" i="19" s="1"/>
  <c r="AX76" i="2"/>
  <c r="AZ76" i="2" s="1"/>
  <c r="BC76" i="2" s="1"/>
  <c r="BD76" i="2" s="1"/>
  <c r="D81" i="19" s="1"/>
  <c r="AX75" i="2"/>
  <c r="AZ75" i="2" s="1"/>
  <c r="BC75" i="2" s="1"/>
  <c r="BD75" i="2" s="1"/>
  <c r="D80" i="19" s="1"/>
  <c r="AX74" i="2"/>
  <c r="AZ74" i="2" s="1"/>
  <c r="BC74" i="2" s="1"/>
  <c r="BD74" i="2" s="1"/>
  <c r="D79" i="19" s="1"/>
  <c r="AX73" i="2"/>
  <c r="AZ73" i="2" s="1"/>
  <c r="BC73" i="2" s="1"/>
  <c r="BD73" i="2" s="1"/>
  <c r="D78" i="19" s="1"/>
  <c r="AX72" i="2"/>
  <c r="AZ72" i="2" s="1"/>
  <c r="BC72" i="2" s="1"/>
  <c r="BD72" i="2" s="1"/>
  <c r="D77" i="19" s="1"/>
  <c r="AX71" i="2"/>
  <c r="AZ71" i="2" s="1"/>
  <c r="BC71" i="2" s="1"/>
  <c r="BD71" i="2" s="1"/>
  <c r="D76" i="19" s="1"/>
  <c r="BE83" i="2" l="1"/>
  <c r="BC83" i="2"/>
  <c r="BD83" i="2" s="1"/>
  <c r="D88" i="19" s="1"/>
  <c r="AZ68" i="2"/>
  <c r="BC68" i="2" s="1"/>
  <c r="BD68" i="2" s="1"/>
  <c r="D73" i="19" s="1"/>
  <c r="AZ65" i="2"/>
  <c r="BC65" i="2" s="1"/>
  <c r="BD65" i="2" s="1"/>
  <c r="D70" i="19" s="1"/>
  <c r="AZ63" i="2"/>
  <c r="BC63" i="2" s="1"/>
  <c r="BD63" i="2" s="1"/>
  <c r="D68" i="19" s="1"/>
  <c r="AX69" i="2"/>
  <c r="AZ69" i="2" s="1"/>
  <c r="BC69" i="2" s="1"/>
  <c r="BD69" i="2" s="1"/>
  <c r="D74" i="19" s="1"/>
  <c r="AX67" i="2"/>
  <c r="AZ67" i="2" s="1"/>
  <c r="BC67" i="2" s="1"/>
  <c r="BD67" i="2" s="1"/>
  <c r="D72" i="19" s="1"/>
  <c r="AX66" i="2"/>
  <c r="AZ66" i="2" s="1"/>
  <c r="BC66" i="2" s="1"/>
  <c r="BD66" i="2" s="1"/>
  <c r="D71" i="19" s="1"/>
  <c r="AX64" i="2"/>
  <c r="AZ64" i="2" s="1"/>
  <c r="BC64" i="2" s="1"/>
  <c r="BD64" i="2" s="1"/>
  <c r="D69" i="19" s="1"/>
  <c r="AX62" i="2"/>
  <c r="AZ62" i="2" s="1"/>
  <c r="BC62" i="2" s="1"/>
  <c r="BD62" i="2" s="1"/>
  <c r="D67" i="19" s="1"/>
  <c r="AX61" i="2"/>
  <c r="AZ61" i="2" s="1"/>
  <c r="BC61" i="2" s="1"/>
  <c r="BD61" i="2" s="1"/>
  <c r="D66" i="19" s="1"/>
  <c r="AX60" i="2"/>
  <c r="AZ60" i="2" s="1"/>
  <c r="BC60" i="2" s="1"/>
  <c r="BD60" i="2" s="1"/>
  <c r="D65" i="19" s="1"/>
  <c r="AX58" i="2"/>
  <c r="AZ58" i="2" s="1"/>
  <c r="BC58" i="2" s="1"/>
  <c r="BD58" i="2" s="1"/>
  <c r="D63" i="19" s="1"/>
  <c r="AX57" i="2"/>
  <c r="AX56" i="2"/>
  <c r="AZ56" i="2" s="1"/>
  <c r="BC56" i="2" s="1"/>
  <c r="BD56" i="2" s="1"/>
  <c r="D61" i="19" s="1"/>
  <c r="AX55" i="2"/>
  <c r="AZ55" i="2" s="1"/>
  <c r="BC55" i="2" s="1"/>
  <c r="BD55" i="2" s="1"/>
  <c r="D60" i="19" s="1"/>
  <c r="AX54" i="2"/>
  <c r="AZ54" i="2" s="1"/>
  <c r="BC54" i="2" s="1"/>
  <c r="BD54" i="2" s="1"/>
  <c r="D59" i="19" s="1"/>
  <c r="AX53" i="2"/>
  <c r="AZ53" i="2" s="1"/>
  <c r="BC53" i="2" s="1"/>
  <c r="BD53" i="2" s="1"/>
  <c r="D58" i="19" s="1"/>
  <c r="AX52" i="2"/>
  <c r="AZ52" i="2" s="1"/>
  <c r="BC52" i="2" s="1"/>
  <c r="BD52" i="2" s="1"/>
  <c r="D57" i="19" s="1"/>
  <c r="AX51" i="2"/>
  <c r="AZ51" i="2" s="1"/>
  <c r="BC51" i="2" s="1"/>
  <c r="BD51" i="2" s="1"/>
  <c r="D56" i="19" s="1"/>
  <c r="AX50" i="2"/>
  <c r="AZ50" i="2" s="1"/>
  <c r="BC50" i="2" s="1"/>
  <c r="BD50" i="2" s="1"/>
  <c r="D55" i="19" s="1"/>
  <c r="AZ57" i="2"/>
  <c r="BC57" i="2" s="1"/>
  <c r="BD57" i="2" s="1"/>
  <c r="D62" i="19" s="1"/>
  <c r="AZ49" i="2"/>
  <c r="BC49" i="2" s="1"/>
  <c r="BD49" i="2" s="1"/>
  <c r="D54" i="19" s="1"/>
  <c r="AZ39" i="2"/>
  <c r="BC39" i="2" s="1"/>
  <c r="BD39" i="2" s="1"/>
  <c r="D44" i="19" s="1"/>
  <c r="AX47" i="2"/>
  <c r="AZ47" i="2" s="1"/>
  <c r="BC47" i="2" s="1"/>
  <c r="BD47" i="2" s="1"/>
  <c r="D52" i="19" s="1"/>
  <c r="AX46" i="2"/>
  <c r="AX45" i="2"/>
  <c r="AZ45" i="2" s="1"/>
  <c r="BC45" i="2" s="1"/>
  <c r="BD45" i="2" s="1"/>
  <c r="D50" i="19" s="1"/>
  <c r="AX44" i="2"/>
  <c r="AZ44" i="2" s="1"/>
  <c r="BC44" i="2" s="1"/>
  <c r="BD44" i="2" s="1"/>
  <c r="D49" i="19" s="1"/>
  <c r="AX43" i="2"/>
  <c r="AZ43" i="2" s="1"/>
  <c r="BC43" i="2" s="1"/>
  <c r="BD43" i="2" s="1"/>
  <c r="D48" i="19" s="1"/>
  <c r="AX42" i="2"/>
  <c r="AZ42" i="2" s="1"/>
  <c r="BC42" i="2" s="1"/>
  <c r="BD42" i="2" s="1"/>
  <c r="D47" i="19" s="1"/>
  <c r="AX41" i="2"/>
  <c r="AZ41" i="2" s="1"/>
  <c r="BC41" i="2" s="1"/>
  <c r="BD41" i="2" s="1"/>
  <c r="D46" i="19" s="1"/>
  <c r="AX40" i="2"/>
  <c r="AZ40" i="2" s="1"/>
  <c r="BC40" i="2" s="1"/>
  <c r="BD40" i="2" s="1"/>
  <c r="D45" i="19" s="1"/>
  <c r="AX38" i="2"/>
  <c r="AZ38" i="2" s="1"/>
  <c r="BC38" i="2" s="1"/>
  <c r="BD38" i="2" s="1"/>
  <c r="D43" i="19" s="1"/>
  <c r="AX36" i="2"/>
  <c r="AZ36" i="2" s="1"/>
  <c r="BC36" i="2" s="1"/>
  <c r="BD36" i="2" s="1"/>
  <c r="D41" i="19" s="1"/>
  <c r="AX35" i="2"/>
  <c r="AZ35" i="2" s="1"/>
  <c r="BC35" i="2" s="1"/>
  <c r="BD35" i="2" s="1"/>
  <c r="D40" i="19" s="1"/>
  <c r="AX34" i="2"/>
  <c r="AZ34" i="2" s="1"/>
  <c r="BC34" i="2" s="1"/>
  <c r="BD34" i="2" s="1"/>
  <c r="D39" i="19" s="1"/>
  <c r="AX33" i="2"/>
  <c r="AZ33" i="2" s="1"/>
  <c r="BC33" i="2" s="1"/>
  <c r="BD33" i="2" s="1"/>
  <c r="D38" i="19" s="1"/>
  <c r="AX32" i="2"/>
  <c r="AZ32" i="2" s="1"/>
  <c r="BC32" i="2" s="1"/>
  <c r="BD32" i="2" s="1"/>
  <c r="D37" i="19" s="1"/>
  <c r="AX31" i="2"/>
  <c r="AZ31" i="2" s="1"/>
  <c r="BC31" i="2" s="1"/>
  <c r="BD31" i="2" s="1"/>
  <c r="D36" i="19" s="1"/>
  <c r="AX30" i="2"/>
  <c r="AZ30" i="2" s="1"/>
  <c r="BC30" i="2" s="1"/>
  <c r="BD30" i="2" s="1"/>
  <c r="D35" i="19" s="1"/>
  <c r="AX29" i="2"/>
  <c r="AZ29" i="2" s="1"/>
  <c r="BC29" i="2" s="1"/>
  <c r="BD29" i="2" s="1"/>
  <c r="D34" i="19" s="1"/>
  <c r="AX28" i="2"/>
  <c r="AZ28" i="2" s="1"/>
  <c r="BC28" i="2" s="1"/>
  <c r="BD28" i="2" s="1"/>
  <c r="D33" i="19" s="1"/>
  <c r="AX27" i="2"/>
  <c r="AZ27" i="2" s="1"/>
  <c r="BC27" i="2" s="1"/>
  <c r="BD27" i="2" s="1"/>
  <c r="D32" i="19" s="1"/>
  <c r="AX25" i="2"/>
  <c r="AZ25" i="2" s="1"/>
  <c r="BC25" i="2" s="1"/>
  <c r="BD25" i="2" s="1"/>
  <c r="D30" i="19" s="1"/>
  <c r="AX16" i="2"/>
  <c r="AZ16" i="2" s="1"/>
  <c r="BC16" i="2" s="1"/>
  <c r="BD16" i="2" s="1"/>
  <c r="D21" i="19" s="1"/>
  <c r="AX24" i="2"/>
  <c r="AZ24" i="2" s="1"/>
  <c r="BC24" i="2" s="1"/>
  <c r="BD24" i="2" s="1"/>
  <c r="D29" i="19" s="1"/>
  <c r="AX23" i="2"/>
  <c r="AZ23" i="2" s="1"/>
  <c r="BC23" i="2" s="1"/>
  <c r="BD23" i="2" s="1"/>
  <c r="D28" i="19" s="1"/>
  <c r="AX22" i="2"/>
  <c r="AZ22" i="2" s="1"/>
  <c r="BC22" i="2" s="1"/>
  <c r="BD22" i="2" s="1"/>
  <c r="D27" i="19" s="1"/>
  <c r="AX21" i="2"/>
  <c r="AZ21" i="2" s="1"/>
  <c r="BC21" i="2" s="1"/>
  <c r="BD21" i="2" s="1"/>
  <c r="D26" i="19" s="1"/>
  <c r="AX20" i="2"/>
  <c r="AZ20" i="2" s="1"/>
  <c r="BC20" i="2" s="1"/>
  <c r="BD20" i="2" s="1"/>
  <c r="D25" i="19" s="1"/>
  <c r="AZ19" i="2"/>
  <c r="BC19" i="2" s="1"/>
  <c r="BD19" i="2" s="1"/>
  <c r="D24" i="19" s="1"/>
  <c r="AX18" i="2"/>
  <c r="AZ18" i="2" s="1"/>
  <c r="BC18" i="2" s="1"/>
  <c r="BD18" i="2" s="1"/>
  <c r="D23" i="19" s="1"/>
  <c r="AX17" i="2"/>
  <c r="AZ17" i="2" s="1"/>
  <c r="BC17" i="2" s="1"/>
  <c r="BD17" i="2" s="1"/>
  <c r="D22" i="19" s="1"/>
  <c r="AX14" i="2"/>
  <c r="AZ14" i="2" s="1"/>
  <c r="BC14" i="2" s="1"/>
  <c r="BD14" i="2" s="1"/>
  <c r="D19" i="19" s="1"/>
  <c r="AX13" i="2"/>
  <c r="AZ13" i="2" s="1"/>
  <c r="BC13" i="2" s="1"/>
  <c r="BD13" i="2" s="1"/>
  <c r="D18" i="19" s="1"/>
  <c r="AX12" i="2"/>
  <c r="AZ12" i="2" s="1"/>
  <c r="BC12" i="2" s="1"/>
  <c r="BD12" i="2" s="1"/>
  <c r="D17" i="19" s="1"/>
  <c r="AX11" i="2"/>
  <c r="AZ11" i="2" s="1"/>
  <c r="BC11" i="2" s="1"/>
  <c r="BD11" i="2" s="1"/>
  <c r="D16" i="19" s="1"/>
  <c r="AX10" i="2"/>
  <c r="AZ10" i="2" s="1"/>
  <c r="BC10" i="2" s="1"/>
  <c r="BD10" i="2" s="1"/>
  <c r="D15" i="19" s="1"/>
  <c r="AX9" i="2"/>
  <c r="AZ9" i="2" s="1"/>
  <c r="BC9" i="2" s="1"/>
  <c r="BD9" i="2" s="1"/>
  <c r="D14" i="19" s="1"/>
  <c r="AX8" i="2"/>
  <c r="AZ8" i="2" s="1"/>
  <c r="AZ7" i="2"/>
  <c r="BC7" i="2" s="1"/>
  <c r="BD7" i="2" s="1"/>
  <c r="D12" i="19" s="1"/>
  <c r="AZ5" i="2"/>
  <c r="BC5" i="2" s="1"/>
  <c r="AX6" i="2"/>
  <c r="AZ6" i="2" s="1"/>
  <c r="BC6" i="2" s="1"/>
  <c r="BD5" i="2" l="1"/>
  <c r="D10" i="19" s="1"/>
  <c r="BD6" i="2"/>
  <c r="D11" i="19" s="1"/>
  <c r="BC8" i="2"/>
  <c r="BD8" i="2" s="1"/>
  <c r="D13" i="19" s="1"/>
  <c r="AZ137" i="2"/>
  <c r="BW128" i="2"/>
  <c r="BR128" i="2"/>
  <c r="BW127" i="2"/>
  <c r="BR127" i="2"/>
  <c r="BW126" i="2"/>
  <c r="BR126" i="2"/>
  <c r="BW125" i="2"/>
  <c r="BR125" i="2"/>
  <c r="BT125" i="2" s="1"/>
  <c r="BU125" i="2" s="1"/>
  <c r="BW124" i="2"/>
  <c r="BR124" i="2"/>
  <c r="BW123" i="2"/>
  <c r="BR123" i="2"/>
  <c r="BW122" i="2"/>
  <c r="BR122" i="2"/>
  <c r="BW121" i="2"/>
  <c r="BR121" i="2"/>
  <c r="BW120" i="2"/>
  <c r="BR120" i="2"/>
  <c r="BW119" i="2"/>
  <c r="BR119" i="2"/>
  <c r="BW118" i="2"/>
  <c r="BR118" i="2"/>
  <c r="BW117" i="2"/>
  <c r="BR117" i="2"/>
  <c r="BW116" i="2"/>
  <c r="BR116" i="2"/>
  <c r="BW115" i="2"/>
  <c r="BV115" i="2"/>
  <c r="BR115" i="2"/>
  <c r="BW114" i="2"/>
  <c r="BR114" i="2"/>
  <c r="BT114" i="2" s="1"/>
  <c r="BU114" i="2" s="1"/>
  <c r="BW113" i="2"/>
  <c r="BR113" i="2"/>
  <c r="BW112" i="2"/>
  <c r="BV112" i="2"/>
  <c r="BR112" i="2"/>
  <c r="BW111" i="2"/>
  <c r="BR111" i="2"/>
  <c r="BW110" i="2"/>
  <c r="BR110" i="2"/>
  <c r="BW109" i="2"/>
  <c r="BR109" i="2"/>
  <c r="BW108" i="2"/>
  <c r="BR108" i="2"/>
  <c r="BW107" i="2"/>
  <c r="BV107" i="2"/>
  <c r="BR107" i="2"/>
  <c r="BW106" i="2"/>
  <c r="BR106" i="2"/>
  <c r="BW105" i="2"/>
  <c r="BR105" i="2"/>
  <c r="BW104" i="2"/>
  <c r="BR104" i="2"/>
  <c r="BW103" i="2"/>
  <c r="BR103" i="2"/>
  <c r="BT103" i="2" s="1"/>
  <c r="BU103" i="2" s="1"/>
  <c r="BW102" i="2"/>
  <c r="BR102" i="2"/>
  <c r="BW101" i="2"/>
  <c r="BR101" i="2"/>
  <c r="BW100" i="2"/>
  <c r="BR100" i="2"/>
  <c r="BW99" i="2"/>
  <c r="BV99" i="2"/>
  <c r="BR99" i="2"/>
  <c r="BW98" i="2"/>
  <c r="BR98" i="2"/>
  <c r="BW97" i="2"/>
  <c r="BR97" i="2"/>
  <c r="BW96" i="2"/>
  <c r="BR96" i="2"/>
  <c r="BW95" i="2"/>
  <c r="BV95" i="2"/>
  <c r="BR95" i="2"/>
  <c r="BW94" i="2"/>
  <c r="BR94" i="2"/>
  <c r="BW93" i="2"/>
  <c r="BV93" i="2"/>
  <c r="BR93" i="2"/>
  <c r="BW92" i="2"/>
  <c r="BR92" i="2"/>
  <c r="BT92" i="2" s="1"/>
  <c r="BU92" i="2" s="1"/>
  <c r="BW91" i="2"/>
  <c r="BV91" i="2"/>
  <c r="F21" i="1"/>
  <c r="BR91" i="2"/>
  <c r="BW90" i="2"/>
  <c r="BR90" i="2"/>
  <c r="BW89" i="2"/>
  <c r="BV89" i="2"/>
  <c r="BR89" i="2"/>
  <c r="BW88" i="2"/>
  <c r="BV88" i="2"/>
  <c r="BR88" i="2"/>
  <c r="BW87" i="2"/>
  <c r="BR87" i="2"/>
  <c r="BW86" i="2"/>
  <c r="BR86" i="2"/>
  <c r="BW85" i="2"/>
  <c r="BR85" i="2"/>
  <c r="BW84" i="2"/>
  <c r="BR84" i="2"/>
  <c r="BW83" i="2"/>
  <c r="BR83" i="2"/>
  <c r="BW82" i="2"/>
  <c r="BR82" i="2"/>
  <c r="BW81" i="2"/>
  <c r="BR81" i="2"/>
  <c r="BT81" i="2" s="1"/>
  <c r="BU81" i="2" s="1"/>
  <c r="BW80" i="2"/>
  <c r="BR80" i="2"/>
  <c r="BW79" i="2"/>
  <c r="BV79" i="2"/>
  <c r="BR79" i="2"/>
  <c r="BW78" i="2"/>
  <c r="BR78" i="2"/>
  <c r="BW77" i="2"/>
  <c r="BV77" i="2"/>
  <c r="BR77" i="2"/>
  <c r="BW76" i="2"/>
  <c r="BR76" i="2"/>
  <c r="BW75" i="2"/>
  <c r="BR75" i="2"/>
  <c r="BW74" i="2"/>
  <c r="BW73" i="2"/>
  <c r="BR73" i="2"/>
  <c r="BW72" i="2"/>
  <c r="BV72" i="2"/>
  <c r="BR72" i="2"/>
  <c r="BW71" i="2"/>
  <c r="BR71" i="2"/>
  <c r="BW70" i="2"/>
  <c r="BR70" i="2"/>
  <c r="BT70" i="2" s="1"/>
  <c r="BU70" i="2" s="1"/>
  <c r="BW69" i="2"/>
  <c r="BR69" i="2"/>
  <c r="BW68" i="2"/>
  <c r="BV68" i="2"/>
  <c r="BW67" i="2"/>
  <c r="BR67" i="2"/>
  <c r="BW66" i="2"/>
  <c r="BR66" i="2"/>
  <c r="BW65" i="2"/>
  <c r="BW64" i="2"/>
  <c r="BR64" i="2"/>
  <c r="BW63" i="2"/>
  <c r="BV63" i="2"/>
  <c r="BW62" i="2"/>
  <c r="BR62" i="2"/>
  <c r="BW61" i="2"/>
  <c r="BR61" i="2"/>
  <c r="BW60" i="2"/>
  <c r="BV60" i="2"/>
  <c r="BR60" i="2"/>
  <c r="BW59" i="2"/>
  <c r="BR59" i="2"/>
  <c r="BT59" i="2" s="1"/>
  <c r="BU59" i="2" s="1"/>
  <c r="BR58" i="2"/>
  <c r="BW57" i="2"/>
  <c r="BR57" i="2"/>
  <c r="BW56" i="2"/>
  <c r="BV56" i="2"/>
  <c r="BW55" i="2"/>
  <c r="BR55" i="2"/>
  <c r="BW54" i="2"/>
  <c r="BR54" i="2"/>
  <c r="BW53" i="2"/>
  <c r="BV53" i="2"/>
  <c r="BR53" i="2"/>
  <c r="BW52" i="2"/>
  <c r="BV52" i="2"/>
  <c r="BR52" i="2"/>
  <c r="BW51" i="2"/>
  <c r="BR51" i="2"/>
  <c r="BW50" i="2"/>
  <c r="BR50" i="2"/>
  <c r="BW49" i="2"/>
  <c r="BV49" i="2"/>
  <c r="BW48" i="2"/>
  <c r="BR48" i="2"/>
  <c r="BT48" i="2" s="1"/>
  <c r="BU48" i="2" s="1"/>
  <c r="BW47" i="2"/>
  <c r="BR47" i="2"/>
  <c r="BW46" i="2"/>
  <c r="BV46" i="2"/>
  <c r="BR46" i="2"/>
  <c r="BW45" i="2"/>
  <c r="BV45" i="2"/>
  <c r="BR45" i="2"/>
  <c r="BW44" i="2"/>
  <c r="BR44" i="2"/>
  <c r="BW43" i="2"/>
  <c r="BR43" i="2"/>
  <c r="BW42" i="2"/>
  <c r="BV42" i="2"/>
  <c r="BR42" i="2"/>
  <c r="BW41" i="2"/>
  <c r="BR41" i="2"/>
  <c r="BW40" i="2"/>
  <c r="BV40" i="2"/>
  <c r="BR40" i="2"/>
  <c r="BW39" i="2"/>
  <c r="BW38" i="2"/>
  <c r="BR38" i="2"/>
  <c r="BW37" i="2"/>
  <c r="BR37" i="2"/>
  <c r="BT37" i="2" s="1"/>
  <c r="BU37" i="2" s="1"/>
  <c r="BW36" i="2"/>
  <c r="BR36" i="2"/>
  <c r="BW35" i="2"/>
  <c r="BR35" i="2"/>
  <c r="BW34" i="2"/>
  <c r="BV34" i="2"/>
  <c r="BR34" i="2"/>
  <c r="BW33" i="2"/>
  <c r="BR33" i="2"/>
  <c r="BW32" i="2"/>
  <c r="BR32" i="2"/>
  <c r="BW31" i="2"/>
  <c r="BR31" i="2"/>
  <c r="BW30" i="2"/>
  <c r="BR30" i="2"/>
  <c r="BW29" i="2"/>
  <c r="BR29" i="2"/>
  <c r="BW28" i="2"/>
  <c r="BR28" i="2"/>
  <c r="BW27" i="2"/>
  <c r="BR27" i="2"/>
  <c r="BW26" i="2"/>
  <c r="BR26" i="2"/>
  <c r="BT26" i="2" s="1"/>
  <c r="BW25" i="2"/>
  <c r="BR25" i="2"/>
  <c r="BW24" i="2"/>
  <c r="BV24" i="2"/>
  <c r="BR24" i="2"/>
  <c r="BW23" i="2"/>
  <c r="BR23" i="2"/>
  <c r="BW22" i="2"/>
  <c r="BV22" i="2"/>
  <c r="BR22" i="2"/>
  <c r="BW21" i="2"/>
  <c r="BR21" i="2"/>
  <c r="BW20" i="2"/>
  <c r="BV20" i="2"/>
  <c r="BR20" i="2"/>
  <c r="BW19" i="2"/>
  <c r="BV19" i="2"/>
  <c r="BW7" i="2"/>
  <c r="BR7" i="2"/>
  <c r="BW6" i="2"/>
  <c r="BR6" i="2"/>
  <c r="BW5" i="2"/>
  <c r="BX5" i="2" s="1"/>
  <c r="F10" i="19" s="1"/>
  <c r="BR5" i="2"/>
  <c r="BV130" i="2" l="1"/>
  <c r="G21" i="1"/>
  <c r="BU26" i="2"/>
  <c r="BU130" i="2" s="1"/>
  <c r="D21" i="1"/>
  <c r="H21" i="1"/>
  <c r="BC137" i="2"/>
  <c r="BD137" i="2" s="1"/>
  <c r="C21" i="1"/>
  <c r="BR129" i="2"/>
  <c r="BX37" i="2"/>
  <c r="F42" i="19" s="1"/>
  <c r="BX38" i="2"/>
  <c r="F43" i="19" s="1"/>
  <c r="BX40" i="2"/>
  <c r="F45" i="19" s="1"/>
  <c r="BX42" i="2"/>
  <c r="F47" i="19" s="1"/>
  <c r="BX44" i="2"/>
  <c r="F49" i="19" s="1"/>
  <c r="BX46" i="2"/>
  <c r="F51" i="19" s="1"/>
  <c r="BX59" i="2"/>
  <c r="F64" i="19" s="1"/>
  <c r="BX70" i="2"/>
  <c r="F75" i="19" s="1"/>
  <c r="BX93" i="2"/>
  <c r="F98" i="19" s="1"/>
  <c r="BX95" i="2"/>
  <c r="F100" i="19" s="1"/>
  <c r="BX97" i="2"/>
  <c r="F102" i="19" s="1"/>
  <c r="BX99" i="2"/>
  <c r="F104" i="19" s="1"/>
  <c r="BX101" i="2"/>
  <c r="F106" i="19" s="1"/>
  <c r="BX114" i="2"/>
  <c r="F119" i="19" s="1"/>
  <c r="BX39" i="2"/>
  <c r="F44" i="19" s="1"/>
  <c r="BX41" i="2"/>
  <c r="F46" i="19" s="1"/>
  <c r="BX43" i="2"/>
  <c r="F48" i="19" s="1"/>
  <c r="BX45" i="2"/>
  <c r="F50" i="19" s="1"/>
  <c r="BX47" i="2"/>
  <c r="F52" i="19" s="1"/>
  <c r="BX94" i="2"/>
  <c r="F99" i="19" s="1"/>
  <c r="BX96" i="2"/>
  <c r="F101" i="19" s="1"/>
  <c r="BX98" i="2"/>
  <c r="F103" i="19" s="1"/>
  <c r="BX100" i="2"/>
  <c r="F105" i="19" s="1"/>
  <c r="BX102" i="2"/>
  <c r="F107" i="19" s="1"/>
  <c r="BX92" i="2"/>
  <c r="F97" i="19" s="1"/>
  <c r="BX19" i="2"/>
  <c r="F24" i="19" s="1"/>
  <c r="BX20" i="2"/>
  <c r="F25" i="19" s="1"/>
  <c r="BX21" i="2"/>
  <c r="F26" i="19" s="1"/>
  <c r="BX22" i="2"/>
  <c r="F27" i="19" s="1"/>
  <c r="BX23" i="2"/>
  <c r="F28" i="19" s="1"/>
  <c r="BX24" i="2"/>
  <c r="F29" i="19" s="1"/>
  <c r="BX25" i="2"/>
  <c r="F30" i="19" s="1"/>
  <c r="BX60" i="2"/>
  <c r="F65" i="19" s="1"/>
  <c r="BX71" i="2"/>
  <c r="F76" i="19" s="1"/>
  <c r="BX72" i="2"/>
  <c r="F77" i="19" s="1"/>
  <c r="BX73" i="2"/>
  <c r="F78" i="19" s="1"/>
  <c r="BX74" i="2"/>
  <c r="F79" i="19" s="1"/>
  <c r="BX75" i="2"/>
  <c r="F80" i="19" s="1"/>
  <c r="BX76" i="2"/>
  <c r="F81" i="19" s="1"/>
  <c r="BX77" i="2"/>
  <c r="F82" i="19" s="1"/>
  <c r="BX78" i="2"/>
  <c r="F83" i="19" s="1"/>
  <c r="BX79" i="2"/>
  <c r="F84" i="19" s="1"/>
  <c r="BX80" i="2"/>
  <c r="F85" i="19" s="1"/>
  <c r="BX115" i="2"/>
  <c r="F120" i="19" s="1"/>
  <c r="BX116" i="2"/>
  <c r="F121" i="19" s="1"/>
  <c r="BX117" i="2"/>
  <c r="F122" i="19" s="1"/>
  <c r="BX118" i="2"/>
  <c r="F123" i="19" s="1"/>
  <c r="BX119" i="2"/>
  <c r="F124" i="19" s="1"/>
  <c r="BX120" i="2"/>
  <c r="F125" i="19" s="1"/>
  <c r="BX121" i="2"/>
  <c r="F126" i="19" s="1"/>
  <c r="BX122" i="2"/>
  <c r="F127" i="19" s="1"/>
  <c r="BX123" i="2"/>
  <c r="F128" i="19" s="1"/>
  <c r="BX124" i="2"/>
  <c r="F129" i="19" s="1"/>
  <c r="BX6" i="2"/>
  <c r="F11" i="19" s="1"/>
  <c r="BX7" i="2"/>
  <c r="F12" i="19" s="1"/>
  <c r="BX27" i="2"/>
  <c r="F32" i="19" s="1"/>
  <c r="BX28" i="2"/>
  <c r="F33" i="19" s="1"/>
  <c r="BX29" i="2"/>
  <c r="F34" i="19" s="1"/>
  <c r="BX30" i="2"/>
  <c r="F35" i="19" s="1"/>
  <c r="BX31" i="2"/>
  <c r="F36" i="19" s="1"/>
  <c r="BX32" i="2"/>
  <c r="F37" i="19" s="1"/>
  <c r="BX33" i="2"/>
  <c r="F38" i="19" s="1"/>
  <c r="BX34" i="2"/>
  <c r="F39" i="19" s="1"/>
  <c r="BX35" i="2"/>
  <c r="F40" i="19" s="1"/>
  <c r="BX36" i="2"/>
  <c r="F41" i="19" s="1"/>
  <c r="BX48" i="2"/>
  <c r="F53" i="19" s="1"/>
  <c r="BX49" i="2"/>
  <c r="F54" i="19" s="1"/>
  <c r="BX50" i="2"/>
  <c r="F55" i="19" s="1"/>
  <c r="BX51" i="2"/>
  <c r="F56" i="19" s="1"/>
  <c r="BX52" i="2"/>
  <c r="F57" i="19" s="1"/>
  <c r="BX53" i="2"/>
  <c r="F58" i="19" s="1"/>
  <c r="BX54" i="2"/>
  <c r="F59" i="19" s="1"/>
  <c r="BX55" i="2"/>
  <c r="F60" i="19" s="1"/>
  <c r="BX56" i="2"/>
  <c r="F61" i="19" s="1"/>
  <c r="BX57" i="2"/>
  <c r="F62" i="19" s="1"/>
  <c r="BX58" i="2"/>
  <c r="F63" i="19" s="1"/>
  <c r="BX61" i="2"/>
  <c r="F66" i="19" s="1"/>
  <c r="BX62" i="2"/>
  <c r="F67" i="19" s="1"/>
  <c r="BX63" i="2"/>
  <c r="F68" i="19" s="1"/>
  <c r="BX64" i="2"/>
  <c r="F69" i="19" s="1"/>
  <c r="BX65" i="2"/>
  <c r="F70" i="19" s="1"/>
  <c r="BX66" i="2"/>
  <c r="F71" i="19" s="1"/>
  <c r="BX67" i="2"/>
  <c r="F72" i="19" s="1"/>
  <c r="BX68" i="2"/>
  <c r="F73" i="19" s="1"/>
  <c r="BX69" i="2"/>
  <c r="F74" i="19" s="1"/>
  <c r="BX81" i="2"/>
  <c r="F86" i="19" s="1"/>
  <c r="BX82" i="2"/>
  <c r="F87" i="19" s="1"/>
  <c r="BX83" i="2"/>
  <c r="F88" i="19" s="1"/>
  <c r="BX84" i="2"/>
  <c r="F89" i="19" s="1"/>
  <c r="BX85" i="2"/>
  <c r="F90" i="19" s="1"/>
  <c r="BX86" i="2"/>
  <c r="F91" i="19" s="1"/>
  <c r="BX87" i="2"/>
  <c r="F92" i="19" s="1"/>
  <c r="BX88" i="2"/>
  <c r="F93" i="19" s="1"/>
  <c r="BX89" i="2"/>
  <c r="F94" i="19" s="1"/>
  <c r="BX90" i="2"/>
  <c r="F95" i="19" s="1"/>
  <c r="BX103" i="2"/>
  <c r="F108" i="19" s="1"/>
  <c r="BX104" i="2"/>
  <c r="F109" i="19" s="1"/>
  <c r="BX105" i="2"/>
  <c r="F110" i="19" s="1"/>
  <c r="BX106" i="2"/>
  <c r="F111" i="19" s="1"/>
  <c r="BX107" i="2"/>
  <c r="F112" i="19" s="1"/>
  <c r="BX108" i="2"/>
  <c r="F113" i="19" s="1"/>
  <c r="BX109" i="2"/>
  <c r="F114" i="19" s="1"/>
  <c r="BX110" i="2"/>
  <c r="F115" i="19" s="1"/>
  <c r="BX111" i="2"/>
  <c r="F116" i="19" s="1"/>
  <c r="BX112" i="2"/>
  <c r="F117" i="19" s="1"/>
  <c r="BX113" i="2"/>
  <c r="F118" i="19" s="1"/>
  <c r="BX125" i="2"/>
  <c r="F130" i="19" s="1"/>
  <c r="BX126" i="2"/>
  <c r="F131" i="19" s="1"/>
  <c r="BX127" i="2"/>
  <c r="F132" i="19" s="1"/>
  <c r="BX128" i="2"/>
  <c r="F133" i="19" s="1"/>
  <c r="BH6" i="2"/>
  <c r="BH8" i="2"/>
  <c r="BH11" i="2"/>
  <c r="BH15" i="2"/>
  <c r="BJ15" i="2" s="1"/>
  <c r="BH16" i="2"/>
  <c r="BH17" i="2"/>
  <c r="BH19" i="2"/>
  <c r="BH20" i="2"/>
  <c r="BH24" i="2"/>
  <c r="BH25" i="2"/>
  <c r="BH26" i="2"/>
  <c r="BJ26" i="2" s="1"/>
  <c r="BO26" i="2" s="1"/>
  <c r="BH27" i="2"/>
  <c r="BH28" i="2"/>
  <c r="BH29" i="2"/>
  <c r="BH30" i="2"/>
  <c r="BH31" i="2"/>
  <c r="BH32" i="2"/>
  <c r="BH33" i="2"/>
  <c r="BH36" i="2"/>
  <c r="BH37" i="2"/>
  <c r="BJ37" i="2" s="1"/>
  <c r="BO37" i="2" s="1"/>
  <c r="BH38" i="2"/>
  <c r="BH39" i="2"/>
  <c r="BH41" i="2"/>
  <c r="BH42" i="2"/>
  <c r="BH43" i="2"/>
  <c r="BH44" i="2"/>
  <c r="BH45" i="2"/>
  <c r="BH46" i="2"/>
  <c r="BH47" i="2"/>
  <c r="BH48" i="2"/>
  <c r="BJ48" i="2" s="1"/>
  <c r="BO48" i="2" s="1"/>
  <c r="BH49" i="2"/>
  <c r="BH51" i="2"/>
  <c r="BH52" i="2"/>
  <c r="BH53" i="2"/>
  <c r="BH54" i="2"/>
  <c r="BH55" i="2"/>
  <c r="BH56" i="2"/>
  <c r="BH58" i="2"/>
  <c r="BH59" i="2"/>
  <c r="BJ59" i="2" s="1"/>
  <c r="BO59" i="2" s="1"/>
  <c r="BH60" i="2"/>
  <c r="BH61" i="2"/>
  <c r="BH62" i="2"/>
  <c r="BH63" i="2"/>
  <c r="BH65" i="2"/>
  <c r="BH66" i="2"/>
  <c r="BH67" i="2"/>
  <c r="BH68" i="2"/>
  <c r="BH70" i="2"/>
  <c r="BJ70" i="2" s="1"/>
  <c r="BO70" i="2" s="1"/>
  <c r="BH71" i="2"/>
  <c r="BH72" i="2"/>
  <c r="BH73" i="2"/>
  <c r="BH74" i="2"/>
  <c r="BH75" i="2"/>
  <c r="BH76" i="2"/>
  <c r="BH77" i="2"/>
  <c r="BH78" i="2"/>
  <c r="BH79" i="2"/>
  <c r="BH80" i="2"/>
  <c r="BH81" i="2"/>
  <c r="BJ81" i="2" s="1"/>
  <c r="BO81" i="2" s="1"/>
  <c r="BH82" i="2"/>
  <c r="BH83" i="2"/>
  <c r="BH84" i="2"/>
  <c r="BH87" i="2"/>
  <c r="BH88" i="2"/>
  <c r="BH89" i="2"/>
  <c r="BH91" i="2"/>
  <c r="BH92" i="2"/>
  <c r="BJ92" i="2" s="1"/>
  <c r="BO92" i="2" s="1"/>
  <c r="BH93" i="2"/>
  <c r="BH94" i="2"/>
  <c r="BH98" i="2"/>
  <c r="BH99" i="2"/>
  <c r="BH100" i="2"/>
  <c r="BH101" i="2"/>
  <c r="BH103" i="2"/>
  <c r="BJ103" i="2" s="1"/>
  <c r="BO103" i="2" s="1"/>
  <c r="BH105" i="2"/>
  <c r="BH107" i="2"/>
  <c r="BH108" i="2"/>
  <c r="BH109" i="2"/>
  <c r="BH111" i="2"/>
  <c r="BH112" i="2"/>
  <c r="BH114" i="2"/>
  <c r="BJ114" i="2" s="1"/>
  <c r="BO114" i="2" s="1"/>
  <c r="BH115" i="2"/>
  <c r="BH116" i="2"/>
  <c r="BH117" i="2"/>
  <c r="BH118" i="2"/>
  <c r="BH119" i="2"/>
  <c r="BH120" i="2"/>
  <c r="BH121" i="2"/>
  <c r="BH122" i="2"/>
  <c r="BH123" i="2"/>
  <c r="BH124" i="2"/>
  <c r="BH125" i="2"/>
  <c r="BJ125" i="2" s="1"/>
  <c r="BO125" i="2" s="1"/>
  <c r="BH126" i="2"/>
  <c r="BH127" i="2"/>
  <c r="BH128" i="2"/>
  <c r="BH129" i="2"/>
  <c r="BH130" i="2"/>
  <c r="BH131" i="2"/>
  <c r="BH132" i="2"/>
  <c r="BH133" i="2"/>
  <c r="BH134" i="2"/>
  <c r="BH135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5" i="2"/>
  <c r="BO15" i="2" l="1"/>
  <c r="BX26" i="2"/>
  <c r="F31" i="19" s="1"/>
  <c r="BT129" i="2"/>
  <c r="BT130" i="2" s="1"/>
  <c r="BT131" i="2" s="1"/>
  <c r="BT132" i="2" s="1"/>
  <c r="BR132" i="2"/>
  <c r="BX91" i="2"/>
  <c r="F96" i="19" s="1"/>
  <c r="E21" i="1"/>
  <c r="I21" i="1" s="1"/>
  <c r="BH136" i="2"/>
  <c r="BH138" i="2" s="1"/>
  <c r="BJ132" i="2"/>
  <c r="BJ135" i="2"/>
  <c r="BJ131" i="2"/>
  <c r="BO47" i="2"/>
  <c r="BO29" i="2"/>
  <c r="BO21" i="2"/>
  <c r="BO11" i="2"/>
  <c r="AT129" i="2"/>
  <c r="AT130" i="2"/>
  <c r="AT131" i="2"/>
  <c r="AT132" i="2"/>
  <c r="AT133" i="2"/>
  <c r="AT134" i="2"/>
  <c r="AT135" i="2"/>
  <c r="BO8" i="2"/>
  <c r="BO9" i="2"/>
  <c r="BO12" i="2"/>
  <c r="BO13" i="2"/>
  <c r="BO16" i="2"/>
  <c r="BO19" i="2"/>
  <c r="BO20" i="2"/>
  <c r="BO23" i="2"/>
  <c r="BO24" i="2"/>
  <c r="BO27" i="2"/>
  <c r="BO30" i="2"/>
  <c r="BO31" i="2"/>
  <c r="BO34" i="2"/>
  <c r="BO35" i="2"/>
  <c r="BO38" i="2"/>
  <c r="BO41" i="2"/>
  <c r="BO42" i="2"/>
  <c r="BO45" i="2"/>
  <c r="BO46" i="2"/>
  <c r="BO49" i="2"/>
  <c r="BO52" i="2"/>
  <c r="BO53" i="2"/>
  <c r="BO56" i="2"/>
  <c r="BO57" i="2"/>
  <c r="BO60" i="2"/>
  <c r="BO63" i="2"/>
  <c r="BO64" i="2"/>
  <c r="BO67" i="2"/>
  <c r="BO68" i="2"/>
  <c r="BO71" i="2"/>
  <c r="BO74" i="2"/>
  <c r="BO75" i="2"/>
  <c r="BO78" i="2"/>
  <c r="BO79" i="2"/>
  <c r="BO82" i="2"/>
  <c r="BO85" i="2"/>
  <c r="BO86" i="2"/>
  <c r="BO89" i="2"/>
  <c r="BO90" i="2"/>
  <c r="BO93" i="2"/>
  <c r="BO96" i="2"/>
  <c r="BO97" i="2"/>
  <c r="BO100" i="2"/>
  <c r="BO101" i="2"/>
  <c r="BO104" i="2"/>
  <c r="BO107" i="2"/>
  <c r="BO108" i="2"/>
  <c r="BO111" i="2"/>
  <c r="BO112" i="2"/>
  <c r="BO115" i="2"/>
  <c r="BO118" i="2"/>
  <c r="BO119" i="2"/>
  <c r="BO122" i="2"/>
  <c r="BO123" i="2"/>
  <c r="BO126" i="2"/>
  <c r="BJ129" i="2"/>
  <c r="BJ130" i="2"/>
  <c r="BO130" i="2" s="1"/>
  <c r="BJ133" i="2"/>
  <c r="BO133" i="2" s="1"/>
  <c r="BJ134" i="2"/>
  <c r="BO134" i="2" s="1"/>
  <c r="BJ137" i="2"/>
  <c r="BJ136" i="2" l="1"/>
  <c r="BX130" i="2"/>
  <c r="BK129" i="2"/>
  <c r="BK136" i="2" s="1"/>
  <c r="BO39" i="2"/>
  <c r="AT136" i="2"/>
  <c r="BO7" i="2"/>
  <c r="BO17" i="2"/>
  <c r="BO25" i="2"/>
  <c r="BO33" i="2"/>
  <c r="BO43" i="2"/>
  <c r="BO51" i="2"/>
  <c r="BO55" i="2"/>
  <c r="BO61" i="2"/>
  <c r="BO65" i="2"/>
  <c r="BO69" i="2"/>
  <c r="BO73" i="2"/>
  <c r="BO77" i="2"/>
  <c r="BO83" i="2"/>
  <c r="BO87" i="2"/>
  <c r="BO91" i="2"/>
  <c r="BO95" i="2"/>
  <c r="BO99" i="2"/>
  <c r="BO105" i="2"/>
  <c r="BO109" i="2"/>
  <c r="BO113" i="2"/>
  <c r="BO117" i="2"/>
  <c r="BO121" i="2"/>
  <c r="BO127" i="2"/>
  <c r="BO131" i="2"/>
  <c r="BO135" i="2"/>
  <c r="BO6" i="2"/>
  <c r="BO10" i="2"/>
  <c r="BO14" i="2"/>
  <c r="BO18" i="2"/>
  <c r="BO22" i="2"/>
  <c r="BO28" i="2"/>
  <c r="BO32" i="2"/>
  <c r="BO36" i="2"/>
  <c r="BO40" i="2"/>
  <c r="BO44" i="2"/>
  <c r="BO50" i="2"/>
  <c r="BO54" i="2"/>
  <c r="BO58" i="2"/>
  <c r="BO62" i="2"/>
  <c r="BO66" i="2"/>
  <c r="BO72" i="2"/>
  <c r="BO76" i="2"/>
  <c r="BO80" i="2"/>
  <c r="BO84" i="2"/>
  <c r="BO88" i="2"/>
  <c r="BO94" i="2"/>
  <c r="BO98" i="2"/>
  <c r="BO102" i="2"/>
  <c r="BO106" i="2"/>
  <c r="BO110" i="2"/>
  <c r="BO116" i="2"/>
  <c r="BO120" i="2"/>
  <c r="BO124" i="2"/>
  <c r="BO128" i="2"/>
  <c r="BO132" i="2"/>
  <c r="BO5" i="2"/>
  <c r="FF138" i="2"/>
  <c r="BO129" i="2" l="1"/>
  <c r="BX133" i="2"/>
  <c r="BV132" i="2"/>
  <c r="BV133" i="2" s="1"/>
  <c r="FS135" i="2"/>
  <c r="FR135" i="2"/>
  <c r="FQ135" i="2"/>
  <c r="FO135" i="2"/>
  <c r="FN135" i="2"/>
  <c r="FS134" i="2"/>
  <c r="FR134" i="2"/>
  <c r="FQ134" i="2"/>
  <c r="FO134" i="2"/>
  <c r="FN134" i="2"/>
  <c r="FS133" i="2"/>
  <c r="FR133" i="2"/>
  <c r="FQ133" i="2"/>
  <c r="FO133" i="2"/>
  <c r="FN133" i="2"/>
  <c r="FS132" i="2"/>
  <c r="FR132" i="2"/>
  <c r="FQ132" i="2"/>
  <c r="FO132" i="2"/>
  <c r="FN132" i="2"/>
  <c r="FS131" i="2"/>
  <c r="FR131" i="2"/>
  <c r="FQ131" i="2"/>
  <c r="FO131" i="2"/>
  <c r="FN131" i="2"/>
  <c r="FS130" i="2"/>
  <c r="FR130" i="2"/>
  <c r="FQ130" i="2"/>
  <c r="FO130" i="2"/>
  <c r="FN130" i="2"/>
  <c r="FS129" i="2"/>
  <c r="FR129" i="2"/>
  <c r="FQ129" i="2"/>
  <c r="FO129" i="2"/>
  <c r="FN129" i="2"/>
  <c r="FS128" i="2"/>
  <c r="FR128" i="2"/>
  <c r="FQ128" i="2"/>
  <c r="FO128" i="2"/>
  <c r="FN128" i="2"/>
  <c r="FS127" i="2"/>
  <c r="FR127" i="2"/>
  <c r="FQ127" i="2"/>
  <c r="FO127" i="2"/>
  <c r="FN127" i="2"/>
  <c r="FS126" i="2"/>
  <c r="FR126" i="2"/>
  <c r="FQ126" i="2"/>
  <c r="FO126" i="2"/>
  <c r="FN126" i="2"/>
  <c r="FN125" i="2"/>
  <c r="FP125" i="2" s="1"/>
  <c r="FT125" i="2" s="1"/>
  <c r="FS124" i="2"/>
  <c r="FR124" i="2"/>
  <c r="FQ124" i="2"/>
  <c r="FO124" i="2"/>
  <c r="FN124" i="2"/>
  <c r="FS123" i="2"/>
  <c r="FR123" i="2"/>
  <c r="FQ123" i="2"/>
  <c r="FO123" i="2"/>
  <c r="FN123" i="2"/>
  <c r="FS122" i="2"/>
  <c r="FR122" i="2"/>
  <c r="FQ122" i="2"/>
  <c r="FO122" i="2"/>
  <c r="FN122" i="2"/>
  <c r="FS121" i="2"/>
  <c r="FR121" i="2"/>
  <c r="FQ121" i="2"/>
  <c r="FO121" i="2"/>
  <c r="FN121" i="2"/>
  <c r="FS120" i="2"/>
  <c r="FR120" i="2"/>
  <c r="FQ120" i="2"/>
  <c r="FO120" i="2"/>
  <c r="FN120" i="2"/>
  <c r="FS119" i="2"/>
  <c r="FR119" i="2"/>
  <c r="FQ119" i="2"/>
  <c r="FO119" i="2"/>
  <c r="FN119" i="2"/>
  <c r="FS118" i="2"/>
  <c r="FR118" i="2"/>
  <c r="FQ118" i="2"/>
  <c r="FO118" i="2"/>
  <c r="FN118" i="2"/>
  <c r="FS117" i="2"/>
  <c r="FR117" i="2"/>
  <c r="FQ117" i="2"/>
  <c r="FO117" i="2"/>
  <c r="FN117" i="2"/>
  <c r="FS116" i="2"/>
  <c r="FR116" i="2"/>
  <c r="FQ116" i="2"/>
  <c r="FO116" i="2"/>
  <c r="FN116" i="2"/>
  <c r="FS115" i="2"/>
  <c r="FR115" i="2"/>
  <c r="FQ115" i="2"/>
  <c r="FO115" i="2"/>
  <c r="FN115" i="2"/>
  <c r="FN114" i="2"/>
  <c r="FP114" i="2" s="1"/>
  <c r="FT114" i="2" s="1"/>
  <c r="FS113" i="2"/>
  <c r="FR113" i="2"/>
  <c r="FQ113" i="2"/>
  <c r="FO113" i="2"/>
  <c r="FN113" i="2"/>
  <c r="FS112" i="2"/>
  <c r="FR112" i="2"/>
  <c r="FQ112" i="2"/>
  <c r="FO112" i="2"/>
  <c r="FN112" i="2"/>
  <c r="FS111" i="2"/>
  <c r="FR111" i="2"/>
  <c r="FQ111" i="2"/>
  <c r="FO111" i="2"/>
  <c r="FN111" i="2"/>
  <c r="FS110" i="2"/>
  <c r="FR110" i="2"/>
  <c r="FQ110" i="2"/>
  <c r="FO110" i="2"/>
  <c r="FN110" i="2"/>
  <c r="FS109" i="2"/>
  <c r="FR109" i="2"/>
  <c r="FQ109" i="2"/>
  <c r="FO109" i="2"/>
  <c r="FN109" i="2"/>
  <c r="FS108" i="2"/>
  <c r="FR108" i="2"/>
  <c r="FQ108" i="2"/>
  <c r="FO108" i="2"/>
  <c r="FN108" i="2"/>
  <c r="FS107" i="2"/>
  <c r="FR107" i="2"/>
  <c r="FQ107" i="2"/>
  <c r="FO107" i="2"/>
  <c r="FN107" i="2"/>
  <c r="FS106" i="2"/>
  <c r="FR106" i="2"/>
  <c r="FQ106" i="2"/>
  <c r="FO106" i="2"/>
  <c r="FN106" i="2"/>
  <c r="FS105" i="2"/>
  <c r="FR105" i="2"/>
  <c r="FQ105" i="2"/>
  <c r="FO105" i="2"/>
  <c r="FN105" i="2"/>
  <c r="FS104" i="2"/>
  <c r="FR104" i="2"/>
  <c r="FQ104" i="2"/>
  <c r="FO104" i="2"/>
  <c r="FN104" i="2"/>
  <c r="FN103" i="2"/>
  <c r="FP103" i="2" s="1"/>
  <c r="FT103" i="2" s="1"/>
  <c r="FS102" i="2"/>
  <c r="FR102" i="2"/>
  <c r="FQ102" i="2"/>
  <c r="FO102" i="2"/>
  <c r="FN102" i="2"/>
  <c r="FS101" i="2"/>
  <c r="FR101" i="2"/>
  <c r="FQ101" i="2"/>
  <c r="FO101" i="2"/>
  <c r="FN101" i="2"/>
  <c r="FS100" i="2"/>
  <c r="FR100" i="2"/>
  <c r="FQ100" i="2"/>
  <c r="FO100" i="2"/>
  <c r="FN100" i="2"/>
  <c r="FS99" i="2"/>
  <c r="FR99" i="2"/>
  <c r="FQ99" i="2"/>
  <c r="FO99" i="2"/>
  <c r="FN99" i="2"/>
  <c r="FS98" i="2"/>
  <c r="FR98" i="2"/>
  <c r="FQ98" i="2"/>
  <c r="FO98" i="2"/>
  <c r="FN98" i="2"/>
  <c r="FS97" i="2"/>
  <c r="FR97" i="2"/>
  <c r="FQ97" i="2"/>
  <c r="FO97" i="2"/>
  <c r="FN97" i="2"/>
  <c r="FS96" i="2"/>
  <c r="FR96" i="2"/>
  <c r="FQ96" i="2"/>
  <c r="FO96" i="2"/>
  <c r="FN96" i="2"/>
  <c r="FS95" i="2"/>
  <c r="FR95" i="2"/>
  <c r="FQ95" i="2"/>
  <c r="FO95" i="2"/>
  <c r="FN95" i="2"/>
  <c r="FS94" i="2"/>
  <c r="FR94" i="2"/>
  <c r="FQ94" i="2"/>
  <c r="FO94" i="2"/>
  <c r="FN94" i="2"/>
  <c r="FS93" i="2"/>
  <c r="FR93" i="2"/>
  <c r="FQ93" i="2"/>
  <c r="FO93" i="2"/>
  <c r="FN93" i="2"/>
  <c r="FN92" i="2"/>
  <c r="FP92" i="2" s="1"/>
  <c r="FT92" i="2" s="1"/>
  <c r="FS91" i="2"/>
  <c r="FR91" i="2"/>
  <c r="FQ91" i="2"/>
  <c r="FO91" i="2"/>
  <c r="FN91" i="2"/>
  <c r="FS90" i="2"/>
  <c r="FR90" i="2"/>
  <c r="FQ90" i="2"/>
  <c r="FO90" i="2"/>
  <c r="FN90" i="2"/>
  <c r="FS89" i="2"/>
  <c r="FR89" i="2"/>
  <c r="FQ89" i="2"/>
  <c r="FO89" i="2"/>
  <c r="FN89" i="2"/>
  <c r="FS88" i="2"/>
  <c r="FR88" i="2"/>
  <c r="FQ88" i="2"/>
  <c r="FO88" i="2"/>
  <c r="FN88" i="2"/>
  <c r="FS87" i="2"/>
  <c r="FR87" i="2"/>
  <c r="FQ87" i="2"/>
  <c r="FO87" i="2"/>
  <c r="FN87" i="2"/>
  <c r="FS86" i="2"/>
  <c r="FR86" i="2"/>
  <c r="FQ86" i="2"/>
  <c r="FO86" i="2"/>
  <c r="FN86" i="2"/>
  <c r="FS85" i="2"/>
  <c r="FR85" i="2"/>
  <c r="FQ85" i="2"/>
  <c r="FO85" i="2"/>
  <c r="FN85" i="2"/>
  <c r="FS84" i="2"/>
  <c r="FR84" i="2"/>
  <c r="FQ84" i="2"/>
  <c r="FO84" i="2"/>
  <c r="FN84" i="2"/>
  <c r="FS83" i="2"/>
  <c r="FR83" i="2"/>
  <c r="FQ83" i="2"/>
  <c r="FO83" i="2"/>
  <c r="FN83" i="2"/>
  <c r="FS82" i="2"/>
  <c r="FR82" i="2"/>
  <c r="FQ82" i="2"/>
  <c r="FO82" i="2"/>
  <c r="FN82" i="2"/>
  <c r="FN81" i="2"/>
  <c r="FP81" i="2" s="1"/>
  <c r="FT81" i="2" s="1"/>
  <c r="FS80" i="2"/>
  <c r="FR80" i="2"/>
  <c r="FQ80" i="2"/>
  <c r="FO80" i="2"/>
  <c r="FN80" i="2"/>
  <c r="FS79" i="2"/>
  <c r="FR79" i="2"/>
  <c r="FQ79" i="2"/>
  <c r="FO79" i="2"/>
  <c r="FN79" i="2"/>
  <c r="FS78" i="2"/>
  <c r="FR78" i="2"/>
  <c r="FQ78" i="2"/>
  <c r="FO78" i="2"/>
  <c r="FN78" i="2"/>
  <c r="FS77" i="2"/>
  <c r="FR77" i="2"/>
  <c r="FQ77" i="2"/>
  <c r="FO77" i="2"/>
  <c r="FN77" i="2"/>
  <c r="FS76" i="2"/>
  <c r="FR76" i="2"/>
  <c r="FQ76" i="2"/>
  <c r="FO76" i="2"/>
  <c r="FN76" i="2"/>
  <c r="FS75" i="2"/>
  <c r="FR75" i="2"/>
  <c r="FQ75" i="2"/>
  <c r="FO75" i="2"/>
  <c r="FN75" i="2"/>
  <c r="FS74" i="2"/>
  <c r="FR74" i="2"/>
  <c r="FQ74" i="2"/>
  <c r="FO74" i="2"/>
  <c r="FN74" i="2"/>
  <c r="FS73" i="2"/>
  <c r="FR73" i="2"/>
  <c r="FQ73" i="2"/>
  <c r="FO73" i="2"/>
  <c r="FN73" i="2"/>
  <c r="FS72" i="2"/>
  <c r="FR72" i="2"/>
  <c r="FQ72" i="2"/>
  <c r="FO72" i="2"/>
  <c r="FN72" i="2"/>
  <c r="FS71" i="2"/>
  <c r="FR71" i="2"/>
  <c r="FQ71" i="2"/>
  <c r="FO71" i="2"/>
  <c r="FN71" i="2"/>
  <c r="FN70" i="2"/>
  <c r="FP70" i="2" s="1"/>
  <c r="FT70" i="2" s="1"/>
  <c r="FS69" i="2"/>
  <c r="FR69" i="2"/>
  <c r="FQ69" i="2"/>
  <c r="FO69" i="2"/>
  <c r="FN69" i="2"/>
  <c r="FS68" i="2"/>
  <c r="FR68" i="2"/>
  <c r="FQ68" i="2"/>
  <c r="FO68" i="2"/>
  <c r="FN68" i="2"/>
  <c r="FS67" i="2"/>
  <c r="FR67" i="2"/>
  <c r="FQ67" i="2"/>
  <c r="FO67" i="2"/>
  <c r="FN67" i="2"/>
  <c r="FS66" i="2"/>
  <c r="FR66" i="2"/>
  <c r="FQ66" i="2"/>
  <c r="FO66" i="2"/>
  <c r="FN66" i="2"/>
  <c r="FS65" i="2"/>
  <c r="FR65" i="2"/>
  <c r="FQ65" i="2"/>
  <c r="FO65" i="2"/>
  <c r="FN65" i="2"/>
  <c r="FS64" i="2"/>
  <c r="FR64" i="2"/>
  <c r="FQ64" i="2"/>
  <c r="FO64" i="2"/>
  <c r="FN64" i="2"/>
  <c r="FS63" i="2"/>
  <c r="FR63" i="2"/>
  <c r="FQ63" i="2"/>
  <c r="FO63" i="2"/>
  <c r="FN63" i="2"/>
  <c r="FS62" i="2"/>
  <c r="FR62" i="2"/>
  <c r="FQ62" i="2"/>
  <c r="FO62" i="2"/>
  <c r="FN62" i="2"/>
  <c r="FS61" i="2"/>
  <c r="FR61" i="2"/>
  <c r="FQ61" i="2"/>
  <c r="FO61" i="2"/>
  <c r="FN61" i="2"/>
  <c r="FS60" i="2"/>
  <c r="FR60" i="2"/>
  <c r="FQ60" i="2"/>
  <c r="FO60" i="2"/>
  <c r="FN60" i="2"/>
  <c r="FN59" i="2"/>
  <c r="FP59" i="2" s="1"/>
  <c r="FT59" i="2" s="1"/>
  <c r="FS58" i="2"/>
  <c r="FR58" i="2"/>
  <c r="FQ58" i="2"/>
  <c r="FO58" i="2"/>
  <c r="FN58" i="2"/>
  <c r="FS57" i="2"/>
  <c r="FR57" i="2"/>
  <c r="FQ57" i="2"/>
  <c r="FO57" i="2"/>
  <c r="FN57" i="2"/>
  <c r="FS56" i="2"/>
  <c r="FR56" i="2"/>
  <c r="FQ56" i="2"/>
  <c r="FO56" i="2"/>
  <c r="FN56" i="2"/>
  <c r="FS55" i="2"/>
  <c r="FR55" i="2"/>
  <c r="FQ55" i="2"/>
  <c r="FO55" i="2"/>
  <c r="FN55" i="2"/>
  <c r="FS54" i="2"/>
  <c r="FR54" i="2"/>
  <c r="FQ54" i="2"/>
  <c r="FO54" i="2"/>
  <c r="FN54" i="2"/>
  <c r="FS53" i="2"/>
  <c r="FR53" i="2"/>
  <c r="FQ53" i="2"/>
  <c r="FO53" i="2"/>
  <c r="FN53" i="2"/>
  <c r="FS52" i="2"/>
  <c r="FR52" i="2"/>
  <c r="FQ52" i="2"/>
  <c r="FO52" i="2"/>
  <c r="FN52" i="2"/>
  <c r="FS51" i="2"/>
  <c r="FR51" i="2"/>
  <c r="FQ51" i="2"/>
  <c r="FO51" i="2"/>
  <c r="FN51" i="2"/>
  <c r="FS50" i="2"/>
  <c r="FR50" i="2"/>
  <c r="FQ50" i="2"/>
  <c r="FO50" i="2"/>
  <c r="FN50" i="2"/>
  <c r="FS49" i="2"/>
  <c r="FR49" i="2"/>
  <c r="FQ49" i="2"/>
  <c r="FO49" i="2"/>
  <c r="FN49" i="2"/>
  <c r="FN48" i="2"/>
  <c r="FP48" i="2" s="1"/>
  <c r="FT48" i="2" s="1"/>
  <c r="FS47" i="2"/>
  <c r="FR47" i="2"/>
  <c r="FQ47" i="2"/>
  <c r="FO47" i="2"/>
  <c r="FN47" i="2"/>
  <c r="FS46" i="2"/>
  <c r="FR46" i="2"/>
  <c r="FQ46" i="2"/>
  <c r="FO46" i="2"/>
  <c r="FN46" i="2"/>
  <c r="FS45" i="2"/>
  <c r="FR45" i="2"/>
  <c r="FQ45" i="2"/>
  <c r="FO45" i="2"/>
  <c r="FN45" i="2"/>
  <c r="FS44" i="2"/>
  <c r="FR44" i="2"/>
  <c r="FQ44" i="2"/>
  <c r="FO44" i="2"/>
  <c r="FN44" i="2"/>
  <c r="FS43" i="2"/>
  <c r="FR43" i="2"/>
  <c r="FQ43" i="2"/>
  <c r="FO43" i="2"/>
  <c r="FN43" i="2"/>
  <c r="FS42" i="2"/>
  <c r="FR42" i="2"/>
  <c r="FQ42" i="2"/>
  <c r="FO42" i="2"/>
  <c r="FN42" i="2"/>
  <c r="FS41" i="2"/>
  <c r="FR41" i="2"/>
  <c r="FQ41" i="2"/>
  <c r="FO41" i="2"/>
  <c r="FN41" i="2"/>
  <c r="FS40" i="2"/>
  <c r="FR40" i="2"/>
  <c r="FQ40" i="2"/>
  <c r="FO40" i="2"/>
  <c r="FN40" i="2"/>
  <c r="FS39" i="2"/>
  <c r="FR39" i="2"/>
  <c r="FQ39" i="2"/>
  <c r="FO39" i="2"/>
  <c r="FN39" i="2"/>
  <c r="FS38" i="2"/>
  <c r="FR38" i="2"/>
  <c r="FQ38" i="2"/>
  <c r="FO38" i="2"/>
  <c r="FN38" i="2"/>
  <c r="FN37" i="2"/>
  <c r="FP37" i="2" s="1"/>
  <c r="FT37" i="2" s="1"/>
  <c r="FS36" i="2"/>
  <c r="FR36" i="2"/>
  <c r="FQ36" i="2"/>
  <c r="FO36" i="2"/>
  <c r="FN36" i="2"/>
  <c r="FS35" i="2"/>
  <c r="FR35" i="2"/>
  <c r="FQ35" i="2"/>
  <c r="FO35" i="2"/>
  <c r="FN35" i="2"/>
  <c r="FS34" i="2"/>
  <c r="FR34" i="2"/>
  <c r="FQ34" i="2"/>
  <c r="FO34" i="2"/>
  <c r="FN34" i="2"/>
  <c r="FS33" i="2"/>
  <c r="FR33" i="2"/>
  <c r="FQ33" i="2"/>
  <c r="FO33" i="2"/>
  <c r="FN33" i="2"/>
  <c r="FS32" i="2"/>
  <c r="FR32" i="2"/>
  <c r="FQ32" i="2"/>
  <c r="FO32" i="2"/>
  <c r="FN32" i="2"/>
  <c r="FS31" i="2"/>
  <c r="FR31" i="2"/>
  <c r="FQ31" i="2"/>
  <c r="FO31" i="2"/>
  <c r="FN31" i="2"/>
  <c r="FS30" i="2"/>
  <c r="FR30" i="2"/>
  <c r="FQ30" i="2"/>
  <c r="FO30" i="2"/>
  <c r="FN30" i="2"/>
  <c r="FS29" i="2"/>
  <c r="FR29" i="2"/>
  <c r="FQ29" i="2"/>
  <c r="FO29" i="2"/>
  <c r="FN29" i="2"/>
  <c r="FS28" i="2"/>
  <c r="FR28" i="2"/>
  <c r="FQ28" i="2"/>
  <c r="FO28" i="2"/>
  <c r="FN28" i="2"/>
  <c r="FS27" i="2"/>
  <c r="FR27" i="2"/>
  <c r="FQ27" i="2"/>
  <c r="FO27" i="2"/>
  <c r="FN27" i="2"/>
  <c r="FN26" i="2"/>
  <c r="FP26" i="2" s="1"/>
  <c r="FT26" i="2" s="1"/>
  <c r="FS25" i="2"/>
  <c r="FR25" i="2"/>
  <c r="FQ25" i="2"/>
  <c r="FO25" i="2"/>
  <c r="FN25" i="2"/>
  <c r="FS24" i="2"/>
  <c r="FR24" i="2"/>
  <c r="FQ24" i="2"/>
  <c r="FO24" i="2"/>
  <c r="FN24" i="2"/>
  <c r="FS23" i="2"/>
  <c r="FR23" i="2"/>
  <c r="FQ23" i="2"/>
  <c r="FO23" i="2"/>
  <c r="FN23" i="2"/>
  <c r="FS22" i="2"/>
  <c r="FR22" i="2"/>
  <c r="FQ22" i="2"/>
  <c r="FO22" i="2"/>
  <c r="FN22" i="2"/>
  <c r="FS21" i="2"/>
  <c r="FR21" i="2"/>
  <c r="FQ21" i="2"/>
  <c r="FO21" i="2"/>
  <c r="FN21" i="2"/>
  <c r="FS20" i="2"/>
  <c r="FR20" i="2"/>
  <c r="FQ20" i="2"/>
  <c r="FO20" i="2"/>
  <c r="FN20" i="2"/>
  <c r="FS19" i="2"/>
  <c r="FR19" i="2"/>
  <c r="FQ19" i="2"/>
  <c r="FO19" i="2"/>
  <c r="FN19" i="2"/>
  <c r="FS18" i="2"/>
  <c r="FR18" i="2"/>
  <c r="FQ18" i="2"/>
  <c r="FO18" i="2"/>
  <c r="FN18" i="2"/>
  <c r="FS17" i="2"/>
  <c r="FR17" i="2"/>
  <c r="FQ17" i="2"/>
  <c r="FO17" i="2"/>
  <c r="FN17" i="2"/>
  <c r="FS16" i="2"/>
  <c r="FR16" i="2"/>
  <c r="FQ16" i="2"/>
  <c r="FO16" i="2"/>
  <c r="FN16" i="2"/>
  <c r="FN15" i="2"/>
  <c r="FP15" i="2" s="1"/>
  <c r="FT15" i="2" s="1"/>
  <c r="FS14" i="2"/>
  <c r="FR14" i="2"/>
  <c r="FQ14" i="2"/>
  <c r="FO14" i="2"/>
  <c r="FN14" i="2"/>
  <c r="FS13" i="2"/>
  <c r="FR13" i="2"/>
  <c r="FQ13" i="2"/>
  <c r="FO13" i="2"/>
  <c r="FN13" i="2"/>
  <c r="FS12" i="2"/>
  <c r="FR12" i="2"/>
  <c r="FQ12" i="2"/>
  <c r="FO12" i="2"/>
  <c r="FN12" i="2"/>
  <c r="FS11" i="2"/>
  <c r="FR11" i="2"/>
  <c r="FQ11" i="2"/>
  <c r="FO11" i="2"/>
  <c r="FN11" i="2"/>
  <c r="FS10" i="2"/>
  <c r="FR10" i="2"/>
  <c r="FQ10" i="2"/>
  <c r="FO10" i="2"/>
  <c r="FN10" i="2"/>
  <c r="FS9" i="2"/>
  <c r="FR9" i="2"/>
  <c r="FQ9" i="2"/>
  <c r="FO9" i="2"/>
  <c r="FN9" i="2"/>
  <c r="FS8" i="2"/>
  <c r="FR8" i="2"/>
  <c r="FQ8" i="2"/>
  <c r="FO8" i="2"/>
  <c r="FN8" i="2"/>
  <c r="FS7" i="2"/>
  <c r="FR7" i="2"/>
  <c r="FQ7" i="2"/>
  <c r="FO7" i="2"/>
  <c r="FN7" i="2"/>
  <c r="FS6" i="2"/>
  <c r="FR6" i="2"/>
  <c r="FQ6" i="2"/>
  <c r="FO6" i="2"/>
  <c r="FN6" i="2"/>
  <c r="FS5" i="2"/>
  <c r="FR5" i="2"/>
  <c r="FO5" i="2"/>
  <c r="FN5" i="2"/>
  <c r="FP7" i="2" l="1"/>
  <c r="FP9" i="2"/>
  <c r="FT9" i="2" s="1"/>
  <c r="FP11" i="2"/>
  <c r="FT11" i="2" s="1"/>
  <c r="FP13" i="2"/>
  <c r="FT13" i="2" s="1"/>
  <c r="FP17" i="2"/>
  <c r="FP19" i="2"/>
  <c r="FT19" i="2" s="1"/>
  <c r="FP21" i="2"/>
  <c r="FT21" i="2" s="1"/>
  <c r="FP23" i="2"/>
  <c r="FT23" i="2" s="1"/>
  <c r="FP25" i="2"/>
  <c r="FT25" i="2" s="1"/>
  <c r="FP27" i="2"/>
  <c r="FT27" i="2" s="1"/>
  <c r="FP29" i="2"/>
  <c r="FT29" i="2" s="1"/>
  <c r="FP31" i="2"/>
  <c r="FT31" i="2" s="1"/>
  <c r="FP33" i="2"/>
  <c r="FT33" i="2" s="1"/>
  <c r="FP35" i="2"/>
  <c r="FT35" i="2" s="1"/>
  <c r="FP39" i="2"/>
  <c r="FP41" i="2"/>
  <c r="FT41" i="2" s="1"/>
  <c r="FP43" i="2"/>
  <c r="FT43" i="2" s="1"/>
  <c r="FP45" i="2"/>
  <c r="FT45" i="2" s="1"/>
  <c r="FP47" i="2"/>
  <c r="FT47" i="2" s="1"/>
  <c r="FP49" i="2"/>
  <c r="FT49" i="2" s="1"/>
  <c r="FP51" i="2"/>
  <c r="FP53" i="2"/>
  <c r="FT53" i="2" s="1"/>
  <c r="FP55" i="2"/>
  <c r="FT55" i="2" s="1"/>
  <c r="FP57" i="2"/>
  <c r="FT57" i="2" s="1"/>
  <c r="FP60" i="2"/>
  <c r="FT60" i="2" s="1"/>
  <c r="FP62" i="2"/>
  <c r="FT62" i="2" s="1"/>
  <c r="FP64" i="2"/>
  <c r="FP66" i="2"/>
  <c r="FT66" i="2" s="1"/>
  <c r="FP68" i="2"/>
  <c r="FT68" i="2" s="1"/>
  <c r="FP82" i="2"/>
  <c r="FT82" i="2" s="1"/>
  <c r="FP84" i="2"/>
  <c r="FT84" i="2" s="1"/>
  <c r="FP86" i="2"/>
  <c r="FT86" i="2" s="1"/>
  <c r="FP88" i="2"/>
  <c r="FT88" i="2" s="1"/>
  <c r="FP90" i="2"/>
  <c r="FT90" i="2" s="1"/>
  <c r="FP94" i="2"/>
  <c r="FP105" i="2"/>
  <c r="FT105" i="2" s="1"/>
  <c r="FP107" i="2"/>
  <c r="FT107" i="2" s="1"/>
  <c r="FP109" i="2"/>
  <c r="FT109" i="2" s="1"/>
  <c r="FP111" i="2"/>
  <c r="FT111" i="2" s="1"/>
  <c r="FP115" i="2"/>
  <c r="FT115" i="2" s="1"/>
  <c r="FP127" i="2"/>
  <c r="FT127" i="2" s="1"/>
  <c r="FP129" i="2"/>
  <c r="FT129" i="2" s="1"/>
  <c r="FP131" i="2"/>
  <c r="FT131" i="2" s="1"/>
  <c r="FP133" i="2"/>
  <c r="FT133" i="2" s="1"/>
  <c r="FP5" i="2"/>
  <c r="FT5" i="2" s="1"/>
  <c r="FP6" i="2"/>
  <c r="FT6" i="2" s="1"/>
  <c r="FP8" i="2"/>
  <c r="FT8" i="2" s="1"/>
  <c r="FP10" i="2"/>
  <c r="FT10" i="2" s="1"/>
  <c r="FP12" i="2"/>
  <c r="FT12" i="2" s="1"/>
  <c r="FP14" i="2"/>
  <c r="FT14" i="2" s="1"/>
  <c r="FP16" i="2"/>
  <c r="FT16" i="2" s="1"/>
  <c r="FP18" i="2"/>
  <c r="FP20" i="2"/>
  <c r="FT20" i="2" s="1"/>
  <c r="FP22" i="2"/>
  <c r="FT22" i="2" s="1"/>
  <c r="FP24" i="2"/>
  <c r="FT24" i="2" s="1"/>
  <c r="FP28" i="2"/>
  <c r="FT28" i="2" s="1"/>
  <c r="FP30" i="2"/>
  <c r="FT30" i="2" s="1"/>
  <c r="FP32" i="2"/>
  <c r="FT32" i="2" s="1"/>
  <c r="FP34" i="2"/>
  <c r="FT34" i="2" s="1"/>
  <c r="FP36" i="2"/>
  <c r="FT36" i="2" s="1"/>
  <c r="FP38" i="2"/>
  <c r="FT38" i="2" s="1"/>
  <c r="FP40" i="2"/>
  <c r="FT40" i="2" s="1"/>
  <c r="FP42" i="2"/>
  <c r="FT42" i="2" s="1"/>
  <c r="FP44" i="2"/>
  <c r="FT44" i="2" s="1"/>
  <c r="FP46" i="2"/>
  <c r="FT46" i="2" s="1"/>
  <c r="FP50" i="2"/>
  <c r="FT50" i="2" s="1"/>
  <c r="FP52" i="2"/>
  <c r="FT52" i="2" s="1"/>
  <c r="FP54" i="2"/>
  <c r="FT54" i="2" s="1"/>
  <c r="FP56" i="2"/>
  <c r="FT56" i="2" s="1"/>
  <c r="FP58" i="2"/>
  <c r="FT58" i="2" s="1"/>
  <c r="FP61" i="2"/>
  <c r="FT61" i="2" s="1"/>
  <c r="FP63" i="2"/>
  <c r="FT63" i="2" s="1"/>
  <c r="FP65" i="2"/>
  <c r="FT65" i="2" s="1"/>
  <c r="FP67" i="2"/>
  <c r="FT67" i="2" s="1"/>
  <c r="FP69" i="2"/>
  <c r="FT69" i="2" s="1"/>
  <c r="FP71" i="2"/>
  <c r="FT71" i="2" s="1"/>
  <c r="FP83" i="2"/>
  <c r="FT83" i="2" s="1"/>
  <c r="FP85" i="2"/>
  <c r="FT85" i="2" s="1"/>
  <c r="FP87" i="2"/>
  <c r="FT87" i="2" s="1"/>
  <c r="FP89" i="2"/>
  <c r="FT89" i="2" s="1"/>
  <c r="FP91" i="2"/>
  <c r="FT91" i="2" s="1"/>
  <c r="FP93" i="2"/>
  <c r="FT93" i="2" s="1"/>
  <c r="FP104" i="2"/>
  <c r="FT104" i="2" s="1"/>
  <c r="FP106" i="2"/>
  <c r="FT106" i="2" s="1"/>
  <c r="FP108" i="2"/>
  <c r="FT108" i="2" s="1"/>
  <c r="FP110" i="2"/>
  <c r="FT110" i="2" s="1"/>
  <c r="FP112" i="2"/>
  <c r="FT112" i="2" s="1"/>
  <c r="FP116" i="2"/>
  <c r="FT116" i="2" s="1"/>
  <c r="FP126" i="2"/>
  <c r="FT126" i="2" s="1"/>
  <c r="FP128" i="2"/>
  <c r="FT128" i="2" s="1"/>
  <c r="FP130" i="2"/>
  <c r="FT130" i="2" s="1"/>
  <c r="FP132" i="2"/>
  <c r="FT132" i="2" s="1"/>
  <c r="FT17" i="2"/>
  <c r="FT18" i="2"/>
  <c r="FT7" i="2"/>
  <c r="FT51" i="2"/>
  <c r="FT39" i="2"/>
  <c r="FT64" i="2"/>
  <c r="FP72" i="2"/>
  <c r="FT72" i="2" s="1"/>
  <c r="FP73" i="2"/>
  <c r="FT73" i="2" s="1"/>
  <c r="FP74" i="2"/>
  <c r="FT74" i="2" s="1"/>
  <c r="FP75" i="2"/>
  <c r="FT75" i="2" s="1"/>
  <c r="FP76" i="2"/>
  <c r="FT76" i="2" s="1"/>
  <c r="FP77" i="2"/>
  <c r="FT77" i="2" s="1"/>
  <c r="FP78" i="2"/>
  <c r="FT78" i="2" s="1"/>
  <c r="FP79" i="2"/>
  <c r="FT79" i="2" s="1"/>
  <c r="FP80" i="2"/>
  <c r="FT80" i="2" s="1"/>
  <c r="FT94" i="2"/>
  <c r="FP95" i="2"/>
  <c r="FT95" i="2" s="1"/>
  <c r="FP96" i="2"/>
  <c r="FT96" i="2" s="1"/>
  <c r="FP97" i="2"/>
  <c r="FT97" i="2" s="1"/>
  <c r="FP98" i="2"/>
  <c r="FT98" i="2" s="1"/>
  <c r="FP99" i="2"/>
  <c r="FT99" i="2" s="1"/>
  <c r="FP100" i="2"/>
  <c r="FT100" i="2" s="1"/>
  <c r="FP101" i="2"/>
  <c r="FT101" i="2" s="1"/>
  <c r="FP102" i="2"/>
  <c r="FT102" i="2" s="1"/>
  <c r="FP117" i="2"/>
  <c r="FT117" i="2" s="1"/>
  <c r="FP118" i="2"/>
  <c r="FT118" i="2" s="1"/>
  <c r="FP119" i="2"/>
  <c r="FT119" i="2" s="1"/>
  <c r="FP120" i="2"/>
  <c r="FT120" i="2" s="1"/>
  <c r="FP121" i="2"/>
  <c r="FT121" i="2" s="1"/>
  <c r="FP122" i="2"/>
  <c r="FT122" i="2" s="1"/>
  <c r="FP123" i="2"/>
  <c r="FT123" i="2" s="1"/>
  <c r="FP124" i="2"/>
  <c r="FT124" i="2" s="1"/>
  <c r="FP113" i="2"/>
  <c r="FT113" i="2" s="1"/>
  <c r="FT134" i="2"/>
  <c r="FT135" i="2"/>
  <c r="FD89" i="2"/>
  <c r="FD5" i="2"/>
  <c r="FI135" i="2"/>
  <c r="FH135" i="2"/>
  <c r="FG135" i="2"/>
  <c r="FE135" i="2"/>
  <c r="FD135" i="2"/>
  <c r="FI134" i="2"/>
  <c r="FH134" i="2"/>
  <c r="FG134" i="2"/>
  <c r="FE134" i="2"/>
  <c r="FD134" i="2"/>
  <c r="FI133" i="2"/>
  <c r="FH133" i="2"/>
  <c r="FG133" i="2"/>
  <c r="FE133" i="2"/>
  <c r="FD133" i="2"/>
  <c r="FI132" i="2"/>
  <c r="FH132" i="2"/>
  <c r="FG132" i="2"/>
  <c r="FE132" i="2"/>
  <c r="FD132" i="2"/>
  <c r="FI131" i="2"/>
  <c r="FH131" i="2"/>
  <c r="FG131" i="2"/>
  <c r="FE131" i="2"/>
  <c r="FD131" i="2"/>
  <c r="FI130" i="2"/>
  <c r="FH130" i="2"/>
  <c r="FG130" i="2"/>
  <c r="FE130" i="2"/>
  <c r="FD130" i="2"/>
  <c r="FI129" i="2"/>
  <c r="FH129" i="2"/>
  <c r="FG129" i="2"/>
  <c r="FE129" i="2"/>
  <c r="FD129" i="2"/>
  <c r="FI128" i="2"/>
  <c r="FH128" i="2"/>
  <c r="FG128" i="2"/>
  <c r="FE128" i="2"/>
  <c r="FD128" i="2"/>
  <c r="FI127" i="2"/>
  <c r="FH127" i="2"/>
  <c r="FG127" i="2"/>
  <c r="FE127" i="2"/>
  <c r="FD127" i="2"/>
  <c r="FI126" i="2"/>
  <c r="FH126" i="2"/>
  <c r="FG126" i="2"/>
  <c r="FE126" i="2"/>
  <c r="FD126" i="2"/>
  <c r="FD125" i="2"/>
  <c r="FF125" i="2" s="1"/>
  <c r="FI124" i="2"/>
  <c r="FH124" i="2"/>
  <c r="FG124" i="2"/>
  <c r="FE124" i="2"/>
  <c r="FD124" i="2"/>
  <c r="FI123" i="2"/>
  <c r="FH123" i="2"/>
  <c r="FG123" i="2"/>
  <c r="FE123" i="2"/>
  <c r="FD123" i="2"/>
  <c r="FI122" i="2"/>
  <c r="FH122" i="2"/>
  <c r="FG122" i="2"/>
  <c r="FE122" i="2"/>
  <c r="FD122" i="2"/>
  <c r="FI121" i="2"/>
  <c r="FH121" i="2"/>
  <c r="FG121" i="2"/>
  <c r="FE121" i="2"/>
  <c r="FD121" i="2"/>
  <c r="FI120" i="2"/>
  <c r="FH120" i="2"/>
  <c r="FG120" i="2"/>
  <c r="FE120" i="2"/>
  <c r="FD120" i="2"/>
  <c r="FI119" i="2"/>
  <c r="FH119" i="2"/>
  <c r="FG119" i="2"/>
  <c r="FE119" i="2"/>
  <c r="FD119" i="2"/>
  <c r="FI118" i="2"/>
  <c r="FH118" i="2"/>
  <c r="FG118" i="2"/>
  <c r="FE118" i="2"/>
  <c r="FD118" i="2"/>
  <c r="FI117" i="2"/>
  <c r="FH117" i="2"/>
  <c r="FG117" i="2"/>
  <c r="FE117" i="2"/>
  <c r="FD117" i="2"/>
  <c r="FI116" i="2"/>
  <c r="FH116" i="2"/>
  <c r="FG116" i="2"/>
  <c r="FE116" i="2"/>
  <c r="FD116" i="2"/>
  <c r="FI115" i="2"/>
  <c r="FH115" i="2"/>
  <c r="FG115" i="2"/>
  <c r="FE115" i="2"/>
  <c r="FD115" i="2"/>
  <c r="FD114" i="2"/>
  <c r="FF114" i="2" s="1"/>
  <c r="FI113" i="2"/>
  <c r="FH113" i="2"/>
  <c r="FG113" i="2"/>
  <c r="FE113" i="2"/>
  <c r="FD113" i="2"/>
  <c r="FI112" i="2"/>
  <c r="FH112" i="2"/>
  <c r="FG112" i="2"/>
  <c r="FE112" i="2"/>
  <c r="FD112" i="2"/>
  <c r="FI111" i="2"/>
  <c r="FH111" i="2"/>
  <c r="FG111" i="2"/>
  <c r="FE111" i="2"/>
  <c r="FD111" i="2"/>
  <c r="FI110" i="2"/>
  <c r="FH110" i="2"/>
  <c r="FG110" i="2"/>
  <c r="FE110" i="2"/>
  <c r="FD110" i="2"/>
  <c r="FI109" i="2"/>
  <c r="FH109" i="2"/>
  <c r="FG109" i="2"/>
  <c r="FE109" i="2"/>
  <c r="FD109" i="2"/>
  <c r="FI108" i="2"/>
  <c r="FH108" i="2"/>
  <c r="FG108" i="2"/>
  <c r="FE108" i="2"/>
  <c r="FD108" i="2"/>
  <c r="FI107" i="2"/>
  <c r="FH107" i="2"/>
  <c r="FG107" i="2"/>
  <c r="FE107" i="2"/>
  <c r="FD107" i="2"/>
  <c r="FI106" i="2"/>
  <c r="FH106" i="2"/>
  <c r="FG106" i="2"/>
  <c r="FE106" i="2"/>
  <c r="FD106" i="2"/>
  <c r="FI105" i="2"/>
  <c r="FH105" i="2"/>
  <c r="FG105" i="2"/>
  <c r="FE105" i="2"/>
  <c r="FD105" i="2"/>
  <c r="FI104" i="2"/>
  <c r="FH104" i="2"/>
  <c r="FG104" i="2"/>
  <c r="FE104" i="2"/>
  <c r="FD104" i="2"/>
  <c r="FD103" i="2"/>
  <c r="FF103" i="2" s="1"/>
  <c r="FI102" i="2"/>
  <c r="FH102" i="2"/>
  <c r="FG102" i="2"/>
  <c r="FE102" i="2"/>
  <c r="FD102" i="2"/>
  <c r="FI101" i="2"/>
  <c r="FH101" i="2"/>
  <c r="FG101" i="2"/>
  <c r="FE101" i="2"/>
  <c r="FD101" i="2"/>
  <c r="FI100" i="2"/>
  <c r="FH100" i="2"/>
  <c r="FG100" i="2"/>
  <c r="FE100" i="2"/>
  <c r="FD100" i="2"/>
  <c r="FI99" i="2"/>
  <c r="FH99" i="2"/>
  <c r="FG99" i="2"/>
  <c r="FE99" i="2"/>
  <c r="FD99" i="2"/>
  <c r="FI98" i="2"/>
  <c r="FH98" i="2"/>
  <c r="FG98" i="2"/>
  <c r="FE98" i="2"/>
  <c r="FD98" i="2"/>
  <c r="FI97" i="2"/>
  <c r="FH97" i="2"/>
  <c r="FG97" i="2"/>
  <c r="FE97" i="2"/>
  <c r="FD97" i="2"/>
  <c r="FI96" i="2"/>
  <c r="FH96" i="2"/>
  <c r="FG96" i="2"/>
  <c r="FE96" i="2"/>
  <c r="FD96" i="2"/>
  <c r="FI95" i="2"/>
  <c r="FH95" i="2"/>
  <c r="FG95" i="2"/>
  <c r="FE95" i="2"/>
  <c r="FD95" i="2"/>
  <c r="FI94" i="2"/>
  <c r="FH94" i="2"/>
  <c r="FG94" i="2"/>
  <c r="FE94" i="2"/>
  <c r="FD94" i="2"/>
  <c r="FI93" i="2"/>
  <c r="FH93" i="2"/>
  <c r="FG93" i="2"/>
  <c r="FE93" i="2"/>
  <c r="FD93" i="2"/>
  <c r="FD92" i="2"/>
  <c r="FF92" i="2" s="1"/>
  <c r="FI91" i="2"/>
  <c r="FH91" i="2"/>
  <c r="FG91" i="2"/>
  <c r="FE91" i="2"/>
  <c r="FD91" i="2"/>
  <c r="FI90" i="2"/>
  <c r="FH90" i="2"/>
  <c r="FG90" i="2"/>
  <c r="FE90" i="2"/>
  <c r="FD90" i="2"/>
  <c r="FI89" i="2"/>
  <c r="FH89" i="2"/>
  <c r="FG89" i="2"/>
  <c r="FE89" i="2"/>
  <c r="FI88" i="2"/>
  <c r="FH88" i="2"/>
  <c r="FG88" i="2"/>
  <c r="FE88" i="2"/>
  <c r="FD88" i="2"/>
  <c r="FI87" i="2"/>
  <c r="FH87" i="2"/>
  <c r="FG87" i="2"/>
  <c r="FE87" i="2"/>
  <c r="FD87" i="2"/>
  <c r="FI86" i="2"/>
  <c r="FH86" i="2"/>
  <c r="FG86" i="2"/>
  <c r="FE86" i="2"/>
  <c r="FD86" i="2"/>
  <c r="FI85" i="2"/>
  <c r="FH85" i="2"/>
  <c r="FG85" i="2"/>
  <c r="FE85" i="2"/>
  <c r="FD85" i="2"/>
  <c r="FI84" i="2"/>
  <c r="FH84" i="2"/>
  <c r="FG84" i="2"/>
  <c r="FE84" i="2"/>
  <c r="FD84" i="2"/>
  <c r="FI83" i="2"/>
  <c r="FH83" i="2"/>
  <c r="FG83" i="2"/>
  <c r="FE83" i="2"/>
  <c r="FD83" i="2"/>
  <c r="FI82" i="2"/>
  <c r="FH82" i="2"/>
  <c r="FG82" i="2"/>
  <c r="FE82" i="2"/>
  <c r="FD82" i="2"/>
  <c r="FD81" i="2"/>
  <c r="FF81" i="2" s="1"/>
  <c r="FI80" i="2"/>
  <c r="FH80" i="2"/>
  <c r="FG80" i="2"/>
  <c r="FE80" i="2"/>
  <c r="FD80" i="2"/>
  <c r="FI79" i="2"/>
  <c r="FH79" i="2"/>
  <c r="FG79" i="2"/>
  <c r="FE79" i="2"/>
  <c r="FD79" i="2"/>
  <c r="FI78" i="2"/>
  <c r="FH78" i="2"/>
  <c r="FG78" i="2"/>
  <c r="FE78" i="2"/>
  <c r="FD78" i="2"/>
  <c r="FI77" i="2"/>
  <c r="FH77" i="2"/>
  <c r="FG77" i="2"/>
  <c r="FE77" i="2"/>
  <c r="FD77" i="2"/>
  <c r="FI76" i="2"/>
  <c r="FH76" i="2"/>
  <c r="FG76" i="2"/>
  <c r="FE76" i="2"/>
  <c r="FD76" i="2"/>
  <c r="FI75" i="2"/>
  <c r="FH75" i="2"/>
  <c r="FG75" i="2"/>
  <c r="FE75" i="2"/>
  <c r="FD75" i="2"/>
  <c r="FI74" i="2"/>
  <c r="FH74" i="2"/>
  <c r="FG74" i="2"/>
  <c r="FE74" i="2"/>
  <c r="FD74" i="2"/>
  <c r="FI73" i="2"/>
  <c r="FH73" i="2"/>
  <c r="FG73" i="2"/>
  <c r="FE73" i="2"/>
  <c r="FD73" i="2"/>
  <c r="FI72" i="2"/>
  <c r="FH72" i="2"/>
  <c r="FG72" i="2"/>
  <c r="FE72" i="2"/>
  <c r="FD72" i="2"/>
  <c r="FI71" i="2"/>
  <c r="FH71" i="2"/>
  <c r="FG71" i="2"/>
  <c r="FE71" i="2"/>
  <c r="FD71" i="2"/>
  <c r="FD70" i="2"/>
  <c r="FF70" i="2" s="1"/>
  <c r="FI69" i="2"/>
  <c r="FH69" i="2"/>
  <c r="FG69" i="2"/>
  <c r="FE69" i="2"/>
  <c r="FD69" i="2"/>
  <c r="FI68" i="2"/>
  <c r="FH68" i="2"/>
  <c r="FG68" i="2"/>
  <c r="FE68" i="2"/>
  <c r="FD68" i="2"/>
  <c r="FI67" i="2"/>
  <c r="FH67" i="2"/>
  <c r="FG67" i="2"/>
  <c r="FE67" i="2"/>
  <c r="FD67" i="2"/>
  <c r="FI66" i="2"/>
  <c r="FH66" i="2"/>
  <c r="FG66" i="2"/>
  <c r="FE66" i="2"/>
  <c r="FD66" i="2"/>
  <c r="FI65" i="2"/>
  <c r="FH65" i="2"/>
  <c r="FG65" i="2"/>
  <c r="FE65" i="2"/>
  <c r="FD65" i="2"/>
  <c r="FI64" i="2"/>
  <c r="FH64" i="2"/>
  <c r="FG64" i="2"/>
  <c r="FE64" i="2"/>
  <c r="FD64" i="2"/>
  <c r="FI63" i="2"/>
  <c r="FH63" i="2"/>
  <c r="FG63" i="2"/>
  <c r="FE63" i="2"/>
  <c r="FD63" i="2"/>
  <c r="FI62" i="2"/>
  <c r="FH62" i="2"/>
  <c r="FG62" i="2"/>
  <c r="FE62" i="2"/>
  <c r="FD62" i="2"/>
  <c r="FI61" i="2"/>
  <c r="FH61" i="2"/>
  <c r="FG61" i="2"/>
  <c r="FE61" i="2"/>
  <c r="FD61" i="2"/>
  <c r="FI60" i="2"/>
  <c r="FH60" i="2"/>
  <c r="FG60" i="2"/>
  <c r="FE60" i="2"/>
  <c r="FD60" i="2"/>
  <c r="FD59" i="2"/>
  <c r="FF59" i="2" s="1"/>
  <c r="FI58" i="2"/>
  <c r="FH58" i="2"/>
  <c r="FG58" i="2"/>
  <c r="FE58" i="2"/>
  <c r="FD58" i="2"/>
  <c r="FI57" i="2"/>
  <c r="FH57" i="2"/>
  <c r="FG57" i="2"/>
  <c r="FE57" i="2"/>
  <c r="FD57" i="2"/>
  <c r="FI56" i="2"/>
  <c r="FH56" i="2"/>
  <c r="FG56" i="2"/>
  <c r="FE56" i="2"/>
  <c r="FD56" i="2"/>
  <c r="FI55" i="2"/>
  <c r="FH55" i="2"/>
  <c r="FG55" i="2"/>
  <c r="FE55" i="2"/>
  <c r="FD55" i="2"/>
  <c r="FI54" i="2"/>
  <c r="FH54" i="2"/>
  <c r="FG54" i="2"/>
  <c r="FE54" i="2"/>
  <c r="FD54" i="2"/>
  <c r="FI53" i="2"/>
  <c r="FH53" i="2"/>
  <c r="FG53" i="2"/>
  <c r="FE53" i="2"/>
  <c r="FD53" i="2"/>
  <c r="FI52" i="2"/>
  <c r="FH52" i="2"/>
  <c r="FG52" i="2"/>
  <c r="FE52" i="2"/>
  <c r="FD52" i="2"/>
  <c r="FI51" i="2"/>
  <c r="FH51" i="2"/>
  <c r="FG51" i="2"/>
  <c r="FE51" i="2"/>
  <c r="FD51" i="2"/>
  <c r="FI50" i="2"/>
  <c r="FH50" i="2"/>
  <c r="FG50" i="2"/>
  <c r="FE50" i="2"/>
  <c r="FD50" i="2"/>
  <c r="FI49" i="2"/>
  <c r="FH49" i="2"/>
  <c r="FG49" i="2"/>
  <c r="FE49" i="2"/>
  <c r="FD49" i="2"/>
  <c r="FD48" i="2"/>
  <c r="FF48" i="2" s="1"/>
  <c r="FI47" i="2"/>
  <c r="FH47" i="2"/>
  <c r="FG47" i="2"/>
  <c r="FE47" i="2"/>
  <c r="FD47" i="2"/>
  <c r="FI46" i="2"/>
  <c r="FH46" i="2"/>
  <c r="FG46" i="2"/>
  <c r="FE46" i="2"/>
  <c r="FD46" i="2"/>
  <c r="FI45" i="2"/>
  <c r="FH45" i="2"/>
  <c r="FG45" i="2"/>
  <c r="FE45" i="2"/>
  <c r="FD45" i="2"/>
  <c r="FI44" i="2"/>
  <c r="FH44" i="2"/>
  <c r="FG44" i="2"/>
  <c r="FE44" i="2"/>
  <c r="FD44" i="2"/>
  <c r="FI43" i="2"/>
  <c r="FH43" i="2"/>
  <c r="FG43" i="2"/>
  <c r="FE43" i="2"/>
  <c r="FD43" i="2"/>
  <c r="FI42" i="2"/>
  <c r="FH42" i="2"/>
  <c r="FG42" i="2"/>
  <c r="FE42" i="2"/>
  <c r="FD42" i="2"/>
  <c r="FI41" i="2"/>
  <c r="FH41" i="2"/>
  <c r="FG41" i="2"/>
  <c r="FE41" i="2"/>
  <c r="FD41" i="2"/>
  <c r="FI40" i="2"/>
  <c r="FH40" i="2"/>
  <c r="FG40" i="2"/>
  <c r="FE40" i="2"/>
  <c r="FD40" i="2"/>
  <c r="FI39" i="2"/>
  <c r="FH39" i="2"/>
  <c r="FG39" i="2"/>
  <c r="FE39" i="2"/>
  <c r="FD39" i="2"/>
  <c r="FI38" i="2"/>
  <c r="FH38" i="2"/>
  <c r="FG38" i="2"/>
  <c r="FE38" i="2"/>
  <c r="FD38" i="2"/>
  <c r="FD37" i="2"/>
  <c r="FF37" i="2" s="1"/>
  <c r="FI36" i="2"/>
  <c r="FH36" i="2"/>
  <c r="FG36" i="2"/>
  <c r="FE36" i="2"/>
  <c r="FD36" i="2"/>
  <c r="FI35" i="2"/>
  <c r="FH35" i="2"/>
  <c r="FG35" i="2"/>
  <c r="FE35" i="2"/>
  <c r="FD35" i="2"/>
  <c r="FI34" i="2"/>
  <c r="FH34" i="2"/>
  <c r="FG34" i="2"/>
  <c r="FE34" i="2"/>
  <c r="FD34" i="2"/>
  <c r="FI33" i="2"/>
  <c r="FH33" i="2"/>
  <c r="FG33" i="2"/>
  <c r="FE33" i="2"/>
  <c r="FD33" i="2"/>
  <c r="FI32" i="2"/>
  <c r="FH32" i="2"/>
  <c r="FG32" i="2"/>
  <c r="FE32" i="2"/>
  <c r="FD32" i="2"/>
  <c r="FI31" i="2"/>
  <c r="FH31" i="2"/>
  <c r="FG31" i="2"/>
  <c r="FE31" i="2"/>
  <c r="FD31" i="2"/>
  <c r="FI30" i="2"/>
  <c r="FH30" i="2"/>
  <c r="FG30" i="2"/>
  <c r="FE30" i="2"/>
  <c r="FD30" i="2"/>
  <c r="FI29" i="2"/>
  <c r="FH29" i="2"/>
  <c r="FG29" i="2"/>
  <c r="FE29" i="2"/>
  <c r="FD29" i="2"/>
  <c r="FI28" i="2"/>
  <c r="FH28" i="2"/>
  <c r="FG28" i="2"/>
  <c r="FE28" i="2"/>
  <c r="FD28" i="2"/>
  <c r="FI27" i="2"/>
  <c r="FH27" i="2"/>
  <c r="FG27" i="2"/>
  <c r="FE27" i="2"/>
  <c r="FD27" i="2"/>
  <c r="FD26" i="2"/>
  <c r="FF26" i="2" s="1"/>
  <c r="FI25" i="2"/>
  <c r="FH25" i="2"/>
  <c r="FG25" i="2"/>
  <c r="FE25" i="2"/>
  <c r="FD25" i="2"/>
  <c r="FI24" i="2"/>
  <c r="FH24" i="2"/>
  <c r="FG24" i="2"/>
  <c r="FE24" i="2"/>
  <c r="FD24" i="2"/>
  <c r="FI23" i="2"/>
  <c r="FH23" i="2"/>
  <c r="FG23" i="2"/>
  <c r="FE23" i="2"/>
  <c r="FD23" i="2"/>
  <c r="FI22" i="2"/>
  <c r="FH22" i="2"/>
  <c r="FG22" i="2"/>
  <c r="FE22" i="2"/>
  <c r="FD22" i="2"/>
  <c r="FI21" i="2"/>
  <c r="FH21" i="2"/>
  <c r="FG21" i="2"/>
  <c r="FE21" i="2"/>
  <c r="FD21" i="2"/>
  <c r="FI20" i="2"/>
  <c r="FH20" i="2"/>
  <c r="FG20" i="2"/>
  <c r="FE20" i="2"/>
  <c r="FD20" i="2"/>
  <c r="FI19" i="2"/>
  <c r="FH19" i="2"/>
  <c r="FG19" i="2"/>
  <c r="FE19" i="2"/>
  <c r="FD19" i="2"/>
  <c r="FI18" i="2"/>
  <c r="FH18" i="2"/>
  <c r="FG18" i="2"/>
  <c r="FE18" i="2"/>
  <c r="FD18" i="2"/>
  <c r="FI17" i="2"/>
  <c r="FH17" i="2"/>
  <c r="FG17" i="2"/>
  <c r="FE17" i="2"/>
  <c r="FD17" i="2"/>
  <c r="FI16" i="2"/>
  <c r="FH16" i="2"/>
  <c r="FG16" i="2"/>
  <c r="FE16" i="2"/>
  <c r="FD16" i="2"/>
  <c r="FD15" i="2"/>
  <c r="FF15" i="2" s="1"/>
  <c r="FI14" i="2"/>
  <c r="FH14" i="2"/>
  <c r="FG14" i="2"/>
  <c r="FE14" i="2"/>
  <c r="FD14" i="2"/>
  <c r="FI13" i="2"/>
  <c r="FH13" i="2"/>
  <c r="FG13" i="2"/>
  <c r="FE13" i="2"/>
  <c r="FD13" i="2"/>
  <c r="FI12" i="2"/>
  <c r="FH12" i="2"/>
  <c r="FG12" i="2"/>
  <c r="FE12" i="2"/>
  <c r="FD12" i="2"/>
  <c r="FI11" i="2"/>
  <c r="FH11" i="2"/>
  <c r="FG11" i="2"/>
  <c r="FE11" i="2"/>
  <c r="FD11" i="2"/>
  <c r="FI10" i="2"/>
  <c r="FH10" i="2"/>
  <c r="FG10" i="2"/>
  <c r="FE10" i="2"/>
  <c r="FD10" i="2"/>
  <c r="FI9" i="2"/>
  <c r="FH9" i="2"/>
  <c r="FG9" i="2"/>
  <c r="FE9" i="2"/>
  <c r="FD9" i="2"/>
  <c r="FI8" i="2"/>
  <c r="FH8" i="2"/>
  <c r="FG8" i="2"/>
  <c r="FE8" i="2"/>
  <c r="FD8" i="2"/>
  <c r="FI7" i="2"/>
  <c r="FH7" i="2"/>
  <c r="FG7" i="2"/>
  <c r="FE7" i="2"/>
  <c r="FD7" i="2"/>
  <c r="FI6" i="2"/>
  <c r="FH6" i="2"/>
  <c r="FG6" i="2"/>
  <c r="FE6" i="2"/>
  <c r="FD6" i="2"/>
  <c r="FI5" i="2"/>
  <c r="FH5" i="2"/>
  <c r="FE5" i="2"/>
  <c r="FF89" i="2" l="1"/>
  <c r="FJ89" i="2" s="1"/>
  <c r="FH137" i="2"/>
  <c r="FF6" i="2"/>
  <c r="FK6" i="2" s="1"/>
  <c r="FG137" i="2"/>
  <c r="FF8" i="2"/>
  <c r="FK8" i="2" s="1"/>
  <c r="FF10" i="2"/>
  <c r="FK10" i="2" s="1"/>
  <c r="FF12" i="2"/>
  <c r="FK12" i="2" s="1"/>
  <c r="FF14" i="2"/>
  <c r="FJ14" i="2" s="1"/>
  <c r="FF16" i="2"/>
  <c r="FK16" i="2" s="1"/>
  <c r="FF93" i="2"/>
  <c r="FJ93" i="2" s="1"/>
  <c r="FF95" i="2"/>
  <c r="FK95" i="2" s="1"/>
  <c r="FF97" i="2"/>
  <c r="FK97" i="2" s="1"/>
  <c r="FF99" i="2"/>
  <c r="FK99" i="2" s="1"/>
  <c r="FF101" i="2"/>
  <c r="FJ101" i="2" s="1"/>
  <c r="FF5" i="2"/>
  <c r="FJ5" i="2" s="1"/>
  <c r="FF7" i="2"/>
  <c r="FK7" i="2" s="1"/>
  <c r="FF9" i="2"/>
  <c r="FJ9" i="2" s="1"/>
  <c r="FF11" i="2"/>
  <c r="FK11" i="2" s="1"/>
  <c r="FF13" i="2"/>
  <c r="FK13" i="2" s="1"/>
  <c r="FF17" i="2"/>
  <c r="FK17" i="2" s="1"/>
  <c r="FF94" i="2"/>
  <c r="FJ94" i="2" s="1"/>
  <c r="FF96" i="2"/>
  <c r="FJ96" i="2" s="1"/>
  <c r="FF98" i="2"/>
  <c r="FJ98" i="2" s="1"/>
  <c r="FF100" i="2"/>
  <c r="FK100" i="2" s="1"/>
  <c r="FF102" i="2"/>
  <c r="FJ102" i="2" s="1"/>
  <c r="FJ92" i="2"/>
  <c r="FK92" i="2"/>
  <c r="FJ15" i="2"/>
  <c r="FK15" i="2"/>
  <c r="FJ26" i="2"/>
  <c r="FK26" i="2"/>
  <c r="FJ37" i="2"/>
  <c r="FK37" i="2"/>
  <c r="FJ48" i="2"/>
  <c r="FK48" i="2"/>
  <c r="FJ59" i="2"/>
  <c r="FK59" i="2"/>
  <c r="FJ70" i="2"/>
  <c r="FK70" i="2"/>
  <c r="FJ81" i="2"/>
  <c r="FK81" i="2"/>
  <c r="FJ103" i="2"/>
  <c r="FK103" i="2"/>
  <c r="FJ114" i="2"/>
  <c r="FK114" i="2"/>
  <c r="FJ125" i="2"/>
  <c r="FK125" i="2"/>
  <c r="FK93" i="2"/>
  <c r="FK94" i="2"/>
  <c r="FJ16" i="2"/>
  <c r="FF18" i="2"/>
  <c r="FF19" i="2"/>
  <c r="FF20" i="2"/>
  <c r="FF21" i="2"/>
  <c r="FF22" i="2"/>
  <c r="FF23" i="2"/>
  <c r="FF24" i="2"/>
  <c r="FF25" i="2"/>
  <c r="FF27" i="2"/>
  <c r="FF28" i="2"/>
  <c r="FF29" i="2"/>
  <c r="FF30" i="2"/>
  <c r="FF31" i="2"/>
  <c r="FF32" i="2"/>
  <c r="FF33" i="2"/>
  <c r="FF34" i="2"/>
  <c r="FF35" i="2"/>
  <c r="FF36" i="2"/>
  <c r="FF38" i="2"/>
  <c r="FF39" i="2"/>
  <c r="FF40" i="2"/>
  <c r="FF41" i="2"/>
  <c r="FF42" i="2"/>
  <c r="FF43" i="2"/>
  <c r="FF44" i="2"/>
  <c r="FF45" i="2"/>
  <c r="FF46" i="2"/>
  <c r="FF47" i="2"/>
  <c r="FF49" i="2"/>
  <c r="FF50" i="2"/>
  <c r="FF51" i="2"/>
  <c r="FF52" i="2"/>
  <c r="FF53" i="2"/>
  <c r="FF54" i="2"/>
  <c r="FF55" i="2"/>
  <c r="FF56" i="2"/>
  <c r="FF57" i="2"/>
  <c r="FF58" i="2"/>
  <c r="FF60" i="2"/>
  <c r="FF61" i="2"/>
  <c r="FF62" i="2"/>
  <c r="FF63" i="2"/>
  <c r="FF64" i="2"/>
  <c r="FF65" i="2"/>
  <c r="FF66" i="2"/>
  <c r="FF67" i="2"/>
  <c r="FF68" i="2"/>
  <c r="FF69" i="2"/>
  <c r="FF71" i="2"/>
  <c r="FF72" i="2"/>
  <c r="FF73" i="2"/>
  <c r="FF74" i="2"/>
  <c r="FF75" i="2"/>
  <c r="FF76" i="2"/>
  <c r="FF77" i="2"/>
  <c r="FF78" i="2"/>
  <c r="FF79" i="2"/>
  <c r="FF80" i="2"/>
  <c r="FF82" i="2"/>
  <c r="FF83" i="2"/>
  <c r="FF84" i="2"/>
  <c r="FF85" i="2"/>
  <c r="FF86" i="2"/>
  <c r="FF87" i="2"/>
  <c r="FF88" i="2"/>
  <c r="FF90" i="2"/>
  <c r="FF91" i="2"/>
  <c r="FK91" i="2" s="1"/>
  <c r="FF115" i="2"/>
  <c r="FK115" i="2" s="1"/>
  <c r="FF116" i="2"/>
  <c r="FK116" i="2" s="1"/>
  <c r="FF117" i="2"/>
  <c r="FK117" i="2" s="1"/>
  <c r="FF118" i="2"/>
  <c r="FK118" i="2" s="1"/>
  <c r="FF119" i="2"/>
  <c r="FK119" i="2" s="1"/>
  <c r="FF120" i="2"/>
  <c r="FK120" i="2" s="1"/>
  <c r="FF121" i="2"/>
  <c r="FK121" i="2" s="1"/>
  <c r="FF122" i="2"/>
  <c r="FK122" i="2" s="1"/>
  <c r="FF123" i="2"/>
  <c r="FK123" i="2" s="1"/>
  <c r="FF124" i="2"/>
  <c r="FK124" i="2" s="1"/>
  <c r="FJ6" i="2"/>
  <c r="FF104" i="2"/>
  <c r="FF105" i="2"/>
  <c r="FF106" i="2"/>
  <c r="FF107" i="2"/>
  <c r="FF108" i="2"/>
  <c r="FF109" i="2"/>
  <c r="FF110" i="2"/>
  <c r="FF111" i="2"/>
  <c r="FF112" i="2"/>
  <c r="FF113" i="2"/>
  <c r="FF126" i="2"/>
  <c r="FF127" i="2"/>
  <c r="FF128" i="2"/>
  <c r="FF129" i="2"/>
  <c r="FF130" i="2"/>
  <c r="FF131" i="2"/>
  <c r="FF132" i="2"/>
  <c r="FF133" i="2"/>
  <c r="FF134" i="2"/>
  <c r="FF135" i="2"/>
  <c r="FK89" i="2" l="1"/>
  <c r="FJ95" i="2"/>
  <c r="FJ12" i="2"/>
  <c r="FK102" i="2"/>
  <c r="FJ99" i="2"/>
  <c r="FJ8" i="2"/>
  <c r="FJ13" i="2"/>
  <c r="FK9" i="2"/>
  <c r="FK98" i="2"/>
  <c r="FJ10" i="2"/>
  <c r="FJ7" i="2"/>
  <c r="FK101" i="2"/>
  <c r="FK96" i="2"/>
  <c r="FJ120" i="2"/>
  <c r="FJ124" i="2"/>
  <c r="FJ116" i="2"/>
  <c r="FJ122" i="2"/>
  <c r="FJ118" i="2"/>
  <c r="FJ17" i="2"/>
  <c r="FK14" i="2"/>
  <c r="FJ11" i="2"/>
  <c r="FJ100" i="2"/>
  <c r="FJ97" i="2"/>
  <c r="FJ123" i="2"/>
  <c r="FJ121" i="2"/>
  <c r="FJ119" i="2"/>
  <c r="FJ117" i="2"/>
  <c r="FJ115" i="2"/>
  <c r="FK5" i="2"/>
  <c r="FF137" i="2"/>
  <c r="FJ91" i="2"/>
  <c r="FJ134" i="2"/>
  <c r="FK134" i="2"/>
  <c r="FJ130" i="2"/>
  <c r="FK130" i="2"/>
  <c r="FJ128" i="2"/>
  <c r="FK128" i="2"/>
  <c r="FJ112" i="2"/>
  <c r="FK112" i="2"/>
  <c r="FJ135" i="2"/>
  <c r="FK135" i="2"/>
  <c r="FJ133" i="2"/>
  <c r="FK133" i="2"/>
  <c r="FJ131" i="2"/>
  <c r="FK131" i="2"/>
  <c r="FJ129" i="2"/>
  <c r="FK129" i="2"/>
  <c r="FJ127" i="2"/>
  <c r="FK127" i="2"/>
  <c r="FJ113" i="2"/>
  <c r="FK113" i="2"/>
  <c r="FJ111" i="2"/>
  <c r="FK111" i="2"/>
  <c r="FJ109" i="2"/>
  <c r="FK109" i="2"/>
  <c r="FJ107" i="2"/>
  <c r="FK107" i="2"/>
  <c r="FJ105" i="2"/>
  <c r="FK105" i="2"/>
  <c r="FJ90" i="2"/>
  <c r="FK90" i="2"/>
  <c r="FJ87" i="2"/>
  <c r="FK87" i="2"/>
  <c r="FJ85" i="2"/>
  <c r="FK85" i="2"/>
  <c r="FJ83" i="2"/>
  <c r="FK83" i="2"/>
  <c r="FJ80" i="2"/>
  <c r="FK80" i="2"/>
  <c r="FJ78" i="2"/>
  <c r="FK78" i="2"/>
  <c r="FJ76" i="2"/>
  <c r="FK76" i="2"/>
  <c r="FJ74" i="2"/>
  <c r="FK74" i="2"/>
  <c r="FJ72" i="2"/>
  <c r="FK72" i="2"/>
  <c r="FJ69" i="2"/>
  <c r="FK69" i="2"/>
  <c r="FJ67" i="2"/>
  <c r="FK67" i="2"/>
  <c r="FJ65" i="2"/>
  <c r="FK65" i="2"/>
  <c r="FJ63" i="2"/>
  <c r="FK63" i="2"/>
  <c r="FJ61" i="2"/>
  <c r="FK61" i="2"/>
  <c r="FJ58" i="2"/>
  <c r="FK58" i="2"/>
  <c r="FJ56" i="2"/>
  <c r="FK56" i="2"/>
  <c r="FJ54" i="2"/>
  <c r="FK54" i="2"/>
  <c r="FJ52" i="2"/>
  <c r="FK52" i="2"/>
  <c r="FJ50" i="2"/>
  <c r="FK50" i="2"/>
  <c r="FJ47" i="2"/>
  <c r="FK47" i="2"/>
  <c r="FJ45" i="2"/>
  <c r="FK45" i="2"/>
  <c r="FJ43" i="2"/>
  <c r="FK43" i="2"/>
  <c r="FJ41" i="2"/>
  <c r="FK41" i="2"/>
  <c r="FJ39" i="2"/>
  <c r="FK39" i="2"/>
  <c r="FJ36" i="2"/>
  <c r="FK36" i="2"/>
  <c r="FJ34" i="2"/>
  <c r="FK34" i="2"/>
  <c r="FJ32" i="2"/>
  <c r="FK32" i="2"/>
  <c r="FJ30" i="2"/>
  <c r="FK30" i="2"/>
  <c r="FJ28" i="2"/>
  <c r="FK28" i="2"/>
  <c r="FJ25" i="2"/>
  <c r="FK25" i="2"/>
  <c r="FJ23" i="2"/>
  <c r="FK23" i="2"/>
  <c r="FJ21" i="2"/>
  <c r="FK21" i="2"/>
  <c r="FJ19" i="2"/>
  <c r="FK19" i="2"/>
  <c r="FJ132" i="2"/>
  <c r="FK132" i="2"/>
  <c r="FJ126" i="2"/>
  <c r="FK126" i="2"/>
  <c r="FJ110" i="2"/>
  <c r="FK110" i="2"/>
  <c r="FJ108" i="2"/>
  <c r="FK108" i="2"/>
  <c r="FJ106" i="2"/>
  <c r="FK106" i="2"/>
  <c r="FJ104" i="2"/>
  <c r="FK104" i="2"/>
  <c r="FJ88" i="2"/>
  <c r="FK88" i="2"/>
  <c r="FJ86" i="2"/>
  <c r="FK86" i="2"/>
  <c r="FJ84" i="2"/>
  <c r="FK84" i="2"/>
  <c r="FJ82" i="2"/>
  <c r="FK82" i="2"/>
  <c r="FJ79" i="2"/>
  <c r="FK79" i="2"/>
  <c r="FJ77" i="2"/>
  <c r="FK77" i="2"/>
  <c r="FJ75" i="2"/>
  <c r="FK75" i="2"/>
  <c r="FJ73" i="2"/>
  <c r="FK73" i="2"/>
  <c r="FJ71" i="2"/>
  <c r="FK71" i="2"/>
  <c r="FJ68" i="2"/>
  <c r="FK68" i="2"/>
  <c r="FJ66" i="2"/>
  <c r="FK66" i="2"/>
  <c r="FJ64" i="2"/>
  <c r="FK64" i="2"/>
  <c r="FJ62" i="2"/>
  <c r="FK62" i="2"/>
  <c r="FJ60" i="2"/>
  <c r="FK60" i="2"/>
  <c r="FJ57" i="2"/>
  <c r="FK57" i="2"/>
  <c r="FJ55" i="2"/>
  <c r="FK55" i="2"/>
  <c r="FJ53" i="2"/>
  <c r="FK53" i="2"/>
  <c r="FJ51" i="2"/>
  <c r="FK51" i="2"/>
  <c r="FJ49" i="2"/>
  <c r="FK49" i="2"/>
  <c r="FJ46" i="2"/>
  <c r="FK46" i="2"/>
  <c r="FJ44" i="2"/>
  <c r="FK44" i="2"/>
  <c r="FJ42" i="2"/>
  <c r="FK42" i="2"/>
  <c r="FJ40" i="2"/>
  <c r="FK40" i="2"/>
  <c r="FJ38" i="2"/>
  <c r="FK38" i="2"/>
  <c r="FJ35" i="2"/>
  <c r="FK35" i="2"/>
  <c r="FJ33" i="2"/>
  <c r="FK33" i="2"/>
  <c r="FJ31" i="2"/>
  <c r="FK31" i="2"/>
  <c r="FJ29" i="2"/>
  <c r="FK29" i="2"/>
  <c r="FJ27" i="2"/>
  <c r="FK27" i="2"/>
  <c r="FJ24" i="2"/>
  <c r="FK24" i="2"/>
  <c r="FJ22" i="2"/>
  <c r="FK22" i="2"/>
  <c r="FJ20" i="2"/>
  <c r="FK20" i="2"/>
  <c r="FJ18" i="2"/>
  <c r="FK18" i="2"/>
  <c r="FJ137" i="2" l="1"/>
  <c r="EJ6" i="2"/>
  <c r="EJ7" i="2"/>
  <c r="EJ8" i="2"/>
  <c r="EJ10" i="2"/>
  <c r="EJ11" i="2"/>
  <c r="EJ12" i="2"/>
  <c r="EJ14" i="2"/>
  <c r="EJ15" i="2"/>
  <c r="EJ17" i="2"/>
  <c r="EJ18" i="2"/>
  <c r="EJ19" i="2"/>
  <c r="EJ20" i="2"/>
  <c r="EJ21" i="2"/>
  <c r="EJ22" i="2"/>
  <c r="EJ23" i="2"/>
  <c r="EJ24" i="2"/>
  <c r="EJ25" i="2"/>
  <c r="EJ26" i="2"/>
  <c r="EJ27" i="2"/>
  <c r="EJ28" i="2"/>
  <c r="EJ29" i="2"/>
  <c r="EJ30" i="2"/>
  <c r="EJ31" i="2"/>
  <c r="EJ32" i="2"/>
  <c r="EJ33" i="2"/>
  <c r="EJ34" i="2"/>
  <c r="EJ35" i="2"/>
  <c r="EJ36" i="2"/>
  <c r="EJ37" i="2"/>
  <c r="EJ38" i="2"/>
  <c r="EJ39" i="2"/>
  <c r="EJ41" i="2"/>
  <c r="EJ43" i="2"/>
  <c r="EJ44" i="2"/>
  <c r="EJ45" i="2"/>
  <c r="EJ46" i="2"/>
  <c r="EJ47" i="2"/>
  <c r="EJ48" i="2"/>
  <c r="EJ49" i="2"/>
  <c r="EJ51" i="2"/>
  <c r="EJ52" i="2"/>
  <c r="EJ53" i="2"/>
  <c r="EJ54" i="2"/>
  <c r="EJ55" i="2"/>
  <c r="EJ56" i="2"/>
  <c r="EJ57" i="2"/>
  <c r="EJ58" i="2"/>
  <c r="EJ59" i="2"/>
  <c r="EJ60" i="2"/>
  <c r="EJ61" i="2"/>
  <c r="EJ62" i="2"/>
  <c r="EJ64" i="2"/>
  <c r="EJ65" i="2"/>
  <c r="EJ67" i="2"/>
  <c r="EJ68" i="2"/>
  <c r="EJ69" i="2"/>
  <c r="EJ70" i="2"/>
  <c r="EJ71" i="2"/>
  <c r="EJ72" i="2"/>
  <c r="EJ73" i="2"/>
  <c r="EJ74" i="2"/>
  <c r="EJ76" i="2"/>
  <c r="EJ77" i="2"/>
  <c r="EJ78" i="2"/>
  <c r="EJ79" i="2"/>
  <c r="EJ80" i="2"/>
  <c r="EJ81" i="2"/>
  <c r="EJ82" i="2"/>
  <c r="EJ83" i="2"/>
  <c r="EJ84" i="2"/>
  <c r="EJ87" i="2"/>
  <c r="EJ88" i="2"/>
  <c r="EJ89" i="2"/>
  <c r="EJ91" i="2"/>
  <c r="EJ92" i="2"/>
  <c r="EJ93" i="2"/>
  <c r="EJ94" i="2"/>
  <c r="EJ95" i="2"/>
  <c r="EJ96" i="2"/>
  <c r="EJ97" i="2"/>
  <c r="EJ98" i="2"/>
  <c r="EJ99" i="2"/>
  <c r="EJ100" i="2"/>
  <c r="EJ101" i="2"/>
  <c r="EJ102" i="2"/>
  <c r="EJ103" i="2"/>
  <c r="EJ104" i="2"/>
  <c r="EJ105" i="2"/>
  <c r="EJ106" i="2"/>
  <c r="EJ107" i="2"/>
  <c r="EJ108" i="2"/>
  <c r="EJ109" i="2"/>
  <c r="EJ110" i="2"/>
  <c r="EJ111" i="2"/>
  <c r="EJ112" i="2"/>
  <c r="EJ114" i="2"/>
  <c r="EJ115" i="2"/>
  <c r="EJ116" i="2"/>
  <c r="EJ117" i="2"/>
  <c r="EJ118" i="2"/>
  <c r="EJ119" i="2"/>
  <c r="EJ120" i="2"/>
  <c r="EJ121" i="2"/>
  <c r="EJ122" i="2"/>
  <c r="EJ123" i="2"/>
  <c r="EJ124" i="2"/>
  <c r="EJ125" i="2"/>
  <c r="EJ126" i="2"/>
  <c r="EJ127" i="2"/>
  <c r="EJ128" i="2"/>
  <c r="EJ129" i="2"/>
  <c r="EJ131" i="2"/>
  <c r="EJ132" i="2"/>
  <c r="EJ133" i="2"/>
  <c r="EJ134" i="2"/>
  <c r="EJ135" i="2"/>
  <c r="EJ5" i="2"/>
  <c r="EJ136" i="2" l="1"/>
  <c r="EB136" i="2"/>
  <c r="EF136" i="2" s="1"/>
  <c r="EE135" i="2"/>
  <c r="ED135" i="2"/>
  <c r="EC135" i="2"/>
  <c r="EA135" i="2"/>
  <c r="DZ135" i="2"/>
  <c r="EE134" i="2"/>
  <c r="ED134" i="2"/>
  <c r="EC134" i="2"/>
  <c r="EA134" i="2"/>
  <c r="DZ134" i="2"/>
  <c r="EE133" i="2"/>
  <c r="ED133" i="2"/>
  <c r="EC133" i="2"/>
  <c r="EA133" i="2"/>
  <c r="DZ133" i="2"/>
  <c r="EE132" i="2"/>
  <c r="ED132" i="2"/>
  <c r="EC132" i="2"/>
  <c r="EA132" i="2"/>
  <c r="DZ132" i="2"/>
  <c r="EE131" i="2"/>
  <c r="ED131" i="2"/>
  <c r="EC131" i="2"/>
  <c r="EA131" i="2"/>
  <c r="DZ131" i="2"/>
  <c r="EE130" i="2"/>
  <c r="ED130" i="2"/>
  <c r="EC130" i="2"/>
  <c r="EA130" i="2"/>
  <c r="DZ130" i="2"/>
  <c r="EE129" i="2"/>
  <c r="ED129" i="2"/>
  <c r="EC129" i="2"/>
  <c r="EA129" i="2"/>
  <c r="DZ129" i="2"/>
  <c r="EE128" i="2"/>
  <c r="ED128" i="2"/>
  <c r="EC128" i="2"/>
  <c r="EA128" i="2"/>
  <c r="DZ128" i="2"/>
  <c r="EE127" i="2"/>
  <c r="ED127" i="2"/>
  <c r="EC127" i="2"/>
  <c r="EA127" i="2"/>
  <c r="DZ127" i="2"/>
  <c r="EE126" i="2"/>
  <c r="ED126" i="2"/>
  <c r="EC126" i="2"/>
  <c r="EA126" i="2"/>
  <c r="DZ126" i="2"/>
  <c r="DZ125" i="2"/>
  <c r="EB125" i="2" s="1"/>
  <c r="EF125" i="2" s="1"/>
  <c r="EE124" i="2"/>
  <c r="ED124" i="2"/>
  <c r="EC124" i="2"/>
  <c r="EA124" i="2"/>
  <c r="DZ124" i="2"/>
  <c r="EE123" i="2"/>
  <c r="ED123" i="2"/>
  <c r="EC123" i="2"/>
  <c r="EA123" i="2"/>
  <c r="DZ123" i="2"/>
  <c r="EE122" i="2"/>
  <c r="ED122" i="2"/>
  <c r="EC122" i="2"/>
  <c r="EA122" i="2"/>
  <c r="DZ122" i="2"/>
  <c r="EE121" i="2"/>
  <c r="ED121" i="2"/>
  <c r="EC121" i="2"/>
  <c r="EA121" i="2"/>
  <c r="DZ121" i="2"/>
  <c r="EE120" i="2"/>
  <c r="ED120" i="2"/>
  <c r="EC120" i="2"/>
  <c r="EA120" i="2"/>
  <c r="DZ120" i="2"/>
  <c r="EE119" i="2"/>
  <c r="ED119" i="2"/>
  <c r="EC119" i="2"/>
  <c r="EA119" i="2"/>
  <c r="DZ119" i="2"/>
  <c r="EE118" i="2"/>
  <c r="ED118" i="2"/>
  <c r="EC118" i="2"/>
  <c r="EA118" i="2"/>
  <c r="DZ118" i="2"/>
  <c r="EE117" i="2"/>
  <c r="ED117" i="2"/>
  <c r="EC117" i="2"/>
  <c r="EA117" i="2"/>
  <c r="DZ117" i="2"/>
  <c r="EE116" i="2"/>
  <c r="ED116" i="2"/>
  <c r="EC116" i="2"/>
  <c r="EA116" i="2"/>
  <c r="DZ116" i="2"/>
  <c r="EE115" i="2"/>
  <c r="ED115" i="2"/>
  <c r="EC115" i="2"/>
  <c r="EA115" i="2"/>
  <c r="DZ115" i="2"/>
  <c r="DZ114" i="2"/>
  <c r="EB114" i="2" s="1"/>
  <c r="EF114" i="2" s="1"/>
  <c r="EE113" i="2"/>
  <c r="ED113" i="2"/>
  <c r="EC113" i="2"/>
  <c r="EA113" i="2"/>
  <c r="DZ113" i="2"/>
  <c r="EE112" i="2"/>
  <c r="ED112" i="2"/>
  <c r="EC112" i="2"/>
  <c r="EA112" i="2"/>
  <c r="DZ112" i="2"/>
  <c r="EE111" i="2"/>
  <c r="ED111" i="2"/>
  <c r="EC111" i="2"/>
  <c r="EA111" i="2"/>
  <c r="DZ111" i="2"/>
  <c r="EE110" i="2"/>
  <c r="ED110" i="2"/>
  <c r="EC110" i="2"/>
  <c r="EA110" i="2"/>
  <c r="DZ110" i="2"/>
  <c r="EE109" i="2"/>
  <c r="ED109" i="2"/>
  <c r="EC109" i="2"/>
  <c r="EA109" i="2"/>
  <c r="DZ109" i="2"/>
  <c r="EE108" i="2"/>
  <c r="ED108" i="2"/>
  <c r="EC108" i="2"/>
  <c r="EA108" i="2"/>
  <c r="DZ108" i="2"/>
  <c r="EE107" i="2"/>
  <c r="ED107" i="2"/>
  <c r="EC107" i="2"/>
  <c r="EA107" i="2"/>
  <c r="DZ107" i="2"/>
  <c r="EE106" i="2"/>
  <c r="ED106" i="2"/>
  <c r="EC106" i="2"/>
  <c r="EA106" i="2"/>
  <c r="DZ106" i="2"/>
  <c r="EE105" i="2"/>
  <c r="ED105" i="2"/>
  <c r="EC105" i="2"/>
  <c r="EA105" i="2"/>
  <c r="DZ105" i="2"/>
  <c r="EE104" i="2"/>
  <c r="ED104" i="2"/>
  <c r="EC104" i="2"/>
  <c r="EA104" i="2"/>
  <c r="DZ104" i="2"/>
  <c r="DZ103" i="2"/>
  <c r="EB103" i="2" s="1"/>
  <c r="EF103" i="2" s="1"/>
  <c r="EE102" i="2"/>
  <c r="ED102" i="2"/>
  <c r="EC102" i="2"/>
  <c r="EA102" i="2"/>
  <c r="DZ102" i="2"/>
  <c r="EE101" i="2"/>
  <c r="ED101" i="2"/>
  <c r="EC101" i="2"/>
  <c r="EA101" i="2"/>
  <c r="DZ101" i="2"/>
  <c r="EE100" i="2"/>
  <c r="ED100" i="2"/>
  <c r="EC100" i="2"/>
  <c r="EA100" i="2"/>
  <c r="DZ100" i="2"/>
  <c r="EE99" i="2"/>
  <c r="ED99" i="2"/>
  <c r="EC99" i="2"/>
  <c r="EA99" i="2"/>
  <c r="DZ99" i="2"/>
  <c r="EE98" i="2"/>
  <c r="ED98" i="2"/>
  <c r="EC98" i="2"/>
  <c r="EA98" i="2"/>
  <c r="DZ98" i="2"/>
  <c r="EE97" i="2"/>
  <c r="ED97" i="2"/>
  <c r="EC97" i="2"/>
  <c r="EA97" i="2"/>
  <c r="DZ97" i="2"/>
  <c r="EE96" i="2"/>
  <c r="ED96" i="2"/>
  <c r="EC96" i="2"/>
  <c r="EA96" i="2"/>
  <c r="DZ96" i="2"/>
  <c r="EE95" i="2"/>
  <c r="ED95" i="2"/>
  <c r="EC95" i="2"/>
  <c r="EA95" i="2"/>
  <c r="DZ95" i="2"/>
  <c r="EE94" i="2"/>
  <c r="ED94" i="2"/>
  <c r="EC94" i="2"/>
  <c r="EA94" i="2"/>
  <c r="DZ94" i="2"/>
  <c r="EE93" i="2"/>
  <c r="ED93" i="2"/>
  <c r="EC93" i="2"/>
  <c r="EA93" i="2"/>
  <c r="DZ93" i="2"/>
  <c r="DZ92" i="2"/>
  <c r="EB92" i="2" s="1"/>
  <c r="EF92" i="2" s="1"/>
  <c r="EE91" i="2"/>
  <c r="ED91" i="2"/>
  <c r="EC91" i="2"/>
  <c r="EA91" i="2"/>
  <c r="DZ91" i="2"/>
  <c r="EE90" i="2"/>
  <c r="ED90" i="2"/>
  <c r="EC90" i="2"/>
  <c r="EA90" i="2"/>
  <c r="DZ90" i="2"/>
  <c r="EE89" i="2"/>
  <c r="ED89" i="2"/>
  <c r="EC89" i="2"/>
  <c r="EA89" i="2"/>
  <c r="DZ89" i="2"/>
  <c r="EE88" i="2"/>
  <c r="ED88" i="2"/>
  <c r="EC88" i="2"/>
  <c r="EA88" i="2"/>
  <c r="DZ88" i="2"/>
  <c r="EE87" i="2"/>
  <c r="ED87" i="2"/>
  <c r="EC87" i="2"/>
  <c r="EA87" i="2"/>
  <c r="DZ87" i="2"/>
  <c r="EE86" i="2"/>
  <c r="ED86" i="2"/>
  <c r="EC86" i="2"/>
  <c r="EA86" i="2"/>
  <c r="DZ86" i="2"/>
  <c r="EE85" i="2"/>
  <c r="ED85" i="2"/>
  <c r="EC85" i="2"/>
  <c r="EA85" i="2"/>
  <c r="DZ85" i="2"/>
  <c r="EE84" i="2"/>
  <c r="ED84" i="2"/>
  <c r="EC84" i="2"/>
  <c r="EA84" i="2"/>
  <c r="DZ84" i="2"/>
  <c r="EE83" i="2"/>
  <c r="ED83" i="2"/>
  <c r="EC83" i="2"/>
  <c r="EA83" i="2"/>
  <c r="DZ83" i="2"/>
  <c r="EE82" i="2"/>
  <c r="ED82" i="2"/>
  <c r="EC82" i="2"/>
  <c r="EA82" i="2"/>
  <c r="DZ82" i="2"/>
  <c r="DZ81" i="2"/>
  <c r="EB81" i="2" s="1"/>
  <c r="EF81" i="2" s="1"/>
  <c r="EE80" i="2"/>
  <c r="ED80" i="2"/>
  <c r="EC80" i="2"/>
  <c r="EA80" i="2"/>
  <c r="DZ80" i="2"/>
  <c r="EE79" i="2"/>
  <c r="ED79" i="2"/>
  <c r="EC79" i="2"/>
  <c r="EA79" i="2"/>
  <c r="DZ79" i="2"/>
  <c r="EE78" i="2"/>
  <c r="ED78" i="2"/>
  <c r="EC78" i="2"/>
  <c r="EA78" i="2"/>
  <c r="DZ78" i="2"/>
  <c r="EE77" i="2"/>
  <c r="ED77" i="2"/>
  <c r="EC77" i="2"/>
  <c r="EA77" i="2"/>
  <c r="DZ77" i="2"/>
  <c r="EE76" i="2"/>
  <c r="ED76" i="2"/>
  <c r="EC76" i="2"/>
  <c r="EA76" i="2"/>
  <c r="DZ76" i="2"/>
  <c r="EE75" i="2"/>
  <c r="ED75" i="2"/>
  <c r="EC75" i="2"/>
  <c r="EA75" i="2"/>
  <c r="DZ75" i="2"/>
  <c r="EE74" i="2"/>
  <c r="ED74" i="2"/>
  <c r="EC74" i="2"/>
  <c r="EA74" i="2"/>
  <c r="DZ74" i="2"/>
  <c r="EE73" i="2"/>
  <c r="ED73" i="2"/>
  <c r="EC73" i="2"/>
  <c r="EA73" i="2"/>
  <c r="DZ73" i="2"/>
  <c r="EE72" i="2"/>
  <c r="ED72" i="2"/>
  <c r="EC72" i="2"/>
  <c r="EA72" i="2"/>
  <c r="DZ72" i="2"/>
  <c r="EE71" i="2"/>
  <c r="ED71" i="2"/>
  <c r="EC71" i="2"/>
  <c r="EA71" i="2"/>
  <c r="DZ71" i="2"/>
  <c r="DZ70" i="2"/>
  <c r="EB70" i="2" s="1"/>
  <c r="EF70" i="2" s="1"/>
  <c r="EE69" i="2"/>
  <c r="ED69" i="2"/>
  <c r="EC69" i="2"/>
  <c r="EA69" i="2"/>
  <c r="DZ69" i="2"/>
  <c r="EE68" i="2"/>
  <c r="ED68" i="2"/>
  <c r="EC68" i="2"/>
  <c r="EA68" i="2"/>
  <c r="DZ68" i="2"/>
  <c r="EE67" i="2"/>
  <c r="ED67" i="2"/>
  <c r="EC67" i="2"/>
  <c r="EA67" i="2"/>
  <c r="DZ67" i="2"/>
  <c r="EE66" i="2"/>
  <c r="ED66" i="2"/>
  <c r="EC66" i="2"/>
  <c r="EA66" i="2"/>
  <c r="DZ66" i="2"/>
  <c r="EE65" i="2"/>
  <c r="ED65" i="2"/>
  <c r="EC65" i="2"/>
  <c r="EA65" i="2"/>
  <c r="DZ65" i="2"/>
  <c r="EE64" i="2"/>
  <c r="ED64" i="2"/>
  <c r="EC64" i="2"/>
  <c r="EA64" i="2"/>
  <c r="DZ64" i="2"/>
  <c r="EE63" i="2"/>
  <c r="ED63" i="2"/>
  <c r="EC63" i="2"/>
  <c r="EA63" i="2"/>
  <c r="DZ63" i="2"/>
  <c r="EE62" i="2"/>
  <c r="ED62" i="2"/>
  <c r="EC62" i="2"/>
  <c r="EA62" i="2"/>
  <c r="DZ62" i="2"/>
  <c r="EE61" i="2"/>
  <c r="ED61" i="2"/>
  <c r="EC61" i="2"/>
  <c r="EA61" i="2"/>
  <c r="DZ61" i="2"/>
  <c r="EE60" i="2"/>
  <c r="ED60" i="2"/>
  <c r="EC60" i="2"/>
  <c r="EA60" i="2"/>
  <c r="DZ60" i="2"/>
  <c r="DZ59" i="2"/>
  <c r="EB59" i="2" s="1"/>
  <c r="EF59" i="2" s="1"/>
  <c r="EE58" i="2"/>
  <c r="ED58" i="2"/>
  <c r="EC58" i="2"/>
  <c r="EA58" i="2"/>
  <c r="DZ58" i="2"/>
  <c r="EE57" i="2"/>
  <c r="ED57" i="2"/>
  <c r="EC57" i="2"/>
  <c r="EA57" i="2"/>
  <c r="DZ57" i="2"/>
  <c r="EE56" i="2"/>
  <c r="ED56" i="2"/>
  <c r="EC56" i="2"/>
  <c r="EA56" i="2"/>
  <c r="DZ56" i="2"/>
  <c r="EE55" i="2"/>
  <c r="ED55" i="2"/>
  <c r="EC55" i="2"/>
  <c r="EA55" i="2"/>
  <c r="DZ55" i="2"/>
  <c r="EE54" i="2"/>
  <c r="ED54" i="2"/>
  <c r="EC54" i="2"/>
  <c r="EA54" i="2"/>
  <c r="DZ54" i="2"/>
  <c r="EE53" i="2"/>
  <c r="ED53" i="2"/>
  <c r="EC53" i="2"/>
  <c r="EA53" i="2"/>
  <c r="DZ53" i="2"/>
  <c r="EE52" i="2"/>
  <c r="ED52" i="2"/>
  <c r="EC52" i="2"/>
  <c r="EA52" i="2"/>
  <c r="DZ52" i="2"/>
  <c r="EE51" i="2"/>
  <c r="ED51" i="2"/>
  <c r="EC51" i="2"/>
  <c r="EA51" i="2"/>
  <c r="DZ51" i="2"/>
  <c r="EE50" i="2"/>
  <c r="ED50" i="2"/>
  <c r="EC50" i="2"/>
  <c r="EA50" i="2"/>
  <c r="DZ50" i="2"/>
  <c r="EE49" i="2"/>
  <c r="ED49" i="2"/>
  <c r="EC49" i="2"/>
  <c r="EA49" i="2"/>
  <c r="DZ49" i="2"/>
  <c r="DZ48" i="2"/>
  <c r="EB48" i="2" s="1"/>
  <c r="EF48" i="2" s="1"/>
  <c r="EE47" i="2"/>
  <c r="ED47" i="2"/>
  <c r="EC47" i="2"/>
  <c r="EA47" i="2"/>
  <c r="DZ47" i="2"/>
  <c r="EE46" i="2"/>
  <c r="ED46" i="2"/>
  <c r="EC46" i="2"/>
  <c r="EA46" i="2"/>
  <c r="DZ46" i="2"/>
  <c r="EE45" i="2"/>
  <c r="ED45" i="2"/>
  <c r="EC45" i="2"/>
  <c r="EA45" i="2"/>
  <c r="DZ45" i="2"/>
  <c r="EE44" i="2"/>
  <c r="ED44" i="2"/>
  <c r="EC44" i="2"/>
  <c r="EA44" i="2"/>
  <c r="DZ44" i="2"/>
  <c r="EE43" i="2"/>
  <c r="ED43" i="2"/>
  <c r="EC43" i="2"/>
  <c r="EA43" i="2"/>
  <c r="DZ43" i="2"/>
  <c r="EE42" i="2"/>
  <c r="ED42" i="2"/>
  <c r="EC42" i="2"/>
  <c r="EA42" i="2"/>
  <c r="DZ42" i="2"/>
  <c r="EE41" i="2"/>
  <c r="ED41" i="2"/>
  <c r="EC41" i="2"/>
  <c r="EA41" i="2"/>
  <c r="DZ41" i="2"/>
  <c r="EE40" i="2"/>
  <c r="ED40" i="2"/>
  <c r="EC40" i="2"/>
  <c r="EA40" i="2"/>
  <c r="DZ40" i="2"/>
  <c r="EE39" i="2"/>
  <c r="ED39" i="2"/>
  <c r="EC39" i="2"/>
  <c r="EA39" i="2"/>
  <c r="DZ39" i="2"/>
  <c r="EE38" i="2"/>
  <c r="ED38" i="2"/>
  <c r="EC38" i="2"/>
  <c r="EA38" i="2"/>
  <c r="DZ38" i="2"/>
  <c r="DZ37" i="2"/>
  <c r="EB37" i="2" s="1"/>
  <c r="EF37" i="2" s="1"/>
  <c r="EE36" i="2"/>
  <c r="ED36" i="2"/>
  <c r="EC36" i="2"/>
  <c r="EA36" i="2"/>
  <c r="DZ36" i="2"/>
  <c r="EE35" i="2"/>
  <c r="ED35" i="2"/>
  <c r="EC35" i="2"/>
  <c r="EA35" i="2"/>
  <c r="DZ35" i="2"/>
  <c r="EE34" i="2"/>
  <c r="ED34" i="2"/>
  <c r="EC34" i="2"/>
  <c r="EA34" i="2"/>
  <c r="DZ34" i="2"/>
  <c r="EE33" i="2"/>
  <c r="ED33" i="2"/>
  <c r="EC33" i="2"/>
  <c r="EA33" i="2"/>
  <c r="DZ33" i="2"/>
  <c r="EE32" i="2"/>
  <c r="ED32" i="2"/>
  <c r="EC32" i="2"/>
  <c r="EA32" i="2"/>
  <c r="DZ32" i="2"/>
  <c r="EE31" i="2"/>
  <c r="ED31" i="2"/>
  <c r="EC31" i="2"/>
  <c r="EA31" i="2"/>
  <c r="DZ31" i="2"/>
  <c r="EE30" i="2"/>
  <c r="ED30" i="2"/>
  <c r="EC30" i="2"/>
  <c r="EA30" i="2"/>
  <c r="DZ30" i="2"/>
  <c r="EE29" i="2"/>
  <c r="ED29" i="2"/>
  <c r="EC29" i="2"/>
  <c r="EA29" i="2"/>
  <c r="DZ29" i="2"/>
  <c r="EE28" i="2"/>
  <c r="ED28" i="2"/>
  <c r="EC28" i="2"/>
  <c r="EA28" i="2"/>
  <c r="DZ28" i="2"/>
  <c r="EE27" i="2"/>
  <c r="ED27" i="2"/>
  <c r="EC27" i="2"/>
  <c r="EA27" i="2"/>
  <c r="DZ27" i="2"/>
  <c r="DZ26" i="2"/>
  <c r="EB26" i="2" s="1"/>
  <c r="EF26" i="2" s="1"/>
  <c r="EE25" i="2"/>
  <c r="ED25" i="2"/>
  <c r="EC25" i="2"/>
  <c r="EA25" i="2"/>
  <c r="DZ25" i="2"/>
  <c r="EE24" i="2"/>
  <c r="ED24" i="2"/>
  <c r="EC24" i="2"/>
  <c r="EA24" i="2"/>
  <c r="DZ24" i="2"/>
  <c r="EE23" i="2"/>
  <c r="ED23" i="2"/>
  <c r="EC23" i="2"/>
  <c r="EA23" i="2"/>
  <c r="DZ23" i="2"/>
  <c r="EE22" i="2"/>
  <c r="ED22" i="2"/>
  <c r="EC22" i="2"/>
  <c r="EA22" i="2"/>
  <c r="DZ22" i="2"/>
  <c r="EE21" i="2"/>
  <c r="ED21" i="2"/>
  <c r="EC21" i="2"/>
  <c r="EA21" i="2"/>
  <c r="DZ21" i="2"/>
  <c r="EE20" i="2"/>
  <c r="ED20" i="2"/>
  <c r="EC20" i="2"/>
  <c r="EA20" i="2"/>
  <c r="DZ20" i="2"/>
  <c r="EE19" i="2"/>
  <c r="ED19" i="2"/>
  <c r="EC19" i="2"/>
  <c r="EA19" i="2"/>
  <c r="DZ19" i="2"/>
  <c r="EE18" i="2"/>
  <c r="ED18" i="2"/>
  <c r="EC18" i="2"/>
  <c r="EA18" i="2"/>
  <c r="DZ18" i="2"/>
  <c r="EE17" i="2"/>
  <c r="ED17" i="2"/>
  <c r="EC17" i="2"/>
  <c r="EA17" i="2"/>
  <c r="DZ17" i="2"/>
  <c r="EE16" i="2"/>
  <c r="ED16" i="2"/>
  <c r="EC16" i="2"/>
  <c r="EA16" i="2"/>
  <c r="DZ16" i="2"/>
  <c r="DZ15" i="2"/>
  <c r="EB15" i="2" s="1"/>
  <c r="EF15" i="2" s="1"/>
  <c r="EE14" i="2"/>
  <c r="ED14" i="2"/>
  <c r="EC14" i="2"/>
  <c r="EA14" i="2"/>
  <c r="DZ14" i="2"/>
  <c r="EE13" i="2"/>
  <c r="ED13" i="2"/>
  <c r="EC13" i="2"/>
  <c r="EA13" i="2"/>
  <c r="DZ13" i="2"/>
  <c r="EE12" i="2"/>
  <c r="ED12" i="2"/>
  <c r="EC12" i="2"/>
  <c r="EA12" i="2"/>
  <c r="DZ12" i="2"/>
  <c r="EE11" i="2"/>
  <c r="ED11" i="2"/>
  <c r="EC11" i="2"/>
  <c r="EA11" i="2"/>
  <c r="DZ11" i="2"/>
  <c r="EE10" i="2"/>
  <c r="ED10" i="2"/>
  <c r="EC10" i="2"/>
  <c r="EA10" i="2"/>
  <c r="DZ10" i="2"/>
  <c r="EE9" i="2"/>
  <c r="ED9" i="2"/>
  <c r="EC9" i="2"/>
  <c r="EA9" i="2"/>
  <c r="DZ9" i="2"/>
  <c r="EE8" i="2"/>
  <c r="ED8" i="2"/>
  <c r="EC8" i="2"/>
  <c r="EA8" i="2"/>
  <c r="DZ8" i="2"/>
  <c r="EE7" i="2"/>
  <c r="ED7" i="2"/>
  <c r="EC7" i="2"/>
  <c r="EA7" i="2"/>
  <c r="DZ7" i="2"/>
  <c r="EE6" i="2"/>
  <c r="ED6" i="2"/>
  <c r="EC6" i="2"/>
  <c r="EA6" i="2"/>
  <c r="DZ6" i="2"/>
  <c r="EE5" i="2"/>
  <c r="ED5" i="2"/>
  <c r="EC5" i="2"/>
  <c r="EA5" i="2"/>
  <c r="DZ5" i="2"/>
  <c r="DT5" i="2"/>
  <c r="EB5" i="2" l="1"/>
  <c r="EF5" i="2" s="1"/>
  <c r="EB7" i="2"/>
  <c r="EB9" i="2"/>
  <c r="EF9" i="2" s="1"/>
  <c r="EB11" i="2"/>
  <c r="EF11" i="2" s="1"/>
  <c r="EB13" i="2"/>
  <c r="EF13" i="2" s="1"/>
  <c r="EB17" i="2"/>
  <c r="EF17" i="2" s="1"/>
  <c r="EB19" i="2"/>
  <c r="EF19" i="2" s="1"/>
  <c r="EB21" i="2"/>
  <c r="EF21" i="2" s="1"/>
  <c r="EB23" i="2"/>
  <c r="EF23" i="2" s="1"/>
  <c r="EB25" i="2"/>
  <c r="EF25" i="2" s="1"/>
  <c r="EB27" i="2"/>
  <c r="EF27" i="2" s="1"/>
  <c r="EB29" i="2"/>
  <c r="EF29" i="2" s="1"/>
  <c r="EB31" i="2"/>
  <c r="EF31" i="2" s="1"/>
  <c r="EB33" i="2"/>
  <c r="EF33" i="2" s="1"/>
  <c r="EB35" i="2"/>
  <c r="EF35" i="2" s="1"/>
  <c r="EB39" i="2"/>
  <c r="EF39" i="2" s="1"/>
  <c r="EB41" i="2"/>
  <c r="EF41" i="2" s="1"/>
  <c r="EB43" i="2"/>
  <c r="EF43" i="2" s="1"/>
  <c r="EB45" i="2"/>
  <c r="EF45" i="2" s="1"/>
  <c r="EB47" i="2"/>
  <c r="EF47" i="2" s="1"/>
  <c r="EB52" i="2"/>
  <c r="EF52" i="2" s="1"/>
  <c r="EB54" i="2"/>
  <c r="EF54" i="2" s="1"/>
  <c r="EB56" i="2"/>
  <c r="EF56" i="2" s="1"/>
  <c r="EB58" i="2"/>
  <c r="EF58" i="2" s="1"/>
  <c r="EB61" i="2"/>
  <c r="EF61" i="2" s="1"/>
  <c r="EB63" i="2"/>
  <c r="EF63" i="2" s="1"/>
  <c r="EB65" i="2"/>
  <c r="EF65" i="2" s="1"/>
  <c r="EB67" i="2"/>
  <c r="EF67" i="2" s="1"/>
  <c r="EB69" i="2"/>
  <c r="EF69" i="2" s="1"/>
  <c r="EB72" i="2"/>
  <c r="EF72" i="2" s="1"/>
  <c r="EB74" i="2"/>
  <c r="EB76" i="2"/>
  <c r="EF76" i="2" s="1"/>
  <c r="EB78" i="2"/>
  <c r="EF78" i="2" s="1"/>
  <c r="EB80" i="2"/>
  <c r="EF80" i="2" s="1"/>
  <c r="EB83" i="2"/>
  <c r="EF83" i="2" s="1"/>
  <c r="EB85" i="2"/>
  <c r="EF85" i="2" s="1"/>
  <c r="EB87" i="2"/>
  <c r="EF87" i="2" s="1"/>
  <c r="EB89" i="2"/>
  <c r="EF89" i="2" s="1"/>
  <c r="EB91" i="2"/>
  <c r="EF91" i="2" s="1"/>
  <c r="EB94" i="2"/>
  <c r="EF94" i="2" s="1"/>
  <c r="EB96" i="2"/>
  <c r="EF96" i="2" s="1"/>
  <c r="EB98" i="2"/>
  <c r="EF98" i="2" s="1"/>
  <c r="EB100" i="2"/>
  <c r="EF100" i="2" s="1"/>
  <c r="EB102" i="2"/>
  <c r="EF102" i="2" s="1"/>
  <c r="EB104" i="2"/>
  <c r="EF104" i="2" s="1"/>
  <c r="EB106" i="2"/>
  <c r="EF106" i="2" s="1"/>
  <c r="EB108" i="2"/>
  <c r="EF108" i="2" s="1"/>
  <c r="EB110" i="2"/>
  <c r="EF110" i="2" s="1"/>
  <c r="EB112" i="2"/>
  <c r="EF112" i="2" s="1"/>
  <c r="EB116" i="2"/>
  <c r="EF116" i="2" s="1"/>
  <c r="EB118" i="2"/>
  <c r="EF118" i="2" s="1"/>
  <c r="EB120" i="2"/>
  <c r="EF120" i="2" s="1"/>
  <c r="EB122" i="2"/>
  <c r="EF122" i="2" s="1"/>
  <c r="EB124" i="2"/>
  <c r="EF124" i="2" s="1"/>
  <c r="EB126" i="2"/>
  <c r="EF126" i="2" s="1"/>
  <c r="EB128" i="2"/>
  <c r="EF128" i="2" s="1"/>
  <c r="EB130" i="2"/>
  <c r="EF130" i="2" s="1"/>
  <c r="EB132" i="2"/>
  <c r="EF132" i="2" s="1"/>
  <c r="EB134" i="2"/>
  <c r="EF134" i="2" s="1"/>
  <c r="EF7" i="2"/>
  <c r="EF74" i="2"/>
  <c r="EB16" i="2"/>
  <c r="EB18" i="2"/>
  <c r="EB20" i="2"/>
  <c r="EB22" i="2"/>
  <c r="EB24" i="2"/>
  <c r="EB38" i="2"/>
  <c r="EB40" i="2"/>
  <c r="EB42" i="2"/>
  <c r="EB44" i="2"/>
  <c r="EB46" i="2"/>
  <c r="EB49" i="2"/>
  <c r="EF49" i="2" s="1"/>
  <c r="EB51" i="2"/>
  <c r="EF51" i="2" s="1"/>
  <c r="EB60" i="2"/>
  <c r="EF60" i="2" s="1"/>
  <c r="EB62" i="2"/>
  <c r="EF62" i="2" s="1"/>
  <c r="EB64" i="2"/>
  <c r="EF64" i="2" s="1"/>
  <c r="EB66" i="2"/>
  <c r="EF66" i="2" s="1"/>
  <c r="EB68" i="2"/>
  <c r="EF68" i="2" s="1"/>
  <c r="EB82" i="2"/>
  <c r="EF82" i="2" s="1"/>
  <c r="EB84" i="2"/>
  <c r="EF84" i="2" s="1"/>
  <c r="EB86" i="2"/>
  <c r="EF86" i="2" s="1"/>
  <c r="EB88" i="2"/>
  <c r="EF88" i="2" s="1"/>
  <c r="EB90" i="2"/>
  <c r="EF90" i="2" s="1"/>
  <c r="EB105" i="2"/>
  <c r="EF105" i="2" s="1"/>
  <c r="EB107" i="2"/>
  <c r="EF107" i="2" s="1"/>
  <c r="EB109" i="2"/>
  <c r="EF109" i="2" s="1"/>
  <c r="EB111" i="2"/>
  <c r="EF111" i="2" s="1"/>
  <c r="EB113" i="2"/>
  <c r="EF113" i="2" s="1"/>
  <c r="EB127" i="2"/>
  <c r="EF127" i="2" s="1"/>
  <c r="EB129" i="2"/>
  <c r="EF129" i="2" s="1"/>
  <c r="EB131" i="2"/>
  <c r="EF131" i="2" s="1"/>
  <c r="EB133" i="2"/>
  <c r="EF133" i="2" s="1"/>
  <c r="EB135" i="2"/>
  <c r="EF135" i="2" s="1"/>
  <c r="EF16" i="2"/>
  <c r="EF18" i="2"/>
  <c r="EF20" i="2"/>
  <c r="EF22" i="2"/>
  <c r="EF24" i="2"/>
  <c r="EF38" i="2"/>
  <c r="EF40" i="2"/>
  <c r="EF42" i="2"/>
  <c r="EF44" i="2"/>
  <c r="EF46" i="2"/>
  <c r="EB6" i="2"/>
  <c r="EF6" i="2" s="1"/>
  <c r="EB8" i="2"/>
  <c r="EF8" i="2" s="1"/>
  <c r="EB10" i="2"/>
  <c r="EF10" i="2" s="1"/>
  <c r="EB12" i="2"/>
  <c r="EF12" i="2" s="1"/>
  <c r="EB14" i="2"/>
  <c r="EF14" i="2" s="1"/>
  <c r="EB28" i="2"/>
  <c r="EF28" i="2" s="1"/>
  <c r="EB30" i="2"/>
  <c r="EF30" i="2" s="1"/>
  <c r="EB32" i="2"/>
  <c r="EF32" i="2" s="1"/>
  <c r="EB34" i="2"/>
  <c r="EF34" i="2" s="1"/>
  <c r="EB36" i="2"/>
  <c r="EF36" i="2" s="1"/>
  <c r="EB50" i="2"/>
  <c r="EF50" i="2" s="1"/>
  <c r="EB53" i="2"/>
  <c r="EF53" i="2" s="1"/>
  <c r="EB55" i="2"/>
  <c r="EF55" i="2" s="1"/>
  <c r="EB57" i="2"/>
  <c r="EF57" i="2" s="1"/>
  <c r="EB71" i="2"/>
  <c r="EF71" i="2" s="1"/>
  <c r="EB73" i="2"/>
  <c r="EF73" i="2" s="1"/>
  <c r="EB75" i="2"/>
  <c r="EF75" i="2" s="1"/>
  <c r="EB77" i="2"/>
  <c r="EF77" i="2" s="1"/>
  <c r="EB79" i="2"/>
  <c r="EF79" i="2" s="1"/>
  <c r="EB93" i="2"/>
  <c r="EF93" i="2" s="1"/>
  <c r="EB95" i="2"/>
  <c r="EF95" i="2" s="1"/>
  <c r="EB97" i="2"/>
  <c r="EF97" i="2" s="1"/>
  <c r="EB99" i="2"/>
  <c r="EF99" i="2" s="1"/>
  <c r="EB101" i="2"/>
  <c r="EF101" i="2" s="1"/>
  <c r="EB115" i="2"/>
  <c r="EF115" i="2" s="1"/>
  <c r="EB117" i="2"/>
  <c r="EF117" i="2" s="1"/>
  <c r="EB119" i="2"/>
  <c r="EF119" i="2" s="1"/>
  <c r="EB121" i="2"/>
  <c r="EF121" i="2" s="1"/>
  <c r="EB123" i="2"/>
  <c r="EF123" i="2" s="1"/>
  <c r="DU135" i="2"/>
  <c r="DT135" i="2"/>
  <c r="DS135" i="2"/>
  <c r="DQ135" i="2"/>
  <c r="DP135" i="2"/>
  <c r="DU134" i="2"/>
  <c r="DT134" i="2"/>
  <c r="DS134" i="2"/>
  <c r="DQ134" i="2"/>
  <c r="DP134" i="2"/>
  <c r="DU133" i="2"/>
  <c r="DT133" i="2"/>
  <c r="DS133" i="2"/>
  <c r="DQ133" i="2"/>
  <c r="DP133" i="2"/>
  <c r="DU132" i="2"/>
  <c r="DT132" i="2"/>
  <c r="DS132" i="2"/>
  <c r="DQ132" i="2"/>
  <c r="DP132" i="2"/>
  <c r="DU131" i="2"/>
  <c r="DT131" i="2"/>
  <c r="DS131" i="2"/>
  <c r="DQ131" i="2"/>
  <c r="DP131" i="2"/>
  <c r="DU130" i="2"/>
  <c r="DT130" i="2"/>
  <c r="DS130" i="2"/>
  <c r="DQ130" i="2"/>
  <c r="DP130" i="2"/>
  <c r="DU129" i="2"/>
  <c r="DT129" i="2"/>
  <c r="DS129" i="2"/>
  <c r="DQ129" i="2"/>
  <c r="DP129" i="2"/>
  <c r="DU128" i="2"/>
  <c r="DT128" i="2"/>
  <c r="DS128" i="2"/>
  <c r="DQ128" i="2"/>
  <c r="DP128" i="2"/>
  <c r="DU127" i="2"/>
  <c r="DT127" i="2"/>
  <c r="DS127" i="2"/>
  <c r="DQ127" i="2"/>
  <c r="DP127" i="2"/>
  <c r="DU126" i="2"/>
  <c r="DT126" i="2"/>
  <c r="DS126" i="2"/>
  <c r="DQ126" i="2"/>
  <c r="DP126" i="2"/>
  <c r="DP125" i="2"/>
  <c r="DR125" i="2" s="1"/>
  <c r="DV125" i="2" s="1"/>
  <c r="DU124" i="2"/>
  <c r="DT124" i="2"/>
  <c r="DS124" i="2"/>
  <c r="DQ124" i="2"/>
  <c r="DP124" i="2"/>
  <c r="DU123" i="2"/>
  <c r="DT123" i="2"/>
  <c r="DS123" i="2"/>
  <c r="DQ123" i="2"/>
  <c r="DP123" i="2"/>
  <c r="DU122" i="2"/>
  <c r="DT122" i="2"/>
  <c r="DS122" i="2"/>
  <c r="DQ122" i="2"/>
  <c r="DP122" i="2"/>
  <c r="DU121" i="2"/>
  <c r="DT121" i="2"/>
  <c r="DS121" i="2"/>
  <c r="DQ121" i="2"/>
  <c r="DP121" i="2"/>
  <c r="DU120" i="2"/>
  <c r="DT120" i="2"/>
  <c r="DS120" i="2"/>
  <c r="DQ120" i="2"/>
  <c r="DP120" i="2"/>
  <c r="DU119" i="2"/>
  <c r="DT119" i="2"/>
  <c r="DS119" i="2"/>
  <c r="DQ119" i="2"/>
  <c r="DP119" i="2"/>
  <c r="DU118" i="2"/>
  <c r="DT118" i="2"/>
  <c r="DS118" i="2"/>
  <c r="DQ118" i="2"/>
  <c r="DP118" i="2"/>
  <c r="DU117" i="2"/>
  <c r="DT117" i="2"/>
  <c r="DS117" i="2"/>
  <c r="DQ117" i="2"/>
  <c r="DP117" i="2"/>
  <c r="DU116" i="2"/>
  <c r="DT116" i="2"/>
  <c r="DS116" i="2"/>
  <c r="DQ116" i="2"/>
  <c r="DP116" i="2"/>
  <c r="DU115" i="2"/>
  <c r="DT115" i="2"/>
  <c r="DS115" i="2"/>
  <c r="DQ115" i="2"/>
  <c r="DP115" i="2"/>
  <c r="DP114" i="2"/>
  <c r="DR114" i="2" s="1"/>
  <c r="DV114" i="2" s="1"/>
  <c r="DU113" i="2"/>
  <c r="DT113" i="2"/>
  <c r="DS113" i="2"/>
  <c r="DQ113" i="2"/>
  <c r="DP113" i="2"/>
  <c r="DU112" i="2"/>
  <c r="DT112" i="2"/>
  <c r="DS112" i="2"/>
  <c r="DQ112" i="2"/>
  <c r="DP112" i="2"/>
  <c r="DU111" i="2"/>
  <c r="DT111" i="2"/>
  <c r="DS111" i="2"/>
  <c r="DQ111" i="2"/>
  <c r="DP111" i="2"/>
  <c r="DU110" i="2"/>
  <c r="DT110" i="2"/>
  <c r="DS110" i="2"/>
  <c r="DQ110" i="2"/>
  <c r="DP110" i="2"/>
  <c r="DU109" i="2"/>
  <c r="DT109" i="2"/>
  <c r="DS109" i="2"/>
  <c r="DQ109" i="2"/>
  <c r="DP109" i="2"/>
  <c r="DU108" i="2"/>
  <c r="DT108" i="2"/>
  <c r="DS108" i="2"/>
  <c r="DQ108" i="2"/>
  <c r="DP108" i="2"/>
  <c r="DU107" i="2"/>
  <c r="DT107" i="2"/>
  <c r="DS107" i="2"/>
  <c r="DQ107" i="2"/>
  <c r="DP107" i="2"/>
  <c r="DU106" i="2"/>
  <c r="DT106" i="2"/>
  <c r="DS106" i="2"/>
  <c r="DQ106" i="2"/>
  <c r="DP106" i="2"/>
  <c r="DU105" i="2"/>
  <c r="DT105" i="2"/>
  <c r="DS105" i="2"/>
  <c r="DQ105" i="2"/>
  <c r="DP105" i="2"/>
  <c r="DU104" i="2"/>
  <c r="DT104" i="2"/>
  <c r="DS104" i="2"/>
  <c r="DQ104" i="2"/>
  <c r="DP104" i="2"/>
  <c r="DP103" i="2"/>
  <c r="DR103" i="2" s="1"/>
  <c r="DV103" i="2" s="1"/>
  <c r="DU102" i="2"/>
  <c r="DT102" i="2"/>
  <c r="DS102" i="2"/>
  <c r="DQ102" i="2"/>
  <c r="DP102" i="2"/>
  <c r="DU101" i="2"/>
  <c r="DT101" i="2"/>
  <c r="DS101" i="2"/>
  <c r="DQ101" i="2"/>
  <c r="DP101" i="2"/>
  <c r="DU100" i="2"/>
  <c r="DT100" i="2"/>
  <c r="DS100" i="2"/>
  <c r="DQ100" i="2"/>
  <c r="DP100" i="2"/>
  <c r="DU99" i="2"/>
  <c r="DT99" i="2"/>
  <c r="DS99" i="2"/>
  <c r="DQ99" i="2"/>
  <c r="DP99" i="2"/>
  <c r="DU98" i="2"/>
  <c r="DT98" i="2"/>
  <c r="DS98" i="2"/>
  <c r="DQ98" i="2"/>
  <c r="DP98" i="2"/>
  <c r="DU97" i="2"/>
  <c r="DT97" i="2"/>
  <c r="DS97" i="2"/>
  <c r="DQ97" i="2"/>
  <c r="DP97" i="2"/>
  <c r="DU96" i="2"/>
  <c r="DT96" i="2"/>
  <c r="DS96" i="2"/>
  <c r="DQ96" i="2"/>
  <c r="DP96" i="2"/>
  <c r="DU95" i="2"/>
  <c r="DT95" i="2"/>
  <c r="DS95" i="2"/>
  <c r="DQ95" i="2"/>
  <c r="DP95" i="2"/>
  <c r="DU94" i="2"/>
  <c r="DT94" i="2"/>
  <c r="DS94" i="2"/>
  <c r="DQ94" i="2"/>
  <c r="DP94" i="2"/>
  <c r="DU93" i="2"/>
  <c r="DT93" i="2"/>
  <c r="DS93" i="2"/>
  <c r="DQ93" i="2"/>
  <c r="DP93" i="2"/>
  <c r="DP92" i="2"/>
  <c r="DR92" i="2" s="1"/>
  <c r="DV92" i="2" s="1"/>
  <c r="DU91" i="2"/>
  <c r="DT91" i="2"/>
  <c r="DS91" i="2"/>
  <c r="DQ91" i="2"/>
  <c r="DP91" i="2"/>
  <c r="DU90" i="2"/>
  <c r="DT90" i="2"/>
  <c r="DS90" i="2"/>
  <c r="DQ90" i="2"/>
  <c r="DP90" i="2"/>
  <c r="DU89" i="2"/>
  <c r="DT89" i="2"/>
  <c r="DS89" i="2"/>
  <c r="DQ89" i="2"/>
  <c r="DP89" i="2"/>
  <c r="DU88" i="2"/>
  <c r="DT88" i="2"/>
  <c r="DS88" i="2"/>
  <c r="DQ88" i="2"/>
  <c r="DP88" i="2"/>
  <c r="DU87" i="2"/>
  <c r="DT87" i="2"/>
  <c r="DS87" i="2"/>
  <c r="DQ87" i="2"/>
  <c r="DP87" i="2"/>
  <c r="DU86" i="2"/>
  <c r="DT86" i="2"/>
  <c r="DS86" i="2"/>
  <c r="DQ86" i="2"/>
  <c r="DP86" i="2"/>
  <c r="DU85" i="2"/>
  <c r="DT85" i="2"/>
  <c r="DS85" i="2"/>
  <c r="DQ85" i="2"/>
  <c r="DP85" i="2"/>
  <c r="DU84" i="2"/>
  <c r="DT84" i="2"/>
  <c r="DS84" i="2"/>
  <c r="DQ84" i="2"/>
  <c r="DP84" i="2"/>
  <c r="DU83" i="2"/>
  <c r="DT83" i="2"/>
  <c r="DS83" i="2"/>
  <c r="DQ83" i="2"/>
  <c r="DP83" i="2"/>
  <c r="DU82" i="2"/>
  <c r="DT82" i="2"/>
  <c r="DS82" i="2"/>
  <c r="DQ82" i="2"/>
  <c r="DP82" i="2"/>
  <c r="DP81" i="2"/>
  <c r="DR81" i="2" s="1"/>
  <c r="DV81" i="2" s="1"/>
  <c r="DU80" i="2"/>
  <c r="DT80" i="2"/>
  <c r="DS80" i="2"/>
  <c r="DQ80" i="2"/>
  <c r="DP80" i="2"/>
  <c r="DU79" i="2"/>
  <c r="DT79" i="2"/>
  <c r="DS79" i="2"/>
  <c r="DQ79" i="2"/>
  <c r="DP79" i="2"/>
  <c r="DU78" i="2"/>
  <c r="DT78" i="2"/>
  <c r="DS78" i="2"/>
  <c r="DQ78" i="2"/>
  <c r="DP78" i="2"/>
  <c r="DU77" i="2"/>
  <c r="DT77" i="2"/>
  <c r="DS77" i="2"/>
  <c r="DQ77" i="2"/>
  <c r="DP77" i="2"/>
  <c r="DU76" i="2"/>
  <c r="DT76" i="2"/>
  <c r="DS76" i="2"/>
  <c r="DQ76" i="2"/>
  <c r="DP76" i="2"/>
  <c r="DU75" i="2"/>
  <c r="DT75" i="2"/>
  <c r="DS75" i="2"/>
  <c r="DQ75" i="2"/>
  <c r="DP75" i="2"/>
  <c r="DU74" i="2"/>
  <c r="DT74" i="2"/>
  <c r="DS74" i="2"/>
  <c r="DQ74" i="2"/>
  <c r="DP74" i="2"/>
  <c r="DU73" i="2"/>
  <c r="DT73" i="2"/>
  <c r="DS73" i="2"/>
  <c r="DQ73" i="2"/>
  <c r="DP73" i="2"/>
  <c r="DU72" i="2"/>
  <c r="DT72" i="2"/>
  <c r="DS72" i="2"/>
  <c r="DQ72" i="2"/>
  <c r="DP72" i="2"/>
  <c r="DU71" i="2"/>
  <c r="DT71" i="2"/>
  <c r="DS71" i="2"/>
  <c r="DQ71" i="2"/>
  <c r="DP71" i="2"/>
  <c r="DP70" i="2"/>
  <c r="DR70" i="2" s="1"/>
  <c r="DV70" i="2" s="1"/>
  <c r="DU69" i="2"/>
  <c r="DT69" i="2"/>
  <c r="DS69" i="2"/>
  <c r="DQ69" i="2"/>
  <c r="DP69" i="2"/>
  <c r="DU68" i="2"/>
  <c r="DT68" i="2"/>
  <c r="DS68" i="2"/>
  <c r="DQ68" i="2"/>
  <c r="DP68" i="2"/>
  <c r="DU67" i="2"/>
  <c r="DT67" i="2"/>
  <c r="DS67" i="2"/>
  <c r="DQ67" i="2"/>
  <c r="DP67" i="2"/>
  <c r="DU66" i="2"/>
  <c r="DT66" i="2"/>
  <c r="DS66" i="2"/>
  <c r="DQ66" i="2"/>
  <c r="DP66" i="2"/>
  <c r="DU65" i="2"/>
  <c r="DT65" i="2"/>
  <c r="DS65" i="2"/>
  <c r="DQ65" i="2"/>
  <c r="DP65" i="2"/>
  <c r="DU64" i="2"/>
  <c r="DT64" i="2"/>
  <c r="DS64" i="2"/>
  <c r="DQ64" i="2"/>
  <c r="DP64" i="2"/>
  <c r="DU63" i="2"/>
  <c r="DT63" i="2"/>
  <c r="DS63" i="2"/>
  <c r="DQ63" i="2"/>
  <c r="DP63" i="2"/>
  <c r="DU62" i="2"/>
  <c r="DT62" i="2"/>
  <c r="DS62" i="2"/>
  <c r="DQ62" i="2"/>
  <c r="DP62" i="2"/>
  <c r="DU61" i="2"/>
  <c r="DT61" i="2"/>
  <c r="DS61" i="2"/>
  <c r="DQ61" i="2"/>
  <c r="DP61" i="2"/>
  <c r="DU60" i="2"/>
  <c r="DT60" i="2"/>
  <c r="DS60" i="2"/>
  <c r="DQ60" i="2"/>
  <c r="DP60" i="2"/>
  <c r="DP59" i="2"/>
  <c r="DR59" i="2" s="1"/>
  <c r="DV59" i="2" s="1"/>
  <c r="DU58" i="2"/>
  <c r="DT58" i="2"/>
  <c r="DS58" i="2"/>
  <c r="DQ58" i="2"/>
  <c r="DP58" i="2"/>
  <c r="DU57" i="2"/>
  <c r="DT57" i="2"/>
  <c r="DS57" i="2"/>
  <c r="DQ57" i="2"/>
  <c r="DP57" i="2"/>
  <c r="DU56" i="2"/>
  <c r="DT56" i="2"/>
  <c r="DS56" i="2"/>
  <c r="DQ56" i="2"/>
  <c r="DP56" i="2"/>
  <c r="DU55" i="2"/>
  <c r="DT55" i="2"/>
  <c r="DS55" i="2"/>
  <c r="DQ55" i="2"/>
  <c r="DP55" i="2"/>
  <c r="DU54" i="2"/>
  <c r="DT54" i="2"/>
  <c r="DS54" i="2"/>
  <c r="DQ54" i="2"/>
  <c r="DP54" i="2"/>
  <c r="DU53" i="2"/>
  <c r="DT53" i="2"/>
  <c r="DS53" i="2"/>
  <c r="DQ53" i="2"/>
  <c r="DP53" i="2"/>
  <c r="DU52" i="2"/>
  <c r="DT52" i="2"/>
  <c r="DS52" i="2"/>
  <c r="DQ52" i="2"/>
  <c r="DP52" i="2"/>
  <c r="DU51" i="2"/>
  <c r="DT51" i="2"/>
  <c r="DS51" i="2"/>
  <c r="DQ51" i="2"/>
  <c r="DP51" i="2"/>
  <c r="DU50" i="2"/>
  <c r="DT50" i="2"/>
  <c r="DS50" i="2"/>
  <c r="DQ50" i="2"/>
  <c r="DP50" i="2"/>
  <c r="DU49" i="2"/>
  <c r="DT49" i="2"/>
  <c r="DS49" i="2"/>
  <c r="DQ49" i="2"/>
  <c r="DP49" i="2"/>
  <c r="DP48" i="2"/>
  <c r="DR48" i="2" s="1"/>
  <c r="DV48" i="2" s="1"/>
  <c r="DU47" i="2"/>
  <c r="DT47" i="2"/>
  <c r="DS47" i="2"/>
  <c r="DQ47" i="2"/>
  <c r="DP47" i="2"/>
  <c r="DU46" i="2"/>
  <c r="DT46" i="2"/>
  <c r="DS46" i="2"/>
  <c r="DQ46" i="2"/>
  <c r="DP46" i="2"/>
  <c r="DU45" i="2"/>
  <c r="DT45" i="2"/>
  <c r="DS45" i="2"/>
  <c r="DQ45" i="2"/>
  <c r="DP45" i="2"/>
  <c r="DU44" i="2"/>
  <c r="DT44" i="2"/>
  <c r="DS44" i="2"/>
  <c r="DQ44" i="2"/>
  <c r="DP44" i="2"/>
  <c r="DU43" i="2"/>
  <c r="DT43" i="2"/>
  <c r="DS43" i="2"/>
  <c r="DQ43" i="2"/>
  <c r="DP43" i="2"/>
  <c r="DU42" i="2"/>
  <c r="DT42" i="2"/>
  <c r="DS42" i="2"/>
  <c r="DQ42" i="2"/>
  <c r="DP42" i="2"/>
  <c r="DU41" i="2"/>
  <c r="DT41" i="2"/>
  <c r="DS41" i="2"/>
  <c r="DQ41" i="2"/>
  <c r="DP41" i="2"/>
  <c r="DU40" i="2"/>
  <c r="DT40" i="2"/>
  <c r="DS40" i="2"/>
  <c r="DQ40" i="2"/>
  <c r="DP40" i="2"/>
  <c r="DU39" i="2"/>
  <c r="DT39" i="2"/>
  <c r="DS39" i="2"/>
  <c r="DQ39" i="2"/>
  <c r="DP39" i="2"/>
  <c r="DU38" i="2"/>
  <c r="DT38" i="2"/>
  <c r="DS38" i="2"/>
  <c r="DQ38" i="2"/>
  <c r="DP38" i="2"/>
  <c r="DP37" i="2"/>
  <c r="DR37" i="2" s="1"/>
  <c r="DV37" i="2" s="1"/>
  <c r="DU36" i="2"/>
  <c r="DT36" i="2"/>
  <c r="DS36" i="2"/>
  <c r="DQ36" i="2"/>
  <c r="DP36" i="2"/>
  <c r="DU35" i="2"/>
  <c r="DT35" i="2"/>
  <c r="DS35" i="2"/>
  <c r="DQ35" i="2"/>
  <c r="DP35" i="2"/>
  <c r="DU34" i="2"/>
  <c r="DT34" i="2"/>
  <c r="DS34" i="2"/>
  <c r="DQ34" i="2"/>
  <c r="DP34" i="2"/>
  <c r="DU33" i="2"/>
  <c r="DT33" i="2"/>
  <c r="DS33" i="2"/>
  <c r="DQ33" i="2"/>
  <c r="DP33" i="2"/>
  <c r="DU32" i="2"/>
  <c r="DT32" i="2"/>
  <c r="DS32" i="2"/>
  <c r="DQ32" i="2"/>
  <c r="DP32" i="2"/>
  <c r="DU31" i="2"/>
  <c r="DT31" i="2"/>
  <c r="DS31" i="2"/>
  <c r="DQ31" i="2"/>
  <c r="DP31" i="2"/>
  <c r="DU30" i="2"/>
  <c r="DT30" i="2"/>
  <c r="DS30" i="2"/>
  <c r="DQ30" i="2"/>
  <c r="DP30" i="2"/>
  <c r="DU29" i="2"/>
  <c r="DT29" i="2"/>
  <c r="DS29" i="2"/>
  <c r="DQ29" i="2"/>
  <c r="DP29" i="2"/>
  <c r="DU28" i="2"/>
  <c r="DT28" i="2"/>
  <c r="DS28" i="2"/>
  <c r="DQ28" i="2"/>
  <c r="DP28" i="2"/>
  <c r="DU27" i="2"/>
  <c r="DT27" i="2"/>
  <c r="DS27" i="2"/>
  <c r="DQ27" i="2"/>
  <c r="DP27" i="2"/>
  <c r="DP26" i="2"/>
  <c r="DR26" i="2" s="1"/>
  <c r="DV26" i="2" s="1"/>
  <c r="DU25" i="2"/>
  <c r="DT25" i="2"/>
  <c r="DS25" i="2"/>
  <c r="DQ25" i="2"/>
  <c r="DP25" i="2"/>
  <c r="DU24" i="2"/>
  <c r="DT24" i="2"/>
  <c r="DS24" i="2"/>
  <c r="DQ24" i="2"/>
  <c r="DP24" i="2"/>
  <c r="DU23" i="2"/>
  <c r="DT23" i="2"/>
  <c r="DS23" i="2"/>
  <c r="DQ23" i="2"/>
  <c r="DP23" i="2"/>
  <c r="DU22" i="2"/>
  <c r="DT22" i="2"/>
  <c r="DS22" i="2"/>
  <c r="DQ22" i="2"/>
  <c r="DP22" i="2"/>
  <c r="DU21" i="2"/>
  <c r="DT21" i="2"/>
  <c r="DS21" i="2"/>
  <c r="DQ21" i="2"/>
  <c r="DP21" i="2"/>
  <c r="DU20" i="2"/>
  <c r="DT20" i="2"/>
  <c r="DS20" i="2"/>
  <c r="DQ20" i="2"/>
  <c r="DP20" i="2"/>
  <c r="DU19" i="2"/>
  <c r="DT19" i="2"/>
  <c r="DS19" i="2"/>
  <c r="DQ19" i="2"/>
  <c r="DP19" i="2"/>
  <c r="DU18" i="2"/>
  <c r="DT18" i="2"/>
  <c r="DS18" i="2"/>
  <c r="DQ18" i="2"/>
  <c r="DP18" i="2"/>
  <c r="DU17" i="2"/>
  <c r="DT17" i="2"/>
  <c r="DS17" i="2"/>
  <c r="DQ17" i="2"/>
  <c r="DP17" i="2"/>
  <c r="DU16" i="2"/>
  <c r="DT16" i="2"/>
  <c r="DS16" i="2"/>
  <c r="DQ16" i="2"/>
  <c r="DP16" i="2"/>
  <c r="DP15" i="2"/>
  <c r="DR15" i="2" s="1"/>
  <c r="DV15" i="2" s="1"/>
  <c r="DU14" i="2"/>
  <c r="DT14" i="2"/>
  <c r="DS14" i="2"/>
  <c r="DQ14" i="2"/>
  <c r="DP14" i="2"/>
  <c r="DU13" i="2"/>
  <c r="DT13" i="2"/>
  <c r="DS13" i="2"/>
  <c r="DQ13" i="2"/>
  <c r="DP13" i="2"/>
  <c r="DU12" i="2"/>
  <c r="DT12" i="2"/>
  <c r="DS12" i="2"/>
  <c r="DQ12" i="2"/>
  <c r="DP12" i="2"/>
  <c r="DU11" i="2"/>
  <c r="DT11" i="2"/>
  <c r="DS11" i="2"/>
  <c r="DQ11" i="2"/>
  <c r="DP11" i="2"/>
  <c r="DU10" i="2"/>
  <c r="DT10" i="2"/>
  <c r="DS10" i="2"/>
  <c r="DQ10" i="2"/>
  <c r="DP10" i="2"/>
  <c r="DU9" i="2"/>
  <c r="DT9" i="2"/>
  <c r="DS9" i="2"/>
  <c r="DQ9" i="2"/>
  <c r="DP9" i="2"/>
  <c r="DU8" i="2"/>
  <c r="DT8" i="2"/>
  <c r="DS8" i="2"/>
  <c r="DQ8" i="2"/>
  <c r="DP8" i="2"/>
  <c r="DU7" i="2"/>
  <c r="DT7" i="2"/>
  <c r="DS7" i="2"/>
  <c r="DQ7" i="2"/>
  <c r="DP7" i="2"/>
  <c r="DU6" i="2"/>
  <c r="DT6" i="2"/>
  <c r="DS6" i="2"/>
  <c r="DQ6" i="2"/>
  <c r="DP6" i="2"/>
  <c r="DU5" i="2"/>
  <c r="DS5" i="2"/>
  <c r="DQ5" i="2"/>
  <c r="DP5" i="2"/>
  <c r="DR6" i="2" l="1"/>
  <c r="DV6" i="2" s="1"/>
  <c r="DR8" i="2"/>
  <c r="DV8" i="2" s="1"/>
  <c r="DR10" i="2"/>
  <c r="DV10" i="2" s="1"/>
  <c r="DR11" i="2"/>
  <c r="DR16" i="2"/>
  <c r="DV16" i="2" s="1"/>
  <c r="DR18" i="2"/>
  <c r="DV18" i="2" s="1"/>
  <c r="DR25" i="2"/>
  <c r="DR27" i="2"/>
  <c r="DV27" i="2" s="1"/>
  <c r="DR29" i="2"/>
  <c r="DV29" i="2" s="1"/>
  <c r="DR35" i="2"/>
  <c r="DV35" i="2" s="1"/>
  <c r="DR38" i="2"/>
  <c r="DV38" i="2" s="1"/>
  <c r="DR41" i="2"/>
  <c r="DV41" i="2" s="1"/>
  <c r="DR45" i="2"/>
  <c r="DV45" i="2" s="1"/>
  <c r="DR49" i="2"/>
  <c r="DV49" i="2" s="1"/>
  <c r="DR53" i="2"/>
  <c r="DV53" i="2" s="1"/>
  <c r="DR65" i="2"/>
  <c r="DV65" i="2" s="1"/>
  <c r="DR69" i="2"/>
  <c r="DV69" i="2" s="1"/>
  <c r="DR19" i="2"/>
  <c r="DV19" i="2" s="1"/>
  <c r="DR21" i="2"/>
  <c r="DV21" i="2" s="1"/>
  <c r="DR23" i="2"/>
  <c r="DV23" i="2" s="1"/>
  <c r="DR34" i="2"/>
  <c r="DR54" i="2"/>
  <c r="DV54" i="2" s="1"/>
  <c r="DR55" i="2"/>
  <c r="DV55" i="2" s="1"/>
  <c r="DR66" i="2"/>
  <c r="DV66" i="2" s="1"/>
  <c r="DR73" i="2"/>
  <c r="DV73" i="2" s="1"/>
  <c r="DR77" i="2"/>
  <c r="DV77" i="2" s="1"/>
  <c r="DR86" i="2"/>
  <c r="DV86" i="2" s="1"/>
  <c r="DR87" i="2"/>
  <c r="DV87" i="2" s="1"/>
  <c r="DR89" i="2"/>
  <c r="DV89" i="2" s="1"/>
  <c r="DR91" i="2"/>
  <c r="DV91" i="2" s="1"/>
  <c r="DR93" i="2"/>
  <c r="DV93" i="2" s="1"/>
  <c r="DR95" i="2"/>
  <c r="DV95" i="2" s="1"/>
  <c r="DR97" i="2"/>
  <c r="DV97" i="2" s="1"/>
  <c r="DR99" i="2"/>
  <c r="DV99" i="2" s="1"/>
  <c r="DR101" i="2"/>
  <c r="DV101" i="2" s="1"/>
  <c r="DR105" i="2"/>
  <c r="DV105" i="2" s="1"/>
  <c r="DR111" i="2"/>
  <c r="DV111" i="2" s="1"/>
  <c r="DR113" i="2"/>
  <c r="DV113" i="2" s="1"/>
  <c r="DR116" i="2"/>
  <c r="DV116" i="2" s="1"/>
  <c r="DR118" i="2"/>
  <c r="DV118" i="2" s="1"/>
  <c r="DR120" i="2"/>
  <c r="DV120" i="2" s="1"/>
  <c r="DR122" i="2"/>
  <c r="DV122" i="2" s="1"/>
  <c r="DR124" i="2"/>
  <c r="DV124" i="2" s="1"/>
  <c r="DR126" i="2"/>
  <c r="DV126" i="2" s="1"/>
  <c r="DR127" i="2"/>
  <c r="DV127" i="2" s="1"/>
  <c r="DR128" i="2"/>
  <c r="DV128" i="2" s="1"/>
  <c r="DR130" i="2"/>
  <c r="DV130" i="2" s="1"/>
  <c r="DR131" i="2"/>
  <c r="DV131" i="2" s="1"/>
  <c r="DR132" i="2"/>
  <c r="DV132" i="2" s="1"/>
  <c r="DR134" i="2"/>
  <c r="DV134" i="2" s="1"/>
  <c r="DR135" i="2"/>
  <c r="DV11" i="2"/>
  <c r="DV34" i="2"/>
  <c r="DR7" i="2"/>
  <c r="DV7" i="2" s="1"/>
  <c r="DR42" i="2"/>
  <c r="DV42" i="2" s="1"/>
  <c r="DR46" i="2"/>
  <c r="DV46" i="2" s="1"/>
  <c r="DR50" i="2"/>
  <c r="DV50" i="2" s="1"/>
  <c r="DR58" i="2"/>
  <c r="DV58" i="2" s="1"/>
  <c r="DR62" i="2"/>
  <c r="DV62" i="2" s="1"/>
  <c r="DR74" i="2"/>
  <c r="DV74" i="2" s="1"/>
  <c r="DR78" i="2"/>
  <c r="DV78" i="2" s="1"/>
  <c r="DR90" i="2"/>
  <c r="DV90" i="2" s="1"/>
  <c r="DR94" i="2"/>
  <c r="DV94" i="2" s="1"/>
  <c r="DR98" i="2"/>
  <c r="DV98" i="2" s="1"/>
  <c r="DR102" i="2"/>
  <c r="DV102" i="2" s="1"/>
  <c r="DR117" i="2"/>
  <c r="DV117" i="2" s="1"/>
  <c r="DR121" i="2"/>
  <c r="DV121" i="2" s="1"/>
  <c r="DR129" i="2"/>
  <c r="DV129" i="2" s="1"/>
  <c r="DR133" i="2"/>
  <c r="DV133" i="2" s="1"/>
  <c r="DR13" i="2"/>
  <c r="DV13" i="2" s="1"/>
  <c r="DR17" i="2"/>
  <c r="DV17" i="2" s="1"/>
  <c r="DR20" i="2"/>
  <c r="DV20" i="2" s="1"/>
  <c r="DR24" i="2"/>
  <c r="DV24" i="2" s="1"/>
  <c r="DR28" i="2"/>
  <c r="DV28" i="2" s="1"/>
  <c r="DR32" i="2"/>
  <c r="DV32" i="2" s="1"/>
  <c r="DR40" i="2"/>
  <c r="DV40" i="2" s="1"/>
  <c r="DR44" i="2"/>
  <c r="DV44" i="2" s="1"/>
  <c r="DR52" i="2"/>
  <c r="DV52" i="2" s="1"/>
  <c r="DR56" i="2"/>
  <c r="DV56" i="2" s="1"/>
  <c r="DR60" i="2"/>
  <c r="DV60" i="2" s="1"/>
  <c r="DR68" i="2"/>
  <c r="DV68" i="2" s="1"/>
  <c r="DR72" i="2"/>
  <c r="DV72" i="2" s="1"/>
  <c r="DR76" i="2"/>
  <c r="DV76" i="2" s="1"/>
  <c r="DR80" i="2"/>
  <c r="DV80" i="2" s="1"/>
  <c r="DR84" i="2"/>
  <c r="DV84" i="2" s="1"/>
  <c r="DR100" i="2"/>
  <c r="DV100" i="2" s="1"/>
  <c r="DR104" i="2"/>
  <c r="DV104" i="2" s="1"/>
  <c r="DR108" i="2"/>
  <c r="DV108" i="2" s="1"/>
  <c r="DR110" i="2"/>
  <c r="DV110" i="2" s="1"/>
  <c r="DR107" i="2"/>
  <c r="DV107" i="2" s="1"/>
  <c r="DR83" i="2"/>
  <c r="DV83" i="2" s="1"/>
  <c r="DR79" i="2"/>
  <c r="DV79" i="2" s="1"/>
  <c r="DR63" i="2"/>
  <c r="DV63" i="2" s="1"/>
  <c r="DR51" i="2"/>
  <c r="DV51" i="2" s="1"/>
  <c r="DR31" i="2"/>
  <c r="DV31" i="2" s="1"/>
  <c r="DR14" i="2"/>
  <c r="DV14" i="2" s="1"/>
  <c r="DR5" i="2"/>
  <c r="DV5" i="2" s="1"/>
  <c r="DR9" i="2"/>
  <c r="DV9" i="2" s="1"/>
  <c r="DR12" i="2"/>
  <c r="DV12" i="2" s="1"/>
  <c r="DR22" i="2"/>
  <c r="DV22" i="2" s="1"/>
  <c r="DR30" i="2"/>
  <c r="DV30" i="2" s="1"/>
  <c r="DR33" i="2"/>
  <c r="DV33" i="2" s="1"/>
  <c r="DR36" i="2"/>
  <c r="DV36" i="2" s="1"/>
  <c r="DR39" i="2"/>
  <c r="DV39" i="2" s="1"/>
  <c r="DR43" i="2"/>
  <c r="DV43" i="2" s="1"/>
  <c r="DR47" i="2"/>
  <c r="DV47" i="2" s="1"/>
  <c r="DR57" i="2"/>
  <c r="DV57" i="2" s="1"/>
  <c r="DR61" i="2"/>
  <c r="DV61" i="2" s="1"/>
  <c r="DR64" i="2"/>
  <c r="DV64" i="2" s="1"/>
  <c r="DR67" i="2"/>
  <c r="DV67" i="2" s="1"/>
  <c r="DR71" i="2"/>
  <c r="DV71" i="2" s="1"/>
  <c r="DR75" i="2"/>
  <c r="DV75" i="2" s="1"/>
  <c r="DR82" i="2"/>
  <c r="DV82" i="2" s="1"/>
  <c r="DR85" i="2"/>
  <c r="DV85" i="2" s="1"/>
  <c r="DR88" i="2"/>
  <c r="DV88" i="2" s="1"/>
  <c r="DR96" i="2"/>
  <c r="DV96" i="2" s="1"/>
  <c r="DR106" i="2"/>
  <c r="DV106" i="2" s="1"/>
  <c r="DR109" i="2"/>
  <c r="DV109" i="2" s="1"/>
  <c r="DR112" i="2"/>
  <c r="DV112" i="2" s="1"/>
  <c r="DR115" i="2"/>
  <c r="DV115" i="2" s="1"/>
  <c r="DR119" i="2"/>
  <c r="DV119" i="2" s="1"/>
  <c r="DR123" i="2"/>
  <c r="DV123" i="2" s="1"/>
  <c r="DV25" i="2"/>
  <c r="DV135" i="2"/>
  <c r="DK135" i="2"/>
  <c r="DK134" i="2"/>
  <c r="DK133" i="2"/>
  <c r="DK132" i="2"/>
  <c r="DK131" i="2"/>
  <c r="DK130" i="2"/>
  <c r="DK129" i="2"/>
  <c r="DK128" i="2"/>
  <c r="DJ128" i="2"/>
  <c r="DI128" i="2"/>
  <c r="DG128" i="2"/>
  <c r="DF128" i="2"/>
  <c r="DK127" i="2"/>
  <c r="DJ127" i="2"/>
  <c r="DI127" i="2"/>
  <c r="DG127" i="2"/>
  <c r="DF127" i="2"/>
  <c r="DK126" i="2"/>
  <c r="DJ126" i="2"/>
  <c r="DI126" i="2"/>
  <c r="DG126" i="2"/>
  <c r="DF126" i="2"/>
  <c r="DF125" i="2"/>
  <c r="DH125" i="2" s="1"/>
  <c r="DL125" i="2" s="1"/>
  <c r="DK124" i="2"/>
  <c r="DJ124" i="2"/>
  <c r="DI124" i="2"/>
  <c r="DG124" i="2"/>
  <c r="DF124" i="2"/>
  <c r="DK123" i="2"/>
  <c r="DJ123" i="2"/>
  <c r="DI123" i="2"/>
  <c r="DG123" i="2"/>
  <c r="DF123" i="2"/>
  <c r="DK122" i="2"/>
  <c r="DJ122" i="2"/>
  <c r="DI122" i="2"/>
  <c r="DG122" i="2"/>
  <c r="DF122" i="2"/>
  <c r="DK121" i="2"/>
  <c r="DJ121" i="2"/>
  <c r="DI121" i="2"/>
  <c r="DG121" i="2"/>
  <c r="DF121" i="2"/>
  <c r="DK120" i="2"/>
  <c r="DJ120" i="2"/>
  <c r="DI120" i="2"/>
  <c r="DG120" i="2"/>
  <c r="DF120" i="2"/>
  <c r="DK119" i="2"/>
  <c r="DJ119" i="2"/>
  <c r="DI119" i="2"/>
  <c r="DG119" i="2"/>
  <c r="DF119" i="2"/>
  <c r="DK118" i="2"/>
  <c r="DJ118" i="2"/>
  <c r="DI118" i="2"/>
  <c r="DG118" i="2"/>
  <c r="DF118" i="2"/>
  <c r="DK117" i="2"/>
  <c r="DJ117" i="2"/>
  <c r="DI117" i="2"/>
  <c r="DG117" i="2"/>
  <c r="DF117" i="2"/>
  <c r="DK116" i="2"/>
  <c r="DJ116" i="2"/>
  <c r="DI116" i="2"/>
  <c r="DG116" i="2"/>
  <c r="DF116" i="2"/>
  <c r="DK115" i="2"/>
  <c r="DJ115" i="2"/>
  <c r="DI115" i="2"/>
  <c r="DG115" i="2"/>
  <c r="DF115" i="2"/>
  <c r="DF114" i="2"/>
  <c r="DH114" i="2" s="1"/>
  <c r="DL114" i="2" s="1"/>
  <c r="DK113" i="2"/>
  <c r="DJ113" i="2"/>
  <c r="DI113" i="2"/>
  <c r="DG113" i="2"/>
  <c r="DF113" i="2"/>
  <c r="DK112" i="2"/>
  <c r="DJ112" i="2"/>
  <c r="DI112" i="2"/>
  <c r="DG112" i="2"/>
  <c r="DF112" i="2"/>
  <c r="DK111" i="2"/>
  <c r="DJ111" i="2"/>
  <c r="DI111" i="2"/>
  <c r="DG111" i="2"/>
  <c r="DF111" i="2"/>
  <c r="DK110" i="2"/>
  <c r="DJ110" i="2"/>
  <c r="DI110" i="2"/>
  <c r="DG110" i="2"/>
  <c r="DF110" i="2"/>
  <c r="DK109" i="2"/>
  <c r="DJ109" i="2"/>
  <c r="DI109" i="2"/>
  <c r="DG109" i="2"/>
  <c r="DF109" i="2"/>
  <c r="DK108" i="2"/>
  <c r="DJ108" i="2"/>
  <c r="DI108" i="2"/>
  <c r="DG108" i="2"/>
  <c r="DF108" i="2"/>
  <c r="DK107" i="2"/>
  <c r="DJ107" i="2"/>
  <c r="DI107" i="2"/>
  <c r="DG107" i="2"/>
  <c r="DF107" i="2"/>
  <c r="DK106" i="2"/>
  <c r="DJ106" i="2"/>
  <c r="DI106" i="2"/>
  <c r="DG106" i="2"/>
  <c r="DF106" i="2"/>
  <c r="DK105" i="2"/>
  <c r="DJ105" i="2"/>
  <c r="DI105" i="2"/>
  <c r="DG105" i="2"/>
  <c r="DF105" i="2"/>
  <c r="DK104" i="2"/>
  <c r="DJ104" i="2"/>
  <c r="DI104" i="2"/>
  <c r="DG104" i="2"/>
  <c r="DF104" i="2"/>
  <c r="DF103" i="2"/>
  <c r="DH103" i="2" s="1"/>
  <c r="DL103" i="2" s="1"/>
  <c r="DK102" i="2"/>
  <c r="DJ102" i="2"/>
  <c r="DI102" i="2"/>
  <c r="DG102" i="2"/>
  <c r="DF102" i="2"/>
  <c r="DK101" i="2"/>
  <c r="DJ101" i="2"/>
  <c r="DI101" i="2"/>
  <c r="DG101" i="2"/>
  <c r="DF101" i="2"/>
  <c r="DK100" i="2"/>
  <c r="DJ100" i="2"/>
  <c r="DI100" i="2"/>
  <c r="DG100" i="2"/>
  <c r="DF100" i="2"/>
  <c r="DK99" i="2"/>
  <c r="DJ99" i="2"/>
  <c r="DI99" i="2"/>
  <c r="DG99" i="2"/>
  <c r="DF99" i="2"/>
  <c r="DK98" i="2"/>
  <c r="DJ98" i="2"/>
  <c r="DI98" i="2"/>
  <c r="DG98" i="2"/>
  <c r="DF98" i="2"/>
  <c r="DK97" i="2"/>
  <c r="DJ97" i="2"/>
  <c r="DI97" i="2"/>
  <c r="DG97" i="2"/>
  <c r="DF97" i="2"/>
  <c r="DK96" i="2"/>
  <c r="DJ96" i="2"/>
  <c r="DI96" i="2"/>
  <c r="DG96" i="2"/>
  <c r="DF96" i="2"/>
  <c r="DK95" i="2"/>
  <c r="DJ95" i="2"/>
  <c r="DI95" i="2"/>
  <c r="DG95" i="2"/>
  <c r="DF95" i="2"/>
  <c r="DK94" i="2"/>
  <c r="DJ94" i="2"/>
  <c r="DI94" i="2"/>
  <c r="DG94" i="2"/>
  <c r="DF94" i="2"/>
  <c r="DK93" i="2"/>
  <c r="DJ93" i="2"/>
  <c r="DI93" i="2"/>
  <c r="DG93" i="2"/>
  <c r="DF93" i="2"/>
  <c r="DF92" i="2"/>
  <c r="DH92" i="2" s="1"/>
  <c r="DL92" i="2" s="1"/>
  <c r="DK91" i="2"/>
  <c r="DJ91" i="2"/>
  <c r="DI91" i="2"/>
  <c r="DG91" i="2"/>
  <c r="DF91" i="2"/>
  <c r="DK90" i="2"/>
  <c r="DJ90" i="2"/>
  <c r="DI90" i="2"/>
  <c r="DG90" i="2"/>
  <c r="DF90" i="2"/>
  <c r="DK89" i="2"/>
  <c r="DJ89" i="2"/>
  <c r="DI89" i="2"/>
  <c r="DG89" i="2"/>
  <c r="DF89" i="2"/>
  <c r="DK88" i="2"/>
  <c r="DJ88" i="2"/>
  <c r="DI88" i="2"/>
  <c r="DG88" i="2"/>
  <c r="DF88" i="2"/>
  <c r="DK87" i="2"/>
  <c r="DJ87" i="2"/>
  <c r="DI87" i="2"/>
  <c r="DG87" i="2"/>
  <c r="DF87" i="2"/>
  <c r="DK86" i="2"/>
  <c r="DJ86" i="2"/>
  <c r="DI86" i="2"/>
  <c r="DG86" i="2"/>
  <c r="DF86" i="2"/>
  <c r="DK85" i="2"/>
  <c r="DJ85" i="2"/>
  <c r="DI85" i="2"/>
  <c r="DG85" i="2"/>
  <c r="DF85" i="2"/>
  <c r="DK84" i="2"/>
  <c r="DJ84" i="2"/>
  <c r="DI84" i="2"/>
  <c r="DG84" i="2"/>
  <c r="DF84" i="2"/>
  <c r="DK83" i="2"/>
  <c r="DJ83" i="2"/>
  <c r="DI83" i="2"/>
  <c r="DG83" i="2"/>
  <c r="DF83" i="2"/>
  <c r="DK82" i="2"/>
  <c r="DJ82" i="2"/>
  <c r="DI82" i="2"/>
  <c r="DG82" i="2"/>
  <c r="DF82" i="2"/>
  <c r="DF81" i="2"/>
  <c r="DH81" i="2" s="1"/>
  <c r="DL81" i="2" s="1"/>
  <c r="DK80" i="2"/>
  <c r="DJ80" i="2"/>
  <c r="DI80" i="2"/>
  <c r="DG80" i="2"/>
  <c r="DF80" i="2"/>
  <c r="DK79" i="2"/>
  <c r="DJ79" i="2"/>
  <c r="DI79" i="2"/>
  <c r="DG79" i="2"/>
  <c r="DF79" i="2"/>
  <c r="DK78" i="2"/>
  <c r="DJ78" i="2"/>
  <c r="DI78" i="2"/>
  <c r="DG78" i="2"/>
  <c r="DF78" i="2"/>
  <c r="DK77" i="2"/>
  <c r="DJ77" i="2"/>
  <c r="DI77" i="2"/>
  <c r="DG77" i="2"/>
  <c r="DF77" i="2"/>
  <c r="DK76" i="2"/>
  <c r="DJ76" i="2"/>
  <c r="DI76" i="2"/>
  <c r="DG76" i="2"/>
  <c r="DF76" i="2"/>
  <c r="DK75" i="2"/>
  <c r="DJ75" i="2"/>
  <c r="DI75" i="2"/>
  <c r="DG75" i="2"/>
  <c r="DF75" i="2"/>
  <c r="DK74" i="2"/>
  <c r="DJ74" i="2"/>
  <c r="DI74" i="2"/>
  <c r="DG74" i="2"/>
  <c r="DF74" i="2"/>
  <c r="DK73" i="2"/>
  <c r="DJ73" i="2"/>
  <c r="DI73" i="2"/>
  <c r="DG73" i="2"/>
  <c r="DF73" i="2"/>
  <c r="DK72" i="2"/>
  <c r="DJ72" i="2"/>
  <c r="DI72" i="2"/>
  <c r="DG72" i="2"/>
  <c r="DF72" i="2"/>
  <c r="DK71" i="2"/>
  <c r="DJ71" i="2"/>
  <c r="DI71" i="2"/>
  <c r="DG71" i="2"/>
  <c r="DF71" i="2"/>
  <c r="DF70" i="2"/>
  <c r="DH70" i="2" s="1"/>
  <c r="DL70" i="2" s="1"/>
  <c r="DK69" i="2"/>
  <c r="DJ69" i="2"/>
  <c r="DI69" i="2"/>
  <c r="DG69" i="2"/>
  <c r="DF69" i="2"/>
  <c r="DK68" i="2"/>
  <c r="DJ68" i="2"/>
  <c r="DI68" i="2"/>
  <c r="DG68" i="2"/>
  <c r="DF68" i="2"/>
  <c r="DK67" i="2"/>
  <c r="DJ67" i="2"/>
  <c r="DI67" i="2"/>
  <c r="DG67" i="2"/>
  <c r="DF67" i="2"/>
  <c r="DK66" i="2"/>
  <c r="DJ66" i="2"/>
  <c r="DI66" i="2"/>
  <c r="DG66" i="2"/>
  <c r="DF66" i="2"/>
  <c r="DK65" i="2"/>
  <c r="DJ65" i="2"/>
  <c r="DI65" i="2"/>
  <c r="DG65" i="2"/>
  <c r="DF65" i="2"/>
  <c r="DK64" i="2"/>
  <c r="DJ64" i="2"/>
  <c r="DI64" i="2"/>
  <c r="DG64" i="2"/>
  <c r="DF64" i="2"/>
  <c r="DK63" i="2"/>
  <c r="DJ63" i="2"/>
  <c r="DI63" i="2"/>
  <c r="DG63" i="2"/>
  <c r="DF63" i="2"/>
  <c r="DK62" i="2"/>
  <c r="DJ62" i="2"/>
  <c r="DI62" i="2"/>
  <c r="DG62" i="2"/>
  <c r="DF62" i="2"/>
  <c r="DK61" i="2"/>
  <c r="DJ61" i="2"/>
  <c r="DI61" i="2"/>
  <c r="DG61" i="2"/>
  <c r="DF61" i="2"/>
  <c r="DK60" i="2"/>
  <c r="DJ60" i="2"/>
  <c r="DI60" i="2"/>
  <c r="DG60" i="2"/>
  <c r="DF60" i="2"/>
  <c r="DF59" i="2"/>
  <c r="DH59" i="2" s="1"/>
  <c r="DL59" i="2" s="1"/>
  <c r="DK58" i="2"/>
  <c r="DJ58" i="2"/>
  <c r="DI58" i="2"/>
  <c r="DG58" i="2"/>
  <c r="DF58" i="2"/>
  <c r="DK57" i="2"/>
  <c r="DJ57" i="2"/>
  <c r="DI57" i="2"/>
  <c r="DG57" i="2"/>
  <c r="DF57" i="2"/>
  <c r="DK56" i="2"/>
  <c r="DJ56" i="2"/>
  <c r="DI56" i="2"/>
  <c r="DG56" i="2"/>
  <c r="DF56" i="2"/>
  <c r="DK55" i="2"/>
  <c r="DJ55" i="2"/>
  <c r="DI55" i="2"/>
  <c r="DG55" i="2"/>
  <c r="DF55" i="2"/>
  <c r="DK54" i="2"/>
  <c r="DJ54" i="2"/>
  <c r="DI54" i="2"/>
  <c r="DG54" i="2"/>
  <c r="DF54" i="2"/>
  <c r="DK53" i="2"/>
  <c r="DJ53" i="2"/>
  <c r="DI53" i="2"/>
  <c r="DG53" i="2"/>
  <c r="DF53" i="2"/>
  <c r="DK52" i="2"/>
  <c r="DJ52" i="2"/>
  <c r="DI52" i="2"/>
  <c r="DG52" i="2"/>
  <c r="DF52" i="2"/>
  <c r="DK51" i="2"/>
  <c r="DJ51" i="2"/>
  <c r="DI51" i="2"/>
  <c r="DG51" i="2"/>
  <c r="DF51" i="2"/>
  <c r="DK50" i="2"/>
  <c r="DJ50" i="2"/>
  <c r="DI50" i="2"/>
  <c r="DG50" i="2"/>
  <c r="DF50" i="2"/>
  <c r="DK49" i="2"/>
  <c r="DJ49" i="2"/>
  <c r="DI49" i="2"/>
  <c r="DG49" i="2"/>
  <c r="DF49" i="2"/>
  <c r="DF48" i="2"/>
  <c r="DH48" i="2" s="1"/>
  <c r="DL48" i="2" s="1"/>
  <c r="DK47" i="2"/>
  <c r="DJ47" i="2"/>
  <c r="DI47" i="2"/>
  <c r="DG47" i="2"/>
  <c r="DF47" i="2"/>
  <c r="DK46" i="2"/>
  <c r="DJ46" i="2"/>
  <c r="DI46" i="2"/>
  <c r="DG46" i="2"/>
  <c r="DF46" i="2"/>
  <c r="DK45" i="2"/>
  <c r="DJ45" i="2"/>
  <c r="DI45" i="2"/>
  <c r="DG45" i="2"/>
  <c r="DF45" i="2"/>
  <c r="DK44" i="2"/>
  <c r="DJ44" i="2"/>
  <c r="DI44" i="2"/>
  <c r="DG44" i="2"/>
  <c r="DF44" i="2"/>
  <c r="DK43" i="2"/>
  <c r="DJ43" i="2"/>
  <c r="DI43" i="2"/>
  <c r="DG43" i="2"/>
  <c r="DF43" i="2"/>
  <c r="DK42" i="2"/>
  <c r="DJ42" i="2"/>
  <c r="DI42" i="2"/>
  <c r="DG42" i="2"/>
  <c r="DF42" i="2"/>
  <c r="DK41" i="2"/>
  <c r="DJ41" i="2"/>
  <c r="DI41" i="2"/>
  <c r="DG41" i="2"/>
  <c r="DF41" i="2"/>
  <c r="DK40" i="2"/>
  <c r="DJ40" i="2"/>
  <c r="DI40" i="2"/>
  <c r="DG40" i="2"/>
  <c r="DF40" i="2"/>
  <c r="DK39" i="2"/>
  <c r="DJ39" i="2"/>
  <c r="DI39" i="2"/>
  <c r="DG39" i="2"/>
  <c r="DF39" i="2"/>
  <c r="DK38" i="2"/>
  <c r="DJ38" i="2"/>
  <c r="DI38" i="2"/>
  <c r="DG38" i="2"/>
  <c r="DF38" i="2"/>
  <c r="DF37" i="2"/>
  <c r="DH37" i="2" s="1"/>
  <c r="DL37" i="2" s="1"/>
  <c r="DK36" i="2"/>
  <c r="DJ36" i="2"/>
  <c r="DI36" i="2"/>
  <c r="DG36" i="2"/>
  <c r="DF36" i="2"/>
  <c r="DK35" i="2"/>
  <c r="DJ35" i="2"/>
  <c r="DI35" i="2"/>
  <c r="DG35" i="2"/>
  <c r="DF35" i="2"/>
  <c r="DK34" i="2"/>
  <c r="DJ34" i="2"/>
  <c r="DI34" i="2"/>
  <c r="DG34" i="2"/>
  <c r="DF34" i="2"/>
  <c r="DK33" i="2"/>
  <c r="DJ33" i="2"/>
  <c r="DI33" i="2"/>
  <c r="DG33" i="2"/>
  <c r="DF33" i="2"/>
  <c r="DK32" i="2"/>
  <c r="DJ32" i="2"/>
  <c r="DI32" i="2"/>
  <c r="DG32" i="2"/>
  <c r="DF32" i="2"/>
  <c r="DK31" i="2"/>
  <c r="DJ31" i="2"/>
  <c r="DI31" i="2"/>
  <c r="DG31" i="2"/>
  <c r="DF31" i="2"/>
  <c r="DK30" i="2"/>
  <c r="DJ30" i="2"/>
  <c r="DI30" i="2"/>
  <c r="DG30" i="2"/>
  <c r="DF30" i="2"/>
  <c r="DK29" i="2"/>
  <c r="DJ29" i="2"/>
  <c r="DI29" i="2"/>
  <c r="DG29" i="2"/>
  <c r="DF29" i="2"/>
  <c r="DK28" i="2"/>
  <c r="DJ28" i="2"/>
  <c r="DI28" i="2"/>
  <c r="DG28" i="2"/>
  <c r="DF28" i="2"/>
  <c r="DK27" i="2"/>
  <c r="DJ27" i="2"/>
  <c r="DI27" i="2"/>
  <c r="DG27" i="2"/>
  <c r="DF27" i="2"/>
  <c r="DF26" i="2"/>
  <c r="DH26" i="2" s="1"/>
  <c r="DL26" i="2" s="1"/>
  <c r="DK25" i="2"/>
  <c r="DJ25" i="2"/>
  <c r="DI25" i="2"/>
  <c r="DG25" i="2"/>
  <c r="DF25" i="2"/>
  <c r="DK24" i="2"/>
  <c r="DJ24" i="2"/>
  <c r="DI24" i="2"/>
  <c r="DG24" i="2"/>
  <c r="DF24" i="2"/>
  <c r="DK23" i="2"/>
  <c r="DJ23" i="2"/>
  <c r="DI23" i="2"/>
  <c r="DG23" i="2"/>
  <c r="DF23" i="2"/>
  <c r="DK22" i="2"/>
  <c r="DJ22" i="2"/>
  <c r="DI22" i="2"/>
  <c r="DG22" i="2"/>
  <c r="DF22" i="2"/>
  <c r="DK21" i="2"/>
  <c r="DJ21" i="2"/>
  <c r="DI21" i="2"/>
  <c r="DG21" i="2"/>
  <c r="DF21" i="2"/>
  <c r="DK20" i="2"/>
  <c r="DJ20" i="2"/>
  <c r="DI20" i="2"/>
  <c r="DG20" i="2"/>
  <c r="DF20" i="2"/>
  <c r="DK19" i="2"/>
  <c r="DJ19" i="2"/>
  <c r="DI19" i="2"/>
  <c r="DG19" i="2"/>
  <c r="DF19" i="2"/>
  <c r="DK18" i="2"/>
  <c r="DJ18" i="2"/>
  <c r="DI18" i="2"/>
  <c r="DG18" i="2"/>
  <c r="DF18" i="2"/>
  <c r="DK17" i="2"/>
  <c r="DJ17" i="2"/>
  <c r="DI17" i="2"/>
  <c r="DG17" i="2"/>
  <c r="DF17" i="2"/>
  <c r="DK16" i="2"/>
  <c r="DJ16" i="2"/>
  <c r="DI16" i="2"/>
  <c r="DG16" i="2"/>
  <c r="DF16" i="2"/>
  <c r="DF15" i="2"/>
  <c r="DH15" i="2" s="1"/>
  <c r="DL15" i="2" s="1"/>
  <c r="DK14" i="2"/>
  <c r="DJ14" i="2"/>
  <c r="DI14" i="2"/>
  <c r="DG14" i="2"/>
  <c r="DF14" i="2"/>
  <c r="DK13" i="2"/>
  <c r="DJ13" i="2"/>
  <c r="DI13" i="2"/>
  <c r="DG13" i="2"/>
  <c r="DF13" i="2"/>
  <c r="DK12" i="2"/>
  <c r="DJ12" i="2"/>
  <c r="DI12" i="2"/>
  <c r="DG12" i="2"/>
  <c r="DF12" i="2"/>
  <c r="DK11" i="2"/>
  <c r="DJ11" i="2"/>
  <c r="DI11" i="2"/>
  <c r="DG11" i="2"/>
  <c r="DF11" i="2"/>
  <c r="DK10" i="2"/>
  <c r="DJ10" i="2"/>
  <c r="DI10" i="2"/>
  <c r="DG10" i="2"/>
  <c r="DF10" i="2"/>
  <c r="DK9" i="2"/>
  <c r="DJ9" i="2"/>
  <c r="DI9" i="2"/>
  <c r="DG9" i="2"/>
  <c r="DF9" i="2"/>
  <c r="DK8" i="2"/>
  <c r="DJ8" i="2"/>
  <c r="DI8" i="2"/>
  <c r="DG8" i="2"/>
  <c r="DF8" i="2"/>
  <c r="DK7" i="2"/>
  <c r="DJ7" i="2"/>
  <c r="DI7" i="2"/>
  <c r="DG7" i="2"/>
  <c r="DF7" i="2"/>
  <c r="DK6" i="2"/>
  <c r="DJ6" i="2"/>
  <c r="DI6" i="2"/>
  <c r="DG6" i="2"/>
  <c r="DF6" i="2"/>
  <c r="DK5" i="2"/>
  <c r="DJ5" i="2"/>
  <c r="DI5" i="2"/>
  <c r="DG5" i="2"/>
  <c r="DF5" i="2"/>
  <c r="DH6" i="2" l="1"/>
  <c r="DL6" i="2" s="1"/>
  <c r="DH10" i="2"/>
  <c r="DL10" i="2" s="1"/>
  <c r="DH14" i="2"/>
  <c r="DL14" i="2" s="1"/>
  <c r="DH18" i="2"/>
  <c r="DL18" i="2" s="1"/>
  <c r="DH22" i="2"/>
  <c r="DL22" i="2" s="1"/>
  <c r="DH30" i="2"/>
  <c r="DL30" i="2" s="1"/>
  <c r="DH32" i="2"/>
  <c r="DL32" i="2" s="1"/>
  <c r="DH36" i="2"/>
  <c r="DL36" i="2" s="1"/>
  <c r="DH95" i="2"/>
  <c r="DL95" i="2" s="1"/>
  <c r="DH99" i="2"/>
  <c r="DL99" i="2" s="1"/>
  <c r="DH107" i="2"/>
  <c r="DL107" i="2" s="1"/>
  <c r="DH27" i="2"/>
  <c r="DL27" i="2" s="1"/>
  <c r="DH29" i="2"/>
  <c r="DL29" i="2" s="1"/>
  <c r="DH112" i="2"/>
  <c r="DL112" i="2" s="1"/>
  <c r="DH116" i="2"/>
  <c r="DL116" i="2" s="1"/>
  <c r="DH120" i="2"/>
  <c r="DL120" i="2" s="1"/>
  <c r="DH124" i="2"/>
  <c r="DL124" i="2" s="1"/>
  <c r="DH128" i="2"/>
  <c r="DL128" i="2" s="1"/>
  <c r="DL132" i="2"/>
  <c r="DH7" i="2"/>
  <c r="DL7" i="2" s="1"/>
  <c r="DH11" i="2"/>
  <c r="DL11" i="2" s="1"/>
  <c r="DH19" i="2"/>
  <c r="DL19" i="2" s="1"/>
  <c r="DH23" i="2"/>
  <c r="DL23" i="2" s="1"/>
  <c r="DH33" i="2"/>
  <c r="DL33" i="2" s="1"/>
  <c r="DH39" i="2"/>
  <c r="DL39" i="2" s="1"/>
  <c r="DH40" i="2"/>
  <c r="DL40" i="2" s="1"/>
  <c r="DH44" i="2"/>
  <c r="DL44" i="2" s="1"/>
  <c r="DH52" i="2"/>
  <c r="DL52" i="2" s="1"/>
  <c r="DH55" i="2"/>
  <c r="DL55" i="2" s="1"/>
  <c r="DH56" i="2"/>
  <c r="DL56" i="2" s="1"/>
  <c r="DH60" i="2"/>
  <c r="DL60" i="2" s="1"/>
  <c r="DH64" i="2"/>
  <c r="DL64" i="2" s="1"/>
  <c r="DH68" i="2"/>
  <c r="DL68" i="2" s="1"/>
  <c r="DH72" i="2"/>
  <c r="DL72" i="2" s="1"/>
  <c r="DH76" i="2"/>
  <c r="DL76" i="2" s="1"/>
  <c r="DH80" i="2"/>
  <c r="DL80" i="2" s="1"/>
  <c r="DH84" i="2"/>
  <c r="DL84" i="2" s="1"/>
  <c r="DH88" i="2"/>
  <c r="DL88" i="2" s="1"/>
  <c r="DH96" i="2"/>
  <c r="DL96" i="2" s="1"/>
  <c r="DH100" i="2"/>
  <c r="DL100" i="2" s="1"/>
  <c r="DH104" i="2"/>
  <c r="DL104" i="2" s="1"/>
  <c r="DH108" i="2"/>
  <c r="DL108" i="2" s="1"/>
  <c r="DH111" i="2"/>
  <c r="DL111" i="2" s="1"/>
  <c r="DH115" i="2"/>
  <c r="DL115" i="2" s="1"/>
  <c r="DH119" i="2"/>
  <c r="DL119" i="2" s="1"/>
  <c r="DH123" i="2"/>
  <c r="DL123" i="2" s="1"/>
  <c r="DH127" i="2"/>
  <c r="DL127" i="2" s="1"/>
  <c r="DL131" i="2"/>
  <c r="DL135" i="2"/>
  <c r="DH8" i="2"/>
  <c r="DL8" i="2" s="1"/>
  <c r="DH12" i="2"/>
  <c r="DL12" i="2" s="1"/>
  <c r="DH16" i="2"/>
  <c r="DL16" i="2" s="1"/>
  <c r="DH20" i="2"/>
  <c r="DL20" i="2" s="1"/>
  <c r="DH24" i="2"/>
  <c r="DL24" i="2" s="1"/>
  <c r="DH34" i="2"/>
  <c r="DL34" i="2" s="1"/>
  <c r="DH41" i="2"/>
  <c r="DL41" i="2" s="1"/>
  <c r="DH45" i="2"/>
  <c r="DL45" i="2" s="1"/>
  <c r="DH49" i="2"/>
  <c r="DL49" i="2" s="1"/>
  <c r="DH53" i="2"/>
  <c r="DL53" i="2" s="1"/>
  <c r="DH57" i="2"/>
  <c r="DL57" i="2" s="1"/>
  <c r="DH61" i="2"/>
  <c r="DL61" i="2" s="1"/>
  <c r="DH65" i="2"/>
  <c r="DL65" i="2" s="1"/>
  <c r="DH69" i="2"/>
  <c r="DL69" i="2" s="1"/>
  <c r="DH73" i="2"/>
  <c r="DL73" i="2" s="1"/>
  <c r="DH77" i="2"/>
  <c r="DL77" i="2" s="1"/>
  <c r="DH85" i="2"/>
  <c r="DL85" i="2" s="1"/>
  <c r="DH89" i="2"/>
  <c r="DL89" i="2" s="1"/>
  <c r="DH93" i="2"/>
  <c r="DL93" i="2" s="1"/>
  <c r="DH97" i="2"/>
  <c r="DL97" i="2" s="1"/>
  <c r="DL133" i="2"/>
  <c r="DH5" i="2"/>
  <c r="DL5" i="2" s="1"/>
  <c r="DH9" i="2"/>
  <c r="DL9" i="2" s="1"/>
  <c r="DH13" i="2"/>
  <c r="DL13" i="2" s="1"/>
  <c r="DH17" i="2"/>
  <c r="DL17" i="2" s="1"/>
  <c r="DH25" i="2"/>
  <c r="DL25" i="2" s="1"/>
  <c r="DH28" i="2"/>
  <c r="DL28" i="2" s="1"/>
  <c r="DH31" i="2"/>
  <c r="DL31" i="2" s="1"/>
  <c r="DH38" i="2"/>
  <c r="DL38" i="2" s="1"/>
  <c r="DH42" i="2"/>
  <c r="DL42" i="2" s="1"/>
  <c r="DH46" i="2"/>
  <c r="DL46" i="2" s="1"/>
  <c r="DH50" i="2"/>
  <c r="DL50" i="2" s="1"/>
  <c r="DH54" i="2"/>
  <c r="DL54" i="2" s="1"/>
  <c r="DH58" i="2"/>
  <c r="DL58" i="2" s="1"/>
  <c r="DH62" i="2"/>
  <c r="DL62" i="2" s="1"/>
  <c r="DH66" i="2"/>
  <c r="DL66" i="2" s="1"/>
  <c r="DH74" i="2"/>
  <c r="DL74" i="2" s="1"/>
  <c r="DH78" i="2"/>
  <c r="DL78" i="2" s="1"/>
  <c r="DH82" i="2"/>
  <c r="DL82" i="2" s="1"/>
  <c r="DH86" i="2"/>
  <c r="DL86" i="2" s="1"/>
  <c r="DH90" i="2"/>
  <c r="DL90" i="2" s="1"/>
  <c r="DH94" i="2"/>
  <c r="DL94" i="2" s="1"/>
  <c r="DH98" i="2"/>
  <c r="DL98" i="2" s="1"/>
  <c r="DH102" i="2"/>
  <c r="DL102" i="2" s="1"/>
  <c r="DH106" i="2"/>
  <c r="DL106" i="2" s="1"/>
  <c r="DH110" i="2"/>
  <c r="DL110" i="2" s="1"/>
  <c r="DH118" i="2"/>
  <c r="DL118" i="2" s="1"/>
  <c r="DH122" i="2"/>
  <c r="DL122" i="2" s="1"/>
  <c r="DH126" i="2"/>
  <c r="DL126" i="2" s="1"/>
  <c r="DL130" i="2"/>
  <c r="DL134" i="2"/>
  <c r="DH79" i="2"/>
  <c r="DL79" i="2" s="1"/>
  <c r="DH51" i="2"/>
  <c r="DL51" i="2" s="1"/>
  <c r="DH91" i="2"/>
  <c r="DL91" i="2" s="1"/>
  <c r="DH101" i="2"/>
  <c r="DL101" i="2" s="1"/>
  <c r="DH63" i="2"/>
  <c r="DL63" i="2" s="1"/>
  <c r="DH113" i="2"/>
  <c r="DL113" i="2" s="1"/>
  <c r="DH117" i="2"/>
  <c r="DL117" i="2" s="1"/>
  <c r="DH121" i="2"/>
  <c r="DL121" i="2" s="1"/>
  <c r="DL129" i="2"/>
  <c r="DH43" i="2"/>
  <c r="DL43" i="2" s="1"/>
  <c r="DH67" i="2"/>
  <c r="DL67" i="2" s="1"/>
  <c r="DH71" i="2"/>
  <c r="DL71" i="2" s="1"/>
  <c r="DH83" i="2"/>
  <c r="DL83" i="2" s="1"/>
  <c r="DH105" i="2"/>
  <c r="DL105" i="2" s="1"/>
  <c r="DH35" i="2"/>
  <c r="DL35" i="2" s="1"/>
  <c r="DH47" i="2"/>
  <c r="DL47" i="2" s="1"/>
  <c r="DH75" i="2"/>
  <c r="DL75" i="2" s="1"/>
  <c r="DH87" i="2"/>
  <c r="DL87" i="2" s="1"/>
  <c r="DH109" i="2"/>
  <c r="DL109" i="2" s="1"/>
  <c r="DH21" i="2"/>
  <c r="DL21" i="2" s="1"/>
  <c r="CZ128" i="2" l="1"/>
  <c r="CY128" i="2"/>
  <c r="CW128" i="2"/>
  <c r="CV128" i="2"/>
  <c r="CZ127" i="2"/>
  <c r="CY127" i="2"/>
  <c r="CW127" i="2"/>
  <c r="CV127" i="2"/>
  <c r="CZ126" i="2"/>
  <c r="CY126" i="2"/>
  <c r="CW126" i="2"/>
  <c r="CV126" i="2"/>
  <c r="CV125" i="2"/>
  <c r="CX125" i="2" s="1"/>
  <c r="DB125" i="2" s="1"/>
  <c r="CZ124" i="2"/>
  <c r="CY124" i="2"/>
  <c r="CW124" i="2"/>
  <c r="CV124" i="2"/>
  <c r="CZ123" i="2"/>
  <c r="CY123" i="2"/>
  <c r="CW123" i="2"/>
  <c r="CV123" i="2"/>
  <c r="CZ122" i="2"/>
  <c r="CY122" i="2"/>
  <c r="CW122" i="2"/>
  <c r="CV122" i="2"/>
  <c r="CZ121" i="2"/>
  <c r="CY121" i="2"/>
  <c r="CW121" i="2"/>
  <c r="CV121" i="2"/>
  <c r="CZ120" i="2"/>
  <c r="CY120" i="2"/>
  <c r="CW120" i="2"/>
  <c r="CV120" i="2"/>
  <c r="CZ119" i="2"/>
  <c r="CY119" i="2"/>
  <c r="CW119" i="2"/>
  <c r="CV119" i="2"/>
  <c r="CZ118" i="2"/>
  <c r="CY118" i="2"/>
  <c r="CW118" i="2"/>
  <c r="CV118" i="2"/>
  <c r="CZ117" i="2"/>
  <c r="CY117" i="2"/>
  <c r="CW117" i="2"/>
  <c r="CV117" i="2"/>
  <c r="CZ116" i="2"/>
  <c r="CY116" i="2"/>
  <c r="CW116" i="2"/>
  <c r="CV116" i="2"/>
  <c r="CZ115" i="2"/>
  <c r="CY115" i="2"/>
  <c r="CW115" i="2"/>
  <c r="CV115" i="2"/>
  <c r="CV114" i="2"/>
  <c r="CX114" i="2" s="1"/>
  <c r="DB114" i="2" s="1"/>
  <c r="CZ113" i="2"/>
  <c r="CY113" i="2"/>
  <c r="CW113" i="2"/>
  <c r="CV113" i="2"/>
  <c r="CZ112" i="2"/>
  <c r="CY112" i="2"/>
  <c r="CW112" i="2"/>
  <c r="CV112" i="2"/>
  <c r="CZ111" i="2"/>
  <c r="CY111" i="2"/>
  <c r="CW111" i="2"/>
  <c r="CV111" i="2"/>
  <c r="CZ110" i="2"/>
  <c r="CY110" i="2"/>
  <c r="CW110" i="2"/>
  <c r="CV110" i="2"/>
  <c r="CZ109" i="2"/>
  <c r="CY109" i="2"/>
  <c r="CW109" i="2"/>
  <c r="CV109" i="2"/>
  <c r="CZ108" i="2"/>
  <c r="CY108" i="2"/>
  <c r="CW108" i="2"/>
  <c r="CV108" i="2"/>
  <c r="CZ107" i="2"/>
  <c r="CY107" i="2"/>
  <c r="CW107" i="2"/>
  <c r="CV107" i="2"/>
  <c r="CZ106" i="2"/>
  <c r="CY106" i="2"/>
  <c r="CW106" i="2"/>
  <c r="CV106" i="2"/>
  <c r="CZ105" i="2"/>
  <c r="CY105" i="2"/>
  <c r="CW105" i="2"/>
  <c r="CV105" i="2"/>
  <c r="CZ104" i="2"/>
  <c r="CY104" i="2"/>
  <c r="CW104" i="2"/>
  <c r="CV104" i="2"/>
  <c r="CV103" i="2"/>
  <c r="CX103" i="2" s="1"/>
  <c r="DB103" i="2" s="1"/>
  <c r="CZ102" i="2"/>
  <c r="CY102" i="2"/>
  <c r="CW102" i="2"/>
  <c r="CV102" i="2"/>
  <c r="CZ101" i="2"/>
  <c r="CY101" i="2"/>
  <c r="CW101" i="2"/>
  <c r="CV101" i="2"/>
  <c r="CZ100" i="2"/>
  <c r="CY100" i="2"/>
  <c r="CW100" i="2"/>
  <c r="CV100" i="2"/>
  <c r="CZ99" i="2"/>
  <c r="CY99" i="2"/>
  <c r="CW99" i="2"/>
  <c r="CV99" i="2"/>
  <c r="CZ98" i="2"/>
  <c r="CY98" i="2"/>
  <c r="CW98" i="2"/>
  <c r="CV98" i="2"/>
  <c r="CZ97" i="2"/>
  <c r="CY97" i="2"/>
  <c r="CW97" i="2"/>
  <c r="CV97" i="2"/>
  <c r="CZ96" i="2"/>
  <c r="CY96" i="2"/>
  <c r="CW96" i="2"/>
  <c r="CV96" i="2"/>
  <c r="CZ95" i="2"/>
  <c r="CY95" i="2"/>
  <c r="CW95" i="2"/>
  <c r="CV95" i="2"/>
  <c r="CZ94" i="2"/>
  <c r="CY94" i="2"/>
  <c r="CW94" i="2"/>
  <c r="CV94" i="2"/>
  <c r="CZ93" i="2"/>
  <c r="CY93" i="2"/>
  <c r="CW93" i="2"/>
  <c r="CV93" i="2"/>
  <c r="CV92" i="2"/>
  <c r="CX92" i="2" s="1"/>
  <c r="DB92" i="2" s="1"/>
  <c r="CZ91" i="2"/>
  <c r="CY91" i="2"/>
  <c r="CW91" i="2"/>
  <c r="CV91" i="2"/>
  <c r="CZ90" i="2"/>
  <c r="CY90" i="2"/>
  <c r="CW90" i="2"/>
  <c r="CV90" i="2"/>
  <c r="CZ89" i="2"/>
  <c r="CY89" i="2"/>
  <c r="CW89" i="2"/>
  <c r="CV89" i="2"/>
  <c r="CZ88" i="2"/>
  <c r="CY88" i="2"/>
  <c r="CW88" i="2"/>
  <c r="CV88" i="2"/>
  <c r="CZ87" i="2"/>
  <c r="CY87" i="2"/>
  <c r="CW87" i="2"/>
  <c r="CV87" i="2"/>
  <c r="CZ86" i="2"/>
  <c r="CY86" i="2"/>
  <c r="CW86" i="2"/>
  <c r="CV86" i="2"/>
  <c r="CZ85" i="2"/>
  <c r="CY85" i="2"/>
  <c r="CW85" i="2"/>
  <c r="CV85" i="2"/>
  <c r="CZ84" i="2"/>
  <c r="CY84" i="2"/>
  <c r="CW84" i="2"/>
  <c r="CV84" i="2"/>
  <c r="CZ83" i="2"/>
  <c r="CY83" i="2"/>
  <c r="CW83" i="2"/>
  <c r="CV83" i="2"/>
  <c r="CZ82" i="2"/>
  <c r="CY82" i="2"/>
  <c r="CW82" i="2"/>
  <c r="CV82" i="2"/>
  <c r="CV81" i="2"/>
  <c r="CX81" i="2" s="1"/>
  <c r="DB81" i="2" s="1"/>
  <c r="CZ80" i="2"/>
  <c r="CY80" i="2"/>
  <c r="CW80" i="2"/>
  <c r="CV80" i="2"/>
  <c r="CZ79" i="2"/>
  <c r="CY79" i="2"/>
  <c r="CW79" i="2"/>
  <c r="CV79" i="2"/>
  <c r="CZ78" i="2"/>
  <c r="CY78" i="2"/>
  <c r="CW78" i="2"/>
  <c r="CV78" i="2"/>
  <c r="CZ77" i="2"/>
  <c r="CY77" i="2"/>
  <c r="CW77" i="2"/>
  <c r="CV77" i="2"/>
  <c r="CZ76" i="2"/>
  <c r="CY76" i="2"/>
  <c r="CW76" i="2"/>
  <c r="CV76" i="2"/>
  <c r="CZ75" i="2"/>
  <c r="CY75" i="2"/>
  <c r="CW75" i="2"/>
  <c r="CV75" i="2"/>
  <c r="CZ74" i="2"/>
  <c r="CY74" i="2"/>
  <c r="CW74" i="2"/>
  <c r="CV74" i="2"/>
  <c r="CZ73" i="2"/>
  <c r="CY73" i="2"/>
  <c r="CW73" i="2"/>
  <c r="CV73" i="2"/>
  <c r="CZ72" i="2"/>
  <c r="CY72" i="2"/>
  <c r="CW72" i="2"/>
  <c r="CV72" i="2"/>
  <c r="CZ71" i="2"/>
  <c r="CY71" i="2"/>
  <c r="CW71" i="2"/>
  <c r="CV71" i="2"/>
  <c r="CV70" i="2"/>
  <c r="CX70" i="2" s="1"/>
  <c r="DB70" i="2" s="1"/>
  <c r="CZ69" i="2"/>
  <c r="CY69" i="2"/>
  <c r="CW69" i="2"/>
  <c r="CV69" i="2"/>
  <c r="CZ68" i="2"/>
  <c r="CY68" i="2"/>
  <c r="CW68" i="2"/>
  <c r="CV68" i="2"/>
  <c r="CZ67" i="2"/>
  <c r="CY67" i="2"/>
  <c r="CW67" i="2"/>
  <c r="CV67" i="2"/>
  <c r="CZ66" i="2"/>
  <c r="CY66" i="2"/>
  <c r="CW66" i="2"/>
  <c r="CV66" i="2"/>
  <c r="CZ65" i="2"/>
  <c r="CY65" i="2"/>
  <c r="CW65" i="2"/>
  <c r="CV65" i="2"/>
  <c r="CZ64" i="2"/>
  <c r="CY64" i="2"/>
  <c r="CW64" i="2"/>
  <c r="CV64" i="2"/>
  <c r="CZ63" i="2"/>
  <c r="CY63" i="2"/>
  <c r="CW63" i="2"/>
  <c r="CV63" i="2"/>
  <c r="CZ62" i="2"/>
  <c r="CY62" i="2"/>
  <c r="CW62" i="2"/>
  <c r="CV62" i="2"/>
  <c r="CZ61" i="2"/>
  <c r="CY61" i="2"/>
  <c r="CW61" i="2"/>
  <c r="CV61" i="2"/>
  <c r="CZ60" i="2"/>
  <c r="CY60" i="2"/>
  <c r="CW60" i="2"/>
  <c r="CV60" i="2"/>
  <c r="CV59" i="2"/>
  <c r="CX59" i="2" s="1"/>
  <c r="DB59" i="2" s="1"/>
  <c r="CZ58" i="2"/>
  <c r="CY58" i="2"/>
  <c r="CW58" i="2"/>
  <c r="CV58" i="2"/>
  <c r="CZ57" i="2"/>
  <c r="CY57" i="2"/>
  <c r="CW57" i="2"/>
  <c r="CV57" i="2"/>
  <c r="CZ56" i="2"/>
  <c r="CY56" i="2"/>
  <c r="CW56" i="2"/>
  <c r="CV56" i="2"/>
  <c r="CZ55" i="2"/>
  <c r="CY55" i="2"/>
  <c r="CW55" i="2"/>
  <c r="CV55" i="2"/>
  <c r="CZ54" i="2"/>
  <c r="CY54" i="2"/>
  <c r="CW54" i="2"/>
  <c r="CV54" i="2"/>
  <c r="CZ53" i="2"/>
  <c r="CY53" i="2"/>
  <c r="CW53" i="2"/>
  <c r="CV53" i="2"/>
  <c r="CZ52" i="2"/>
  <c r="CY52" i="2"/>
  <c r="CW52" i="2"/>
  <c r="CV52" i="2"/>
  <c r="CZ51" i="2"/>
  <c r="CY51" i="2"/>
  <c r="CW51" i="2"/>
  <c r="CV51" i="2"/>
  <c r="CZ50" i="2"/>
  <c r="CY50" i="2"/>
  <c r="CW50" i="2"/>
  <c r="CV50" i="2"/>
  <c r="CZ49" i="2"/>
  <c r="CY49" i="2"/>
  <c r="CW49" i="2"/>
  <c r="CV49" i="2"/>
  <c r="CV48" i="2"/>
  <c r="CX48" i="2" s="1"/>
  <c r="DB48" i="2" s="1"/>
  <c r="CZ47" i="2"/>
  <c r="CY47" i="2"/>
  <c r="CW47" i="2"/>
  <c r="CV47" i="2"/>
  <c r="CZ46" i="2"/>
  <c r="CY46" i="2"/>
  <c r="CW46" i="2"/>
  <c r="CV46" i="2"/>
  <c r="CZ45" i="2"/>
  <c r="CY45" i="2"/>
  <c r="CW45" i="2"/>
  <c r="CV45" i="2"/>
  <c r="CZ44" i="2"/>
  <c r="CY44" i="2"/>
  <c r="CW44" i="2"/>
  <c r="CV44" i="2"/>
  <c r="CZ43" i="2"/>
  <c r="CY43" i="2"/>
  <c r="CW43" i="2"/>
  <c r="CV43" i="2"/>
  <c r="CZ42" i="2"/>
  <c r="CY42" i="2"/>
  <c r="CW42" i="2"/>
  <c r="CV42" i="2"/>
  <c r="CZ41" i="2"/>
  <c r="CY41" i="2"/>
  <c r="CW41" i="2"/>
  <c r="CV41" i="2"/>
  <c r="CZ40" i="2"/>
  <c r="CY40" i="2"/>
  <c r="CW40" i="2"/>
  <c r="CV40" i="2"/>
  <c r="CZ39" i="2"/>
  <c r="CY39" i="2"/>
  <c r="CW39" i="2"/>
  <c r="CV39" i="2"/>
  <c r="CZ38" i="2"/>
  <c r="CY38" i="2"/>
  <c r="CW38" i="2"/>
  <c r="CV38" i="2"/>
  <c r="CV37" i="2"/>
  <c r="CX37" i="2" s="1"/>
  <c r="DB37" i="2" s="1"/>
  <c r="CZ36" i="2"/>
  <c r="CY36" i="2"/>
  <c r="CW36" i="2"/>
  <c r="CV36" i="2"/>
  <c r="CZ35" i="2"/>
  <c r="CY35" i="2"/>
  <c r="CW35" i="2"/>
  <c r="CV35" i="2"/>
  <c r="CZ34" i="2"/>
  <c r="CY34" i="2"/>
  <c r="CW34" i="2"/>
  <c r="CV34" i="2"/>
  <c r="CZ33" i="2"/>
  <c r="CY33" i="2"/>
  <c r="CW33" i="2"/>
  <c r="CV33" i="2"/>
  <c r="CZ32" i="2"/>
  <c r="CY32" i="2"/>
  <c r="CW32" i="2"/>
  <c r="CV32" i="2"/>
  <c r="CZ31" i="2"/>
  <c r="CY31" i="2"/>
  <c r="CW31" i="2"/>
  <c r="CV31" i="2"/>
  <c r="CZ30" i="2"/>
  <c r="CY30" i="2"/>
  <c r="CW30" i="2"/>
  <c r="CV30" i="2"/>
  <c r="CZ29" i="2"/>
  <c r="CY29" i="2"/>
  <c r="CW29" i="2"/>
  <c r="CV29" i="2"/>
  <c r="CZ28" i="2"/>
  <c r="CY28" i="2"/>
  <c r="CW28" i="2"/>
  <c r="CV28" i="2"/>
  <c r="CZ27" i="2"/>
  <c r="CY27" i="2"/>
  <c r="CW27" i="2"/>
  <c r="CV27" i="2"/>
  <c r="CV26" i="2"/>
  <c r="CX26" i="2" s="1"/>
  <c r="DB26" i="2" s="1"/>
  <c r="CZ25" i="2"/>
  <c r="CY25" i="2"/>
  <c r="CW25" i="2"/>
  <c r="CV25" i="2"/>
  <c r="CZ24" i="2"/>
  <c r="CY24" i="2"/>
  <c r="CW24" i="2"/>
  <c r="CV24" i="2"/>
  <c r="CZ23" i="2"/>
  <c r="CY23" i="2"/>
  <c r="CW23" i="2"/>
  <c r="CV23" i="2"/>
  <c r="CZ22" i="2"/>
  <c r="CY22" i="2"/>
  <c r="CW22" i="2"/>
  <c r="CV22" i="2"/>
  <c r="CZ21" i="2"/>
  <c r="CY21" i="2"/>
  <c r="CW21" i="2"/>
  <c r="CV21" i="2"/>
  <c r="CZ20" i="2"/>
  <c r="CY20" i="2"/>
  <c r="CW20" i="2"/>
  <c r="CV20" i="2"/>
  <c r="CZ19" i="2"/>
  <c r="CY19" i="2"/>
  <c r="CW19" i="2"/>
  <c r="CV19" i="2"/>
  <c r="CZ18" i="2"/>
  <c r="CY18" i="2"/>
  <c r="CW18" i="2"/>
  <c r="CV18" i="2"/>
  <c r="CZ17" i="2"/>
  <c r="CY17" i="2"/>
  <c r="CW17" i="2"/>
  <c r="CV17" i="2"/>
  <c r="CZ16" i="2"/>
  <c r="CY16" i="2"/>
  <c r="CW16" i="2"/>
  <c r="CV16" i="2"/>
  <c r="CV15" i="2"/>
  <c r="CX15" i="2" s="1"/>
  <c r="DB15" i="2" s="1"/>
  <c r="CZ14" i="2"/>
  <c r="CY14" i="2"/>
  <c r="CW14" i="2"/>
  <c r="CV14" i="2"/>
  <c r="CZ13" i="2"/>
  <c r="CY13" i="2"/>
  <c r="CW13" i="2"/>
  <c r="CV13" i="2"/>
  <c r="CZ12" i="2"/>
  <c r="CY12" i="2"/>
  <c r="CW12" i="2"/>
  <c r="CV12" i="2"/>
  <c r="CZ11" i="2"/>
  <c r="CY11" i="2"/>
  <c r="CW11" i="2"/>
  <c r="CV11" i="2"/>
  <c r="CZ10" i="2"/>
  <c r="CY10" i="2"/>
  <c r="CW10" i="2"/>
  <c r="CV10" i="2"/>
  <c r="CZ9" i="2"/>
  <c r="CY9" i="2"/>
  <c r="CW9" i="2"/>
  <c r="CV9" i="2"/>
  <c r="CZ8" i="2"/>
  <c r="CY8" i="2"/>
  <c r="CW8" i="2"/>
  <c r="CV8" i="2"/>
  <c r="CZ7" i="2"/>
  <c r="CY7" i="2"/>
  <c r="CW7" i="2"/>
  <c r="CV7" i="2"/>
  <c r="CZ6" i="2"/>
  <c r="CY6" i="2"/>
  <c r="CW6" i="2"/>
  <c r="CV6" i="2"/>
  <c r="CZ5" i="2"/>
  <c r="CY5" i="2"/>
  <c r="CW5" i="2"/>
  <c r="CV5" i="2"/>
  <c r="CX16" i="2" l="1"/>
  <c r="CX17" i="2"/>
  <c r="CX18" i="2"/>
  <c r="CX19" i="2"/>
  <c r="CX20" i="2"/>
  <c r="CX21" i="2"/>
  <c r="CX22" i="2"/>
  <c r="CX23" i="2"/>
  <c r="CX24" i="2"/>
  <c r="CX25" i="2"/>
  <c r="CX38" i="2"/>
  <c r="CX39" i="2"/>
  <c r="CX40" i="2"/>
  <c r="CX41" i="2"/>
  <c r="CX42" i="2"/>
  <c r="CX43" i="2"/>
  <c r="CX44" i="2"/>
  <c r="CX45" i="2"/>
  <c r="CX46" i="2"/>
  <c r="CX47" i="2"/>
  <c r="CX60" i="2"/>
  <c r="CX61" i="2"/>
  <c r="CX62" i="2"/>
  <c r="CX63" i="2"/>
  <c r="CX64" i="2"/>
  <c r="CX65" i="2"/>
  <c r="CX66" i="2"/>
  <c r="CX67" i="2"/>
  <c r="CX68" i="2"/>
  <c r="CX69" i="2"/>
  <c r="CX82" i="2"/>
  <c r="CX83" i="2"/>
  <c r="CX84" i="2"/>
  <c r="CX85" i="2"/>
  <c r="CX86" i="2"/>
  <c r="CX87" i="2"/>
  <c r="CX88" i="2"/>
  <c r="CX90" i="2"/>
  <c r="CX91" i="2"/>
  <c r="CX100" i="2"/>
  <c r="CX104" i="2"/>
  <c r="CX105" i="2"/>
  <c r="CX106" i="2"/>
  <c r="CX108" i="2"/>
  <c r="CX109" i="2"/>
  <c r="CX110" i="2"/>
  <c r="CX112" i="2"/>
  <c r="CX113" i="2"/>
  <c r="CX126" i="2"/>
  <c r="CX127" i="2"/>
  <c r="CX128" i="2"/>
  <c r="CX118" i="2"/>
  <c r="CX122" i="2"/>
  <c r="CX96" i="2"/>
  <c r="CX5" i="2"/>
  <c r="CX6" i="2"/>
  <c r="CX7" i="2"/>
  <c r="CX8" i="2"/>
  <c r="CX9" i="2"/>
  <c r="CX10" i="2"/>
  <c r="CX11" i="2"/>
  <c r="CX12" i="2"/>
  <c r="CX13" i="2"/>
  <c r="CX14" i="2"/>
  <c r="CX49" i="2"/>
  <c r="CX50" i="2"/>
  <c r="CX51" i="2"/>
  <c r="CX52" i="2"/>
  <c r="CX53" i="2"/>
  <c r="CX54" i="2"/>
  <c r="CX55" i="2"/>
  <c r="CX56" i="2"/>
  <c r="CX57" i="2"/>
  <c r="CX58" i="2"/>
  <c r="CX89" i="2"/>
  <c r="CX93" i="2"/>
  <c r="CX94" i="2"/>
  <c r="CX95" i="2"/>
  <c r="CX97" i="2"/>
  <c r="CX98" i="2"/>
  <c r="CX99" i="2"/>
  <c r="CX101" i="2"/>
  <c r="CX102" i="2"/>
  <c r="CX107" i="2"/>
  <c r="CX111" i="2"/>
  <c r="CX27" i="2"/>
  <c r="CX28" i="2"/>
  <c r="CX29" i="2"/>
  <c r="CX30" i="2"/>
  <c r="CX31" i="2"/>
  <c r="CX32" i="2"/>
  <c r="CX33" i="2"/>
  <c r="CX34" i="2"/>
  <c r="CX35" i="2"/>
  <c r="CX36" i="2"/>
  <c r="CX71" i="2"/>
  <c r="CX72" i="2"/>
  <c r="CX73" i="2"/>
  <c r="CX74" i="2"/>
  <c r="CX75" i="2"/>
  <c r="CX76" i="2"/>
  <c r="CX77" i="2"/>
  <c r="CX78" i="2"/>
  <c r="CX79" i="2"/>
  <c r="CX80" i="2"/>
  <c r="CX115" i="2"/>
  <c r="CX116" i="2"/>
  <c r="CX117" i="2"/>
  <c r="CX119" i="2"/>
  <c r="CX120" i="2"/>
  <c r="CX121" i="2"/>
  <c r="CX123" i="2"/>
  <c r="CX124" i="2"/>
  <c r="CL6" i="2"/>
  <c r="CL127" i="2"/>
  <c r="CL126" i="2"/>
  <c r="CL124" i="2"/>
  <c r="CL123" i="2"/>
  <c r="CL122" i="2"/>
  <c r="CL121" i="2"/>
  <c r="CL120" i="2"/>
  <c r="CL119" i="2"/>
  <c r="CL118" i="2"/>
  <c r="CL117" i="2"/>
  <c r="CL116" i="2"/>
  <c r="CL113" i="2"/>
  <c r="CL112" i="2"/>
  <c r="CL111" i="2"/>
  <c r="CL109" i="2"/>
  <c r="CL108" i="2"/>
  <c r="CL106" i="2"/>
  <c r="CL105" i="2"/>
  <c r="CL104" i="2"/>
  <c r="CL102" i="2"/>
  <c r="CL100" i="2"/>
  <c r="CL98" i="2"/>
  <c r="CL97" i="2"/>
  <c r="CL96" i="2"/>
  <c r="CL95" i="2"/>
  <c r="CL94" i="2"/>
  <c r="CL93" i="2"/>
  <c r="CL91" i="2"/>
  <c r="CL90" i="2"/>
  <c r="CL89" i="2"/>
  <c r="CL87" i="2"/>
  <c r="CL86" i="2"/>
  <c r="CL85" i="2"/>
  <c r="CL84" i="2"/>
  <c r="CL83" i="2"/>
  <c r="CL82" i="2"/>
  <c r="CL80" i="2"/>
  <c r="CL76" i="2"/>
  <c r="CL75" i="2"/>
  <c r="CL74" i="2"/>
  <c r="CL73" i="2"/>
  <c r="CL71" i="2"/>
  <c r="CL69" i="2"/>
  <c r="CL67" i="2"/>
  <c r="CL66" i="2"/>
  <c r="CL65" i="2"/>
  <c r="CL62" i="2"/>
  <c r="CL61" i="2"/>
  <c r="CL60" i="2"/>
  <c r="CL57" i="2"/>
  <c r="CL54" i="2"/>
  <c r="CL52" i="2"/>
  <c r="CL51" i="2"/>
  <c r="CL50" i="2"/>
  <c r="CL47" i="2"/>
  <c r="CL43" i="2"/>
  <c r="CL42" i="2"/>
  <c r="CL41" i="2"/>
  <c r="CL38" i="2"/>
  <c r="CL36" i="2"/>
  <c r="CL35" i="2"/>
  <c r="CL34" i="2"/>
  <c r="CL33" i="2"/>
  <c r="CL32" i="2"/>
  <c r="CL31" i="2"/>
  <c r="CL30" i="2"/>
  <c r="CL29" i="2"/>
  <c r="CL28" i="2"/>
  <c r="CL27" i="2"/>
  <c r="CL25" i="2"/>
  <c r="CL24" i="2"/>
  <c r="CL23" i="2"/>
  <c r="CL22" i="2"/>
  <c r="CL21" i="2"/>
  <c r="CL18" i="2"/>
  <c r="CL17" i="2"/>
  <c r="CL16" i="2"/>
  <c r="CL14" i="2"/>
  <c r="CL13" i="2"/>
  <c r="CL12" i="2"/>
  <c r="CL11" i="2"/>
  <c r="CL10" i="2"/>
  <c r="CL9" i="2"/>
  <c r="CL8" i="2"/>
  <c r="CL7" i="2"/>
  <c r="CL5" i="2"/>
  <c r="CL130" i="2" l="1"/>
  <c r="CL133" i="2" s="1"/>
  <c r="CB6" i="2"/>
  <c r="CB7" i="2"/>
  <c r="CB8" i="2"/>
  <c r="CB9" i="2"/>
  <c r="CB10" i="2"/>
  <c r="CB11" i="2"/>
  <c r="CB12" i="2"/>
  <c r="CB13" i="2"/>
  <c r="CB16" i="2"/>
  <c r="CB17" i="2"/>
  <c r="CB18" i="2"/>
  <c r="CB20" i="2"/>
  <c r="CB21" i="2"/>
  <c r="CB22" i="2"/>
  <c r="CB23" i="2"/>
  <c r="CB24" i="2"/>
  <c r="CB25" i="2"/>
  <c r="CB27" i="2"/>
  <c r="CB28" i="2"/>
  <c r="CB29" i="2"/>
  <c r="CB30" i="2"/>
  <c r="CB31" i="2"/>
  <c r="CB32" i="2"/>
  <c r="CB33" i="2"/>
  <c r="CB34" i="2"/>
  <c r="CB35" i="2"/>
  <c r="CB36" i="2"/>
  <c r="CB38" i="2"/>
  <c r="CB40" i="2"/>
  <c r="CB41" i="2"/>
  <c r="CB42" i="2"/>
  <c r="CB43" i="2"/>
  <c r="CB44" i="2"/>
  <c r="CB45" i="2"/>
  <c r="CB46" i="2"/>
  <c r="CB47" i="2"/>
  <c r="CB49" i="2"/>
  <c r="CB50" i="2"/>
  <c r="CB51" i="2"/>
  <c r="CB52" i="2"/>
  <c r="CB53" i="2"/>
  <c r="CB54" i="2"/>
  <c r="CB55" i="2"/>
  <c r="CB56" i="2"/>
  <c r="CB57" i="2"/>
  <c r="CB58" i="2"/>
  <c r="CB60" i="2"/>
  <c r="CB61" i="2"/>
  <c r="CB62" i="2"/>
  <c r="CB64" i="2"/>
  <c r="CB66" i="2"/>
  <c r="CB67" i="2"/>
  <c r="CB68" i="2"/>
  <c r="CB69" i="2"/>
  <c r="CB71" i="2"/>
  <c r="CB72" i="2"/>
  <c r="CB73" i="2"/>
  <c r="CB74" i="2"/>
  <c r="CB75" i="2"/>
  <c r="CB76" i="2"/>
  <c r="CB77" i="2"/>
  <c r="CB78" i="2"/>
  <c r="CB79" i="2"/>
  <c r="CB80" i="2"/>
  <c r="CB82" i="2"/>
  <c r="CB83" i="2"/>
  <c r="CB84" i="2"/>
  <c r="CB85" i="2"/>
  <c r="CB86" i="2"/>
  <c r="CB87" i="2"/>
  <c r="CB88" i="2"/>
  <c r="CB89" i="2"/>
  <c r="CB90" i="2"/>
  <c r="CB91" i="2"/>
  <c r="CB93" i="2"/>
  <c r="CB94" i="2"/>
  <c r="CB95" i="2"/>
  <c r="CB96" i="2"/>
  <c r="CB97" i="2"/>
  <c r="CB98" i="2"/>
  <c r="CB99" i="2"/>
  <c r="CB100" i="2"/>
  <c r="CB101" i="2"/>
  <c r="CB102" i="2"/>
  <c r="CB103" i="2"/>
  <c r="CB104" i="2"/>
  <c r="CB105" i="2"/>
  <c r="CB106" i="2"/>
  <c r="CB107" i="2"/>
  <c r="CB108" i="2"/>
  <c r="CB109" i="2"/>
  <c r="CB110" i="2"/>
  <c r="CB111" i="2"/>
  <c r="CB112" i="2"/>
  <c r="CB113" i="2"/>
  <c r="CB115" i="2"/>
  <c r="CB116" i="2"/>
  <c r="CB117" i="2"/>
  <c r="CB118" i="2"/>
  <c r="CB119" i="2"/>
  <c r="CB120" i="2"/>
  <c r="CB121" i="2"/>
  <c r="CB122" i="2"/>
  <c r="CB123" i="2"/>
  <c r="CB124" i="2"/>
  <c r="CB126" i="2"/>
  <c r="CB127" i="2"/>
  <c r="CB128" i="2"/>
  <c r="CB5" i="2"/>
  <c r="C26" i="1" l="1"/>
  <c r="CB130" i="2"/>
  <c r="CB132" i="2" s="1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M196" i="2"/>
  <c r="BC196" i="2"/>
  <c r="AS196" i="2"/>
  <c r="AI196" i="2"/>
  <c r="AL196" i="2" s="1"/>
  <c r="AM196" i="2"/>
  <c r="AN196" i="2"/>
  <c r="AW196" i="2"/>
  <c r="AX196" i="2"/>
  <c r="BM195" i="2"/>
  <c r="BC195" i="2"/>
  <c r="AS195" i="2"/>
  <c r="AI195" i="2"/>
  <c r="AL195" i="2" s="1"/>
  <c r="AM195" i="2"/>
  <c r="AN195" i="2"/>
  <c r="AW195" i="2"/>
  <c r="AX195" i="2"/>
  <c r="BM194" i="2"/>
  <c r="BC194" i="2"/>
  <c r="AS194" i="2"/>
  <c r="AI194" i="2"/>
  <c r="AL194" i="2" s="1"/>
  <c r="AM194" i="2"/>
  <c r="AN194" i="2"/>
  <c r="AW194" i="2"/>
  <c r="AX194" i="2"/>
  <c r="BM193" i="2"/>
  <c r="BC193" i="2"/>
  <c r="AS193" i="2"/>
  <c r="AI193" i="2"/>
  <c r="AL193" i="2" s="1"/>
  <c r="AM193" i="2"/>
  <c r="AN193" i="2"/>
  <c r="AW193" i="2"/>
  <c r="AX193" i="2"/>
  <c r="BM192" i="2"/>
  <c r="BC192" i="2"/>
  <c r="AS192" i="2"/>
  <c r="AI192" i="2"/>
  <c r="AL192" i="2" s="1"/>
  <c r="AM192" i="2"/>
  <c r="AN192" i="2"/>
  <c r="AW192" i="2"/>
  <c r="AX192" i="2"/>
  <c r="BM190" i="2"/>
  <c r="BC190" i="2"/>
  <c r="AS190" i="2"/>
  <c r="AI190" i="2"/>
  <c r="AW190" i="2"/>
  <c r="AX190" i="2"/>
  <c r="BM189" i="2"/>
  <c r="BC189" i="2"/>
  <c r="AS189" i="2"/>
  <c r="AI189" i="2"/>
  <c r="AW189" i="2"/>
  <c r="AX189" i="2"/>
  <c r="BM188" i="2"/>
  <c r="BC188" i="2"/>
  <c r="AS188" i="2"/>
  <c r="AI188" i="2"/>
  <c r="AW188" i="2"/>
  <c r="AX188" i="2"/>
  <c r="BM187" i="2"/>
  <c r="BC187" i="2"/>
  <c r="AS187" i="2"/>
  <c r="AI187" i="2"/>
  <c r="AW187" i="2"/>
  <c r="AX187" i="2"/>
  <c r="BM186" i="2"/>
  <c r="BC186" i="2"/>
  <c r="AS186" i="2"/>
  <c r="AI186" i="2"/>
  <c r="AW186" i="2"/>
  <c r="AX186" i="2"/>
  <c r="BM185" i="2"/>
  <c r="BC185" i="2"/>
  <c r="AS185" i="2"/>
  <c r="AI185" i="2"/>
  <c r="AW185" i="2"/>
  <c r="AX185" i="2"/>
  <c r="BM184" i="2"/>
  <c r="BC184" i="2"/>
  <c r="AS184" i="2"/>
  <c r="AI184" i="2"/>
  <c r="AX184" i="2"/>
  <c r="BM183" i="2"/>
  <c r="BC183" i="2"/>
  <c r="AS183" i="2"/>
  <c r="AI183" i="2"/>
  <c r="AW183" i="2"/>
  <c r="AX183" i="2"/>
  <c r="BM182" i="2"/>
  <c r="BC182" i="2"/>
  <c r="AS182" i="2"/>
  <c r="AI182" i="2"/>
  <c r="AW182" i="2"/>
  <c r="AX182" i="2"/>
  <c r="BM181" i="2"/>
  <c r="BC181" i="2"/>
  <c r="AS181" i="2"/>
  <c r="AI181" i="2"/>
  <c r="AW181" i="2"/>
  <c r="AX181" i="2"/>
  <c r="BM179" i="2"/>
  <c r="BC179" i="2"/>
  <c r="AS179" i="2"/>
  <c r="AI179" i="2"/>
  <c r="AW179" i="2"/>
  <c r="AX179" i="2"/>
  <c r="BM178" i="2"/>
  <c r="BC178" i="2"/>
  <c r="AS178" i="2"/>
  <c r="AI178" i="2"/>
  <c r="AW178" i="2"/>
  <c r="AX178" i="2"/>
  <c r="BM177" i="2"/>
  <c r="BC177" i="2"/>
  <c r="AS177" i="2"/>
  <c r="AI177" i="2"/>
  <c r="AW177" i="2"/>
  <c r="AX177" i="2"/>
  <c r="BM176" i="2"/>
  <c r="BC176" i="2"/>
  <c r="AS176" i="2"/>
  <c r="AI176" i="2"/>
  <c r="AW176" i="2"/>
  <c r="AX176" i="2"/>
  <c r="BM175" i="2"/>
  <c r="BM174" i="2"/>
  <c r="BM173" i="2"/>
  <c r="BM172" i="2"/>
  <c r="BM171" i="2"/>
  <c r="BM170" i="2"/>
  <c r="BM168" i="2"/>
  <c r="BM167" i="2"/>
  <c r="BM166" i="2"/>
  <c r="BM165" i="2"/>
  <c r="BM164" i="2"/>
  <c r="BM163" i="2"/>
  <c r="BM162" i="2"/>
  <c r="BM161" i="2"/>
  <c r="BM160" i="2"/>
  <c r="BM159" i="2"/>
  <c r="BM157" i="2"/>
  <c r="BM156" i="2"/>
  <c r="BM155" i="2"/>
  <c r="BM154" i="2"/>
  <c r="BM153" i="2"/>
  <c r="BM152" i="2"/>
  <c r="BM151" i="2"/>
  <c r="BM150" i="2"/>
  <c r="BM149" i="2"/>
  <c r="BM148" i="2"/>
  <c r="BM146" i="2"/>
  <c r="BM145" i="2"/>
  <c r="BM144" i="2"/>
  <c r="BM143" i="2"/>
  <c r="BM142" i="2"/>
  <c r="BM141" i="2"/>
  <c r="BM140" i="2"/>
  <c r="BM139" i="2"/>
  <c r="BM138" i="2"/>
  <c r="BM137" i="2"/>
  <c r="BM135" i="2"/>
  <c r="BM134" i="2"/>
  <c r="BN134" i="2" s="1"/>
  <c r="BM133" i="2"/>
  <c r="BM132" i="2"/>
  <c r="BN132" i="2" s="1"/>
  <c r="BM131" i="2"/>
  <c r="BM130" i="2"/>
  <c r="BN130" i="2" s="1"/>
  <c r="BM129" i="2"/>
  <c r="E133" i="19"/>
  <c r="BM127" i="2"/>
  <c r="BM126" i="2"/>
  <c r="BN126" i="2" s="1"/>
  <c r="E131" i="19" s="1"/>
  <c r="H131" i="19" s="1"/>
  <c r="BM125" i="2"/>
  <c r="BM124" i="2"/>
  <c r="BN124" i="2" s="1"/>
  <c r="E129" i="19" s="1"/>
  <c r="BM123" i="2"/>
  <c r="BM122" i="2"/>
  <c r="BN122" i="2" s="1"/>
  <c r="E127" i="19" s="1"/>
  <c r="H127" i="19" s="1"/>
  <c r="BM121" i="2"/>
  <c r="BM120" i="2"/>
  <c r="BN120" i="2" s="1"/>
  <c r="E125" i="19" s="1"/>
  <c r="H125" i="19" s="1"/>
  <c r="BM119" i="2"/>
  <c r="BM118" i="2"/>
  <c r="BN118" i="2" s="1"/>
  <c r="E123" i="19" s="1"/>
  <c r="H123" i="19" s="1"/>
  <c r="BM117" i="2"/>
  <c r="BM116" i="2"/>
  <c r="BM115" i="2"/>
  <c r="BM114" i="2"/>
  <c r="BN114" i="2" s="1"/>
  <c r="E119" i="19" s="1"/>
  <c r="H119" i="19" s="1"/>
  <c r="BM113" i="2"/>
  <c r="BM112" i="2"/>
  <c r="BN112" i="2" s="1"/>
  <c r="E117" i="19" s="1"/>
  <c r="BM111" i="2"/>
  <c r="BM110" i="2"/>
  <c r="BM109" i="2"/>
  <c r="BM108" i="2"/>
  <c r="BN108" i="2" s="1"/>
  <c r="E113" i="19" s="1"/>
  <c r="H113" i="19" s="1"/>
  <c r="BM107" i="2"/>
  <c r="BM106" i="2"/>
  <c r="BM105" i="2"/>
  <c r="BM104" i="2"/>
  <c r="BM103" i="2"/>
  <c r="BM102" i="2"/>
  <c r="BM101" i="2"/>
  <c r="H16" i="1" s="1"/>
  <c r="BM100" i="2"/>
  <c r="BN100" i="2" s="1"/>
  <c r="E105" i="19" s="1"/>
  <c r="BM99" i="2"/>
  <c r="BM98" i="2"/>
  <c r="BN98" i="2" s="1"/>
  <c r="E103" i="19" s="1"/>
  <c r="H103" i="19" s="1"/>
  <c r="BM97" i="2"/>
  <c r="BM96" i="2"/>
  <c r="BN96" i="2" s="1"/>
  <c r="E101" i="19" s="1"/>
  <c r="H101" i="19" s="1"/>
  <c r="BM95" i="2"/>
  <c r="BM94" i="2"/>
  <c r="BN94" i="2" s="1"/>
  <c r="E99" i="19" s="1"/>
  <c r="BM93" i="2"/>
  <c r="BM92" i="2"/>
  <c r="BN92" i="2" s="1"/>
  <c r="E97" i="19" s="1"/>
  <c r="H97" i="19" s="1"/>
  <c r="BM91" i="2"/>
  <c r="BM90" i="2"/>
  <c r="BN90" i="2" s="1"/>
  <c r="E95" i="19" s="1"/>
  <c r="H95" i="19" s="1"/>
  <c r="BM89" i="2"/>
  <c r="BM88" i="2"/>
  <c r="BM87" i="2"/>
  <c r="BM86" i="2"/>
  <c r="BN86" i="2" s="1"/>
  <c r="E91" i="19" s="1"/>
  <c r="H91" i="19" s="1"/>
  <c r="BM85" i="2"/>
  <c r="BM84" i="2"/>
  <c r="BN84" i="2" s="1"/>
  <c r="E89" i="19" s="1"/>
  <c r="H89" i="19" s="1"/>
  <c r="BM83" i="2"/>
  <c r="BM82" i="2"/>
  <c r="BN82" i="2" s="1"/>
  <c r="E87" i="19" s="1"/>
  <c r="H87" i="19" s="1"/>
  <c r="BM81" i="2"/>
  <c r="BM80" i="2"/>
  <c r="BN80" i="2" s="1"/>
  <c r="E85" i="19" s="1"/>
  <c r="H85" i="19" s="1"/>
  <c r="BM79" i="2"/>
  <c r="BM78" i="2"/>
  <c r="BN78" i="2" s="1"/>
  <c r="E83" i="19" s="1"/>
  <c r="H83" i="19" s="1"/>
  <c r="BM77" i="2"/>
  <c r="BM76" i="2"/>
  <c r="BN76" i="2" s="1"/>
  <c r="E81" i="19" s="1"/>
  <c r="H81" i="19" s="1"/>
  <c r="BM75" i="2"/>
  <c r="BM74" i="2"/>
  <c r="BN74" i="2" s="1"/>
  <c r="E79" i="19" s="1"/>
  <c r="H79" i="19" s="1"/>
  <c r="BM73" i="2"/>
  <c r="BM72" i="2"/>
  <c r="BN72" i="2" s="1"/>
  <c r="E77" i="19" s="1"/>
  <c r="BM71" i="2"/>
  <c r="BM70" i="2"/>
  <c r="BN70" i="2" s="1"/>
  <c r="E75" i="19" s="1"/>
  <c r="H75" i="19" s="1"/>
  <c r="BM69" i="2"/>
  <c r="BM68" i="2"/>
  <c r="BM67" i="2"/>
  <c r="BN67" i="2" s="1"/>
  <c r="E72" i="19" s="1"/>
  <c r="H72" i="19" s="1"/>
  <c r="BM66" i="2"/>
  <c r="BM65" i="2"/>
  <c r="BM64" i="2"/>
  <c r="BM63" i="2"/>
  <c r="BM62" i="2"/>
  <c r="BM61" i="2"/>
  <c r="BM60" i="2"/>
  <c r="BM59" i="2"/>
  <c r="BM58" i="2"/>
  <c r="BM57" i="2"/>
  <c r="BM56" i="2"/>
  <c r="BM55" i="2"/>
  <c r="BM54" i="2"/>
  <c r="BM53" i="2"/>
  <c r="BM52" i="2"/>
  <c r="BM51" i="2"/>
  <c r="BM50" i="2"/>
  <c r="BM49" i="2"/>
  <c r="BM48" i="2"/>
  <c r="BN48" i="2" s="1"/>
  <c r="E53" i="19" s="1"/>
  <c r="H53" i="19" s="1"/>
  <c r="BM47" i="2"/>
  <c r="BM46" i="2"/>
  <c r="BM45" i="2"/>
  <c r="BM44" i="2"/>
  <c r="BM43" i="2"/>
  <c r="BM42" i="2"/>
  <c r="BM41" i="2"/>
  <c r="BM40" i="2"/>
  <c r="BM39" i="2"/>
  <c r="BM38" i="2"/>
  <c r="BM37" i="2"/>
  <c r="BM36" i="2"/>
  <c r="BM35" i="2"/>
  <c r="BM34" i="2"/>
  <c r="BN34" i="2" s="1"/>
  <c r="E39" i="19" s="1"/>
  <c r="BM33" i="2"/>
  <c r="BM32" i="2"/>
  <c r="BM31" i="2"/>
  <c r="BM30" i="2"/>
  <c r="BN30" i="2" s="1"/>
  <c r="E35" i="19" s="1"/>
  <c r="BM29" i="2"/>
  <c r="BM28" i="2"/>
  <c r="BN28" i="2" s="1"/>
  <c r="E33" i="19" s="1"/>
  <c r="H33" i="19" s="1"/>
  <c r="BM27" i="2"/>
  <c r="BM26" i="2"/>
  <c r="BN26" i="2" s="1"/>
  <c r="E31" i="19" s="1"/>
  <c r="H31" i="19" s="1"/>
  <c r="BM25" i="2"/>
  <c r="BM24" i="2"/>
  <c r="BM23" i="2"/>
  <c r="BM22" i="2"/>
  <c r="BM21" i="2"/>
  <c r="BM20" i="2"/>
  <c r="BM19" i="2"/>
  <c r="BM18" i="2"/>
  <c r="BM17" i="2"/>
  <c r="BM16" i="2"/>
  <c r="BM15" i="2"/>
  <c r="BM14" i="2"/>
  <c r="BM13" i="2"/>
  <c r="BM12" i="2"/>
  <c r="BM11" i="2"/>
  <c r="BM10" i="2"/>
  <c r="BM9" i="2"/>
  <c r="BM8" i="2"/>
  <c r="BM7" i="2"/>
  <c r="BM6" i="2"/>
  <c r="BM5" i="2"/>
  <c r="BC135" i="2"/>
  <c r="BD135" i="2" s="1"/>
  <c r="BC134" i="2"/>
  <c r="BD134" i="2" s="1"/>
  <c r="BC133" i="2"/>
  <c r="BD133" i="2" s="1"/>
  <c r="BC132" i="2"/>
  <c r="BD132" i="2" s="1"/>
  <c r="BC131" i="2"/>
  <c r="BD131" i="2" s="1"/>
  <c r="BC130" i="2"/>
  <c r="BD130" i="2" s="1"/>
  <c r="BD129" i="2"/>
  <c r="AU133" i="2"/>
  <c r="AU132" i="2"/>
  <c r="AU130" i="2"/>
  <c r="AU129" i="2"/>
  <c r="AU126" i="2"/>
  <c r="AU124" i="2"/>
  <c r="AU121" i="2"/>
  <c r="AU110" i="2"/>
  <c r="AU104" i="2"/>
  <c r="AU102" i="2"/>
  <c r="AU101" i="2"/>
  <c r="AU98" i="2"/>
  <c r="AU97" i="2"/>
  <c r="AU96" i="2"/>
  <c r="AU93" i="2"/>
  <c r="AU92" i="2"/>
  <c r="AU88" i="2"/>
  <c r="AU87" i="2"/>
  <c r="AU84" i="2"/>
  <c r="AU83" i="2"/>
  <c r="AU80" i="2"/>
  <c r="AU79" i="2"/>
  <c r="AU78" i="2"/>
  <c r="AU75" i="2"/>
  <c r="AU74" i="2"/>
  <c r="AU71" i="2"/>
  <c r="AU70" i="2"/>
  <c r="AU64" i="2"/>
  <c r="AU63" i="2"/>
  <c r="AU59" i="2"/>
  <c r="AU58" i="2"/>
  <c r="AU54" i="2"/>
  <c r="AU52" i="2"/>
  <c r="AU39" i="2"/>
  <c r="AU37" i="2"/>
  <c r="AU31" i="2"/>
  <c r="AU30" i="2"/>
  <c r="AU28" i="2"/>
  <c r="AU21" i="2"/>
  <c r="AU19" i="2"/>
  <c r="AU8" i="2"/>
  <c r="BE135" i="2"/>
  <c r="BE134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E116" i="2"/>
  <c r="BE115" i="2"/>
  <c r="BE114" i="2"/>
  <c r="BE113" i="2"/>
  <c r="BE112" i="2"/>
  <c r="BE111" i="2"/>
  <c r="BE110" i="2"/>
  <c r="BE109" i="2"/>
  <c r="BE108" i="2"/>
  <c r="BE107" i="2"/>
  <c r="BE106" i="2"/>
  <c r="BE105" i="2"/>
  <c r="BE104" i="2"/>
  <c r="BE103" i="2"/>
  <c r="BE102" i="2"/>
  <c r="BE101" i="2"/>
  <c r="BE100" i="2"/>
  <c r="BE99" i="2"/>
  <c r="BE98" i="2"/>
  <c r="BE97" i="2"/>
  <c r="BE96" i="2"/>
  <c r="BE95" i="2"/>
  <c r="BE94" i="2"/>
  <c r="BE93" i="2"/>
  <c r="BE92" i="2"/>
  <c r="BE91" i="2"/>
  <c r="BE90" i="2"/>
  <c r="BE89" i="2"/>
  <c r="BE88" i="2"/>
  <c r="BE87" i="2"/>
  <c r="BE86" i="2"/>
  <c r="BE85" i="2"/>
  <c r="BE84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BE43" i="2"/>
  <c r="BE42" i="2"/>
  <c r="BE41" i="2"/>
  <c r="BE40" i="2"/>
  <c r="BE39" i="2"/>
  <c r="BE38" i="2"/>
  <c r="BE37" i="2"/>
  <c r="BE36" i="2"/>
  <c r="BE35" i="2"/>
  <c r="BE34" i="2"/>
  <c r="BE33" i="2"/>
  <c r="BE32" i="2"/>
  <c r="BE31" i="2"/>
  <c r="BE30" i="2"/>
  <c r="BE29" i="2"/>
  <c r="BE28" i="2"/>
  <c r="BE27" i="2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AU135" i="2"/>
  <c r="AU134" i="2"/>
  <c r="AU131" i="2"/>
  <c r="AU127" i="2"/>
  <c r="AU125" i="2"/>
  <c r="AU123" i="2"/>
  <c r="AU119" i="2"/>
  <c r="AU118" i="2"/>
  <c r="AU117" i="2"/>
  <c r="AU116" i="2"/>
  <c r="AU115" i="2"/>
  <c r="AU114" i="2"/>
  <c r="AU113" i="2"/>
  <c r="AU112" i="2"/>
  <c r="AU111" i="2"/>
  <c r="AU109" i="2"/>
  <c r="AU108" i="2"/>
  <c r="AU107" i="2"/>
  <c r="AU106" i="2"/>
  <c r="AU105" i="2"/>
  <c r="AU103" i="2"/>
  <c r="AU99" i="2"/>
  <c r="AU95" i="2"/>
  <c r="AU91" i="2"/>
  <c r="AU90" i="2"/>
  <c r="AU89" i="2"/>
  <c r="AU85" i="2"/>
  <c r="AU81" i="2"/>
  <c r="AU77" i="2"/>
  <c r="AU73" i="2"/>
  <c r="AU69" i="2"/>
  <c r="AU68" i="2"/>
  <c r="AU67" i="2"/>
  <c r="AU66" i="2"/>
  <c r="AU65" i="2"/>
  <c r="AU61" i="2"/>
  <c r="AU56" i="2"/>
  <c r="AU49" i="2"/>
  <c r="AU36" i="2"/>
  <c r="AU35" i="2"/>
  <c r="AU34" i="2"/>
  <c r="AU33" i="2"/>
  <c r="AU32" i="2"/>
  <c r="AU26" i="2"/>
  <c r="AU16" i="2"/>
  <c r="AU15" i="2"/>
  <c r="AU6" i="2"/>
  <c r="CZ175" i="2"/>
  <c r="CY175" i="2"/>
  <c r="CW175" i="2"/>
  <c r="CX175" i="2" s="1"/>
  <c r="CZ174" i="2"/>
  <c r="CY174" i="2"/>
  <c r="CW174" i="2"/>
  <c r="CX174" i="2" s="1"/>
  <c r="CZ173" i="2"/>
  <c r="CY173" i="2"/>
  <c r="CW173" i="2"/>
  <c r="CX173" i="2" s="1"/>
  <c r="CZ172" i="2"/>
  <c r="CY172" i="2"/>
  <c r="CW172" i="2"/>
  <c r="CX172" i="2" s="1"/>
  <c r="CZ171" i="2"/>
  <c r="CY171" i="2"/>
  <c r="CW171" i="2"/>
  <c r="CX171" i="2" s="1"/>
  <c r="CZ170" i="2"/>
  <c r="CY170" i="2"/>
  <c r="CW170" i="2"/>
  <c r="CX170" i="2" s="1"/>
  <c r="CX169" i="2"/>
  <c r="CZ168" i="2"/>
  <c r="CY168" i="2"/>
  <c r="CW168" i="2"/>
  <c r="CX168" i="2" s="1"/>
  <c r="CZ167" i="2"/>
  <c r="CY167" i="2"/>
  <c r="CW167" i="2"/>
  <c r="CX167" i="2" s="1"/>
  <c r="CZ166" i="2"/>
  <c r="CY166" i="2"/>
  <c r="CW166" i="2"/>
  <c r="CX166" i="2" s="1"/>
  <c r="CZ165" i="2"/>
  <c r="CY165" i="2"/>
  <c r="CW165" i="2"/>
  <c r="CX165" i="2" s="1"/>
  <c r="CZ164" i="2"/>
  <c r="CY164" i="2"/>
  <c r="CW164" i="2"/>
  <c r="CX164" i="2" s="1"/>
  <c r="F36" i="1"/>
  <c r="E36" i="1"/>
  <c r="CP175" i="2"/>
  <c r="CO175" i="2"/>
  <c r="CM175" i="2"/>
  <c r="CN175" i="2" s="1"/>
  <c r="CP174" i="2"/>
  <c r="CO174" i="2"/>
  <c r="CM174" i="2"/>
  <c r="CN174" i="2" s="1"/>
  <c r="CP173" i="2"/>
  <c r="CO173" i="2"/>
  <c r="CM173" i="2"/>
  <c r="CN173" i="2" s="1"/>
  <c r="CP172" i="2"/>
  <c r="CO172" i="2"/>
  <c r="CM172" i="2"/>
  <c r="CN172" i="2" s="1"/>
  <c r="CP171" i="2"/>
  <c r="CO171" i="2"/>
  <c r="CM171" i="2"/>
  <c r="CN171" i="2" s="1"/>
  <c r="CP170" i="2"/>
  <c r="CO170" i="2"/>
  <c r="CM170" i="2"/>
  <c r="CN170" i="2" s="1"/>
  <c r="CN169" i="2"/>
  <c r="CP168" i="2"/>
  <c r="CO168" i="2"/>
  <c r="CM168" i="2"/>
  <c r="CN168" i="2" s="1"/>
  <c r="CP167" i="2"/>
  <c r="CO167" i="2"/>
  <c r="CM167" i="2"/>
  <c r="CN167" i="2" s="1"/>
  <c r="CP166" i="2"/>
  <c r="CO166" i="2"/>
  <c r="CM166" i="2"/>
  <c r="CN166" i="2" s="1"/>
  <c r="CP165" i="2"/>
  <c r="CO165" i="2"/>
  <c r="CM165" i="2"/>
  <c r="CN165" i="2" s="1"/>
  <c r="CP164" i="2"/>
  <c r="CO164" i="2"/>
  <c r="CM164" i="2"/>
  <c r="CN164" i="2" s="1"/>
  <c r="CP128" i="2"/>
  <c r="CO128" i="2"/>
  <c r="CP127" i="2"/>
  <c r="CO127" i="2"/>
  <c r="CP126" i="2"/>
  <c r="CO126" i="2"/>
  <c r="CP124" i="2"/>
  <c r="CO124" i="2"/>
  <c r="CP123" i="2"/>
  <c r="CO123" i="2"/>
  <c r="CP122" i="2"/>
  <c r="CO122" i="2"/>
  <c r="CP121" i="2"/>
  <c r="CO121" i="2"/>
  <c r="CP120" i="2"/>
  <c r="CO120" i="2"/>
  <c r="CP119" i="2"/>
  <c r="CO119" i="2"/>
  <c r="CP118" i="2"/>
  <c r="CO118" i="2"/>
  <c r="CP117" i="2"/>
  <c r="CO117" i="2"/>
  <c r="CP116" i="2"/>
  <c r="CO116" i="2"/>
  <c r="CP115" i="2"/>
  <c r="CO115" i="2"/>
  <c r="CP113" i="2"/>
  <c r="CO113" i="2"/>
  <c r="CP112" i="2"/>
  <c r="CO112" i="2"/>
  <c r="CP111" i="2"/>
  <c r="CO111" i="2"/>
  <c r="CP110" i="2"/>
  <c r="CO110" i="2"/>
  <c r="CP109" i="2"/>
  <c r="CO109" i="2"/>
  <c r="CP108" i="2"/>
  <c r="CO108" i="2"/>
  <c r="CP107" i="2"/>
  <c r="CO107" i="2"/>
  <c r="CP106" i="2"/>
  <c r="CO106" i="2"/>
  <c r="CP105" i="2"/>
  <c r="CO105" i="2"/>
  <c r="CP104" i="2"/>
  <c r="CO104" i="2"/>
  <c r="CP102" i="2"/>
  <c r="CO102" i="2"/>
  <c r="CP101" i="2"/>
  <c r="G31" i="1" s="1"/>
  <c r="CO101" i="2"/>
  <c r="CP100" i="2"/>
  <c r="CO100" i="2"/>
  <c r="CP99" i="2"/>
  <c r="CO99" i="2"/>
  <c r="CP98" i="2"/>
  <c r="CO98" i="2"/>
  <c r="CP97" i="2"/>
  <c r="CO97" i="2"/>
  <c r="CP96" i="2"/>
  <c r="CO96" i="2"/>
  <c r="CP95" i="2"/>
  <c r="CO95" i="2"/>
  <c r="CP94" i="2"/>
  <c r="CO94" i="2"/>
  <c r="CP93" i="2"/>
  <c r="CO93" i="2"/>
  <c r="CP91" i="2"/>
  <c r="CO91" i="2"/>
  <c r="CP90" i="2"/>
  <c r="CO90" i="2"/>
  <c r="CP89" i="2"/>
  <c r="CO89" i="2"/>
  <c r="CP88" i="2"/>
  <c r="CO88" i="2"/>
  <c r="CP87" i="2"/>
  <c r="CO87" i="2"/>
  <c r="CP86" i="2"/>
  <c r="CO86" i="2"/>
  <c r="CP85" i="2"/>
  <c r="CO85" i="2"/>
  <c r="CP84" i="2"/>
  <c r="CO84" i="2"/>
  <c r="CP83" i="2"/>
  <c r="CO83" i="2"/>
  <c r="CP82" i="2"/>
  <c r="CO82" i="2"/>
  <c r="CP80" i="2"/>
  <c r="CO80" i="2"/>
  <c r="CP79" i="2"/>
  <c r="CO79" i="2"/>
  <c r="CP78" i="2"/>
  <c r="CO78" i="2"/>
  <c r="CP77" i="2"/>
  <c r="CO77" i="2"/>
  <c r="CP76" i="2"/>
  <c r="CO76" i="2"/>
  <c r="CP75" i="2"/>
  <c r="CO75" i="2"/>
  <c r="CP74" i="2"/>
  <c r="CO74" i="2"/>
  <c r="CP73" i="2"/>
  <c r="CO73" i="2"/>
  <c r="CP72" i="2"/>
  <c r="CO72" i="2"/>
  <c r="CP71" i="2"/>
  <c r="CO71" i="2"/>
  <c r="CP69" i="2"/>
  <c r="CO69" i="2"/>
  <c r="CP68" i="2"/>
  <c r="CO68" i="2"/>
  <c r="CP67" i="2"/>
  <c r="CO67" i="2"/>
  <c r="CP66" i="2"/>
  <c r="CO66" i="2"/>
  <c r="CP65" i="2"/>
  <c r="CO65" i="2"/>
  <c r="CP64" i="2"/>
  <c r="CO64" i="2"/>
  <c r="CP63" i="2"/>
  <c r="CO63" i="2"/>
  <c r="CP62" i="2"/>
  <c r="CO62" i="2"/>
  <c r="CP61" i="2"/>
  <c r="CO61" i="2"/>
  <c r="CP60" i="2"/>
  <c r="CO60" i="2"/>
  <c r="CP58" i="2"/>
  <c r="CO58" i="2"/>
  <c r="CP57" i="2"/>
  <c r="CO57" i="2"/>
  <c r="CP56" i="2"/>
  <c r="CO56" i="2"/>
  <c r="CP55" i="2"/>
  <c r="CO55" i="2"/>
  <c r="CP54" i="2"/>
  <c r="CO54" i="2"/>
  <c r="CP53" i="2"/>
  <c r="CO53" i="2"/>
  <c r="CP52" i="2"/>
  <c r="CO52" i="2"/>
  <c r="CP51" i="2"/>
  <c r="CO51" i="2"/>
  <c r="CP50" i="2"/>
  <c r="CO50" i="2"/>
  <c r="CP49" i="2"/>
  <c r="CO49" i="2"/>
  <c r="CP47" i="2"/>
  <c r="CO47" i="2"/>
  <c r="CP46" i="2"/>
  <c r="CO46" i="2"/>
  <c r="CP45" i="2"/>
  <c r="CO45" i="2"/>
  <c r="CP44" i="2"/>
  <c r="CO44" i="2"/>
  <c r="CP43" i="2"/>
  <c r="CO43" i="2"/>
  <c r="CP42" i="2"/>
  <c r="CO42" i="2"/>
  <c r="CP41" i="2"/>
  <c r="CO41" i="2"/>
  <c r="CP40" i="2"/>
  <c r="CO40" i="2"/>
  <c r="CP39" i="2"/>
  <c r="CO39" i="2"/>
  <c r="CP38" i="2"/>
  <c r="CO38" i="2"/>
  <c r="CP36" i="2"/>
  <c r="CO36" i="2"/>
  <c r="CP35" i="2"/>
  <c r="CO35" i="2"/>
  <c r="CP34" i="2"/>
  <c r="CO34" i="2"/>
  <c r="CP33" i="2"/>
  <c r="CO33" i="2"/>
  <c r="CP32" i="2"/>
  <c r="CO32" i="2"/>
  <c r="CP31" i="2"/>
  <c r="CO31" i="2"/>
  <c r="CP30" i="2"/>
  <c r="CO30" i="2"/>
  <c r="CP29" i="2"/>
  <c r="CO29" i="2"/>
  <c r="CP28" i="2"/>
  <c r="CO28" i="2"/>
  <c r="CP27" i="2"/>
  <c r="CO27" i="2"/>
  <c r="CP25" i="2"/>
  <c r="CO25" i="2"/>
  <c r="CP24" i="2"/>
  <c r="CO24" i="2"/>
  <c r="CP23" i="2"/>
  <c r="CO23" i="2"/>
  <c r="CP22" i="2"/>
  <c r="CO22" i="2"/>
  <c r="CP21" i="2"/>
  <c r="CO21" i="2"/>
  <c r="CP20" i="2"/>
  <c r="CO20" i="2"/>
  <c r="CP19" i="2"/>
  <c r="CO19" i="2"/>
  <c r="CP18" i="2"/>
  <c r="CO18" i="2"/>
  <c r="CP17" i="2"/>
  <c r="CO17" i="2"/>
  <c r="CP16" i="2"/>
  <c r="CO16" i="2"/>
  <c r="CP14" i="2"/>
  <c r="CO14" i="2"/>
  <c r="CP13" i="2"/>
  <c r="CO13" i="2"/>
  <c r="CP12" i="2"/>
  <c r="CO12" i="2"/>
  <c r="CP11" i="2"/>
  <c r="CO11" i="2"/>
  <c r="CP10" i="2"/>
  <c r="CO10" i="2"/>
  <c r="CP9" i="2"/>
  <c r="CO9" i="2"/>
  <c r="CP8" i="2"/>
  <c r="CO8" i="2"/>
  <c r="CP7" i="2"/>
  <c r="CO7" i="2"/>
  <c r="CP6" i="2"/>
  <c r="CO6" i="2"/>
  <c r="CF175" i="2"/>
  <c r="CC175" i="2"/>
  <c r="CD175" i="2" s="1"/>
  <c r="CF174" i="2"/>
  <c r="CC174" i="2"/>
  <c r="CD174" i="2" s="1"/>
  <c r="CF173" i="2"/>
  <c r="CC173" i="2"/>
  <c r="CD173" i="2" s="1"/>
  <c r="CF172" i="2"/>
  <c r="CC172" i="2"/>
  <c r="CD172" i="2" s="1"/>
  <c r="CF171" i="2"/>
  <c r="CC171" i="2"/>
  <c r="CD171" i="2" s="1"/>
  <c r="CF170" i="2"/>
  <c r="CC170" i="2"/>
  <c r="CD170" i="2" s="1"/>
  <c r="CD169" i="2"/>
  <c r="CF168" i="2"/>
  <c r="CC168" i="2"/>
  <c r="CD168" i="2" s="1"/>
  <c r="CF167" i="2"/>
  <c r="CC167" i="2"/>
  <c r="CD167" i="2" s="1"/>
  <c r="CF166" i="2"/>
  <c r="CC166" i="2"/>
  <c r="CD166" i="2" s="1"/>
  <c r="CF165" i="2"/>
  <c r="CC165" i="2"/>
  <c r="CD165" i="2" s="1"/>
  <c r="CF164" i="2"/>
  <c r="CC164" i="2"/>
  <c r="CD164" i="2" s="1"/>
  <c r="CF128" i="2"/>
  <c r="CF127" i="2"/>
  <c r="CF126" i="2"/>
  <c r="CE125" i="2"/>
  <c r="CF124" i="2"/>
  <c r="CF123" i="2"/>
  <c r="CF122" i="2"/>
  <c r="CF121" i="2"/>
  <c r="CF120" i="2"/>
  <c r="CF119" i="2"/>
  <c r="CF118" i="2"/>
  <c r="CF117" i="2"/>
  <c r="CF116" i="2"/>
  <c r="CF115" i="2"/>
  <c r="CE114" i="2"/>
  <c r="CF113" i="2"/>
  <c r="CF112" i="2"/>
  <c r="CF111" i="2"/>
  <c r="CF110" i="2"/>
  <c r="CF109" i="2"/>
  <c r="CF108" i="2"/>
  <c r="CF107" i="2"/>
  <c r="CF106" i="2"/>
  <c r="CF105" i="2"/>
  <c r="CF104" i="2"/>
  <c r="CE103" i="2"/>
  <c r="CF102" i="2"/>
  <c r="CF101" i="2"/>
  <c r="CF100" i="2"/>
  <c r="CF99" i="2"/>
  <c r="CF98" i="2"/>
  <c r="CF97" i="2"/>
  <c r="CF96" i="2"/>
  <c r="CF95" i="2"/>
  <c r="CF94" i="2"/>
  <c r="CF93" i="2"/>
  <c r="CE92" i="2"/>
  <c r="CF91" i="2"/>
  <c r="CF90" i="2"/>
  <c r="CF89" i="2"/>
  <c r="CF88" i="2"/>
  <c r="CF87" i="2"/>
  <c r="CF86" i="2"/>
  <c r="CF85" i="2"/>
  <c r="CF84" i="2"/>
  <c r="CF83" i="2"/>
  <c r="CF82" i="2"/>
  <c r="CE81" i="2"/>
  <c r="CF80" i="2"/>
  <c r="CF79" i="2"/>
  <c r="CF78" i="2"/>
  <c r="CF77" i="2"/>
  <c r="CF76" i="2"/>
  <c r="CF75" i="2"/>
  <c r="CF74" i="2"/>
  <c r="CF73" i="2"/>
  <c r="CF72" i="2"/>
  <c r="CF71" i="2"/>
  <c r="CE70" i="2"/>
  <c r="CF69" i="2"/>
  <c r="CF68" i="2"/>
  <c r="CF67" i="2"/>
  <c r="CF66" i="2"/>
  <c r="CF65" i="2"/>
  <c r="CF64" i="2"/>
  <c r="CF63" i="2"/>
  <c r="CF62" i="2"/>
  <c r="CF61" i="2"/>
  <c r="CF60" i="2"/>
  <c r="CE59" i="2"/>
  <c r="CF58" i="2"/>
  <c r="CF57" i="2"/>
  <c r="CF56" i="2"/>
  <c r="CF55" i="2"/>
  <c r="CF54" i="2"/>
  <c r="CF53" i="2"/>
  <c r="CF52" i="2"/>
  <c r="CF51" i="2"/>
  <c r="CF50" i="2"/>
  <c r="CF49" i="2"/>
  <c r="CE48" i="2"/>
  <c r="CF47" i="2"/>
  <c r="CF46" i="2"/>
  <c r="CF45" i="2"/>
  <c r="CF44" i="2"/>
  <c r="CF43" i="2"/>
  <c r="CF42" i="2"/>
  <c r="CF41" i="2"/>
  <c r="CF40" i="2"/>
  <c r="CF39" i="2"/>
  <c r="CF38" i="2"/>
  <c r="CE37" i="2"/>
  <c r="CF36" i="2"/>
  <c r="CF35" i="2"/>
  <c r="CF34" i="2"/>
  <c r="CF33" i="2"/>
  <c r="CF32" i="2"/>
  <c r="CF31" i="2"/>
  <c r="CF30" i="2"/>
  <c r="CF29" i="2"/>
  <c r="CF28" i="2"/>
  <c r="CF27" i="2"/>
  <c r="CE26" i="2"/>
  <c r="CF25" i="2"/>
  <c r="CF24" i="2"/>
  <c r="CF23" i="2"/>
  <c r="CF22" i="2"/>
  <c r="CF21" i="2"/>
  <c r="CF20" i="2"/>
  <c r="CF19" i="2"/>
  <c r="CF18" i="2"/>
  <c r="CF17" i="2"/>
  <c r="CF16" i="2"/>
  <c r="CE15" i="2"/>
  <c r="CF14" i="2"/>
  <c r="CF13" i="2"/>
  <c r="CF12" i="2"/>
  <c r="CF11" i="2"/>
  <c r="CF10" i="2"/>
  <c r="CF9" i="2"/>
  <c r="CF8" i="2"/>
  <c r="CF7" i="2"/>
  <c r="CF6" i="2"/>
  <c r="CF5" i="2"/>
  <c r="BV175" i="2"/>
  <c r="BU175" i="2"/>
  <c r="BS175" i="2"/>
  <c r="BT175" i="2" s="1"/>
  <c r="BV174" i="2"/>
  <c r="BU174" i="2"/>
  <c r="BS174" i="2"/>
  <c r="BT174" i="2" s="1"/>
  <c r="BV173" i="2"/>
  <c r="BU173" i="2"/>
  <c r="BS173" i="2"/>
  <c r="BT173" i="2" s="1"/>
  <c r="BV172" i="2"/>
  <c r="BU172" i="2"/>
  <c r="BS172" i="2"/>
  <c r="BT172" i="2" s="1"/>
  <c r="BV171" i="2"/>
  <c r="BU171" i="2"/>
  <c r="BS171" i="2"/>
  <c r="BT171" i="2" s="1"/>
  <c r="BV170" i="2"/>
  <c r="BU170" i="2"/>
  <c r="BS170" i="2"/>
  <c r="BT170" i="2" s="1"/>
  <c r="BT169" i="2"/>
  <c r="BV168" i="2"/>
  <c r="BU168" i="2"/>
  <c r="BS168" i="2"/>
  <c r="BT168" i="2" s="1"/>
  <c r="BV167" i="2"/>
  <c r="BU167" i="2"/>
  <c r="BS167" i="2"/>
  <c r="BT167" i="2" s="1"/>
  <c r="BV166" i="2"/>
  <c r="BU166" i="2"/>
  <c r="BS166" i="2"/>
  <c r="BT166" i="2" s="1"/>
  <c r="BV165" i="2"/>
  <c r="BU165" i="2"/>
  <c r="BS165" i="2"/>
  <c r="BT165" i="2" s="1"/>
  <c r="BV164" i="2"/>
  <c r="BU164" i="2"/>
  <c r="BS164" i="2"/>
  <c r="BT164" i="2" s="1"/>
  <c r="BB175" i="2"/>
  <c r="BA175" i="2"/>
  <c r="AY175" i="2"/>
  <c r="AZ175" i="2" s="1"/>
  <c r="BB174" i="2"/>
  <c r="BA174" i="2"/>
  <c r="AY174" i="2"/>
  <c r="AZ174" i="2" s="1"/>
  <c r="BB173" i="2"/>
  <c r="BA173" i="2"/>
  <c r="AY173" i="2"/>
  <c r="AZ173" i="2" s="1"/>
  <c r="BB172" i="2"/>
  <c r="BA172" i="2"/>
  <c r="AY172" i="2"/>
  <c r="AZ172" i="2" s="1"/>
  <c r="BB171" i="2"/>
  <c r="BA171" i="2"/>
  <c r="AY171" i="2"/>
  <c r="AZ171" i="2" s="1"/>
  <c r="BB170" i="2"/>
  <c r="BA170" i="2"/>
  <c r="AY170" i="2"/>
  <c r="AZ170" i="2" s="1"/>
  <c r="AZ169" i="2"/>
  <c r="BB168" i="2"/>
  <c r="BA168" i="2"/>
  <c r="AY168" i="2"/>
  <c r="AZ168" i="2" s="1"/>
  <c r="BB167" i="2"/>
  <c r="BA167" i="2"/>
  <c r="AY167" i="2"/>
  <c r="AZ167" i="2" s="1"/>
  <c r="BB166" i="2"/>
  <c r="BA166" i="2"/>
  <c r="AY166" i="2"/>
  <c r="AZ166" i="2" s="1"/>
  <c r="BB165" i="2"/>
  <c r="BA165" i="2"/>
  <c r="AY165" i="2"/>
  <c r="AZ165" i="2" s="1"/>
  <c r="BB164" i="2"/>
  <c r="BA164" i="2"/>
  <c r="AY164" i="2"/>
  <c r="AZ164" i="2" s="1"/>
  <c r="BB163" i="2"/>
  <c r="BA163" i="2"/>
  <c r="AY163" i="2"/>
  <c r="AZ163" i="2" s="1"/>
  <c r="BB162" i="2"/>
  <c r="BA162" i="2"/>
  <c r="AY162" i="2"/>
  <c r="AZ162" i="2" s="1"/>
  <c r="BB161" i="2"/>
  <c r="BA161" i="2"/>
  <c r="AY161" i="2"/>
  <c r="AZ161" i="2" s="1"/>
  <c r="BB160" i="2"/>
  <c r="BA160" i="2"/>
  <c r="AY160" i="2"/>
  <c r="AZ160" i="2" s="1"/>
  <c r="BB159" i="2"/>
  <c r="BA159" i="2"/>
  <c r="AY159" i="2"/>
  <c r="AZ159" i="2" s="1"/>
  <c r="AZ158" i="2"/>
  <c r="BB157" i="2"/>
  <c r="BA157" i="2"/>
  <c r="AY157" i="2"/>
  <c r="AZ157" i="2" s="1"/>
  <c r="BB156" i="2"/>
  <c r="BA156" i="2"/>
  <c r="AY156" i="2"/>
  <c r="AZ156" i="2" s="1"/>
  <c r="BB155" i="2"/>
  <c r="BA155" i="2"/>
  <c r="AY155" i="2"/>
  <c r="AZ155" i="2" s="1"/>
  <c r="BB154" i="2"/>
  <c r="BA154" i="2"/>
  <c r="AY154" i="2"/>
  <c r="AZ154" i="2" s="1"/>
  <c r="BB153" i="2"/>
  <c r="BA153" i="2"/>
  <c r="AY153" i="2"/>
  <c r="AZ153" i="2" s="1"/>
  <c r="BB152" i="2"/>
  <c r="BA152" i="2"/>
  <c r="AY152" i="2"/>
  <c r="AZ152" i="2" s="1"/>
  <c r="BB151" i="2"/>
  <c r="BA151" i="2"/>
  <c r="AY151" i="2"/>
  <c r="AZ151" i="2" s="1"/>
  <c r="BB150" i="2"/>
  <c r="BA150" i="2"/>
  <c r="AY150" i="2"/>
  <c r="AZ150" i="2" s="1"/>
  <c r="BB149" i="2"/>
  <c r="BA149" i="2"/>
  <c r="AY149" i="2"/>
  <c r="AZ149" i="2" s="1"/>
  <c r="BB148" i="2"/>
  <c r="BA148" i="2"/>
  <c r="AY148" i="2"/>
  <c r="AZ148" i="2" s="1"/>
  <c r="AZ147" i="2"/>
  <c r="BB146" i="2"/>
  <c r="BA146" i="2"/>
  <c r="AY146" i="2"/>
  <c r="AZ146" i="2" s="1"/>
  <c r="BB145" i="2"/>
  <c r="BA145" i="2"/>
  <c r="AY145" i="2"/>
  <c r="AZ145" i="2" s="1"/>
  <c r="BB144" i="2"/>
  <c r="BA144" i="2"/>
  <c r="AY144" i="2"/>
  <c r="AZ144" i="2" s="1"/>
  <c r="BB143" i="2"/>
  <c r="BA143" i="2"/>
  <c r="AY143" i="2"/>
  <c r="AZ143" i="2" s="1"/>
  <c r="BB142" i="2"/>
  <c r="BA142" i="2"/>
  <c r="AY142" i="2"/>
  <c r="AZ142" i="2" s="1"/>
  <c r="BB141" i="2"/>
  <c r="BA141" i="2"/>
  <c r="AY141" i="2"/>
  <c r="AZ141" i="2" s="1"/>
  <c r="BB140" i="2"/>
  <c r="BA140" i="2"/>
  <c r="AY140" i="2"/>
  <c r="AZ140" i="2" s="1"/>
  <c r="BB139" i="2"/>
  <c r="BA139" i="2"/>
  <c r="AY139" i="2"/>
  <c r="AZ139" i="2" s="1"/>
  <c r="BB138" i="2"/>
  <c r="BA138" i="2"/>
  <c r="AY138" i="2"/>
  <c r="AZ138" i="2" s="1"/>
  <c r="ET5" i="2"/>
  <c r="EZ202" i="2"/>
  <c r="EP202" i="2"/>
  <c r="EF202" i="2"/>
  <c r="ET202" i="2"/>
  <c r="EX201" i="2"/>
  <c r="EW201" i="2"/>
  <c r="EU201" i="2"/>
  <c r="ET201" i="2"/>
  <c r="EX200" i="2"/>
  <c r="EW200" i="2"/>
  <c r="EU200" i="2"/>
  <c r="ET200" i="2"/>
  <c r="EX199" i="2"/>
  <c r="EW199" i="2"/>
  <c r="EU199" i="2"/>
  <c r="ET199" i="2"/>
  <c r="EX198" i="2"/>
  <c r="EW198" i="2"/>
  <c r="EU198" i="2"/>
  <c r="ET198" i="2"/>
  <c r="EX197" i="2"/>
  <c r="EW197" i="2"/>
  <c r="EU197" i="2"/>
  <c r="ET197" i="2"/>
  <c r="EX196" i="2"/>
  <c r="EW196" i="2"/>
  <c r="EU196" i="2"/>
  <c r="ET196" i="2"/>
  <c r="EX195" i="2"/>
  <c r="EW195" i="2"/>
  <c r="EU195" i="2"/>
  <c r="ET195" i="2"/>
  <c r="EX194" i="2"/>
  <c r="EW194" i="2"/>
  <c r="EU194" i="2"/>
  <c r="ET194" i="2"/>
  <c r="EX193" i="2"/>
  <c r="EW193" i="2"/>
  <c r="EU193" i="2"/>
  <c r="ET193" i="2"/>
  <c r="EX192" i="2"/>
  <c r="EW192" i="2"/>
  <c r="EU192" i="2"/>
  <c r="ET192" i="2"/>
  <c r="ET191" i="2"/>
  <c r="EV191" i="2" s="1"/>
  <c r="EZ191" i="2" s="1"/>
  <c r="EX190" i="2"/>
  <c r="EW190" i="2"/>
  <c r="EU190" i="2"/>
  <c r="ET190" i="2"/>
  <c r="EX189" i="2"/>
  <c r="EW189" i="2"/>
  <c r="EU189" i="2"/>
  <c r="ET189" i="2"/>
  <c r="EX188" i="2"/>
  <c r="EW188" i="2"/>
  <c r="EU188" i="2"/>
  <c r="ET188" i="2"/>
  <c r="EX187" i="2"/>
  <c r="EW187" i="2"/>
  <c r="EU187" i="2"/>
  <c r="ET187" i="2"/>
  <c r="EX186" i="2"/>
  <c r="EW186" i="2"/>
  <c r="EU186" i="2"/>
  <c r="ET186" i="2"/>
  <c r="EX185" i="2"/>
  <c r="EW185" i="2"/>
  <c r="EU185" i="2"/>
  <c r="ET185" i="2"/>
  <c r="EX184" i="2"/>
  <c r="EW184" i="2"/>
  <c r="EU184" i="2"/>
  <c r="ET184" i="2"/>
  <c r="EX183" i="2"/>
  <c r="EW183" i="2"/>
  <c r="EU183" i="2"/>
  <c r="ET183" i="2"/>
  <c r="EX182" i="2"/>
  <c r="EW182" i="2"/>
  <c r="EU182" i="2"/>
  <c r="ET182" i="2"/>
  <c r="EX181" i="2"/>
  <c r="EW181" i="2"/>
  <c r="EU181" i="2"/>
  <c r="ET181" i="2"/>
  <c r="ET180" i="2"/>
  <c r="EV180" i="2" s="1"/>
  <c r="EZ180" i="2" s="1"/>
  <c r="EX179" i="2"/>
  <c r="EW179" i="2"/>
  <c r="EU179" i="2"/>
  <c r="ET179" i="2"/>
  <c r="EX178" i="2"/>
  <c r="EW178" i="2"/>
  <c r="EU178" i="2"/>
  <c r="ET178" i="2"/>
  <c r="EX177" i="2"/>
  <c r="EW177" i="2"/>
  <c r="EU177" i="2"/>
  <c r="ET177" i="2"/>
  <c r="EX176" i="2"/>
  <c r="EW176" i="2"/>
  <c r="EU176" i="2"/>
  <c r="ET176" i="2"/>
  <c r="EX175" i="2"/>
  <c r="EW175" i="2"/>
  <c r="EU175" i="2"/>
  <c r="ET175" i="2"/>
  <c r="EX174" i="2"/>
  <c r="EW174" i="2"/>
  <c r="EU174" i="2"/>
  <c r="ET174" i="2"/>
  <c r="EX173" i="2"/>
  <c r="EW173" i="2"/>
  <c r="EU173" i="2"/>
  <c r="ET173" i="2"/>
  <c r="EX172" i="2"/>
  <c r="EW172" i="2"/>
  <c r="EU172" i="2"/>
  <c r="ET172" i="2"/>
  <c r="EX171" i="2"/>
  <c r="EW171" i="2"/>
  <c r="EU171" i="2"/>
  <c r="ET171" i="2"/>
  <c r="EX170" i="2"/>
  <c r="EW170" i="2"/>
  <c r="EU170" i="2"/>
  <c r="ET170" i="2"/>
  <c r="ET169" i="2"/>
  <c r="EV169" i="2" s="1"/>
  <c r="EZ169" i="2" s="1"/>
  <c r="EX168" i="2"/>
  <c r="EW168" i="2"/>
  <c r="EU168" i="2"/>
  <c r="ET168" i="2"/>
  <c r="EX167" i="2"/>
  <c r="EW167" i="2"/>
  <c r="EU167" i="2"/>
  <c r="ET167" i="2"/>
  <c r="EX166" i="2"/>
  <c r="EW166" i="2"/>
  <c r="EU166" i="2"/>
  <c r="ET166" i="2"/>
  <c r="EX165" i="2"/>
  <c r="EW165" i="2"/>
  <c r="EU165" i="2"/>
  <c r="ET165" i="2"/>
  <c r="EX164" i="2"/>
  <c r="EW164" i="2"/>
  <c r="EU164" i="2"/>
  <c r="ET164" i="2"/>
  <c r="EX163" i="2"/>
  <c r="EW163" i="2"/>
  <c r="EU163" i="2"/>
  <c r="ET163" i="2"/>
  <c r="EX162" i="2"/>
  <c r="EW162" i="2"/>
  <c r="EU162" i="2"/>
  <c r="ET162" i="2"/>
  <c r="EX161" i="2"/>
  <c r="EW161" i="2"/>
  <c r="EU161" i="2"/>
  <c r="ET161" i="2"/>
  <c r="EX160" i="2"/>
  <c r="EW160" i="2"/>
  <c r="EU160" i="2"/>
  <c r="ET160" i="2"/>
  <c r="EX159" i="2"/>
  <c r="EW159" i="2"/>
  <c r="EU159" i="2"/>
  <c r="ET159" i="2"/>
  <c r="ET158" i="2"/>
  <c r="EX157" i="2"/>
  <c r="EW157" i="2"/>
  <c r="EU157" i="2"/>
  <c r="ET157" i="2"/>
  <c r="EX156" i="2"/>
  <c r="EW156" i="2"/>
  <c r="EU156" i="2"/>
  <c r="ET156" i="2"/>
  <c r="EX155" i="2"/>
  <c r="EW155" i="2"/>
  <c r="EU155" i="2"/>
  <c r="ET155" i="2"/>
  <c r="EX154" i="2"/>
  <c r="EW154" i="2"/>
  <c r="EU154" i="2"/>
  <c r="ET154" i="2"/>
  <c r="EX153" i="2"/>
  <c r="EW153" i="2"/>
  <c r="EU153" i="2"/>
  <c r="ET153" i="2"/>
  <c r="EX152" i="2"/>
  <c r="EW152" i="2"/>
  <c r="EU152" i="2"/>
  <c r="ET152" i="2"/>
  <c r="EX151" i="2"/>
  <c r="EW151" i="2"/>
  <c r="EU151" i="2"/>
  <c r="ET151" i="2"/>
  <c r="EX150" i="2"/>
  <c r="EW150" i="2"/>
  <c r="EU150" i="2"/>
  <c r="ET150" i="2"/>
  <c r="EX149" i="2"/>
  <c r="EW149" i="2"/>
  <c r="EU149" i="2"/>
  <c r="EX148" i="2"/>
  <c r="EW148" i="2"/>
  <c r="EU148" i="2"/>
  <c r="EV148" i="2" s="1"/>
  <c r="EV147" i="2"/>
  <c r="EZ147" i="2" s="1"/>
  <c r="EX146" i="2"/>
  <c r="EW146" i="2"/>
  <c r="EU146" i="2"/>
  <c r="EX145" i="2"/>
  <c r="EW145" i="2"/>
  <c r="EU145" i="2"/>
  <c r="EV145" i="2" s="1"/>
  <c r="EX144" i="2"/>
  <c r="EW144" i="2"/>
  <c r="EU144" i="2"/>
  <c r="EV144" i="2" s="1"/>
  <c r="EX143" i="2"/>
  <c r="EW143" i="2"/>
  <c r="EU143" i="2"/>
  <c r="EX142" i="2"/>
  <c r="EW142" i="2"/>
  <c r="EU142" i="2"/>
  <c r="EX141" i="2"/>
  <c r="EW141" i="2"/>
  <c r="EU141" i="2"/>
  <c r="EV141" i="2" s="1"/>
  <c r="EX140" i="2"/>
  <c r="EW140" i="2"/>
  <c r="EU140" i="2"/>
  <c r="EV140" i="2" s="1"/>
  <c r="EX139" i="2"/>
  <c r="EW139" i="2"/>
  <c r="EU139" i="2"/>
  <c r="EX138" i="2"/>
  <c r="EW138" i="2"/>
  <c r="EU138" i="2"/>
  <c r="EX137" i="2"/>
  <c r="EW137" i="2"/>
  <c r="EU137" i="2"/>
  <c r="EV137" i="2" s="1"/>
  <c r="EX135" i="2"/>
  <c r="EW135" i="2"/>
  <c r="EU135" i="2"/>
  <c r="ET135" i="2"/>
  <c r="EX134" i="2"/>
  <c r="EW134" i="2"/>
  <c r="EU134" i="2"/>
  <c r="ET134" i="2"/>
  <c r="EX133" i="2"/>
  <c r="EW133" i="2"/>
  <c r="EU133" i="2"/>
  <c r="ET133" i="2"/>
  <c r="EX132" i="2"/>
  <c r="EW132" i="2"/>
  <c r="EU132" i="2"/>
  <c r="ET132" i="2"/>
  <c r="EX131" i="2"/>
  <c r="EW131" i="2"/>
  <c r="EU131" i="2"/>
  <c r="ET131" i="2"/>
  <c r="EX130" i="2"/>
  <c r="EW130" i="2"/>
  <c r="EU130" i="2"/>
  <c r="ET130" i="2"/>
  <c r="EX129" i="2"/>
  <c r="EW129" i="2"/>
  <c r="EU129" i="2"/>
  <c r="ET129" i="2"/>
  <c r="EX128" i="2"/>
  <c r="EW128" i="2"/>
  <c r="EU128" i="2"/>
  <c r="ET128" i="2"/>
  <c r="EX127" i="2"/>
  <c r="EW127" i="2"/>
  <c r="EU127" i="2"/>
  <c r="ET127" i="2"/>
  <c r="EX126" i="2"/>
  <c r="EW126" i="2"/>
  <c r="EU126" i="2"/>
  <c r="ET126" i="2"/>
  <c r="ET125" i="2"/>
  <c r="EV125" i="2" s="1"/>
  <c r="EX124" i="2"/>
  <c r="EW124" i="2"/>
  <c r="EU124" i="2"/>
  <c r="ET124" i="2"/>
  <c r="EX123" i="2"/>
  <c r="EW123" i="2"/>
  <c r="EU123" i="2"/>
  <c r="ET123" i="2"/>
  <c r="EX122" i="2"/>
  <c r="EW122" i="2"/>
  <c r="EU122" i="2"/>
  <c r="ET122" i="2"/>
  <c r="EX121" i="2"/>
  <c r="EW121" i="2"/>
  <c r="EU121" i="2"/>
  <c r="ET121" i="2"/>
  <c r="EX120" i="2"/>
  <c r="EW120" i="2"/>
  <c r="EU120" i="2"/>
  <c r="ET120" i="2"/>
  <c r="EX119" i="2"/>
  <c r="EW119" i="2"/>
  <c r="EU119" i="2"/>
  <c r="ET119" i="2"/>
  <c r="EX118" i="2"/>
  <c r="EW118" i="2"/>
  <c r="EU118" i="2"/>
  <c r="ET118" i="2"/>
  <c r="EX117" i="2"/>
  <c r="EW117" i="2"/>
  <c r="EU117" i="2"/>
  <c r="ET117" i="2"/>
  <c r="EX116" i="2"/>
  <c r="EW116" i="2"/>
  <c r="EU116" i="2"/>
  <c r="ET116" i="2"/>
  <c r="EX115" i="2"/>
  <c r="EW115" i="2"/>
  <c r="EU115" i="2"/>
  <c r="ET115" i="2"/>
  <c r="ET114" i="2"/>
  <c r="EV114" i="2" s="1"/>
  <c r="EX113" i="2"/>
  <c r="EW113" i="2"/>
  <c r="EU113" i="2"/>
  <c r="ET113" i="2"/>
  <c r="EX112" i="2"/>
  <c r="EW112" i="2"/>
  <c r="EU112" i="2"/>
  <c r="ET112" i="2"/>
  <c r="EX111" i="2"/>
  <c r="EW111" i="2"/>
  <c r="EU111" i="2"/>
  <c r="ET111" i="2"/>
  <c r="EX110" i="2"/>
  <c r="EW110" i="2"/>
  <c r="EU110" i="2"/>
  <c r="ET110" i="2"/>
  <c r="EX109" i="2"/>
  <c r="EW109" i="2"/>
  <c r="EU109" i="2"/>
  <c r="ET109" i="2"/>
  <c r="EX108" i="2"/>
  <c r="EW108" i="2"/>
  <c r="EU108" i="2"/>
  <c r="ET108" i="2"/>
  <c r="EX107" i="2"/>
  <c r="EW107" i="2"/>
  <c r="EU107" i="2"/>
  <c r="ET107" i="2"/>
  <c r="EX106" i="2"/>
  <c r="EW106" i="2"/>
  <c r="EU106" i="2"/>
  <c r="ET106" i="2"/>
  <c r="EX105" i="2"/>
  <c r="EW105" i="2"/>
  <c r="EU105" i="2"/>
  <c r="ET105" i="2"/>
  <c r="EX104" i="2"/>
  <c r="EW104" i="2"/>
  <c r="EU104" i="2"/>
  <c r="ET104" i="2"/>
  <c r="ET103" i="2"/>
  <c r="EV103" i="2" s="1"/>
  <c r="EX102" i="2"/>
  <c r="EW102" i="2"/>
  <c r="EU102" i="2"/>
  <c r="ET102" i="2"/>
  <c r="EX101" i="2"/>
  <c r="EW101" i="2"/>
  <c r="EU101" i="2"/>
  <c r="ET101" i="2"/>
  <c r="C61" i="1" s="1"/>
  <c r="EX100" i="2"/>
  <c r="EW100" i="2"/>
  <c r="EU100" i="2"/>
  <c r="ET100" i="2"/>
  <c r="EX99" i="2"/>
  <c r="EW99" i="2"/>
  <c r="EU99" i="2"/>
  <c r="ET99" i="2"/>
  <c r="EX98" i="2"/>
  <c r="EW98" i="2"/>
  <c r="EU98" i="2"/>
  <c r="ET98" i="2"/>
  <c r="EX97" i="2"/>
  <c r="EW97" i="2"/>
  <c r="EU97" i="2"/>
  <c r="ET97" i="2"/>
  <c r="EX96" i="2"/>
  <c r="EW96" i="2"/>
  <c r="EU96" i="2"/>
  <c r="ET96" i="2"/>
  <c r="EX95" i="2"/>
  <c r="EW95" i="2"/>
  <c r="EU95" i="2"/>
  <c r="ET95" i="2"/>
  <c r="EX94" i="2"/>
  <c r="EW94" i="2"/>
  <c r="EU94" i="2"/>
  <c r="ET94" i="2"/>
  <c r="EX93" i="2"/>
  <c r="EW93" i="2"/>
  <c r="EU93" i="2"/>
  <c r="ET93" i="2"/>
  <c r="ET92" i="2"/>
  <c r="EV92" i="2" s="1"/>
  <c r="EX91" i="2"/>
  <c r="EW91" i="2"/>
  <c r="EU91" i="2"/>
  <c r="ET91" i="2"/>
  <c r="EX90" i="2"/>
  <c r="EW90" i="2"/>
  <c r="EU90" i="2"/>
  <c r="ET90" i="2"/>
  <c r="EX89" i="2"/>
  <c r="EW89" i="2"/>
  <c r="EU89" i="2"/>
  <c r="ET89" i="2"/>
  <c r="EX88" i="2"/>
  <c r="EW88" i="2"/>
  <c r="EU88" i="2"/>
  <c r="ET88" i="2"/>
  <c r="EX87" i="2"/>
  <c r="EW87" i="2"/>
  <c r="EU87" i="2"/>
  <c r="ET87" i="2"/>
  <c r="EX86" i="2"/>
  <c r="EW86" i="2"/>
  <c r="EU86" i="2"/>
  <c r="ET86" i="2"/>
  <c r="EX85" i="2"/>
  <c r="EW85" i="2"/>
  <c r="EU85" i="2"/>
  <c r="ET85" i="2"/>
  <c r="EX84" i="2"/>
  <c r="EW84" i="2"/>
  <c r="EU84" i="2"/>
  <c r="ET84" i="2"/>
  <c r="EX83" i="2"/>
  <c r="EW83" i="2"/>
  <c r="EU83" i="2"/>
  <c r="ET83" i="2"/>
  <c r="EX82" i="2"/>
  <c r="EW82" i="2"/>
  <c r="EU82" i="2"/>
  <c r="ET82" i="2"/>
  <c r="ET81" i="2"/>
  <c r="EV81" i="2" s="1"/>
  <c r="EX80" i="2"/>
  <c r="EW80" i="2"/>
  <c r="EU80" i="2"/>
  <c r="ET80" i="2"/>
  <c r="EX79" i="2"/>
  <c r="EW79" i="2"/>
  <c r="EU79" i="2"/>
  <c r="ET79" i="2"/>
  <c r="EX78" i="2"/>
  <c r="EW78" i="2"/>
  <c r="EU78" i="2"/>
  <c r="ET78" i="2"/>
  <c r="EX77" i="2"/>
  <c r="EW77" i="2"/>
  <c r="EU77" i="2"/>
  <c r="ET77" i="2"/>
  <c r="EX76" i="2"/>
  <c r="EW76" i="2"/>
  <c r="EU76" i="2"/>
  <c r="ET76" i="2"/>
  <c r="EX75" i="2"/>
  <c r="EW75" i="2"/>
  <c r="EU75" i="2"/>
  <c r="ET75" i="2"/>
  <c r="EX74" i="2"/>
  <c r="EW74" i="2"/>
  <c r="EU74" i="2"/>
  <c r="ET74" i="2"/>
  <c r="EX73" i="2"/>
  <c r="EW73" i="2"/>
  <c r="EU73" i="2"/>
  <c r="ET73" i="2"/>
  <c r="EX72" i="2"/>
  <c r="EW72" i="2"/>
  <c r="EU72" i="2"/>
  <c r="ET72" i="2"/>
  <c r="EX71" i="2"/>
  <c r="EW71" i="2"/>
  <c r="EU71" i="2"/>
  <c r="ET71" i="2"/>
  <c r="ET70" i="2"/>
  <c r="EV70" i="2" s="1"/>
  <c r="EX69" i="2"/>
  <c r="EW69" i="2"/>
  <c r="EU69" i="2"/>
  <c r="ET69" i="2"/>
  <c r="EX68" i="2"/>
  <c r="EW68" i="2"/>
  <c r="EU68" i="2"/>
  <c r="ET68" i="2"/>
  <c r="EX67" i="2"/>
  <c r="EW67" i="2"/>
  <c r="EU67" i="2"/>
  <c r="ET67" i="2"/>
  <c r="EX66" i="2"/>
  <c r="EW66" i="2"/>
  <c r="EU66" i="2"/>
  <c r="ET66" i="2"/>
  <c r="EX65" i="2"/>
  <c r="EW65" i="2"/>
  <c r="EU65" i="2"/>
  <c r="ET65" i="2"/>
  <c r="EX64" i="2"/>
  <c r="EW64" i="2"/>
  <c r="EU64" i="2"/>
  <c r="ET64" i="2"/>
  <c r="EX63" i="2"/>
  <c r="EW63" i="2"/>
  <c r="EU63" i="2"/>
  <c r="ET63" i="2"/>
  <c r="EX62" i="2"/>
  <c r="EW62" i="2"/>
  <c r="EU62" i="2"/>
  <c r="ET62" i="2"/>
  <c r="EX61" i="2"/>
  <c r="EW61" i="2"/>
  <c r="EU61" i="2"/>
  <c r="ET61" i="2"/>
  <c r="EX60" i="2"/>
  <c r="EW60" i="2"/>
  <c r="ET60" i="2"/>
  <c r="EU60" i="2"/>
  <c r="ET59" i="2"/>
  <c r="EV59" i="2" s="1"/>
  <c r="EX58" i="2"/>
  <c r="EW58" i="2"/>
  <c r="EU58" i="2"/>
  <c r="ET58" i="2"/>
  <c r="EX57" i="2"/>
  <c r="EW57" i="2"/>
  <c r="EU57" i="2"/>
  <c r="ET57" i="2"/>
  <c r="EX56" i="2"/>
  <c r="EW56" i="2"/>
  <c r="EU56" i="2"/>
  <c r="ET56" i="2"/>
  <c r="EX55" i="2"/>
  <c r="EW55" i="2"/>
  <c r="EU55" i="2"/>
  <c r="ET55" i="2"/>
  <c r="EX54" i="2"/>
  <c r="EW54" i="2"/>
  <c r="EU54" i="2"/>
  <c r="ET54" i="2"/>
  <c r="EX53" i="2"/>
  <c r="EW53" i="2"/>
  <c r="EU53" i="2"/>
  <c r="ET53" i="2"/>
  <c r="EX52" i="2"/>
  <c r="EW52" i="2"/>
  <c r="EU52" i="2"/>
  <c r="ET52" i="2"/>
  <c r="EX51" i="2"/>
  <c r="EW51" i="2"/>
  <c r="EU51" i="2"/>
  <c r="ET51" i="2"/>
  <c r="EX50" i="2"/>
  <c r="EW50" i="2"/>
  <c r="EU50" i="2"/>
  <c r="ET50" i="2"/>
  <c r="EX49" i="2"/>
  <c r="EW49" i="2"/>
  <c r="EU49" i="2"/>
  <c r="ET49" i="2"/>
  <c r="ET48" i="2"/>
  <c r="EV48" i="2" s="1"/>
  <c r="EX47" i="2"/>
  <c r="EW47" i="2"/>
  <c r="EU47" i="2"/>
  <c r="ET47" i="2"/>
  <c r="EX46" i="2"/>
  <c r="EW46" i="2"/>
  <c r="EU46" i="2"/>
  <c r="ET46" i="2"/>
  <c r="EX45" i="2"/>
  <c r="EW45" i="2"/>
  <c r="EU45" i="2"/>
  <c r="ET45" i="2"/>
  <c r="EX44" i="2"/>
  <c r="EW44" i="2"/>
  <c r="EU44" i="2"/>
  <c r="ET44" i="2"/>
  <c r="EX43" i="2"/>
  <c r="EW43" i="2"/>
  <c r="EU43" i="2"/>
  <c r="ET43" i="2"/>
  <c r="EX42" i="2"/>
  <c r="EW42" i="2"/>
  <c r="EU42" i="2"/>
  <c r="ET42" i="2"/>
  <c r="EX41" i="2"/>
  <c r="EW41" i="2"/>
  <c r="EU41" i="2"/>
  <c r="ET41" i="2"/>
  <c r="EX40" i="2"/>
  <c r="EW40" i="2"/>
  <c r="EU40" i="2"/>
  <c r="ET40" i="2"/>
  <c r="EX39" i="2"/>
  <c r="EW39" i="2"/>
  <c r="EU39" i="2"/>
  <c r="ET39" i="2"/>
  <c r="EX38" i="2"/>
  <c r="EW38" i="2"/>
  <c r="EU38" i="2"/>
  <c r="ET38" i="2"/>
  <c r="ET37" i="2"/>
  <c r="EV37" i="2" s="1"/>
  <c r="EX36" i="2"/>
  <c r="EW36" i="2"/>
  <c r="EU36" i="2"/>
  <c r="ET36" i="2"/>
  <c r="EX35" i="2"/>
  <c r="EW35" i="2"/>
  <c r="EU35" i="2"/>
  <c r="ET35" i="2"/>
  <c r="EX34" i="2"/>
  <c r="EW34" i="2"/>
  <c r="EU34" i="2"/>
  <c r="ET34" i="2"/>
  <c r="EX33" i="2"/>
  <c r="EW33" i="2"/>
  <c r="EU33" i="2"/>
  <c r="ET33" i="2"/>
  <c r="EX32" i="2"/>
  <c r="EW32" i="2"/>
  <c r="EU32" i="2"/>
  <c r="ET32" i="2"/>
  <c r="EX31" i="2"/>
  <c r="EW31" i="2"/>
  <c r="EU31" i="2"/>
  <c r="ET31" i="2"/>
  <c r="EX30" i="2"/>
  <c r="EW30" i="2"/>
  <c r="EU30" i="2"/>
  <c r="ET30" i="2"/>
  <c r="EX29" i="2"/>
  <c r="EW29" i="2"/>
  <c r="EU29" i="2"/>
  <c r="ET29" i="2"/>
  <c r="EX28" i="2"/>
  <c r="EW28" i="2"/>
  <c r="EU28" i="2"/>
  <c r="ET28" i="2"/>
  <c r="EX27" i="2"/>
  <c r="EW27" i="2"/>
  <c r="EU27" i="2"/>
  <c r="ET27" i="2"/>
  <c r="ET26" i="2"/>
  <c r="EV26" i="2" s="1"/>
  <c r="EX25" i="2"/>
  <c r="EW25" i="2"/>
  <c r="EU25" i="2"/>
  <c r="ET25" i="2"/>
  <c r="EX24" i="2"/>
  <c r="EW24" i="2"/>
  <c r="EU24" i="2"/>
  <c r="ET24" i="2"/>
  <c r="EX23" i="2"/>
  <c r="EW23" i="2"/>
  <c r="EU23" i="2"/>
  <c r="ET23" i="2"/>
  <c r="EX22" i="2"/>
  <c r="EW22" i="2"/>
  <c r="EU22" i="2"/>
  <c r="ET22" i="2"/>
  <c r="EX21" i="2"/>
  <c r="EW21" i="2"/>
  <c r="EU21" i="2"/>
  <c r="ET21" i="2"/>
  <c r="EX20" i="2"/>
  <c r="EW20" i="2"/>
  <c r="EU20" i="2"/>
  <c r="ET20" i="2"/>
  <c r="EX19" i="2"/>
  <c r="EW19" i="2"/>
  <c r="EU19" i="2"/>
  <c r="ET19" i="2"/>
  <c r="EX18" i="2"/>
  <c r="EW18" i="2"/>
  <c r="EU18" i="2"/>
  <c r="ET18" i="2"/>
  <c r="EX17" i="2"/>
  <c r="EW17" i="2"/>
  <c r="EU17" i="2"/>
  <c r="ET17" i="2"/>
  <c r="EX16" i="2"/>
  <c r="EW16" i="2"/>
  <c r="EU16" i="2"/>
  <c r="ET16" i="2"/>
  <c r="ET15" i="2"/>
  <c r="EV15" i="2" s="1"/>
  <c r="EX14" i="2"/>
  <c r="EW14" i="2"/>
  <c r="EU14" i="2"/>
  <c r="ET14" i="2"/>
  <c r="EX13" i="2"/>
  <c r="EW13" i="2"/>
  <c r="EU13" i="2"/>
  <c r="ET13" i="2"/>
  <c r="EX12" i="2"/>
  <c r="EW12" i="2"/>
  <c r="EU12" i="2"/>
  <c r="ET12" i="2"/>
  <c r="EX11" i="2"/>
  <c r="EW11" i="2"/>
  <c r="EU11" i="2"/>
  <c r="ET11" i="2"/>
  <c r="EX10" i="2"/>
  <c r="EW10" i="2"/>
  <c r="EU10" i="2"/>
  <c r="ET10" i="2"/>
  <c r="EX9" i="2"/>
  <c r="EW9" i="2"/>
  <c r="EU9" i="2"/>
  <c r="ET9" i="2"/>
  <c r="EX8" i="2"/>
  <c r="EW8" i="2"/>
  <c r="EU8" i="2"/>
  <c r="ET8" i="2"/>
  <c r="EX7" i="2"/>
  <c r="EW7" i="2"/>
  <c r="EU7" i="2"/>
  <c r="ET7" i="2"/>
  <c r="EX6" i="2"/>
  <c r="EW6" i="2"/>
  <c r="EU6" i="2"/>
  <c r="ET6" i="2"/>
  <c r="EX5" i="2"/>
  <c r="EU5" i="2"/>
  <c r="EJ202" i="2"/>
  <c r="EN201" i="2"/>
  <c r="EM201" i="2"/>
  <c r="EK201" i="2"/>
  <c r="EJ201" i="2"/>
  <c r="EN200" i="2"/>
  <c r="EM200" i="2"/>
  <c r="EK200" i="2"/>
  <c r="EJ200" i="2"/>
  <c r="EN199" i="2"/>
  <c r="EM199" i="2"/>
  <c r="EK199" i="2"/>
  <c r="EJ199" i="2"/>
  <c r="EN198" i="2"/>
  <c r="EM198" i="2"/>
  <c r="EK198" i="2"/>
  <c r="EJ198" i="2"/>
  <c r="EN197" i="2"/>
  <c r="EM197" i="2"/>
  <c r="EK197" i="2"/>
  <c r="EJ197" i="2"/>
  <c r="EN196" i="2"/>
  <c r="EM196" i="2"/>
  <c r="EK196" i="2"/>
  <c r="EJ196" i="2"/>
  <c r="EN195" i="2"/>
  <c r="EM195" i="2"/>
  <c r="EK195" i="2"/>
  <c r="EJ195" i="2"/>
  <c r="EN194" i="2"/>
  <c r="EM194" i="2"/>
  <c r="EK194" i="2"/>
  <c r="EJ194" i="2"/>
  <c r="EN193" i="2"/>
  <c r="EM193" i="2"/>
  <c r="EK193" i="2"/>
  <c r="EJ193" i="2"/>
  <c r="EN192" i="2"/>
  <c r="EM192" i="2"/>
  <c r="EK192" i="2"/>
  <c r="EJ192" i="2"/>
  <c r="EJ191" i="2"/>
  <c r="EL191" i="2" s="1"/>
  <c r="EP191" i="2" s="1"/>
  <c r="EN190" i="2"/>
  <c r="EM190" i="2"/>
  <c r="EK190" i="2"/>
  <c r="EJ190" i="2"/>
  <c r="EN189" i="2"/>
  <c r="EM189" i="2"/>
  <c r="EK189" i="2"/>
  <c r="EJ189" i="2"/>
  <c r="EN188" i="2"/>
  <c r="EM188" i="2"/>
  <c r="EK188" i="2"/>
  <c r="EJ188" i="2"/>
  <c r="EN187" i="2"/>
  <c r="EM187" i="2"/>
  <c r="EK187" i="2"/>
  <c r="EJ187" i="2"/>
  <c r="EN186" i="2"/>
  <c r="EM186" i="2"/>
  <c r="EK186" i="2"/>
  <c r="EJ186" i="2"/>
  <c r="EN185" i="2"/>
  <c r="EM185" i="2"/>
  <c r="EK185" i="2"/>
  <c r="EJ185" i="2"/>
  <c r="EN184" i="2"/>
  <c r="EM184" i="2"/>
  <c r="EK184" i="2"/>
  <c r="EJ184" i="2"/>
  <c r="EN183" i="2"/>
  <c r="EM183" i="2"/>
  <c r="EK183" i="2"/>
  <c r="EJ183" i="2"/>
  <c r="EN182" i="2"/>
  <c r="EM182" i="2"/>
  <c r="EK182" i="2"/>
  <c r="EJ182" i="2"/>
  <c r="EN181" i="2"/>
  <c r="EM181" i="2"/>
  <c r="EK181" i="2"/>
  <c r="EJ181" i="2"/>
  <c r="EJ180" i="2"/>
  <c r="EL180" i="2" s="1"/>
  <c r="EP180" i="2" s="1"/>
  <c r="EN179" i="2"/>
  <c r="EM179" i="2"/>
  <c r="EK179" i="2"/>
  <c r="EJ179" i="2"/>
  <c r="EN178" i="2"/>
  <c r="EM178" i="2"/>
  <c r="EK178" i="2"/>
  <c r="EJ178" i="2"/>
  <c r="EN177" i="2"/>
  <c r="EM177" i="2"/>
  <c r="EK177" i="2"/>
  <c r="EJ177" i="2"/>
  <c r="EN176" i="2"/>
  <c r="EM176" i="2"/>
  <c r="EK176" i="2"/>
  <c r="EL176" i="2" s="1"/>
  <c r="EN175" i="2"/>
  <c r="EM175" i="2"/>
  <c r="EK175" i="2"/>
  <c r="EL175" i="2" s="1"/>
  <c r="EN174" i="2"/>
  <c r="EM174" i="2"/>
  <c r="EK174" i="2"/>
  <c r="EL174" i="2" s="1"/>
  <c r="EN173" i="2"/>
  <c r="EM173" i="2"/>
  <c r="EK173" i="2"/>
  <c r="EL173" i="2" s="1"/>
  <c r="EN172" i="2"/>
  <c r="EM172" i="2"/>
  <c r="EK172" i="2"/>
  <c r="EL172" i="2" s="1"/>
  <c r="EN171" i="2"/>
  <c r="EM171" i="2"/>
  <c r="EK171" i="2"/>
  <c r="EL171" i="2" s="1"/>
  <c r="EN170" i="2"/>
  <c r="EM170" i="2"/>
  <c r="EK170" i="2"/>
  <c r="EL170" i="2" s="1"/>
  <c r="EL169" i="2"/>
  <c r="EP169" i="2" s="1"/>
  <c r="EN168" i="2"/>
  <c r="EM168" i="2"/>
  <c r="EK168" i="2"/>
  <c r="EL168" i="2" s="1"/>
  <c r="EN167" i="2"/>
  <c r="EM167" i="2"/>
  <c r="EK167" i="2"/>
  <c r="EL167" i="2" s="1"/>
  <c r="EN166" i="2"/>
  <c r="EM166" i="2"/>
  <c r="EK166" i="2"/>
  <c r="EL166" i="2" s="1"/>
  <c r="EN165" i="2"/>
  <c r="EM165" i="2"/>
  <c r="EK165" i="2"/>
  <c r="EL165" i="2" s="1"/>
  <c r="EN164" i="2"/>
  <c r="EM164" i="2"/>
  <c r="EK164" i="2"/>
  <c r="EL164" i="2" s="1"/>
  <c r="EN163" i="2"/>
  <c r="EM163" i="2"/>
  <c r="EK163" i="2"/>
  <c r="EL163" i="2" s="1"/>
  <c r="EN162" i="2"/>
  <c r="EM162" i="2"/>
  <c r="EK162" i="2"/>
  <c r="EL162" i="2" s="1"/>
  <c r="EN161" i="2"/>
  <c r="EM161" i="2"/>
  <c r="EK161" i="2"/>
  <c r="EL161" i="2" s="1"/>
  <c r="EN160" i="2"/>
  <c r="EM160" i="2"/>
  <c r="EK160" i="2"/>
  <c r="EL160" i="2" s="1"/>
  <c r="EN159" i="2"/>
  <c r="EM159" i="2"/>
  <c r="EK159" i="2"/>
  <c r="EL159" i="2" s="1"/>
  <c r="EL158" i="2"/>
  <c r="EP158" i="2" s="1"/>
  <c r="EN157" i="2"/>
  <c r="EM157" i="2"/>
  <c r="EK157" i="2"/>
  <c r="EL157" i="2" s="1"/>
  <c r="EN156" i="2"/>
  <c r="EM156" i="2"/>
  <c r="EK156" i="2"/>
  <c r="EL156" i="2" s="1"/>
  <c r="EN155" i="2"/>
  <c r="EM155" i="2"/>
  <c r="EK155" i="2"/>
  <c r="EL155" i="2" s="1"/>
  <c r="EN154" i="2"/>
  <c r="EM154" i="2"/>
  <c r="EK154" i="2"/>
  <c r="EL154" i="2" s="1"/>
  <c r="EN153" i="2"/>
  <c r="EM153" i="2"/>
  <c r="EK153" i="2"/>
  <c r="EL153" i="2" s="1"/>
  <c r="EN152" i="2"/>
  <c r="EM152" i="2"/>
  <c r="EK152" i="2"/>
  <c r="EL152" i="2" s="1"/>
  <c r="EN151" i="2"/>
  <c r="EM151" i="2"/>
  <c r="EK151" i="2"/>
  <c r="EL151" i="2" s="1"/>
  <c r="EN150" i="2"/>
  <c r="EM150" i="2"/>
  <c r="EK150" i="2"/>
  <c r="EL150" i="2" s="1"/>
  <c r="EN149" i="2"/>
  <c r="EM149" i="2"/>
  <c r="EK149" i="2"/>
  <c r="EL149" i="2" s="1"/>
  <c r="EN148" i="2"/>
  <c r="EM148" i="2"/>
  <c r="EK148" i="2"/>
  <c r="EL148" i="2" s="1"/>
  <c r="EL147" i="2"/>
  <c r="EP147" i="2" s="1"/>
  <c r="EN146" i="2"/>
  <c r="EM146" i="2"/>
  <c r="EK146" i="2"/>
  <c r="EL146" i="2" s="1"/>
  <c r="EN145" i="2"/>
  <c r="EM145" i="2"/>
  <c r="EK145" i="2"/>
  <c r="EL145" i="2" s="1"/>
  <c r="EN144" i="2"/>
  <c r="EM144" i="2"/>
  <c r="EK144" i="2"/>
  <c r="EL144" i="2" s="1"/>
  <c r="EN143" i="2"/>
  <c r="EM143" i="2"/>
  <c r="EK143" i="2"/>
  <c r="EL143" i="2" s="1"/>
  <c r="EN142" i="2"/>
  <c r="EM142" i="2"/>
  <c r="EK142" i="2"/>
  <c r="EL142" i="2" s="1"/>
  <c r="EN141" i="2"/>
  <c r="EM141" i="2"/>
  <c r="EK141" i="2"/>
  <c r="EL141" i="2" s="1"/>
  <c r="EN140" i="2"/>
  <c r="EM140" i="2"/>
  <c r="EK140" i="2"/>
  <c r="EL140" i="2" s="1"/>
  <c r="EN139" i="2"/>
  <c r="EM139" i="2"/>
  <c r="EK139" i="2"/>
  <c r="EL139" i="2" s="1"/>
  <c r="EN138" i="2"/>
  <c r="EM138" i="2"/>
  <c r="EK138" i="2"/>
  <c r="EL138" i="2" s="1"/>
  <c r="EN137" i="2"/>
  <c r="EM137" i="2"/>
  <c r="EK137" i="2"/>
  <c r="EL137" i="2" s="1"/>
  <c r="EN135" i="2"/>
  <c r="EM135" i="2"/>
  <c r="EK135" i="2"/>
  <c r="EL135" i="2" s="1"/>
  <c r="EN134" i="2"/>
  <c r="EM134" i="2"/>
  <c r="EK134" i="2"/>
  <c r="EL134" i="2" s="1"/>
  <c r="EN133" i="2"/>
  <c r="EM133" i="2"/>
  <c r="EK133" i="2"/>
  <c r="EL133" i="2" s="1"/>
  <c r="EN132" i="2"/>
  <c r="EM132" i="2"/>
  <c r="EK132" i="2"/>
  <c r="EL132" i="2" s="1"/>
  <c r="EN131" i="2"/>
  <c r="EM131" i="2"/>
  <c r="EK131" i="2"/>
  <c r="EL131" i="2" s="1"/>
  <c r="EN130" i="2"/>
  <c r="EM130" i="2"/>
  <c r="EK130" i="2"/>
  <c r="EL130" i="2" s="1"/>
  <c r="EN129" i="2"/>
  <c r="EM129" i="2"/>
  <c r="EK129" i="2"/>
  <c r="EL129" i="2" s="1"/>
  <c r="EN128" i="2"/>
  <c r="EM128" i="2"/>
  <c r="EK128" i="2"/>
  <c r="EL128" i="2" s="1"/>
  <c r="EN127" i="2"/>
  <c r="EM127" i="2"/>
  <c r="EK127" i="2"/>
  <c r="EL127" i="2" s="1"/>
  <c r="EN126" i="2"/>
  <c r="EM126" i="2"/>
  <c r="EK126" i="2"/>
  <c r="EL126" i="2" s="1"/>
  <c r="EL125" i="2"/>
  <c r="EN124" i="2"/>
  <c r="EM124" i="2"/>
  <c r="EK124" i="2"/>
  <c r="EL124" i="2" s="1"/>
  <c r="EN123" i="2"/>
  <c r="EM123" i="2"/>
  <c r="EK123" i="2"/>
  <c r="EL123" i="2" s="1"/>
  <c r="EN122" i="2"/>
  <c r="EM122" i="2"/>
  <c r="EK122" i="2"/>
  <c r="EL122" i="2" s="1"/>
  <c r="EN121" i="2"/>
  <c r="EM121" i="2"/>
  <c r="EK121" i="2"/>
  <c r="EL121" i="2" s="1"/>
  <c r="EN120" i="2"/>
  <c r="EM120" i="2"/>
  <c r="EK120" i="2"/>
  <c r="EL120" i="2" s="1"/>
  <c r="EN119" i="2"/>
  <c r="EM119" i="2"/>
  <c r="EK119" i="2"/>
  <c r="EL119" i="2" s="1"/>
  <c r="EN118" i="2"/>
  <c r="EM118" i="2"/>
  <c r="EK118" i="2"/>
  <c r="EL118" i="2" s="1"/>
  <c r="EN117" i="2"/>
  <c r="EM117" i="2"/>
  <c r="EK117" i="2"/>
  <c r="EL117" i="2" s="1"/>
  <c r="EN116" i="2"/>
  <c r="EM116" i="2"/>
  <c r="EK116" i="2"/>
  <c r="EL116" i="2" s="1"/>
  <c r="EN115" i="2"/>
  <c r="EM115" i="2"/>
  <c r="EK115" i="2"/>
  <c r="EL115" i="2" s="1"/>
  <c r="EL114" i="2"/>
  <c r="EN113" i="2"/>
  <c r="EM113" i="2"/>
  <c r="EK113" i="2"/>
  <c r="EL113" i="2" s="1"/>
  <c r="EN112" i="2"/>
  <c r="EM112" i="2"/>
  <c r="EK112" i="2"/>
  <c r="EL112" i="2" s="1"/>
  <c r="EN111" i="2"/>
  <c r="EM111" i="2"/>
  <c r="EK111" i="2"/>
  <c r="EL111" i="2" s="1"/>
  <c r="EN110" i="2"/>
  <c r="EM110" i="2"/>
  <c r="EK110" i="2"/>
  <c r="EL110" i="2" s="1"/>
  <c r="EN109" i="2"/>
  <c r="EM109" i="2"/>
  <c r="EK109" i="2"/>
  <c r="EL109" i="2" s="1"/>
  <c r="EN108" i="2"/>
  <c r="EM108" i="2"/>
  <c r="EK108" i="2"/>
  <c r="EL108" i="2" s="1"/>
  <c r="EN107" i="2"/>
  <c r="EM107" i="2"/>
  <c r="EK107" i="2"/>
  <c r="EL107" i="2" s="1"/>
  <c r="EN106" i="2"/>
  <c r="EM106" i="2"/>
  <c r="EK106" i="2"/>
  <c r="EL106" i="2" s="1"/>
  <c r="EN105" i="2"/>
  <c r="EM105" i="2"/>
  <c r="EK105" i="2"/>
  <c r="EL105" i="2" s="1"/>
  <c r="EN104" i="2"/>
  <c r="EM104" i="2"/>
  <c r="EK104" i="2"/>
  <c r="EL104" i="2" s="1"/>
  <c r="EL103" i="2"/>
  <c r="EQ103" i="2" s="1"/>
  <c r="EN102" i="2"/>
  <c r="EM102" i="2"/>
  <c r="EK102" i="2"/>
  <c r="EL102" i="2" s="1"/>
  <c r="EN101" i="2"/>
  <c r="EM101" i="2"/>
  <c r="EK101" i="2"/>
  <c r="EL101" i="2" s="1"/>
  <c r="EN100" i="2"/>
  <c r="EM100" i="2"/>
  <c r="EK100" i="2"/>
  <c r="EL100" i="2" s="1"/>
  <c r="EN99" i="2"/>
  <c r="EM99" i="2"/>
  <c r="EK99" i="2"/>
  <c r="EL99" i="2" s="1"/>
  <c r="EN98" i="2"/>
  <c r="EM98" i="2"/>
  <c r="EK98" i="2"/>
  <c r="EL98" i="2" s="1"/>
  <c r="EN97" i="2"/>
  <c r="EM97" i="2"/>
  <c r="EK97" i="2"/>
  <c r="EL97" i="2" s="1"/>
  <c r="EN96" i="2"/>
  <c r="EM96" i="2"/>
  <c r="EK96" i="2"/>
  <c r="EL96" i="2" s="1"/>
  <c r="EN95" i="2"/>
  <c r="EM95" i="2"/>
  <c r="EK95" i="2"/>
  <c r="EL95" i="2" s="1"/>
  <c r="EN94" i="2"/>
  <c r="EM94" i="2"/>
  <c r="EK94" i="2"/>
  <c r="EL94" i="2" s="1"/>
  <c r="EN93" i="2"/>
  <c r="EM93" i="2"/>
  <c r="EK93" i="2"/>
  <c r="EL93" i="2" s="1"/>
  <c r="EL92" i="2"/>
  <c r="EN91" i="2"/>
  <c r="EM91" i="2"/>
  <c r="EK91" i="2"/>
  <c r="EL91" i="2" s="1"/>
  <c r="EN90" i="2"/>
  <c r="EM90" i="2"/>
  <c r="EK90" i="2"/>
  <c r="EL90" i="2" s="1"/>
  <c r="EN89" i="2"/>
  <c r="EM89" i="2"/>
  <c r="EK89" i="2"/>
  <c r="EL89" i="2" s="1"/>
  <c r="EN88" i="2"/>
  <c r="EM88" i="2"/>
  <c r="EK88" i="2"/>
  <c r="EL88" i="2" s="1"/>
  <c r="EN87" i="2"/>
  <c r="EM87" i="2"/>
  <c r="EK87" i="2"/>
  <c r="EL87" i="2" s="1"/>
  <c r="EN86" i="2"/>
  <c r="EM86" i="2"/>
  <c r="EK86" i="2"/>
  <c r="EL86" i="2" s="1"/>
  <c r="EN85" i="2"/>
  <c r="EM85" i="2"/>
  <c r="EK85" i="2"/>
  <c r="EL85" i="2" s="1"/>
  <c r="EN84" i="2"/>
  <c r="EM84" i="2"/>
  <c r="EK84" i="2"/>
  <c r="EL84" i="2" s="1"/>
  <c r="EN83" i="2"/>
  <c r="EM83" i="2"/>
  <c r="EK83" i="2"/>
  <c r="EL83" i="2" s="1"/>
  <c r="EN82" i="2"/>
  <c r="EM82" i="2"/>
  <c r="EK82" i="2"/>
  <c r="EL82" i="2" s="1"/>
  <c r="EL81" i="2"/>
  <c r="EP81" i="2" s="1"/>
  <c r="EN80" i="2"/>
  <c r="EM80" i="2"/>
  <c r="EK80" i="2"/>
  <c r="EL80" i="2" s="1"/>
  <c r="EN79" i="2"/>
  <c r="EM79" i="2"/>
  <c r="EK79" i="2"/>
  <c r="EL79" i="2" s="1"/>
  <c r="EN78" i="2"/>
  <c r="EM78" i="2"/>
  <c r="EK78" i="2"/>
  <c r="EL78" i="2" s="1"/>
  <c r="EN77" i="2"/>
  <c r="EM77" i="2"/>
  <c r="EK77" i="2"/>
  <c r="EL77" i="2" s="1"/>
  <c r="EN76" i="2"/>
  <c r="EM76" i="2"/>
  <c r="EK76" i="2"/>
  <c r="EL76" i="2" s="1"/>
  <c r="EN75" i="2"/>
  <c r="EM75" i="2"/>
  <c r="EK75" i="2"/>
  <c r="EL75" i="2" s="1"/>
  <c r="EN74" i="2"/>
  <c r="EM74" i="2"/>
  <c r="EK74" i="2"/>
  <c r="EL74" i="2" s="1"/>
  <c r="EN73" i="2"/>
  <c r="EM73" i="2"/>
  <c r="EK73" i="2"/>
  <c r="EL73" i="2" s="1"/>
  <c r="EN72" i="2"/>
  <c r="EM72" i="2"/>
  <c r="EK72" i="2"/>
  <c r="EL72" i="2" s="1"/>
  <c r="EN71" i="2"/>
  <c r="EM71" i="2"/>
  <c r="EK71" i="2"/>
  <c r="EL71" i="2" s="1"/>
  <c r="EL70" i="2"/>
  <c r="EN69" i="2"/>
  <c r="EM69" i="2"/>
  <c r="EK69" i="2"/>
  <c r="EL69" i="2" s="1"/>
  <c r="EN68" i="2"/>
  <c r="EM68" i="2"/>
  <c r="EK68" i="2"/>
  <c r="EL68" i="2" s="1"/>
  <c r="EN67" i="2"/>
  <c r="EM67" i="2"/>
  <c r="EK67" i="2"/>
  <c r="EL67" i="2" s="1"/>
  <c r="EN66" i="2"/>
  <c r="EM66" i="2"/>
  <c r="EK66" i="2"/>
  <c r="EL66" i="2" s="1"/>
  <c r="EN65" i="2"/>
  <c r="EM65" i="2"/>
  <c r="EK65" i="2"/>
  <c r="EL65" i="2" s="1"/>
  <c r="EN64" i="2"/>
  <c r="EM64" i="2"/>
  <c r="EK64" i="2"/>
  <c r="EL64" i="2" s="1"/>
  <c r="EN63" i="2"/>
  <c r="EM63" i="2"/>
  <c r="EK63" i="2"/>
  <c r="EL63" i="2" s="1"/>
  <c r="EN62" i="2"/>
  <c r="EM62" i="2"/>
  <c r="EK62" i="2"/>
  <c r="EL62" i="2" s="1"/>
  <c r="EN61" i="2"/>
  <c r="EM61" i="2"/>
  <c r="EK61" i="2"/>
  <c r="EL61" i="2" s="1"/>
  <c r="EN60" i="2"/>
  <c r="EM60" i="2"/>
  <c r="EK60" i="2"/>
  <c r="EL60" i="2" s="1"/>
  <c r="EL59" i="2"/>
  <c r="EN58" i="2"/>
  <c r="EM58" i="2"/>
  <c r="EK58" i="2"/>
  <c r="EL58" i="2" s="1"/>
  <c r="EN57" i="2"/>
  <c r="EM57" i="2"/>
  <c r="EK57" i="2"/>
  <c r="EL57" i="2" s="1"/>
  <c r="EN56" i="2"/>
  <c r="EM56" i="2"/>
  <c r="EK56" i="2"/>
  <c r="EL56" i="2" s="1"/>
  <c r="EN55" i="2"/>
  <c r="EM55" i="2"/>
  <c r="EK55" i="2"/>
  <c r="EL55" i="2" s="1"/>
  <c r="EN54" i="2"/>
  <c r="EM54" i="2"/>
  <c r="EK54" i="2"/>
  <c r="EL54" i="2" s="1"/>
  <c r="EN53" i="2"/>
  <c r="EM53" i="2"/>
  <c r="EK53" i="2"/>
  <c r="EL53" i="2" s="1"/>
  <c r="EN52" i="2"/>
  <c r="EM52" i="2"/>
  <c r="EK52" i="2"/>
  <c r="EL52" i="2" s="1"/>
  <c r="EN51" i="2"/>
  <c r="EM51" i="2"/>
  <c r="EK51" i="2"/>
  <c r="EL51" i="2" s="1"/>
  <c r="EN50" i="2"/>
  <c r="EM50" i="2"/>
  <c r="EK50" i="2"/>
  <c r="EL50" i="2" s="1"/>
  <c r="EN49" i="2"/>
  <c r="EM49" i="2"/>
  <c r="EK49" i="2"/>
  <c r="EL49" i="2" s="1"/>
  <c r="EL48" i="2"/>
  <c r="EP48" i="2" s="1"/>
  <c r="EN47" i="2"/>
  <c r="EM47" i="2"/>
  <c r="EK47" i="2"/>
  <c r="EL47" i="2" s="1"/>
  <c r="EN46" i="2"/>
  <c r="EM46" i="2"/>
  <c r="EK46" i="2"/>
  <c r="EL46" i="2" s="1"/>
  <c r="EN45" i="2"/>
  <c r="EM45" i="2"/>
  <c r="EK45" i="2"/>
  <c r="EL45" i="2" s="1"/>
  <c r="EN44" i="2"/>
  <c r="EM44" i="2"/>
  <c r="EK44" i="2"/>
  <c r="EL44" i="2" s="1"/>
  <c r="EN43" i="2"/>
  <c r="EM43" i="2"/>
  <c r="EK43" i="2"/>
  <c r="EL43" i="2" s="1"/>
  <c r="EN42" i="2"/>
  <c r="EM42" i="2"/>
  <c r="EK42" i="2"/>
  <c r="EL42" i="2" s="1"/>
  <c r="EN41" i="2"/>
  <c r="EM41" i="2"/>
  <c r="EK41" i="2"/>
  <c r="EL41" i="2" s="1"/>
  <c r="EN40" i="2"/>
  <c r="EM40" i="2"/>
  <c r="EK40" i="2"/>
  <c r="EL40" i="2" s="1"/>
  <c r="EN39" i="2"/>
  <c r="EM39" i="2"/>
  <c r="EK39" i="2"/>
  <c r="EL39" i="2" s="1"/>
  <c r="EN38" i="2"/>
  <c r="EM38" i="2"/>
  <c r="EK38" i="2"/>
  <c r="EL38" i="2" s="1"/>
  <c r="EL37" i="2"/>
  <c r="EN36" i="2"/>
  <c r="EM36" i="2"/>
  <c r="EK36" i="2"/>
  <c r="EL36" i="2" s="1"/>
  <c r="EN35" i="2"/>
  <c r="EM35" i="2"/>
  <c r="EK35" i="2"/>
  <c r="EL35" i="2" s="1"/>
  <c r="EN34" i="2"/>
  <c r="EM34" i="2"/>
  <c r="EK34" i="2"/>
  <c r="EL34" i="2" s="1"/>
  <c r="EN33" i="2"/>
  <c r="EM33" i="2"/>
  <c r="EK33" i="2"/>
  <c r="EL33" i="2" s="1"/>
  <c r="EN32" i="2"/>
  <c r="EM32" i="2"/>
  <c r="EK32" i="2"/>
  <c r="EL32" i="2" s="1"/>
  <c r="EN31" i="2"/>
  <c r="EM31" i="2"/>
  <c r="EK31" i="2"/>
  <c r="EL31" i="2" s="1"/>
  <c r="EN30" i="2"/>
  <c r="EM30" i="2"/>
  <c r="EK30" i="2"/>
  <c r="EL30" i="2" s="1"/>
  <c r="EN29" i="2"/>
  <c r="EM29" i="2"/>
  <c r="EK29" i="2"/>
  <c r="EL29" i="2" s="1"/>
  <c r="EN28" i="2"/>
  <c r="EM28" i="2"/>
  <c r="EK28" i="2"/>
  <c r="EL28" i="2" s="1"/>
  <c r="EN27" i="2"/>
  <c r="EM27" i="2"/>
  <c r="EK27" i="2"/>
  <c r="EL27" i="2" s="1"/>
  <c r="EL26" i="2"/>
  <c r="EN25" i="2"/>
  <c r="EM25" i="2"/>
  <c r="EK25" i="2"/>
  <c r="EL25" i="2" s="1"/>
  <c r="EN24" i="2"/>
  <c r="EM24" i="2"/>
  <c r="EK24" i="2"/>
  <c r="EL24" i="2" s="1"/>
  <c r="EN23" i="2"/>
  <c r="EM23" i="2"/>
  <c r="EK23" i="2"/>
  <c r="EL23" i="2" s="1"/>
  <c r="EN22" i="2"/>
  <c r="EM22" i="2"/>
  <c r="EK22" i="2"/>
  <c r="EL22" i="2" s="1"/>
  <c r="EN21" i="2"/>
  <c r="EM21" i="2"/>
  <c r="EK21" i="2"/>
  <c r="EL21" i="2" s="1"/>
  <c r="EN20" i="2"/>
  <c r="EM20" i="2"/>
  <c r="EK20" i="2"/>
  <c r="EL20" i="2" s="1"/>
  <c r="EN19" i="2"/>
  <c r="EM19" i="2"/>
  <c r="EK19" i="2"/>
  <c r="EL19" i="2" s="1"/>
  <c r="EN18" i="2"/>
  <c r="EM18" i="2"/>
  <c r="EK18" i="2"/>
  <c r="EL18" i="2" s="1"/>
  <c r="EN17" i="2"/>
  <c r="EM17" i="2"/>
  <c r="EK17" i="2"/>
  <c r="EL17" i="2" s="1"/>
  <c r="EN16" i="2"/>
  <c r="EM16" i="2"/>
  <c r="EK16" i="2"/>
  <c r="EL16" i="2" s="1"/>
  <c r="EL15" i="2"/>
  <c r="EQ15" i="2" s="1"/>
  <c r="EN14" i="2"/>
  <c r="EM14" i="2"/>
  <c r="EK14" i="2"/>
  <c r="EL14" i="2" s="1"/>
  <c r="EN13" i="2"/>
  <c r="EM13" i="2"/>
  <c r="EK13" i="2"/>
  <c r="EL13" i="2" s="1"/>
  <c r="EN12" i="2"/>
  <c r="EM12" i="2"/>
  <c r="EK12" i="2"/>
  <c r="EL12" i="2" s="1"/>
  <c r="EN11" i="2"/>
  <c r="EM11" i="2"/>
  <c r="EK11" i="2"/>
  <c r="EL11" i="2" s="1"/>
  <c r="EN10" i="2"/>
  <c r="EM10" i="2"/>
  <c r="EK10" i="2"/>
  <c r="EL10" i="2" s="1"/>
  <c r="EN9" i="2"/>
  <c r="EM9" i="2"/>
  <c r="EK9" i="2"/>
  <c r="EL9" i="2" s="1"/>
  <c r="EN8" i="2"/>
  <c r="EM8" i="2"/>
  <c r="EK8" i="2"/>
  <c r="EL8" i="2" s="1"/>
  <c r="EN7" i="2"/>
  <c r="EM7" i="2"/>
  <c r="EK7" i="2"/>
  <c r="EL7" i="2" s="1"/>
  <c r="EN6" i="2"/>
  <c r="EM6" i="2"/>
  <c r="EK6" i="2"/>
  <c r="EL6" i="2" s="1"/>
  <c r="EN5" i="2"/>
  <c r="EM5" i="2"/>
  <c r="EK5" i="2"/>
  <c r="EL5" i="2" s="1"/>
  <c r="DZ202" i="2"/>
  <c r="ED201" i="2"/>
  <c r="EC201" i="2"/>
  <c r="EA201" i="2"/>
  <c r="DZ201" i="2"/>
  <c r="ED200" i="2"/>
  <c r="EC200" i="2"/>
  <c r="EA200" i="2"/>
  <c r="DZ200" i="2"/>
  <c r="ED199" i="2"/>
  <c r="EC199" i="2"/>
  <c r="EA199" i="2"/>
  <c r="DZ199" i="2"/>
  <c r="ED198" i="2"/>
  <c r="EC198" i="2"/>
  <c r="EA198" i="2"/>
  <c r="DZ198" i="2"/>
  <c r="ED197" i="2"/>
  <c r="EC197" i="2"/>
  <c r="EA197" i="2"/>
  <c r="DZ197" i="2"/>
  <c r="ED196" i="2"/>
  <c r="EC196" i="2"/>
  <c r="EA196" i="2"/>
  <c r="DZ196" i="2"/>
  <c r="ED195" i="2"/>
  <c r="EC195" i="2"/>
  <c r="EA195" i="2"/>
  <c r="DZ195" i="2"/>
  <c r="ED194" i="2"/>
  <c r="EC194" i="2"/>
  <c r="EA194" i="2"/>
  <c r="DZ194" i="2"/>
  <c r="ED193" i="2"/>
  <c r="EC193" i="2"/>
  <c r="EA193" i="2"/>
  <c r="DZ193" i="2"/>
  <c r="ED192" i="2"/>
  <c r="EC192" i="2"/>
  <c r="EA192" i="2"/>
  <c r="DZ192" i="2"/>
  <c r="DZ191" i="2"/>
  <c r="EB191" i="2" s="1"/>
  <c r="EF191" i="2" s="1"/>
  <c r="ED190" i="2"/>
  <c r="EC190" i="2"/>
  <c r="EA190" i="2"/>
  <c r="DZ190" i="2"/>
  <c r="ED189" i="2"/>
  <c r="EC189" i="2"/>
  <c r="EA189" i="2"/>
  <c r="DZ189" i="2"/>
  <c r="ED188" i="2"/>
  <c r="EC188" i="2"/>
  <c r="EA188" i="2"/>
  <c r="DZ188" i="2"/>
  <c r="ED187" i="2"/>
  <c r="EC187" i="2"/>
  <c r="EA187" i="2"/>
  <c r="DZ187" i="2"/>
  <c r="ED186" i="2"/>
  <c r="EC186" i="2"/>
  <c r="EA186" i="2"/>
  <c r="DZ186" i="2"/>
  <c r="ED185" i="2"/>
  <c r="EC185" i="2"/>
  <c r="EA185" i="2"/>
  <c r="DZ185" i="2"/>
  <c r="ED184" i="2"/>
  <c r="EC184" i="2"/>
  <c r="EA184" i="2"/>
  <c r="DZ184" i="2"/>
  <c r="ED183" i="2"/>
  <c r="EC183" i="2"/>
  <c r="EA183" i="2"/>
  <c r="DZ183" i="2"/>
  <c r="ED182" i="2"/>
  <c r="EC182" i="2"/>
  <c r="EA182" i="2"/>
  <c r="DZ182" i="2"/>
  <c r="ED181" i="2"/>
  <c r="EC181" i="2"/>
  <c r="EA181" i="2"/>
  <c r="DZ181" i="2"/>
  <c r="DZ180" i="2"/>
  <c r="EB180" i="2" s="1"/>
  <c r="EF180" i="2" s="1"/>
  <c r="ED179" i="2"/>
  <c r="EC179" i="2"/>
  <c r="EA179" i="2"/>
  <c r="DZ179" i="2"/>
  <c r="ED178" i="2"/>
  <c r="EC178" i="2"/>
  <c r="EA178" i="2"/>
  <c r="DZ178" i="2"/>
  <c r="ED177" i="2"/>
  <c r="EC177" i="2"/>
  <c r="EA177" i="2"/>
  <c r="DZ177" i="2"/>
  <c r="ED176" i="2"/>
  <c r="EC176" i="2"/>
  <c r="EA176" i="2"/>
  <c r="DZ176" i="2"/>
  <c r="ED175" i="2"/>
  <c r="EC175" i="2"/>
  <c r="EA175" i="2"/>
  <c r="DZ175" i="2"/>
  <c r="ED174" i="2"/>
  <c r="EC174" i="2"/>
  <c r="EA174" i="2"/>
  <c r="DZ174" i="2"/>
  <c r="ED173" i="2"/>
  <c r="EC173" i="2"/>
  <c r="EA173" i="2"/>
  <c r="DZ173" i="2"/>
  <c r="ED172" i="2"/>
  <c r="EC172" i="2"/>
  <c r="EA172" i="2"/>
  <c r="DZ172" i="2"/>
  <c r="ED171" i="2"/>
  <c r="EC171" i="2"/>
  <c r="EA171" i="2"/>
  <c r="DZ171" i="2"/>
  <c r="ED170" i="2"/>
  <c r="EC170" i="2"/>
  <c r="EA170" i="2"/>
  <c r="DZ170" i="2"/>
  <c r="DZ169" i="2"/>
  <c r="EB169" i="2" s="1"/>
  <c r="EF169" i="2" s="1"/>
  <c r="ED168" i="2"/>
  <c r="EC168" i="2"/>
  <c r="EA168" i="2"/>
  <c r="DZ168" i="2"/>
  <c r="ED167" i="2"/>
  <c r="EC167" i="2"/>
  <c r="EA167" i="2"/>
  <c r="DZ167" i="2"/>
  <c r="ED166" i="2"/>
  <c r="EC166" i="2"/>
  <c r="EA166" i="2"/>
  <c r="DZ166" i="2"/>
  <c r="ED165" i="2"/>
  <c r="EC165" i="2"/>
  <c r="EA165" i="2"/>
  <c r="DZ165" i="2"/>
  <c r="ED164" i="2"/>
  <c r="EC164" i="2"/>
  <c r="EA164" i="2"/>
  <c r="DZ164" i="2"/>
  <c r="ED163" i="2"/>
  <c r="EC163" i="2"/>
  <c r="EA163" i="2"/>
  <c r="DZ163" i="2"/>
  <c r="ED162" i="2"/>
  <c r="EC162" i="2"/>
  <c r="EA162" i="2"/>
  <c r="DZ162" i="2"/>
  <c r="ED161" i="2"/>
  <c r="EC161" i="2"/>
  <c r="EA161" i="2"/>
  <c r="DZ161" i="2"/>
  <c r="ED160" i="2"/>
  <c r="EC160" i="2"/>
  <c r="EA160" i="2"/>
  <c r="DZ160" i="2"/>
  <c r="ED159" i="2"/>
  <c r="EC159" i="2"/>
  <c r="EA159" i="2"/>
  <c r="DZ159" i="2"/>
  <c r="EB158" i="2"/>
  <c r="EF158" i="2" s="1"/>
  <c r="ED157" i="2"/>
  <c r="EC157" i="2"/>
  <c r="EA157" i="2"/>
  <c r="EB157" i="2" s="1"/>
  <c r="ED156" i="2"/>
  <c r="EC156" i="2"/>
  <c r="EA156" i="2"/>
  <c r="EB156" i="2" s="1"/>
  <c r="ED155" i="2"/>
  <c r="EC155" i="2"/>
  <c r="EA155" i="2"/>
  <c r="EB155" i="2" s="1"/>
  <c r="ED154" i="2"/>
  <c r="EC154" i="2"/>
  <c r="EA154" i="2"/>
  <c r="EB154" i="2" s="1"/>
  <c r="ED153" i="2"/>
  <c r="EC153" i="2"/>
  <c r="EA153" i="2"/>
  <c r="EB153" i="2" s="1"/>
  <c r="ED152" i="2"/>
  <c r="EC152" i="2"/>
  <c r="EA152" i="2"/>
  <c r="EB152" i="2" s="1"/>
  <c r="ED151" i="2"/>
  <c r="EC151" i="2"/>
  <c r="EA151" i="2"/>
  <c r="EB151" i="2" s="1"/>
  <c r="ED150" i="2"/>
  <c r="EC150" i="2"/>
  <c r="EA150" i="2"/>
  <c r="EB150" i="2" s="1"/>
  <c r="ED149" i="2"/>
  <c r="EC149" i="2"/>
  <c r="EA149" i="2"/>
  <c r="EB149" i="2" s="1"/>
  <c r="ED148" i="2"/>
  <c r="EC148" i="2"/>
  <c r="EA148" i="2"/>
  <c r="EB148" i="2" s="1"/>
  <c r="EB147" i="2"/>
  <c r="EF147" i="2" s="1"/>
  <c r="ED146" i="2"/>
  <c r="EC146" i="2"/>
  <c r="EA146" i="2"/>
  <c r="EB146" i="2" s="1"/>
  <c r="ED145" i="2"/>
  <c r="EC145" i="2"/>
  <c r="EA145" i="2"/>
  <c r="EB145" i="2" s="1"/>
  <c r="ED144" i="2"/>
  <c r="EC144" i="2"/>
  <c r="EA144" i="2"/>
  <c r="EB144" i="2" s="1"/>
  <c r="ED143" i="2"/>
  <c r="EC143" i="2"/>
  <c r="EA143" i="2"/>
  <c r="EB143" i="2" s="1"/>
  <c r="ED142" i="2"/>
  <c r="EC142" i="2"/>
  <c r="EA142" i="2"/>
  <c r="EB142" i="2" s="1"/>
  <c r="ED141" i="2"/>
  <c r="EC141" i="2"/>
  <c r="EA141" i="2"/>
  <c r="EB141" i="2" s="1"/>
  <c r="ED140" i="2"/>
  <c r="EC140" i="2"/>
  <c r="EA140" i="2"/>
  <c r="EB140" i="2" s="1"/>
  <c r="ED139" i="2"/>
  <c r="EC139" i="2"/>
  <c r="EA139" i="2"/>
  <c r="EB139" i="2" s="1"/>
  <c r="ED138" i="2"/>
  <c r="EC138" i="2"/>
  <c r="EA138" i="2"/>
  <c r="EB138" i="2" s="1"/>
  <c r="ED137" i="2"/>
  <c r="EC137" i="2"/>
  <c r="EA137" i="2"/>
  <c r="EB137" i="2" s="1"/>
  <c r="DV202" i="2"/>
  <c r="DP202" i="2"/>
  <c r="DN201" i="2"/>
  <c r="DP201" i="2" s="1"/>
  <c r="DN200" i="2"/>
  <c r="DP200" i="2" s="1"/>
  <c r="DN199" i="2"/>
  <c r="DP199" i="2" s="1"/>
  <c r="DN198" i="2"/>
  <c r="DP198" i="2" s="1"/>
  <c r="DN197" i="2"/>
  <c r="DP197" i="2" s="1"/>
  <c r="DN196" i="2"/>
  <c r="DP196" i="2" s="1"/>
  <c r="DN195" i="2"/>
  <c r="DP195" i="2" s="1"/>
  <c r="DN194" i="2"/>
  <c r="DP194" i="2" s="1"/>
  <c r="DN193" i="2"/>
  <c r="DP193" i="2" s="1"/>
  <c r="DN192" i="2"/>
  <c r="DP192" i="2" s="1"/>
  <c r="DN191" i="2"/>
  <c r="DP191" i="2" s="1"/>
  <c r="DR191" i="2" s="1"/>
  <c r="DN190" i="2"/>
  <c r="DP190" i="2" s="1"/>
  <c r="DN189" i="2"/>
  <c r="DP189" i="2" s="1"/>
  <c r="DN188" i="2"/>
  <c r="DP188" i="2" s="1"/>
  <c r="DN187" i="2"/>
  <c r="DP187" i="2" s="1"/>
  <c r="DN186" i="2"/>
  <c r="DP186" i="2" s="1"/>
  <c r="DN185" i="2"/>
  <c r="DP185" i="2" s="1"/>
  <c r="DN184" i="2"/>
  <c r="DP184" i="2" s="1"/>
  <c r="DN183" i="2"/>
  <c r="DP183" i="2" s="1"/>
  <c r="DN182" i="2"/>
  <c r="DP182" i="2" s="1"/>
  <c r="DN181" i="2"/>
  <c r="DP181" i="2" s="1"/>
  <c r="DN180" i="2"/>
  <c r="DP180" i="2" s="1"/>
  <c r="DR180" i="2" s="1"/>
  <c r="DV180" i="2" s="1"/>
  <c r="DN179" i="2"/>
  <c r="DP179" i="2" s="1"/>
  <c r="DN178" i="2"/>
  <c r="DP178" i="2" s="1"/>
  <c r="DN177" i="2"/>
  <c r="DP177" i="2" s="1"/>
  <c r="DN176" i="2"/>
  <c r="DP176" i="2" s="1"/>
  <c r="DN175" i="2"/>
  <c r="DP175" i="2" s="1"/>
  <c r="DN174" i="2"/>
  <c r="DP174" i="2" s="1"/>
  <c r="DN173" i="2"/>
  <c r="DP173" i="2" s="1"/>
  <c r="DN172" i="2"/>
  <c r="DP172" i="2" s="1"/>
  <c r="DN171" i="2"/>
  <c r="DP171" i="2" s="1"/>
  <c r="DN170" i="2"/>
  <c r="DP170" i="2" s="1"/>
  <c r="DN169" i="2"/>
  <c r="DP169" i="2" s="1"/>
  <c r="DR169" i="2" s="1"/>
  <c r="DN168" i="2"/>
  <c r="DP168" i="2" s="1"/>
  <c r="DN167" i="2"/>
  <c r="DP167" i="2" s="1"/>
  <c r="DN166" i="2"/>
  <c r="DP166" i="2" s="1"/>
  <c r="DN165" i="2"/>
  <c r="DP165" i="2" s="1"/>
  <c r="DN164" i="2"/>
  <c r="DP164" i="2" s="1"/>
  <c r="DR158" i="2"/>
  <c r="DV158" i="2" s="1"/>
  <c r="DR147" i="2"/>
  <c r="DV147" i="2" s="1"/>
  <c r="DR136" i="2"/>
  <c r="DV136" i="2" s="1"/>
  <c r="DT201" i="2"/>
  <c r="DS201" i="2"/>
  <c r="DQ201" i="2"/>
  <c r="DT200" i="2"/>
  <c r="DS200" i="2"/>
  <c r="DQ200" i="2"/>
  <c r="DT199" i="2"/>
  <c r="DS199" i="2"/>
  <c r="DQ199" i="2"/>
  <c r="DT198" i="2"/>
  <c r="DS198" i="2"/>
  <c r="DQ198" i="2"/>
  <c r="DT197" i="2"/>
  <c r="DS197" i="2"/>
  <c r="DQ197" i="2"/>
  <c r="DT196" i="2"/>
  <c r="DS196" i="2"/>
  <c r="DQ196" i="2"/>
  <c r="DT195" i="2"/>
  <c r="DS195" i="2"/>
  <c r="DQ195" i="2"/>
  <c r="DT194" i="2"/>
  <c r="DS194" i="2"/>
  <c r="DQ194" i="2"/>
  <c r="DT193" i="2"/>
  <c r="DS193" i="2"/>
  <c r="DQ193" i="2"/>
  <c r="DT192" i="2"/>
  <c r="DS192" i="2"/>
  <c r="DQ192" i="2"/>
  <c r="DT190" i="2"/>
  <c r="DS190" i="2"/>
  <c r="DQ190" i="2"/>
  <c r="DT189" i="2"/>
  <c r="DS189" i="2"/>
  <c r="DQ189" i="2"/>
  <c r="DT188" i="2"/>
  <c r="DS188" i="2"/>
  <c r="DQ188" i="2"/>
  <c r="DT187" i="2"/>
  <c r="DS187" i="2"/>
  <c r="DQ187" i="2"/>
  <c r="DT186" i="2"/>
  <c r="DS186" i="2"/>
  <c r="DQ186" i="2"/>
  <c r="DT185" i="2"/>
  <c r="DS185" i="2"/>
  <c r="DQ185" i="2"/>
  <c r="DT184" i="2"/>
  <c r="DS184" i="2"/>
  <c r="DQ184" i="2"/>
  <c r="DT183" i="2"/>
  <c r="DS183" i="2"/>
  <c r="DQ183" i="2"/>
  <c r="DT182" i="2"/>
  <c r="DS182" i="2"/>
  <c r="DQ182" i="2"/>
  <c r="DT181" i="2"/>
  <c r="DS181" i="2"/>
  <c r="DQ181" i="2"/>
  <c r="DT179" i="2"/>
  <c r="DS179" i="2"/>
  <c r="DQ179" i="2"/>
  <c r="DT178" i="2"/>
  <c r="DS178" i="2"/>
  <c r="DQ178" i="2"/>
  <c r="DT177" i="2"/>
  <c r="DS177" i="2"/>
  <c r="DQ177" i="2"/>
  <c r="DT176" i="2"/>
  <c r="DS176" i="2"/>
  <c r="DQ176" i="2"/>
  <c r="DT175" i="2"/>
  <c r="DS175" i="2"/>
  <c r="DQ175" i="2"/>
  <c r="DT174" i="2"/>
  <c r="DS174" i="2"/>
  <c r="DQ174" i="2"/>
  <c r="DT173" i="2"/>
  <c r="DS173" i="2"/>
  <c r="DQ173" i="2"/>
  <c r="DT172" i="2"/>
  <c r="DS172" i="2"/>
  <c r="DQ172" i="2"/>
  <c r="DT171" i="2"/>
  <c r="DS171" i="2"/>
  <c r="DQ171" i="2"/>
  <c r="DT170" i="2"/>
  <c r="DS170" i="2"/>
  <c r="DQ170" i="2"/>
  <c r="DT168" i="2"/>
  <c r="DS168" i="2"/>
  <c r="DQ168" i="2"/>
  <c r="DR168" i="2" s="1"/>
  <c r="DT167" i="2"/>
  <c r="DS167" i="2"/>
  <c r="DQ167" i="2"/>
  <c r="DT166" i="2"/>
  <c r="DS166" i="2"/>
  <c r="DQ166" i="2"/>
  <c r="DT165" i="2"/>
  <c r="DS165" i="2"/>
  <c r="DQ165" i="2"/>
  <c r="DT164" i="2"/>
  <c r="DS164" i="2"/>
  <c r="DQ164" i="2"/>
  <c r="DT163" i="2"/>
  <c r="DS163" i="2"/>
  <c r="DQ163" i="2"/>
  <c r="DR163" i="2" s="1"/>
  <c r="DT162" i="2"/>
  <c r="DS162" i="2"/>
  <c r="DQ162" i="2"/>
  <c r="DR162" i="2" s="1"/>
  <c r="DT161" i="2"/>
  <c r="DS161" i="2"/>
  <c r="DQ161" i="2"/>
  <c r="DR161" i="2" s="1"/>
  <c r="DT160" i="2"/>
  <c r="DS160" i="2"/>
  <c r="DQ160" i="2"/>
  <c r="DR160" i="2" s="1"/>
  <c r="DT159" i="2"/>
  <c r="DS159" i="2"/>
  <c r="DQ159" i="2"/>
  <c r="DR159" i="2" s="1"/>
  <c r="DT157" i="2"/>
  <c r="DS157" i="2"/>
  <c r="DQ157" i="2"/>
  <c r="DR157" i="2" s="1"/>
  <c r="DT156" i="2"/>
  <c r="DS156" i="2"/>
  <c r="DQ156" i="2"/>
  <c r="DR156" i="2" s="1"/>
  <c r="DT155" i="2"/>
  <c r="DS155" i="2"/>
  <c r="DQ155" i="2"/>
  <c r="DR155" i="2" s="1"/>
  <c r="DT154" i="2"/>
  <c r="DS154" i="2"/>
  <c r="DQ154" i="2"/>
  <c r="DR154" i="2" s="1"/>
  <c r="DT153" i="2"/>
  <c r="DS153" i="2"/>
  <c r="DQ153" i="2"/>
  <c r="DR153" i="2" s="1"/>
  <c r="DT152" i="2"/>
  <c r="DS152" i="2"/>
  <c r="DQ152" i="2"/>
  <c r="DR152" i="2" s="1"/>
  <c r="DT151" i="2"/>
  <c r="DS151" i="2"/>
  <c r="DQ151" i="2"/>
  <c r="DR151" i="2" s="1"/>
  <c r="DT150" i="2"/>
  <c r="DS150" i="2"/>
  <c r="DQ150" i="2"/>
  <c r="DR150" i="2" s="1"/>
  <c r="DT149" i="2"/>
  <c r="DS149" i="2"/>
  <c r="DQ149" i="2"/>
  <c r="DR149" i="2" s="1"/>
  <c r="DT148" i="2"/>
  <c r="DS148" i="2"/>
  <c r="DQ148" i="2"/>
  <c r="DR148" i="2" s="1"/>
  <c r="DT146" i="2"/>
  <c r="DS146" i="2"/>
  <c r="DQ146" i="2"/>
  <c r="DR146" i="2" s="1"/>
  <c r="DT145" i="2"/>
  <c r="DS145" i="2"/>
  <c r="DQ145" i="2"/>
  <c r="DR145" i="2" s="1"/>
  <c r="DT144" i="2"/>
  <c r="DS144" i="2"/>
  <c r="DQ144" i="2"/>
  <c r="DR144" i="2" s="1"/>
  <c r="DT143" i="2"/>
  <c r="DS143" i="2"/>
  <c r="DQ143" i="2"/>
  <c r="DR143" i="2" s="1"/>
  <c r="DT142" i="2"/>
  <c r="DS142" i="2"/>
  <c r="DQ142" i="2"/>
  <c r="DR142" i="2" s="1"/>
  <c r="DT141" i="2"/>
  <c r="DS141" i="2"/>
  <c r="DQ141" i="2"/>
  <c r="DR141" i="2" s="1"/>
  <c r="DT140" i="2"/>
  <c r="DS140" i="2"/>
  <c r="DQ140" i="2"/>
  <c r="DR140" i="2" s="1"/>
  <c r="DT139" i="2"/>
  <c r="DS139" i="2"/>
  <c r="DQ139" i="2"/>
  <c r="DR139" i="2" s="1"/>
  <c r="DT138" i="2"/>
  <c r="DS138" i="2"/>
  <c r="DQ138" i="2"/>
  <c r="DR138" i="2" s="1"/>
  <c r="DT137" i="2"/>
  <c r="DS137" i="2"/>
  <c r="DQ137" i="2"/>
  <c r="DR137" i="2" s="1"/>
  <c r="DK202" i="2"/>
  <c r="DL202" i="2" s="1"/>
  <c r="DK201" i="2"/>
  <c r="DK200" i="2"/>
  <c r="DK199" i="2"/>
  <c r="DK198" i="2"/>
  <c r="DK197" i="2"/>
  <c r="DK196" i="2"/>
  <c r="DK195" i="2"/>
  <c r="DK194" i="2"/>
  <c r="DK193" i="2"/>
  <c r="DK192" i="2"/>
  <c r="DK191" i="2"/>
  <c r="FE191" i="2" s="1"/>
  <c r="DK190" i="2"/>
  <c r="DK189" i="2"/>
  <c r="DK188" i="2"/>
  <c r="DK187" i="2"/>
  <c r="DK186" i="2"/>
  <c r="DK185" i="2"/>
  <c r="DK184" i="2"/>
  <c r="DK183" i="2"/>
  <c r="DK182" i="2"/>
  <c r="DK181" i="2"/>
  <c r="DK180" i="2"/>
  <c r="DK179" i="2"/>
  <c r="DK178" i="2"/>
  <c r="DK177" i="2"/>
  <c r="DK176" i="2"/>
  <c r="DK175" i="2"/>
  <c r="DK174" i="2"/>
  <c r="DK173" i="2"/>
  <c r="DK172" i="2"/>
  <c r="DK171" i="2"/>
  <c r="DK170" i="2"/>
  <c r="DK169" i="2"/>
  <c r="FE169" i="2" s="1"/>
  <c r="DK168" i="2"/>
  <c r="DK167" i="2"/>
  <c r="DK166" i="2"/>
  <c r="DK165" i="2"/>
  <c r="DK164" i="2"/>
  <c r="DK163" i="2"/>
  <c r="DK162" i="2"/>
  <c r="DK161" i="2"/>
  <c r="DK160" i="2"/>
  <c r="DK159" i="2"/>
  <c r="DK158" i="2"/>
  <c r="FE158" i="2" s="1"/>
  <c r="DK157" i="2"/>
  <c r="DL157" i="2" s="1"/>
  <c r="DK156" i="2"/>
  <c r="DK155" i="2"/>
  <c r="DK154" i="2"/>
  <c r="DK153" i="2"/>
  <c r="DL153" i="2" s="1"/>
  <c r="DK152" i="2"/>
  <c r="DK151" i="2"/>
  <c r="DK150" i="2"/>
  <c r="DL150" i="2" s="1"/>
  <c r="DK149" i="2"/>
  <c r="DL149" i="2" s="1"/>
  <c r="DK148" i="2"/>
  <c r="DK147" i="2"/>
  <c r="FO147" i="2" s="1"/>
  <c r="DK146" i="2"/>
  <c r="DK145" i="2"/>
  <c r="DK144" i="2"/>
  <c r="DK143" i="2"/>
  <c r="DK142" i="2"/>
  <c r="DK141" i="2"/>
  <c r="DK140" i="2"/>
  <c r="DK139" i="2"/>
  <c r="DK138" i="2"/>
  <c r="DK137" i="2"/>
  <c r="DH191" i="2"/>
  <c r="DH180" i="2"/>
  <c r="DH169" i="2"/>
  <c r="DJ201" i="2"/>
  <c r="DJ200" i="2"/>
  <c r="DJ199" i="2"/>
  <c r="DJ198" i="2"/>
  <c r="DJ197" i="2"/>
  <c r="DJ196" i="2"/>
  <c r="DJ195" i="2"/>
  <c r="DJ194" i="2"/>
  <c r="DJ193" i="2"/>
  <c r="DJ192" i="2"/>
  <c r="DJ190" i="2"/>
  <c r="DJ189" i="2"/>
  <c r="DJ188" i="2"/>
  <c r="DJ187" i="2"/>
  <c r="DJ186" i="2"/>
  <c r="DJ185" i="2"/>
  <c r="DJ184" i="2"/>
  <c r="DJ183" i="2"/>
  <c r="DJ182" i="2"/>
  <c r="DJ181" i="2"/>
  <c r="DJ179" i="2"/>
  <c r="DJ178" i="2"/>
  <c r="DJ177" i="2"/>
  <c r="DJ176" i="2"/>
  <c r="DJ175" i="2"/>
  <c r="DJ174" i="2"/>
  <c r="DJ173" i="2"/>
  <c r="DJ172" i="2"/>
  <c r="DJ171" i="2"/>
  <c r="DJ170" i="2"/>
  <c r="DJ168" i="2"/>
  <c r="DJ167" i="2"/>
  <c r="DJ166" i="2"/>
  <c r="DJ165" i="2"/>
  <c r="DJ164" i="2"/>
  <c r="DI201" i="2"/>
  <c r="DI200" i="2"/>
  <c r="DI199" i="2"/>
  <c r="DI198" i="2"/>
  <c r="DI197" i="2"/>
  <c r="DI196" i="2"/>
  <c r="DI195" i="2"/>
  <c r="DI194" i="2"/>
  <c r="DI193" i="2"/>
  <c r="DI192" i="2"/>
  <c r="DI190" i="2"/>
  <c r="DI189" i="2"/>
  <c r="DI188" i="2"/>
  <c r="DI187" i="2"/>
  <c r="DI186" i="2"/>
  <c r="DI185" i="2"/>
  <c r="DI184" i="2"/>
  <c r="DI183" i="2"/>
  <c r="DI182" i="2"/>
  <c r="DI181" i="2"/>
  <c r="DI179" i="2"/>
  <c r="DI178" i="2"/>
  <c r="DI177" i="2"/>
  <c r="DI176" i="2"/>
  <c r="DI175" i="2"/>
  <c r="DI174" i="2"/>
  <c r="DI173" i="2"/>
  <c r="DI172" i="2"/>
  <c r="DI171" i="2"/>
  <c r="DI170" i="2"/>
  <c r="DI168" i="2"/>
  <c r="DI167" i="2"/>
  <c r="DI166" i="2"/>
  <c r="DI165" i="2"/>
  <c r="DI164" i="2"/>
  <c r="DG201" i="2"/>
  <c r="DH201" i="2" s="1"/>
  <c r="DG200" i="2"/>
  <c r="DH200" i="2" s="1"/>
  <c r="DG199" i="2"/>
  <c r="DH199" i="2" s="1"/>
  <c r="DG198" i="2"/>
  <c r="DH198" i="2" s="1"/>
  <c r="DG197" i="2"/>
  <c r="DH197" i="2" s="1"/>
  <c r="DG196" i="2"/>
  <c r="DH196" i="2" s="1"/>
  <c r="DG195" i="2"/>
  <c r="DH195" i="2" s="1"/>
  <c r="DG194" i="2"/>
  <c r="DH194" i="2" s="1"/>
  <c r="DG193" i="2"/>
  <c r="DH193" i="2" s="1"/>
  <c r="DG192" i="2"/>
  <c r="DH192" i="2" s="1"/>
  <c r="DG190" i="2"/>
  <c r="DH190" i="2" s="1"/>
  <c r="DG189" i="2"/>
  <c r="DH189" i="2" s="1"/>
  <c r="DG188" i="2"/>
  <c r="DH188" i="2" s="1"/>
  <c r="DG187" i="2"/>
  <c r="DH187" i="2" s="1"/>
  <c r="DG186" i="2"/>
  <c r="DH186" i="2" s="1"/>
  <c r="DG185" i="2"/>
  <c r="DH185" i="2" s="1"/>
  <c r="DG184" i="2"/>
  <c r="DH184" i="2" s="1"/>
  <c r="DG183" i="2"/>
  <c r="DH183" i="2" s="1"/>
  <c r="DG182" i="2"/>
  <c r="DH182" i="2" s="1"/>
  <c r="DG181" i="2"/>
  <c r="DH181" i="2" s="1"/>
  <c r="DG179" i="2"/>
  <c r="DH179" i="2" s="1"/>
  <c r="DG178" i="2"/>
  <c r="DG177" i="2"/>
  <c r="DH177" i="2" s="1"/>
  <c r="DG176" i="2"/>
  <c r="DH176" i="2" s="1"/>
  <c r="DG175" i="2"/>
  <c r="DH175" i="2" s="1"/>
  <c r="DG174" i="2"/>
  <c r="DH174" i="2" s="1"/>
  <c r="DG173" i="2"/>
  <c r="DH173" i="2" s="1"/>
  <c r="DG172" i="2"/>
  <c r="DH172" i="2" s="1"/>
  <c r="DG171" i="2"/>
  <c r="DH171" i="2" s="1"/>
  <c r="DG170" i="2"/>
  <c r="DH170" i="2" s="1"/>
  <c r="DG168" i="2"/>
  <c r="DH168" i="2" s="1"/>
  <c r="DG167" i="2"/>
  <c r="DH167" i="2" s="1"/>
  <c r="DG166" i="2"/>
  <c r="DH166" i="2" s="1"/>
  <c r="DG165" i="2"/>
  <c r="DH165" i="2" s="1"/>
  <c r="DG164" i="2"/>
  <c r="DH164" i="2" s="1"/>
  <c r="DL154" i="2"/>
  <c r="E2" i="12"/>
  <c r="EY201" i="2"/>
  <c r="EO201" i="2"/>
  <c r="EE201" i="2"/>
  <c r="DU201" i="2"/>
  <c r="DA201" i="2"/>
  <c r="CQ201" i="2"/>
  <c r="CG201" i="2"/>
  <c r="BW201" i="2"/>
  <c r="BM201" i="2"/>
  <c r="BC201" i="2"/>
  <c r="AX201" i="2"/>
  <c r="AW201" i="2"/>
  <c r="AS201" i="2"/>
  <c r="AN201" i="2"/>
  <c r="AM201" i="2"/>
  <c r="AI201" i="2"/>
  <c r="AL201" i="2" s="1"/>
  <c r="EY200" i="2"/>
  <c r="EO200" i="2"/>
  <c r="EE200" i="2"/>
  <c r="DU200" i="2"/>
  <c r="DA200" i="2"/>
  <c r="CQ200" i="2"/>
  <c r="CG200" i="2"/>
  <c r="BW200" i="2"/>
  <c r="BM200" i="2"/>
  <c r="BC200" i="2"/>
  <c r="AX200" i="2"/>
  <c r="AW200" i="2"/>
  <c r="AS200" i="2"/>
  <c r="AN200" i="2"/>
  <c r="AM200" i="2"/>
  <c r="AI200" i="2"/>
  <c r="AL200" i="2" s="1"/>
  <c r="EY199" i="2"/>
  <c r="EO199" i="2"/>
  <c r="EE199" i="2"/>
  <c r="DU199" i="2"/>
  <c r="DA199" i="2"/>
  <c r="CQ199" i="2"/>
  <c r="CG199" i="2"/>
  <c r="BW199" i="2"/>
  <c r="BM199" i="2"/>
  <c r="BC199" i="2"/>
  <c r="AX199" i="2"/>
  <c r="AW199" i="2"/>
  <c r="AS199" i="2"/>
  <c r="AN199" i="2"/>
  <c r="AM199" i="2"/>
  <c r="AI199" i="2"/>
  <c r="AL199" i="2" s="1"/>
  <c r="EY198" i="2"/>
  <c r="EO198" i="2"/>
  <c r="EE198" i="2"/>
  <c r="DU198" i="2"/>
  <c r="DA198" i="2"/>
  <c r="CQ198" i="2"/>
  <c r="CG198" i="2"/>
  <c r="BW198" i="2"/>
  <c r="BM198" i="2"/>
  <c r="BC198" i="2"/>
  <c r="AX198" i="2"/>
  <c r="AW198" i="2"/>
  <c r="AS198" i="2"/>
  <c r="AN198" i="2"/>
  <c r="AM198" i="2"/>
  <c r="AI198" i="2"/>
  <c r="AL198" i="2" s="1"/>
  <c r="EY197" i="2"/>
  <c r="EO197" i="2"/>
  <c r="EE197" i="2"/>
  <c r="DU197" i="2"/>
  <c r="DA197" i="2"/>
  <c r="CQ197" i="2"/>
  <c r="CG197" i="2"/>
  <c r="BW197" i="2"/>
  <c r="BM197" i="2"/>
  <c r="BC197" i="2"/>
  <c r="AX197" i="2"/>
  <c r="AW197" i="2"/>
  <c r="AS197" i="2"/>
  <c r="AN197" i="2"/>
  <c r="AM197" i="2"/>
  <c r="AI197" i="2"/>
  <c r="AL197" i="2" s="1"/>
  <c r="EY196" i="2"/>
  <c r="EO196" i="2"/>
  <c r="EE196" i="2"/>
  <c r="DU196" i="2"/>
  <c r="DA196" i="2"/>
  <c r="CQ196" i="2"/>
  <c r="CG196" i="2"/>
  <c r="BW196" i="2"/>
  <c r="EY195" i="2"/>
  <c r="EO195" i="2"/>
  <c r="EE195" i="2"/>
  <c r="DU195" i="2"/>
  <c r="DA195" i="2"/>
  <c r="CQ195" i="2"/>
  <c r="CG195" i="2"/>
  <c r="BW195" i="2"/>
  <c r="EY194" i="2"/>
  <c r="EO194" i="2"/>
  <c r="EE194" i="2"/>
  <c r="DU194" i="2"/>
  <c r="DA194" i="2"/>
  <c r="CQ194" i="2"/>
  <c r="CG194" i="2"/>
  <c r="BW194" i="2"/>
  <c r="EY193" i="2"/>
  <c r="EO193" i="2"/>
  <c r="EE193" i="2"/>
  <c r="DU193" i="2"/>
  <c r="DA193" i="2"/>
  <c r="CQ193" i="2"/>
  <c r="CG193" i="2"/>
  <c r="BW193" i="2"/>
  <c r="EY192" i="2"/>
  <c r="EO192" i="2"/>
  <c r="EE192" i="2"/>
  <c r="DU192" i="2"/>
  <c r="DA192" i="2"/>
  <c r="CQ192" i="2"/>
  <c r="CG192" i="2"/>
  <c r="BW192" i="2"/>
  <c r="EY190" i="2"/>
  <c r="EO190" i="2"/>
  <c r="EE190" i="2"/>
  <c r="DU190" i="2"/>
  <c r="DA190" i="2"/>
  <c r="CQ190" i="2"/>
  <c r="CG190" i="2"/>
  <c r="BW190" i="2"/>
  <c r="EY189" i="2"/>
  <c r="EO189" i="2"/>
  <c r="EE189" i="2"/>
  <c r="DU189" i="2"/>
  <c r="DA189" i="2"/>
  <c r="CQ189" i="2"/>
  <c r="CG189" i="2"/>
  <c r="BW189" i="2"/>
  <c r="EY188" i="2"/>
  <c r="EO188" i="2"/>
  <c r="EE188" i="2"/>
  <c r="DU188" i="2"/>
  <c r="DA188" i="2"/>
  <c r="CQ188" i="2"/>
  <c r="CG188" i="2"/>
  <c r="BW188" i="2"/>
  <c r="EY187" i="2"/>
  <c r="EO187" i="2"/>
  <c r="EE187" i="2"/>
  <c r="DU187" i="2"/>
  <c r="DA187" i="2"/>
  <c r="CQ187" i="2"/>
  <c r="CG187" i="2"/>
  <c r="BW187" i="2"/>
  <c r="EY186" i="2"/>
  <c r="EO186" i="2"/>
  <c r="EE186" i="2"/>
  <c r="DU186" i="2"/>
  <c r="DA186" i="2"/>
  <c r="CQ186" i="2"/>
  <c r="CG186" i="2"/>
  <c r="BW186" i="2"/>
  <c r="EY185" i="2"/>
  <c r="EO185" i="2"/>
  <c r="EE185" i="2"/>
  <c r="DU185" i="2"/>
  <c r="DA185" i="2"/>
  <c r="CQ185" i="2"/>
  <c r="CG185" i="2"/>
  <c r="BW185" i="2"/>
  <c r="EY184" i="2"/>
  <c r="EO184" i="2"/>
  <c r="EE184" i="2"/>
  <c r="DU184" i="2"/>
  <c r="DA184" i="2"/>
  <c r="CQ184" i="2"/>
  <c r="CG184" i="2"/>
  <c r="BW184" i="2"/>
  <c r="EY183" i="2"/>
  <c r="EO183" i="2"/>
  <c r="EE183" i="2"/>
  <c r="DU183" i="2"/>
  <c r="DA183" i="2"/>
  <c r="CQ183" i="2"/>
  <c r="CG183" i="2"/>
  <c r="BW183" i="2"/>
  <c r="EY182" i="2"/>
  <c r="EO182" i="2"/>
  <c r="EE182" i="2"/>
  <c r="DU182" i="2"/>
  <c r="DA182" i="2"/>
  <c r="CQ182" i="2"/>
  <c r="CG182" i="2"/>
  <c r="BW182" i="2"/>
  <c r="EY181" i="2"/>
  <c r="EO181" i="2"/>
  <c r="EE181" i="2"/>
  <c r="DU181" i="2"/>
  <c r="DA181" i="2"/>
  <c r="CQ181" i="2"/>
  <c r="CG181" i="2"/>
  <c r="BW181" i="2"/>
  <c r="EY179" i="2"/>
  <c r="EO179" i="2"/>
  <c r="EE179" i="2"/>
  <c r="DU179" i="2"/>
  <c r="DA179" i="2"/>
  <c r="CQ179" i="2"/>
  <c r="CG179" i="2"/>
  <c r="BW179" i="2"/>
  <c r="EY178" i="2"/>
  <c r="EO178" i="2"/>
  <c r="EE178" i="2"/>
  <c r="DU178" i="2"/>
  <c r="DA178" i="2"/>
  <c r="CQ178" i="2"/>
  <c r="CG178" i="2"/>
  <c r="BW178" i="2"/>
  <c r="EY177" i="2"/>
  <c r="EO177" i="2"/>
  <c r="EE177" i="2"/>
  <c r="DU177" i="2"/>
  <c r="DA177" i="2"/>
  <c r="CQ177" i="2"/>
  <c r="CG177" i="2"/>
  <c r="BW177" i="2"/>
  <c r="EY176" i="2"/>
  <c r="EO176" i="2"/>
  <c r="EE176" i="2"/>
  <c r="DU176" i="2"/>
  <c r="DA176" i="2"/>
  <c r="CQ176" i="2"/>
  <c r="CG176" i="2"/>
  <c r="BW176" i="2"/>
  <c r="EY175" i="2"/>
  <c r="EO175" i="2"/>
  <c r="EE175" i="2"/>
  <c r="DU175" i="2"/>
  <c r="DA175" i="2"/>
  <c r="CQ175" i="2"/>
  <c r="CG175" i="2"/>
  <c r="BW175" i="2"/>
  <c r="BC175" i="2"/>
  <c r="AS175" i="2"/>
  <c r="AT175" i="2" s="1"/>
  <c r="AI175" i="2"/>
  <c r="EY174" i="2"/>
  <c r="EO174" i="2"/>
  <c r="EE174" i="2"/>
  <c r="DU174" i="2"/>
  <c r="DA174" i="2"/>
  <c r="CQ174" i="2"/>
  <c r="CG174" i="2"/>
  <c r="BW174" i="2"/>
  <c r="BC174" i="2"/>
  <c r="AS174" i="2"/>
  <c r="AT174" i="2" s="1"/>
  <c r="AI174" i="2"/>
  <c r="EY173" i="2"/>
  <c r="EO173" i="2"/>
  <c r="EE173" i="2"/>
  <c r="DU173" i="2"/>
  <c r="DA173" i="2"/>
  <c r="CQ173" i="2"/>
  <c r="CG173" i="2"/>
  <c r="BW173" i="2"/>
  <c r="BC173" i="2"/>
  <c r="AS173" i="2"/>
  <c r="AT173" i="2" s="1"/>
  <c r="AI173" i="2"/>
  <c r="EY172" i="2"/>
  <c r="EO172" i="2"/>
  <c r="EE172" i="2"/>
  <c r="DU172" i="2"/>
  <c r="DA172" i="2"/>
  <c r="CQ172" i="2"/>
  <c r="CG172" i="2"/>
  <c r="BW172" i="2"/>
  <c r="BC172" i="2"/>
  <c r="AS172" i="2"/>
  <c r="AT172" i="2" s="1"/>
  <c r="AI172" i="2"/>
  <c r="EY171" i="2"/>
  <c r="EO171" i="2"/>
  <c r="EE171" i="2"/>
  <c r="DU171" i="2"/>
  <c r="DA171" i="2"/>
  <c r="CQ171" i="2"/>
  <c r="CG171" i="2"/>
  <c r="BW171" i="2"/>
  <c r="BC171" i="2"/>
  <c r="AS171" i="2"/>
  <c r="AT171" i="2" s="1"/>
  <c r="AI171" i="2"/>
  <c r="EY170" i="2"/>
  <c r="EO170" i="2"/>
  <c r="EE170" i="2"/>
  <c r="DU170" i="2"/>
  <c r="DA170" i="2"/>
  <c r="CQ170" i="2"/>
  <c r="CG170" i="2"/>
  <c r="BW170" i="2"/>
  <c r="BC170" i="2"/>
  <c r="AS170" i="2"/>
  <c r="AI170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C16" i="4"/>
  <c r="AC15" i="4"/>
  <c r="AC17" i="4" s="1"/>
  <c r="F1" i="1"/>
  <c r="AI5" i="2"/>
  <c r="C1" i="1"/>
  <c r="G2" i="15"/>
  <c r="G3" i="15" s="1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G115" i="15" s="1"/>
  <c r="G116" i="15" s="1"/>
  <c r="G117" i="15" s="1"/>
  <c r="G118" i="15" s="1"/>
  <c r="G119" i="15" s="1"/>
  <c r="G120" i="15" s="1"/>
  <c r="G121" i="15" s="1"/>
  <c r="G122" i="15" s="1"/>
  <c r="G123" i="15" s="1"/>
  <c r="G124" i="15" s="1"/>
  <c r="G125" i="15" s="1"/>
  <c r="G126" i="15" s="1"/>
  <c r="G127" i="15" s="1"/>
  <c r="G128" i="15" s="1"/>
  <c r="G129" i="15" s="1"/>
  <c r="G130" i="15" s="1"/>
  <c r="G131" i="15" s="1"/>
  <c r="G132" i="15" s="1"/>
  <c r="G133" i="15" s="1"/>
  <c r="G134" i="15" s="1"/>
  <c r="G135" i="15" s="1"/>
  <c r="G136" i="15" s="1"/>
  <c r="G137" i="15" s="1"/>
  <c r="G138" i="15" s="1"/>
  <c r="G139" i="15" s="1"/>
  <c r="G140" i="15" s="1"/>
  <c r="G141" i="15" s="1"/>
  <c r="G142" i="15" s="1"/>
  <c r="G143" i="15" s="1"/>
  <c r="G144" i="15" s="1"/>
  <c r="G145" i="15" s="1"/>
  <c r="G146" i="15" s="1"/>
  <c r="G147" i="15" s="1"/>
  <c r="G148" i="15" s="1"/>
  <c r="G149" i="15" s="1"/>
  <c r="G150" i="15" s="1"/>
  <c r="G151" i="15" s="1"/>
  <c r="G152" i="15" s="1"/>
  <c r="G153" i="15" s="1"/>
  <c r="G154" i="15" s="1"/>
  <c r="G155" i="15" s="1"/>
  <c r="G156" i="15" s="1"/>
  <c r="G157" i="15" s="1"/>
  <c r="G158" i="15" s="1"/>
  <c r="G159" i="15" s="1"/>
  <c r="G160" i="15" s="1"/>
  <c r="G161" i="15" s="1"/>
  <c r="G162" i="15" s="1"/>
  <c r="G163" i="15" s="1"/>
  <c r="G164" i="15" s="1"/>
  <c r="G165" i="15" s="1"/>
  <c r="G166" i="15" s="1"/>
  <c r="G167" i="15" s="1"/>
  <c r="G168" i="15" s="1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223" i="15" s="1"/>
  <c r="G224" i="15" s="1"/>
  <c r="G225" i="15" s="1"/>
  <c r="G226" i="15" s="1"/>
  <c r="G227" i="15" s="1"/>
  <c r="G228" i="15" s="1"/>
  <c r="G229" i="15" s="1"/>
  <c r="G230" i="15" s="1"/>
  <c r="G231" i="15" s="1"/>
  <c r="G232" i="15" s="1"/>
  <c r="G233" i="15" s="1"/>
  <c r="G234" i="15" s="1"/>
  <c r="G235" i="15" s="1"/>
  <c r="G236" i="15" s="1"/>
  <c r="G237" i="15" s="1"/>
  <c r="G238" i="15" s="1"/>
  <c r="G239" i="15" s="1"/>
  <c r="G240" i="15" s="1"/>
  <c r="G241" i="15" s="1"/>
  <c r="G242" i="15" s="1"/>
  <c r="G243" i="15" s="1"/>
  <c r="G244" i="15" s="1"/>
  <c r="G245" i="15" s="1"/>
  <c r="G246" i="15" s="1"/>
  <c r="G247" i="15" s="1"/>
  <c r="G248" i="15" s="1"/>
  <c r="G249" i="15" s="1"/>
  <c r="G250" i="15" s="1"/>
  <c r="G251" i="15" s="1"/>
  <c r="G252" i="15" s="1"/>
  <c r="G253" i="15" s="1"/>
  <c r="G254" i="15" s="1"/>
  <c r="G255" i="15" s="1"/>
  <c r="G256" i="15" s="1"/>
  <c r="G257" i="15" s="1"/>
  <c r="G258" i="15" s="1"/>
  <c r="G259" i="15" s="1"/>
  <c r="G260" i="15" s="1"/>
  <c r="G261" i="15" s="1"/>
  <c r="G262" i="15" s="1"/>
  <c r="G263" i="15" s="1"/>
  <c r="G264" i="15" s="1"/>
  <c r="G265" i="15" s="1"/>
  <c r="G266" i="15" s="1"/>
  <c r="G267" i="15" s="1"/>
  <c r="G268" i="15" s="1"/>
  <c r="G269" i="15" s="1"/>
  <c r="G270" i="15" s="1"/>
  <c r="G271" i="15" s="1"/>
  <c r="G272" i="15" s="1"/>
  <c r="G273" i="15" s="1"/>
  <c r="G274" i="15" s="1"/>
  <c r="G275" i="15" s="1"/>
  <c r="G276" i="15" s="1"/>
  <c r="G277" i="15" s="1"/>
  <c r="G278" i="15" s="1"/>
  <c r="G279" i="15" s="1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2" i="14"/>
  <c r="G3" i="14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135" i="14" s="1"/>
  <c r="G136" i="14" s="1"/>
  <c r="G137" i="14" s="1"/>
  <c r="G138" i="14" s="1"/>
  <c r="G139" i="14" s="1"/>
  <c r="G140" i="14" s="1"/>
  <c r="G141" i="14" s="1"/>
  <c r="G142" i="14" s="1"/>
  <c r="G143" i="14" s="1"/>
  <c r="G144" i="14" s="1"/>
  <c r="G145" i="14" s="1"/>
  <c r="G146" i="14" s="1"/>
  <c r="G147" i="14" s="1"/>
  <c r="G148" i="14" s="1"/>
  <c r="G149" i="14" s="1"/>
  <c r="G150" i="14" s="1"/>
  <c r="G151" i="14" s="1"/>
  <c r="G152" i="14" s="1"/>
  <c r="G153" i="14" s="1"/>
  <c r="G154" i="14" s="1"/>
  <c r="G155" i="14" s="1"/>
  <c r="G156" i="14" s="1"/>
  <c r="G157" i="14" s="1"/>
  <c r="G158" i="14" s="1"/>
  <c r="G159" i="14" s="1"/>
  <c r="G160" i="14" s="1"/>
  <c r="G161" i="14" s="1"/>
  <c r="G162" i="14" s="1"/>
  <c r="G163" i="14" s="1"/>
  <c r="G164" i="14" s="1"/>
  <c r="G165" i="14" s="1"/>
  <c r="G166" i="14" s="1"/>
  <c r="G167" i="14" s="1"/>
  <c r="G168" i="14" s="1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G223" i="14" s="1"/>
  <c r="G224" i="14" s="1"/>
  <c r="G225" i="14" s="1"/>
  <c r="G226" i="14" s="1"/>
  <c r="G227" i="14" s="1"/>
  <c r="G228" i="14" s="1"/>
  <c r="G229" i="14" s="1"/>
  <c r="G230" i="14" s="1"/>
  <c r="G231" i="14" s="1"/>
  <c r="G232" i="14" s="1"/>
  <c r="G233" i="14" s="1"/>
  <c r="G234" i="14" s="1"/>
  <c r="G235" i="14" s="1"/>
  <c r="G236" i="14" s="1"/>
  <c r="G237" i="14" s="1"/>
  <c r="G238" i="14" s="1"/>
  <c r="G239" i="14" s="1"/>
  <c r="G240" i="14" s="1"/>
  <c r="G241" i="14" s="1"/>
  <c r="G242" i="14" s="1"/>
  <c r="G243" i="14" s="1"/>
  <c r="G244" i="14" s="1"/>
  <c r="G245" i="14" s="1"/>
  <c r="G246" i="14" s="1"/>
  <c r="G247" i="14" s="1"/>
  <c r="G248" i="14" s="1"/>
  <c r="G249" i="14" s="1"/>
  <c r="G250" i="14" s="1"/>
  <c r="G251" i="14" s="1"/>
  <c r="G252" i="14" s="1"/>
  <c r="G253" i="14" s="1"/>
  <c r="G254" i="14" s="1"/>
  <c r="G255" i="14" s="1"/>
  <c r="G256" i="14" s="1"/>
  <c r="G257" i="14" s="1"/>
  <c r="G258" i="14" s="1"/>
  <c r="G259" i="14" s="1"/>
  <c r="G260" i="14" s="1"/>
  <c r="G261" i="14" s="1"/>
  <c r="G262" i="14" s="1"/>
  <c r="G263" i="14" s="1"/>
  <c r="G264" i="14" s="1"/>
  <c r="G265" i="14" s="1"/>
  <c r="G266" i="14" s="1"/>
  <c r="G267" i="14" s="1"/>
  <c r="G268" i="14" s="1"/>
  <c r="G269" i="14" s="1"/>
  <c r="G270" i="14" s="1"/>
  <c r="G271" i="14" s="1"/>
  <c r="G272" i="14" s="1"/>
  <c r="G273" i="14" s="1"/>
  <c r="G274" i="14" s="1"/>
  <c r="G275" i="14" s="1"/>
  <c r="G276" i="14" s="1"/>
  <c r="G277" i="14" s="1"/>
  <c r="G278" i="14" s="1"/>
  <c r="G279" i="14" s="1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2" i="13"/>
  <c r="G3" i="13" s="1"/>
  <c r="G4" i="13" s="1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2" i="12"/>
  <c r="G3" i="12" s="1"/>
  <c r="G4" i="12" s="1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G110" i="12" s="1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G122" i="12" s="1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G134" i="12" s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G151" i="12" s="1"/>
  <c r="G152" i="12" s="1"/>
  <c r="G153" i="12" s="1"/>
  <c r="G154" i="12" s="1"/>
  <c r="G155" i="12" s="1"/>
  <c r="G156" i="12" s="1"/>
  <c r="G157" i="12" s="1"/>
  <c r="G158" i="12" s="1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G170" i="12" s="1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G182" i="12" s="1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G194" i="12" s="1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G206" i="12" s="1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G218" i="12" s="1"/>
  <c r="G219" i="12" s="1"/>
  <c r="G220" i="12" s="1"/>
  <c r="G221" i="12" s="1"/>
  <c r="G222" i="12" s="1"/>
  <c r="G223" i="12" s="1"/>
  <c r="G224" i="12" s="1"/>
  <c r="G225" i="12" s="1"/>
  <c r="G226" i="12" s="1"/>
  <c r="G227" i="12" s="1"/>
  <c r="G228" i="12" s="1"/>
  <c r="G229" i="12" s="1"/>
  <c r="G230" i="12" s="1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G242" i="12" s="1"/>
  <c r="G243" i="12" s="1"/>
  <c r="G244" i="12" s="1"/>
  <c r="G245" i="12" s="1"/>
  <c r="G246" i="12" s="1"/>
  <c r="G247" i="12" s="1"/>
  <c r="G248" i="12" s="1"/>
  <c r="G249" i="12" s="1"/>
  <c r="G250" i="12" s="1"/>
  <c r="G251" i="12" s="1"/>
  <c r="G252" i="12" s="1"/>
  <c r="G253" i="12" s="1"/>
  <c r="G254" i="12" s="1"/>
  <c r="G255" i="12" s="1"/>
  <c r="G256" i="12" s="1"/>
  <c r="G257" i="12" s="1"/>
  <c r="G258" i="12" s="1"/>
  <c r="G259" i="12" s="1"/>
  <c r="G260" i="12" s="1"/>
  <c r="G261" i="12" s="1"/>
  <c r="G262" i="12" s="1"/>
  <c r="G263" i="12" s="1"/>
  <c r="G264" i="12" s="1"/>
  <c r="G265" i="12" s="1"/>
  <c r="G266" i="12" s="1"/>
  <c r="G267" i="12" s="1"/>
  <c r="G268" i="12" s="1"/>
  <c r="G269" i="12" s="1"/>
  <c r="G270" i="12" s="1"/>
  <c r="G271" i="12" s="1"/>
  <c r="G272" i="12" s="1"/>
  <c r="G273" i="12" s="1"/>
  <c r="G274" i="12" s="1"/>
  <c r="G275" i="12" s="1"/>
  <c r="G276" i="12" s="1"/>
  <c r="G277" i="12" s="1"/>
  <c r="G278" i="12" s="1"/>
  <c r="G279" i="12" s="1"/>
  <c r="G280" i="12" s="1"/>
  <c r="G281" i="12" s="1"/>
  <c r="G282" i="12" s="1"/>
  <c r="G283" i="12" s="1"/>
  <c r="G284" i="12" s="1"/>
  <c r="G285" i="12" s="1"/>
  <c r="G286" i="12" s="1"/>
  <c r="G287" i="12" s="1"/>
  <c r="G288" i="12" s="1"/>
  <c r="G289" i="12" s="1"/>
  <c r="G290" i="12" s="1"/>
  <c r="G291" i="12" s="1"/>
  <c r="G292" i="12" s="1"/>
  <c r="G293" i="12" s="1"/>
  <c r="G294" i="12" s="1"/>
  <c r="G295" i="12" s="1"/>
  <c r="G296" i="12" s="1"/>
  <c r="G297" i="12" s="1"/>
  <c r="G298" i="12" s="1"/>
  <c r="G299" i="12" s="1"/>
  <c r="G300" i="12" s="1"/>
  <c r="G2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EY168" i="2"/>
  <c r="EY167" i="2"/>
  <c r="EY166" i="2"/>
  <c r="EY165" i="2"/>
  <c r="EY164" i="2"/>
  <c r="EY163" i="2"/>
  <c r="EY162" i="2"/>
  <c r="EY161" i="2"/>
  <c r="EY160" i="2"/>
  <c r="EY159" i="2"/>
  <c r="EY157" i="2"/>
  <c r="EY156" i="2"/>
  <c r="EY155" i="2"/>
  <c r="EY154" i="2"/>
  <c r="EY153" i="2"/>
  <c r="EY152" i="2"/>
  <c r="EY151" i="2"/>
  <c r="EY150" i="2"/>
  <c r="EY149" i="2"/>
  <c r="EY148" i="2"/>
  <c r="EY146" i="2"/>
  <c r="EY145" i="2"/>
  <c r="EY144" i="2"/>
  <c r="EY143" i="2"/>
  <c r="EY142" i="2"/>
  <c r="EY141" i="2"/>
  <c r="EY140" i="2"/>
  <c r="EY139" i="2"/>
  <c r="EY138" i="2"/>
  <c r="EY137" i="2"/>
  <c r="EY135" i="2"/>
  <c r="EY134" i="2"/>
  <c r="EY133" i="2"/>
  <c r="EY132" i="2"/>
  <c r="EY131" i="2"/>
  <c r="EY130" i="2"/>
  <c r="EY129" i="2"/>
  <c r="EY128" i="2"/>
  <c r="EY127" i="2"/>
  <c r="EY126" i="2"/>
  <c r="EY124" i="2"/>
  <c r="EY123" i="2"/>
  <c r="EY122" i="2"/>
  <c r="EY121" i="2"/>
  <c r="EY120" i="2"/>
  <c r="EY119" i="2"/>
  <c r="EY118" i="2"/>
  <c r="EY117" i="2"/>
  <c r="EY116" i="2"/>
  <c r="EY115" i="2"/>
  <c r="EY113" i="2"/>
  <c r="EY112" i="2"/>
  <c r="EY111" i="2"/>
  <c r="EY110" i="2"/>
  <c r="EY109" i="2"/>
  <c r="EY108" i="2"/>
  <c r="EY107" i="2"/>
  <c r="EY106" i="2"/>
  <c r="EY105" i="2"/>
  <c r="EY104" i="2"/>
  <c r="EY102" i="2"/>
  <c r="EY101" i="2"/>
  <c r="EY100" i="2"/>
  <c r="EY99" i="2"/>
  <c r="EY98" i="2"/>
  <c r="EY97" i="2"/>
  <c r="EY96" i="2"/>
  <c r="EY95" i="2"/>
  <c r="EY94" i="2"/>
  <c r="EY93" i="2"/>
  <c r="EY91" i="2"/>
  <c r="EY90" i="2"/>
  <c r="EY89" i="2"/>
  <c r="EY88" i="2"/>
  <c r="EY87" i="2"/>
  <c r="EY86" i="2"/>
  <c r="EY85" i="2"/>
  <c r="EY84" i="2"/>
  <c r="EY83" i="2"/>
  <c r="EY82" i="2"/>
  <c r="EY80" i="2"/>
  <c r="EY79" i="2"/>
  <c r="EY78" i="2"/>
  <c r="EY77" i="2"/>
  <c r="EY76" i="2"/>
  <c r="EY75" i="2"/>
  <c r="EY74" i="2"/>
  <c r="EY73" i="2"/>
  <c r="EY72" i="2"/>
  <c r="EY71" i="2"/>
  <c r="EY69" i="2"/>
  <c r="EY68" i="2"/>
  <c r="EY67" i="2"/>
  <c r="EY66" i="2"/>
  <c r="EY65" i="2"/>
  <c r="EY64" i="2"/>
  <c r="EY63" i="2"/>
  <c r="EY62" i="2"/>
  <c r="EY61" i="2"/>
  <c r="EY60" i="2"/>
  <c r="EY58" i="2"/>
  <c r="EY57" i="2"/>
  <c r="EY56" i="2"/>
  <c r="EY55" i="2"/>
  <c r="EY54" i="2"/>
  <c r="EY53" i="2"/>
  <c r="EY52" i="2"/>
  <c r="EY51" i="2"/>
  <c r="EY50" i="2"/>
  <c r="EY49" i="2"/>
  <c r="EY47" i="2"/>
  <c r="EY46" i="2"/>
  <c r="EY45" i="2"/>
  <c r="EY44" i="2"/>
  <c r="EY43" i="2"/>
  <c r="EY42" i="2"/>
  <c r="EY41" i="2"/>
  <c r="EY40" i="2"/>
  <c r="EY39" i="2"/>
  <c r="EY38" i="2"/>
  <c r="EY36" i="2"/>
  <c r="EY35" i="2"/>
  <c r="EY34" i="2"/>
  <c r="EY33" i="2"/>
  <c r="EY32" i="2"/>
  <c r="EY31" i="2"/>
  <c r="EY30" i="2"/>
  <c r="EY29" i="2"/>
  <c r="EY28" i="2"/>
  <c r="EY27" i="2"/>
  <c r="EY25" i="2"/>
  <c r="EY24" i="2"/>
  <c r="EY23" i="2"/>
  <c r="EY22" i="2"/>
  <c r="EY21" i="2"/>
  <c r="EY20" i="2"/>
  <c r="EY19" i="2"/>
  <c r="EY18" i="2"/>
  <c r="EY17" i="2"/>
  <c r="EY16" i="2"/>
  <c r="EY14" i="2"/>
  <c r="EY13" i="2"/>
  <c r="EY12" i="2"/>
  <c r="EY11" i="2"/>
  <c r="EY10" i="2"/>
  <c r="EY9" i="2"/>
  <c r="EY8" i="2"/>
  <c r="EY7" i="2"/>
  <c r="EY6" i="2"/>
  <c r="EY5" i="2"/>
  <c r="EO168" i="2"/>
  <c r="EO167" i="2"/>
  <c r="EO166" i="2"/>
  <c r="EO165" i="2"/>
  <c r="EO164" i="2"/>
  <c r="EO163" i="2"/>
  <c r="EO162" i="2"/>
  <c r="EO161" i="2"/>
  <c r="EO160" i="2"/>
  <c r="EO159" i="2"/>
  <c r="EO157" i="2"/>
  <c r="EO156" i="2"/>
  <c r="EO155" i="2"/>
  <c r="EO154" i="2"/>
  <c r="EO153" i="2"/>
  <c r="EO152" i="2"/>
  <c r="EO151" i="2"/>
  <c r="EO150" i="2"/>
  <c r="EO149" i="2"/>
  <c r="EO148" i="2"/>
  <c r="EO146" i="2"/>
  <c r="EO145" i="2"/>
  <c r="EO144" i="2"/>
  <c r="EO143" i="2"/>
  <c r="EO142" i="2"/>
  <c r="EO141" i="2"/>
  <c r="EO140" i="2"/>
  <c r="EO139" i="2"/>
  <c r="EO138" i="2"/>
  <c r="EO137" i="2"/>
  <c r="EO135" i="2"/>
  <c r="EO134" i="2"/>
  <c r="EO133" i="2"/>
  <c r="EO132" i="2"/>
  <c r="EO131" i="2"/>
  <c r="EO130" i="2"/>
  <c r="EO129" i="2"/>
  <c r="EO128" i="2"/>
  <c r="EO127" i="2"/>
  <c r="EO126" i="2"/>
  <c r="EO124" i="2"/>
  <c r="EO123" i="2"/>
  <c r="EO122" i="2"/>
  <c r="EO121" i="2"/>
  <c r="EO120" i="2"/>
  <c r="EO119" i="2"/>
  <c r="EO118" i="2"/>
  <c r="EO117" i="2"/>
  <c r="EO116" i="2"/>
  <c r="EO115" i="2"/>
  <c r="EO113" i="2"/>
  <c r="EO112" i="2"/>
  <c r="EO111" i="2"/>
  <c r="EO110" i="2"/>
  <c r="EO109" i="2"/>
  <c r="EO108" i="2"/>
  <c r="EO107" i="2"/>
  <c r="EO106" i="2"/>
  <c r="EO105" i="2"/>
  <c r="EO104" i="2"/>
  <c r="EO102" i="2"/>
  <c r="EO101" i="2"/>
  <c r="EO100" i="2"/>
  <c r="EO99" i="2"/>
  <c r="EO98" i="2"/>
  <c r="EO97" i="2"/>
  <c r="EO96" i="2"/>
  <c r="EO95" i="2"/>
  <c r="EO94" i="2"/>
  <c r="EO93" i="2"/>
  <c r="EO91" i="2"/>
  <c r="EO90" i="2"/>
  <c r="EO89" i="2"/>
  <c r="EO88" i="2"/>
  <c r="EO87" i="2"/>
  <c r="EO86" i="2"/>
  <c r="EO85" i="2"/>
  <c r="EO84" i="2"/>
  <c r="EO83" i="2"/>
  <c r="EO82" i="2"/>
  <c r="EO80" i="2"/>
  <c r="EO79" i="2"/>
  <c r="EO78" i="2"/>
  <c r="EO77" i="2"/>
  <c r="EO76" i="2"/>
  <c r="EO75" i="2"/>
  <c r="EO74" i="2"/>
  <c r="EO73" i="2"/>
  <c r="EO72" i="2"/>
  <c r="EO71" i="2"/>
  <c r="EO69" i="2"/>
  <c r="EO68" i="2"/>
  <c r="EO67" i="2"/>
  <c r="EO66" i="2"/>
  <c r="EO65" i="2"/>
  <c r="EO64" i="2"/>
  <c r="EO63" i="2"/>
  <c r="EO62" i="2"/>
  <c r="EO61" i="2"/>
  <c r="EO60" i="2"/>
  <c r="EO58" i="2"/>
  <c r="EO57" i="2"/>
  <c r="EO56" i="2"/>
  <c r="EO55" i="2"/>
  <c r="EO54" i="2"/>
  <c r="EO53" i="2"/>
  <c r="EO52" i="2"/>
  <c r="EO51" i="2"/>
  <c r="EO50" i="2"/>
  <c r="EO49" i="2"/>
  <c r="EO47" i="2"/>
  <c r="EO46" i="2"/>
  <c r="EO45" i="2"/>
  <c r="EO44" i="2"/>
  <c r="EO43" i="2"/>
  <c r="EO42" i="2"/>
  <c r="EO41" i="2"/>
  <c r="EO40" i="2"/>
  <c r="EO39" i="2"/>
  <c r="EO38" i="2"/>
  <c r="EO36" i="2"/>
  <c r="EO35" i="2"/>
  <c r="EO34" i="2"/>
  <c r="EO33" i="2"/>
  <c r="EO32" i="2"/>
  <c r="EO31" i="2"/>
  <c r="EO30" i="2"/>
  <c r="EO29" i="2"/>
  <c r="EO28" i="2"/>
  <c r="EO27" i="2"/>
  <c r="EO25" i="2"/>
  <c r="EO24" i="2"/>
  <c r="EO23" i="2"/>
  <c r="EO22" i="2"/>
  <c r="EO21" i="2"/>
  <c r="EO20" i="2"/>
  <c r="EO19" i="2"/>
  <c r="EO18" i="2"/>
  <c r="EO17" i="2"/>
  <c r="EO16" i="2"/>
  <c r="EO14" i="2"/>
  <c r="EO13" i="2"/>
  <c r="EO12" i="2"/>
  <c r="EO11" i="2"/>
  <c r="EO10" i="2"/>
  <c r="EO9" i="2"/>
  <c r="EO8" i="2"/>
  <c r="EO7" i="2"/>
  <c r="EO6" i="2"/>
  <c r="EO5" i="2"/>
  <c r="EE168" i="2"/>
  <c r="EE167" i="2"/>
  <c r="EE166" i="2"/>
  <c r="EE165" i="2"/>
  <c r="EE164" i="2"/>
  <c r="EE163" i="2"/>
  <c r="EE162" i="2"/>
  <c r="EE161" i="2"/>
  <c r="EE160" i="2"/>
  <c r="EE159" i="2"/>
  <c r="EE157" i="2"/>
  <c r="EE156" i="2"/>
  <c r="EE155" i="2"/>
  <c r="EE154" i="2"/>
  <c r="EE153" i="2"/>
  <c r="EE152" i="2"/>
  <c r="EE151" i="2"/>
  <c r="EE150" i="2"/>
  <c r="EE149" i="2"/>
  <c r="EE148" i="2"/>
  <c r="EE146" i="2"/>
  <c r="EE145" i="2"/>
  <c r="EE144" i="2"/>
  <c r="EE143" i="2"/>
  <c r="EE142" i="2"/>
  <c r="EE141" i="2"/>
  <c r="EE140" i="2"/>
  <c r="EE139" i="2"/>
  <c r="EE138" i="2"/>
  <c r="EE137" i="2"/>
  <c r="DU168" i="2"/>
  <c r="DU167" i="2"/>
  <c r="DU166" i="2"/>
  <c r="DU165" i="2"/>
  <c r="DU164" i="2"/>
  <c r="DU163" i="2"/>
  <c r="DU162" i="2"/>
  <c r="DU161" i="2"/>
  <c r="DU160" i="2"/>
  <c r="DU159" i="2"/>
  <c r="DU157" i="2"/>
  <c r="DU156" i="2"/>
  <c r="DU155" i="2"/>
  <c r="DU154" i="2"/>
  <c r="DU153" i="2"/>
  <c r="DU152" i="2"/>
  <c r="DU151" i="2"/>
  <c r="DU150" i="2"/>
  <c r="DU149" i="2"/>
  <c r="DU148" i="2"/>
  <c r="DU146" i="2"/>
  <c r="DU145" i="2"/>
  <c r="DU144" i="2"/>
  <c r="DU143" i="2"/>
  <c r="DU142" i="2"/>
  <c r="DU141" i="2"/>
  <c r="DU140" i="2"/>
  <c r="DU139" i="2"/>
  <c r="DU138" i="2"/>
  <c r="DU137" i="2"/>
  <c r="DA168" i="2"/>
  <c r="DA167" i="2"/>
  <c r="DA166" i="2"/>
  <c r="DA165" i="2"/>
  <c r="DA164" i="2"/>
  <c r="DA128" i="2"/>
  <c r="DB128" i="2" s="1"/>
  <c r="DA127" i="2"/>
  <c r="DB127" i="2" s="1"/>
  <c r="DA126" i="2"/>
  <c r="DB126" i="2" s="1"/>
  <c r="DA124" i="2"/>
  <c r="DB124" i="2" s="1"/>
  <c r="DA123" i="2"/>
  <c r="DB123" i="2" s="1"/>
  <c r="DA122" i="2"/>
  <c r="DB122" i="2" s="1"/>
  <c r="DA121" i="2"/>
  <c r="DB121" i="2" s="1"/>
  <c r="DA120" i="2"/>
  <c r="DB120" i="2" s="1"/>
  <c r="DA119" i="2"/>
  <c r="DB119" i="2" s="1"/>
  <c r="DA118" i="2"/>
  <c r="DB118" i="2" s="1"/>
  <c r="DA117" i="2"/>
  <c r="DB117" i="2" s="1"/>
  <c r="DA116" i="2"/>
  <c r="DB116" i="2" s="1"/>
  <c r="DA115" i="2"/>
  <c r="DB115" i="2" s="1"/>
  <c r="DA113" i="2"/>
  <c r="DB113" i="2" s="1"/>
  <c r="DA112" i="2"/>
  <c r="DB112" i="2" s="1"/>
  <c r="DA111" i="2"/>
  <c r="DB111" i="2" s="1"/>
  <c r="DA110" i="2"/>
  <c r="DB110" i="2" s="1"/>
  <c r="DA109" i="2"/>
  <c r="DB109" i="2" s="1"/>
  <c r="DA108" i="2"/>
  <c r="DB108" i="2" s="1"/>
  <c r="DA107" i="2"/>
  <c r="DB107" i="2" s="1"/>
  <c r="DA106" i="2"/>
  <c r="DB106" i="2" s="1"/>
  <c r="DA105" i="2"/>
  <c r="DB105" i="2" s="1"/>
  <c r="DA104" i="2"/>
  <c r="DB104" i="2" s="1"/>
  <c r="DA102" i="2"/>
  <c r="DB102" i="2" s="1"/>
  <c r="DA101" i="2"/>
  <c r="DB101" i="2" s="1"/>
  <c r="DA100" i="2"/>
  <c r="DB100" i="2" s="1"/>
  <c r="DA99" i="2"/>
  <c r="DB99" i="2" s="1"/>
  <c r="DA98" i="2"/>
  <c r="DB98" i="2" s="1"/>
  <c r="DA97" i="2"/>
  <c r="DB97" i="2" s="1"/>
  <c r="DA96" i="2"/>
  <c r="DB96" i="2" s="1"/>
  <c r="DA95" i="2"/>
  <c r="DB95" i="2" s="1"/>
  <c r="DA94" i="2"/>
  <c r="DB94" i="2" s="1"/>
  <c r="DA93" i="2"/>
  <c r="DB93" i="2" s="1"/>
  <c r="DA91" i="2"/>
  <c r="DB91" i="2" s="1"/>
  <c r="DA90" i="2"/>
  <c r="DB90" i="2" s="1"/>
  <c r="DA89" i="2"/>
  <c r="DB89" i="2" s="1"/>
  <c r="DA88" i="2"/>
  <c r="DB88" i="2" s="1"/>
  <c r="DA87" i="2"/>
  <c r="DB87" i="2" s="1"/>
  <c r="DA86" i="2"/>
  <c r="DB86" i="2" s="1"/>
  <c r="DA85" i="2"/>
  <c r="DB85" i="2" s="1"/>
  <c r="DA84" i="2"/>
  <c r="DB84" i="2" s="1"/>
  <c r="DA83" i="2"/>
  <c r="DB83" i="2" s="1"/>
  <c r="DA82" i="2"/>
  <c r="DB82" i="2" s="1"/>
  <c r="DA80" i="2"/>
  <c r="DB80" i="2" s="1"/>
  <c r="DA79" i="2"/>
  <c r="DB79" i="2" s="1"/>
  <c r="DA78" i="2"/>
  <c r="DB78" i="2" s="1"/>
  <c r="DA77" i="2"/>
  <c r="DB77" i="2" s="1"/>
  <c r="DA76" i="2"/>
  <c r="DB76" i="2" s="1"/>
  <c r="DA75" i="2"/>
  <c r="DB75" i="2" s="1"/>
  <c r="DA74" i="2"/>
  <c r="DB74" i="2" s="1"/>
  <c r="DA73" i="2"/>
  <c r="DB73" i="2" s="1"/>
  <c r="DA72" i="2"/>
  <c r="DB72" i="2" s="1"/>
  <c r="DA71" i="2"/>
  <c r="DB71" i="2" s="1"/>
  <c r="DA69" i="2"/>
  <c r="DB69" i="2" s="1"/>
  <c r="DA68" i="2"/>
  <c r="DB68" i="2" s="1"/>
  <c r="DA67" i="2"/>
  <c r="DB67" i="2" s="1"/>
  <c r="DA66" i="2"/>
  <c r="DB66" i="2" s="1"/>
  <c r="DA65" i="2"/>
  <c r="DB65" i="2" s="1"/>
  <c r="DA64" i="2"/>
  <c r="DB64" i="2" s="1"/>
  <c r="DA63" i="2"/>
  <c r="DB63" i="2" s="1"/>
  <c r="DA62" i="2"/>
  <c r="DB62" i="2" s="1"/>
  <c r="DA61" i="2"/>
  <c r="DB61" i="2" s="1"/>
  <c r="DA60" i="2"/>
  <c r="DB60" i="2" s="1"/>
  <c r="DA58" i="2"/>
  <c r="DB58" i="2" s="1"/>
  <c r="DA57" i="2"/>
  <c r="DB57" i="2" s="1"/>
  <c r="DA56" i="2"/>
  <c r="DB56" i="2" s="1"/>
  <c r="DA55" i="2"/>
  <c r="DB55" i="2" s="1"/>
  <c r="DA54" i="2"/>
  <c r="DB54" i="2" s="1"/>
  <c r="DA53" i="2"/>
  <c r="DB53" i="2" s="1"/>
  <c r="DA52" i="2"/>
  <c r="DB52" i="2" s="1"/>
  <c r="DA51" i="2"/>
  <c r="DB51" i="2" s="1"/>
  <c r="DA50" i="2"/>
  <c r="DB50" i="2" s="1"/>
  <c r="DA49" i="2"/>
  <c r="DB49" i="2" s="1"/>
  <c r="DA47" i="2"/>
  <c r="DB47" i="2" s="1"/>
  <c r="DA46" i="2"/>
  <c r="DB46" i="2" s="1"/>
  <c r="DA45" i="2"/>
  <c r="DB45" i="2" s="1"/>
  <c r="DA44" i="2"/>
  <c r="DB44" i="2" s="1"/>
  <c r="DA43" i="2"/>
  <c r="DB43" i="2" s="1"/>
  <c r="DA42" i="2"/>
  <c r="DB42" i="2" s="1"/>
  <c r="DA41" i="2"/>
  <c r="DB41" i="2" s="1"/>
  <c r="DA40" i="2"/>
  <c r="DB40" i="2" s="1"/>
  <c r="DA39" i="2"/>
  <c r="DB39" i="2" s="1"/>
  <c r="DA38" i="2"/>
  <c r="DB38" i="2" s="1"/>
  <c r="DA36" i="2"/>
  <c r="DB36" i="2" s="1"/>
  <c r="DA35" i="2"/>
  <c r="DB35" i="2" s="1"/>
  <c r="DA34" i="2"/>
  <c r="DB34" i="2" s="1"/>
  <c r="DA33" i="2"/>
  <c r="DB33" i="2" s="1"/>
  <c r="DA32" i="2"/>
  <c r="DB32" i="2" s="1"/>
  <c r="DA31" i="2"/>
  <c r="DB31" i="2" s="1"/>
  <c r="DA30" i="2"/>
  <c r="DB30" i="2" s="1"/>
  <c r="DA29" i="2"/>
  <c r="DB29" i="2" s="1"/>
  <c r="DA28" i="2"/>
  <c r="DB28" i="2" s="1"/>
  <c r="DA27" i="2"/>
  <c r="DB27" i="2" s="1"/>
  <c r="DA25" i="2"/>
  <c r="DB25" i="2" s="1"/>
  <c r="DA24" i="2"/>
  <c r="DB24" i="2" s="1"/>
  <c r="DA23" i="2"/>
  <c r="DB23" i="2" s="1"/>
  <c r="DA22" i="2"/>
  <c r="DB22" i="2" s="1"/>
  <c r="DA21" i="2"/>
  <c r="DB21" i="2" s="1"/>
  <c r="DA20" i="2"/>
  <c r="DB20" i="2" s="1"/>
  <c r="DA19" i="2"/>
  <c r="DB19" i="2" s="1"/>
  <c r="DA18" i="2"/>
  <c r="DB18" i="2" s="1"/>
  <c r="DA17" i="2"/>
  <c r="DB17" i="2" s="1"/>
  <c r="DA16" i="2"/>
  <c r="DB16" i="2" s="1"/>
  <c r="DA14" i="2"/>
  <c r="DB14" i="2" s="1"/>
  <c r="DA13" i="2"/>
  <c r="DB13" i="2" s="1"/>
  <c r="DA12" i="2"/>
  <c r="DB12" i="2" s="1"/>
  <c r="DA11" i="2"/>
  <c r="DB11" i="2" s="1"/>
  <c r="DA10" i="2"/>
  <c r="DB10" i="2" s="1"/>
  <c r="DA9" i="2"/>
  <c r="DB9" i="2" s="1"/>
  <c r="DA8" i="2"/>
  <c r="DB8" i="2" s="1"/>
  <c r="DA7" i="2"/>
  <c r="DB7" i="2" s="1"/>
  <c r="DA6" i="2"/>
  <c r="DB6" i="2" s="1"/>
  <c r="DA5" i="2"/>
  <c r="DB5" i="2" s="1"/>
  <c r="CQ168" i="2"/>
  <c r="CQ167" i="2"/>
  <c r="CQ166" i="2"/>
  <c r="CQ165" i="2"/>
  <c r="CQ164" i="2"/>
  <c r="CQ128" i="2"/>
  <c r="CQ127" i="2"/>
  <c r="CQ126" i="2"/>
  <c r="CQ124" i="2"/>
  <c r="CQ123" i="2"/>
  <c r="CQ122" i="2"/>
  <c r="CQ121" i="2"/>
  <c r="CQ120" i="2"/>
  <c r="CQ119" i="2"/>
  <c r="CQ118" i="2"/>
  <c r="CQ117" i="2"/>
  <c r="CQ116" i="2"/>
  <c r="CQ115" i="2"/>
  <c r="CQ113" i="2"/>
  <c r="CQ112" i="2"/>
  <c r="CQ111" i="2"/>
  <c r="CQ110" i="2"/>
  <c r="CQ109" i="2"/>
  <c r="CQ108" i="2"/>
  <c r="CQ107" i="2"/>
  <c r="CQ106" i="2"/>
  <c r="CQ105" i="2"/>
  <c r="CQ104" i="2"/>
  <c r="CQ102" i="2"/>
  <c r="CQ101" i="2"/>
  <c r="CQ100" i="2"/>
  <c r="CQ99" i="2"/>
  <c r="CQ98" i="2"/>
  <c r="CQ97" i="2"/>
  <c r="CQ96" i="2"/>
  <c r="CQ95" i="2"/>
  <c r="CQ94" i="2"/>
  <c r="CQ93" i="2"/>
  <c r="CQ91" i="2"/>
  <c r="CQ90" i="2"/>
  <c r="CQ89" i="2"/>
  <c r="CQ88" i="2"/>
  <c r="CQ87" i="2"/>
  <c r="CQ86" i="2"/>
  <c r="CQ85" i="2"/>
  <c r="CQ84" i="2"/>
  <c r="CQ83" i="2"/>
  <c r="CQ82" i="2"/>
  <c r="CQ80" i="2"/>
  <c r="CQ79" i="2"/>
  <c r="CQ78" i="2"/>
  <c r="CQ77" i="2"/>
  <c r="CQ76" i="2"/>
  <c r="CQ75" i="2"/>
  <c r="CQ74" i="2"/>
  <c r="CQ73" i="2"/>
  <c r="CQ72" i="2"/>
  <c r="CQ71" i="2"/>
  <c r="CQ69" i="2"/>
  <c r="CQ68" i="2"/>
  <c r="CQ67" i="2"/>
  <c r="CQ66" i="2"/>
  <c r="CQ65" i="2"/>
  <c r="CQ64" i="2"/>
  <c r="CQ63" i="2"/>
  <c r="CQ62" i="2"/>
  <c r="CQ61" i="2"/>
  <c r="CQ60" i="2"/>
  <c r="CQ58" i="2"/>
  <c r="CQ57" i="2"/>
  <c r="CQ56" i="2"/>
  <c r="CQ55" i="2"/>
  <c r="CQ54" i="2"/>
  <c r="CQ53" i="2"/>
  <c r="CQ52" i="2"/>
  <c r="CQ51" i="2"/>
  <c r="CQ50" i="2"/>
  <c r="CQ49" i="2"/>
  <c r="CQ47" i="2"/>
  <c r="CQ46" i="2"/>
  <c r="CQ45" i="2"/>
  <c r="CQ44" i="2"/>
  <c r="CQ43" i="2"/>
  <c r="CQ42" i="2"/>
  <c r="CQ41" i="2"/>
  <c r="CQ40" i="2"/>
  <c r="CQ39" i="2"/>
  <c r="CQ38" i="2"/>
  <c r="CQ36" i="2"/>
  <c r="CQ35" i="2"/>
  <c r="CQ34" i="2"/>
  <c r="CQ33" i="2"/>
  <c r="CQ32" i="2"/>
  <c r="CQ31" i="2"/>
  <c r="CQ30" i="2"/>
  <c r="CQ29" i="2"/>
  <c r="CQ28" i="2"/>
  <c r="CQ27" i="2"/>
  <c r="CQ25" i="2"/>
  <c r="CQ24" i="2"/>
  <c r="CQ23" i="2"/>
  <c r="CQ22" i="2"/>
  <c r="CQ21" i="2"/>
  <c r="CQ20" i="2"/>
  <c r="CQ19" i="2"/>
  <c r="CQ18" i="2"/>
  <c r="CQ17" i="2"/>
  <c r="CQ16" i="2"/>
  <c r="CQ14" i="2"/>
  <c r="CQ13" i="2"/>
  <c r="CQ12" i="2"/>
  <c r="CQ11" i="2"/>
  <c r="CQ10" i="2"/>
  <c r="CQ9" i="2"/>
  <c r="CQ8" i="2"/>
  <c r="CQ7" i="2"/>
  <c r="CQ6" i="2"/>
  <c r="CQ5" i="2"/>
  <c r="CG168" i="2"/>
  <c r="CH168" i="2" s="1"/>
  <c r="CG167" i="2"/>
  <c r="CG166" i="2"/>
  <c r="CH166" i="2" s="1"/>
  <c r="CG165" i="2"/>
  <c r="CG164" i="2"/>
  <c r="CH164" i="2" s="1"/>
  <c r="CG128" i="2"/>
  <c r="CH128" i="2" s="1"/>
  <c r="G133" i="19" s="1"/>
  <c r="CG124" i="2"/>
  <c r="CH124" i="2" s="1"/>
  <c r="G129" i="19" s="1"/>
  <c r="CG121" i="2"/>
  <c r="CH121" i="2" s="1"/>
  <c r="G126" i="19" s="1"/>
  <c r="CG115" i="2"/>
  <c r="CH115" i="2" s="1"/>
  <c r="G120" i="19" s="1"/>
  <c r="CG112" i="2"/>
  <c r="CH112" i="2" s="1"/>
  <c r="G117" i="19" s="1"/>
  <c r="CG111" i="2"/>
  <c r="CH111" i="2" s="1"/>
  <c r="G116" i="19" s="1"/>
  <c r="CG109" i="2"/>
  <c r="CH109" i="2" s="1"/>
  <c r="G114" i="19" s="1"/>
  <c r="CG107" i="2"/>
  <c r="CH107" i="2" s="1"/>
  <c r="G112" i="19" s="1"/>
  <c r="CG100" i="2"/>
  <c r="CH100" i="2" s="1"/>
  <c r="G105" i="19" s="1"/>
  <c r="CG99" i="2"/>
  <c r="CH99" i="2" s="1"/>
  <c r="G104" i="19" s="1"/>
  <c r="CG95" i="2"/>
  <c r="CH95" i="2" s="1"/>
  <c r="G100" i="19" s="1"/>
  <c r="CG94" i="2"/>
  <c r="CH94" i="2" s="1"/>
  <c r="G99" i="19" s="1"/>
  <c r="CG93" i="2"/>
  <c r="CH93" i="2" s="1"/>
  <c r="G98" i="19" s="1"/>
  <c r="CG91" i="2"/>
  <c r="CH91" i="2" s="1"/>
  <c r="G96" i="19" s="1"/>
  <c r="CG89" i="2"/>
  <c r="CH89" i="2" s="1"/>
  <c r="G94" i="19" s="1"/>
  <c r="CG88" i="2"/>
  <c r="CH88" i="2" s="1"/>
  <c r="G93" i="19" s="1"/>
  <c r="CG85" i="2"/>
  <c r="CH85" i="2" s="1"/>
  <c r="G90" i="19" s="1"/>
  <c r="CG79" i="2"/>
  <c r="CH79" i="2" s="1"/>
  <c r="G84" i="19" s="1"/>
  <c r="CG77" i="2"/>
  <c r="CH77" i="2" s="1"/>
  <c r="G82" i="19" s="1"/>
  <c r="CG72" i="2"/>
  <c r="CH72" i="2" s="1"/>
  <c r="G77" i="19" s="1"/>
  <c r="CG71" i="2"/>
  <c r="CH71" i="2" s="1"/>
  <c r="G76" i="19" s="1"/>
  <c r="CG68" i="2"/>
  <c r="CH68" i="2" s="1"/>
  <c r="G73" i="19" s="1"/>
  <c r="CG64" i="2"/>
  <c r="CH64" i="2" s="1"/>
  <c r="G69" i="19" s="1"/>
  <c r="CG61" i="2"/>
  <c r="CH61" i="2" s="1"/>
  <c r="G66" i="19" s="1"/>
  <c r="CG60" i="2"/>
  <c r="CH60" i="2" s="1"/>
  <c r="G65" i="19" s="1"/>
  <c r="CG56" i="2"/>
  <c r="CH56" i="2" s="1"/>
  <c r="G61" i="19" s="1"/>
  <c r="CG53" i="2"/>
  <c r="CH53" i="2" s="1"/>
  <c r="G58" i="19" s="1"/>
  <c r="CG52" i="2"/>
  <c r="CH52" i="2" s="1"/>
  <c r="G57" i="19" s="1"/>
  <c r="CG50" i="2"/>
  <c r="CH50" i="2" s="1"/>
  <c r="G55" i="19" s="1"/>
  <c r="CG49" i="2"/>
  <c r="CH49" i="2" s="1"/>
  <c r="G54" i="19" s="1"/>
  <c r="CG47" i="2"/>
  <c r="CH47" i="2" s="1"/>
  <c r="G52" i="19" s="1"/>
  <c r="CG46" i="2"/>
  <c r="CH46" i="2" s="1"/>
  <c r="G51" i="19" s="1"/>
  <c r="CG45" i="2"/>
  <c r="CH45" i="2" s="1"/>
  <c r="G50" i="19" s="1"/>
  <c r="CG41" i="2"/>
  <c r="CH41" i="2" s="1"/>
  <c r="G46" i="19" s="1"/>
  <c r="CG40" i="2"/>
  <c r="CH40" i="2" s="1"/>
  <c r="G45" i="19" s="1"/>
  <c r="CG39" i="2"/>
  <c r="CH39" i="2" s="1"/>
  <c r="G44" i="19" s="1"/>
  <c r="CG38" i="2"/>
  <c r="CH38" i="2" s="1"/>
  <c r="G43" i="19" s="1"/>
  <c r="CG34" i="2"/>
  <c r="CH34" i="2" s="1"/>
  <c r="G39" i="19" s="1"/>
  <c r="CG31" i="2"/>
  <c r="CH31" i="2" s="1"/>
  <c r="G36" i="19" s="1"/>
  <c r="CG30" i="2"/>
  <c r="CH30" i="2" s="1"/>
  <c r="G35" i="19" s="1"/>
  <c r="CG24" i="2"/>
  <c r="CH24" i="2" s="1"/>
  <c r="G29" i="19" s="1"/>
  <c r="CG22" i="2"/>
  <c r="CH22" i="2" s="1"/>
  <c r="G27" i="19" s="1"/>
  <c r="CG20" i="2"/>
  <c r="CH20" i="2" s="1"/>
  <c r="G25" i="19" s="1"/>
  <c r="CG19" i="2"/>
  <c r="CH19" i="2" s="1"/>
  <c r="G24" i="19" s="1"/>
  <c r="CG18" i="2"/>
  <c r="CH18" i="2" s="1"/>
  <c r="G23" i="19" s="1"/>
  <c r="CG17" i="2"/>
  <c r="CH17" i="2" s="1"/>
  <c r="G22" i="19" s="1"/>
  <c r="CG14" i="2"/>
  <c r="CH14" i="2" s="1"/>
  <c r="G19" i="19" s="1"/>
  <c r="CG12" i="2"/>
  <c r="CH12" i="2" s="1"/>
  <c r="G17" i="19" s="1"/>
  <c r="CG7" i="2"/>
  <c r="BW168" i="2"/>
  <c r="BW167" i="2"/>
  <c r="BW166" i="2"/>
  <c r="BW165" i="2"/>
  <c r="BW164" i="2"/>
  <c r="BC168" i="2"/>
  <c r="BC167" i="2"/>
  <c r="BC166" i="2"/>
  <c r="BC165" i="2"/>
  <c r="BC164" i="2"/>
  <c r="BC163" i="2"/>
  <c r="BC162" i="2"/>
  <c r="BC161" i="2"/>
  <c r="BC160" i="2"/>
  <c r="BC159" i="2"/>
  <c r="BC157" i="2"/>
  <c r="BC156" i="2"/>
  <c r="BC155" i="2"/>
  <c r="BC154" i="2"/>
  <c r="BC153" i="2"/>
  <c r="BC152" i="2"/>
  <c r="BC151" i="2"/>
  <c r="BC150" i="2"/>
  <c r="BC149" i="2"/>
  <c r="BC148" i="2"/>
  <c r="BC146" i="2"/>
  <c r="BC145" i="2"/>
  <c r="BC144" i="2"/>
  <c r="BC143" i="2"/>
  <c r="BC142" i="2"/>
  <c r="BC141" i="2"/>
  <c r="BC140" i="2"/>
  <c r="BC139" i="2"/>
  <c r="BC138" i="2"/>
  <c r="F61" i="1"/>
  <c r="H51" i="1"/>
  <c r="F51" i="1"/>
  <c r="E51" i="1"/>
  <c r="D51" i="1"/>
  <c r="H46" i="1"/>
  <c r="F46" i="1"/>
  <c r="E46" i="1"/>
  <c r="D46" i="1"/>
  <c r="H41" i="1"/>
  <c r="F41" i="1"/>
  <c r="E41" i="1"/>
  <c r="D41" i="1"/>
  <c r="D36" i="1"/>
  <c r="F16" i="1"/>
  <c r="E16" i="1"/>
  <c r="D16" i="1"/>
  <c r="F11" i="1"/>
  <c r="E11" i="1"/>
  <c r="D11" i="1"/>
  <c r="AS168" i="2"/>
  <c r="AS167" i="2"/>
  <c r="AS166" i="2"/>
  <c r="AS165" i="2"/>
  <c r="AT165" i="2" s="1"/>
  <c r="AS164" i="2"/>
  <c r="AS163" i="2"/>
  <c r="AS162" i="2"/>
  <c r="AS161" i="2"/>
  <c r="AT161" i="2" s="1"/>
  <c r="AS160" i="2"/>
  <c r="AS159" i="2"/>
  <c r="AS157" i="2"/>
  <c r="AS156" i="2"/>
  <c r="AS155" i="2"/>
  <c r="AS154" i="2"/>
  <c r="AS153" i="2"/>
  <c r="AT153" i="2" s="1"/>
  <c r="AS152" i="2"/>
  <c r="AS151" i="2"/>
  <c r="AS150" i="2"/>
  <c r="AS149" i="2"/>
  <c r="AS148" i="2"/>
  <c r="AS146" i="2"/>
  <c r="AS145" i="2"/>
  <c r="AT145" i="2" s="1"/>
  <c r="AS144" i="2"/>
  <c r="AS143" i="2"/>
  <c r="AT143" i="2" s="1"/>
  <c r="AS142" i="2"/>
  <c r="AT142" i="2" s="1"/>
  <c r="AS141" i="2"/>
  <c r="AS140" i="2"/>
  <c r="AS139" i="2"/>
  <c r="AT139" i="2" s="1"/>
  <c r="AS138" i="2"/>
  <c r="AS137" i="2"/>
  <c r="F6" i="1"/>
  <c r="E6" i="1"/>
  <c r="D6" i="1"/>
  <c r="AI168" i="2"/>
  <c r="AI167" i="2"/>
  <c r="AI166" i="2"/>
  <c r="AI165" i="2"/>
  <c r="AI164" i="2"/>
  <c r="AI163" i="2"/>
  <c r="AI162" i="2"/>
  <c r="AI161" i="2"/>
  <c r="AI160" i="2"/>
  <c r="AI159" i="2"/>
  <c r="AI157" i="2"/>
  <c r="AI156" i="2"/>
  <c r="AI155" i="2"/>
  <c r="AI154" i="2"/>
  <c r="AI153" i="2"/>
  <c r="AI152" i="2"/>
  <c r="AI151" i="2"/>
  <c r="AI150" i="2"/>
  <c r="AI149" i="2"/>
  <c r="AI148" i="2"/>
  <c r="AI146" i="2"/>
  <c r="AI145" i="2"/>
  <c r="AI144" i="2"/>
  <c r="AI143" i="2"/>
  <c r="AI142" i="2"/>
  <c r="AI141" i="2"/>
  <c r="AI140" i="2"/>
  <c r="AI139" i="2"/>
  <c r="AI138" i="2"/>
  <c r="AI137" i="2"/>
  <c r="AI135" i="2"/>
  <c r="AI134" i="2"/>
  <c r="AI133" i="2"/>
  <c r="AI132" i="2"/>
  <c r="AI131" i="2"/>
  <c r="AI130" i="2"/>
  <c r="AI129" i="2"/>
  <c r="AI128" i="2"/>
  <c r="AI127" i="2"/>
  <c r="AI126" i="2"/>
  <c r="AI124" i="2"/>
  <c r="AI123" i="2"/>
  <c r="AI122" i="2"/>
  <c r="AI121" i="2"/>
  <c r="AI120" i="2"/>
  <c r="AI119" i="2"/>
  <c r="AI118" i="2"/>
  <c r="AI117" i="2"/>
  <c r="AI116" i="2"/>
  <c r="AI115" i="2"/>
  <c r="AI113" i="2"/>
  <c r="AI112" i="2"/>
  <c r="AI111" i="2"/>
  <c r="AI110" i="2"/>
  <c r="AI109" i="2"/>
  <c r="AI108" i="2"/>
  <c r="AI107" i="2"/>
  <c r="AI106" i="2"/>
  <c r="AI105" i="2"/>
  <c r="AI104" i="2"/>
  <c r="AI102" i="2"/>
  <c r="AI101" i="2"/>
  <c r="AI100" i="2"/>
  <c r="AI99" i="2"/>
  <c r="AI98" i="2"/>
  <c r="AI97" i="2"/>
  <c r="AI96" i="2"/>
  <c r="AI95" i="2"/>
  <c r="AI94" i="2"/>
  <c r="AI93" i="2"/>
  <c r="AI91" i="2"/>
  <c r="AI90" i="2"/>
  <c r="AI89" i="2"/>
  <c r="AI88" i="2"/>
  <c r="AI87" i="2"/>
  <c r="AI86" i="2"/>
  <c r="AI85" i="2"/>
  <c r="AI84" i="2"/>
  <c r="AI83" i="2"/>
  <c r="AI82" i="2"/>
  <c r="AI80" i="2"/>
  <c r="AI79" i="2"/>
  <c r="AI78" i="2"/>
  <c r="AI77" i="2"/>
  <c r="AI76" i="2"/>
  <c r="AI75" i="2"/>
  <c r="AI74" i="2"/>
  <c r="AI73" i="2"/>
  <c r="AI72" i="2"/>
  <c r="AI71" i="2"/>
  <c r="AI69" i="2"/>
  <c r="AI68" i="2"/>
  <c r="AI67" i="2"/>
  <c r="AI66" i="2"/>
  <c r="AI65" i="2"/>
  <c r="AI64" i="2"/>
  <c r="AI63" i="2"/>
  <c r="AI62" i="2"/>
  <c r="AI61" i="2"/>
  <c r="AI60" i="2"/>
  <c r="AI58" i="2"/>
  <c r="AI57" i="2"/>
  <c r="AI56" i="2"/>
  <c r="AI55" i="2"/>
  <c r="AI54" i="2"/>
  <c r="AI53" i="2"/>
  <c r="AI52" i="2"/>
  <c r="AI51" i="2"/>
  <c r="AI50" i="2"/>
  <c r="AI49" i="2"/>
  <c r="AI47" i="2"/>
  <c r="AI46" i="2"/>
  <c r="AI45" i="2"/>
  <c r="AI44" i="2"/>
  <c r="AI43" i="2"/>
  <c r="AI42" i="2"/>
  <c r="AI41" i="2"/>
  <c r="AI40" i="2"/>
  <c r="AI39" i="2"/>
  <c r="AI38" i="2"/>
  <c r="AI36" i="2"/>
  <c r="AI35" i="2"/>
  <c r="AI34" i="2"/>
  <c r="AI33" i="2"/>
  <c r="AI32" i="2"/>
  <c r="AI31" i="2"/>
  <c r="AI30" i="2"/>
  <c r="AI29" i="2"/>
  <c r="AI28" i="2"/>
  <c r="AI27" i="2"/>
  <c r="C56" i="1"/>
  <c r="C51" i="1"/>
  <c r="C46" i="1"/>
  <c r="C41" i="1"/>
  <c r="B41" i="1"/>
  <c r="B36" i="1"/>
  <c r="C31" i="1"/>
  <c r="B31" i="1"/>
  <c r="C16" i="1"/>
  <c r="H11" i="1"/>
  <c r="AI25" i="2"/>
  <c r="AI24" i="2"/>
  <c r="AI23" i="2"/>
  <c r="AI22" i="2"/>
  <c r="AI21" i="2"/>
  <c r="AI20" i="2"/>
  <c r="AI19" i="2"/>
  <c r="AI18" i="2"/>
  <c r="AI17" i="2"/>
  <c r="AI16" i="2"/>
  <c r="AI14" i="2"/>
  <c r="AI13" i="2"/>
  <c r="AI12" i="2"/>
  <c r="AI11" i="2"/>
  <c r="AI10" i="2"/>
  <c r="AI9" i="2"/>
  <c r="AI8" i="2"/>
  <c r="AI7" i="2"/>
  <c r="AI6" i="2"/>
  <c r="B16" i="1"/>
  <c r="C36" i="1"/>
  <c r="B46" i="1"/>
  <c r="B51" i="1"/>
  <c r="B56" i="1"/>
  <c r="B61" i="1"/>
  <c r="A6" i="1"/>
  <c r="AT137" i="2"/>
  <c r="H6" i="1"/>
  <c r="C6" i="1"/>
  <c r="B11" i="1"/>
  <c r="C11" i="1"/>
  <c r="B6" i="1"/>
  <c r="A11" i="1"/>
  <c r="A16" i="1"/>
  <c r="A31" i="1"/>
  <c r="A36" i="1"/>
  <c r="G36" i="1"/>
  <c r="A41" i="1"/>
  <c r="G41" i="1"/>
  <c r="A46" i="1"/>
  <c r="G46" i="1"/>
  <c r="A51" i="1"/>
  <c r="G51" i="1"/>
  <c r="A56" i="1"/>
  <c r="A61" i="1"/>
  <c r="BY50" i="2"/>
  <c r="BY72" i="2"/>
  <c r="BY73" i="2"/>
  <c r="BY96" i="2"/>
  <c r="BY126" i="2"/>
  <c r="BY128" i="2"/>
  <c r="BY38" i="2"/>
  <c r="BY63" i="2"/>
  <c r="BY94" i="2"/>
  <c r="BY37" i="2"/>
  <c r="BY56" i="2"/>
  <c r="BY60" i="2"/>
  <c r="BY92" i="2"/>
  <c r="BY28" i="2"/>
  <c r="BY67" i="2"/>
  <c r="BY110" i="2"/>
  <c r="BY55" i="2"/>
  <c r="BY44" i="2"/>
  <c r="BY88" i="2"/>
  <c r="BY77" i="2"/>
  <c r="BY22" i="2"/>
  <c r="BY7" i="2"/>
  <c r="BY34" i="2"/>
  <c r="BY42" i="2"/>
  <c r="BY78" i="2"/>
  <c r="BY95" i="2"/>
  <c r="BY122" i="2"/>
  <c r="BY20" i="2"/>
  <c r="BY64" i="2"/>
  <c r="BY65" i="2"/>
  <c r="BY71" i="2"/>
  <c r="BY108" i="2"/>
  <c r="BY32" i="2"/>
  <c r="BY40" i="2"/>
  <c r="BY75" i="2"/>
  <c r="BY76" i="2"/>
  <c r="BY84" i="2"/>
  <c r="BY118" i="2"/>
  <c r="BY120" i="2"/>
  <c r="BY53" i="2"/>
  <c r="BY54" i="2"/>
  <c r="BY62" i="2"/>
  <c r="BY98" i="2"/>
  <c r="BY24" i="2"/>
  <c r="BY36" i="2"/>
  <c r="BY46" i="2"/>
  <c r="BY57" i="2"/>
  <c r="BY58" i="2"/>
  <c r="BY68" i="2"/>
  <c r="BY69" i="2"/>
  <c r="BY79" i="2"/>
  <c r="BY80" i="2"/>
  <c r="BY90" i="2"/>
  <c r="BY102" i="2"/>
  <c r="BY112" i="2"/>
  <c r="BY124" i="2"/>
  <c r="CG130" i="2" l="1"/>
  <c r="CH7" i="2"/>
  <c r="G12" i="19" s="1"/>
  <c r="H35" i="19"/>
  <c r="H39" i="19"/>
  <c r="H77" i="19"/>
  <c r="H99" i="19"/>
  <c r="H105" i="19"/>
  <c r="H117" i="19"/>
  <c r="H129" i="19"/>
  <c r="H133" i="19"/>
  <c r="G61" i="1"/>
  <c r="BN5" i="2"/>
  <c r="E56" i="1"/>
  <c r="G56" i="1"/>
  <c r="D61" i="1"/>
  <c r="CE130" i="2"/>
  <c r="F31" i="1"/>
  <c r="BX165" i="2"/>
  <c r="BX167" i="2"/>
  <c r="BX171" i="2"/>
  <c r="BX173" i="2"/>
  <c r="BX175" i="2"/>
  <c r="H61" i="1"/>
  <c r="BD138" i="2"/>
  <c r="DB167" i="2"/>
  <c r="CR171" i="2"/>
  <c r="CR173" i="2"/>
  <c r="CR175" i="2"/>
  <c r="DL179" i="2"/>
  <c r="H26" i="1"/>
  <c r="DL176" i="2"/>
  <c r="F26" i="1"/>
  <c r="G26" i="1"/>
  <c r="DL201" i="2"/>
  <c r="E26" i="1"/>
  <c r="D26" i="1"/>
  <c r="BE137" i="2"/>
  <c r="FE147" i="2"/>
  <c r="BD170" i="2"/>
  <c r="H56" i="1"/>
  <c r="DL156" i="2"/>
  <c r="DB168" i="2"/>
  <c r="I6" i="1"/>
  <c r="BD141" i="2"/>
  <c r="BD143" i="2"/>
  <c r="BD159" i="2"/>
  <c r="BD161" i="2"/>
  <c r="BD163" i="2"/>
  <c r="BD167" i="2"/>
  <c r="CR164" i="2"/>
  <c r="DL141" i="2"/>
  <c r="DL145" i="2"/>
  <c r="DL159" i="2"/>
  <c r="DL163" i="2"/>
  <c r="EB197" i="2"/>
  <c r="EF197" i="2" s="1"/>
  <c r="EV171" i="2"/>
  <c r="EZ171" i="2" s="1"/>
  <c r="EV177" i="2"/>
  <c r="EZ177" i="2" s="1"/>
  <c r="DB164" i="2"/>
  <c r="DB166" i="2"/>
  <c r="DL140" i="2"/>
  <c r="DL142" i="2"/>
  <c r="DL166" i="2"/>
  <c r="BD149" i="2"/>
  <c r="BD151" i="2"/>
  <c r="BD153" i="2"/>
  <c r="BD155" i="2"/>
  <c r="BD157" i="2"/>
  <c r="CH165" i="2"/>
  <c r="CH167" i="2"/>
  <c r="CR172" i="2"/>
  <c r="CR174" i="2"/>
  <c r="EP15" i="2"/>
  <c r="DL137" i="2"/>
  <c r="DL167" i="2"/>
  <c r="EQ132" i="2"/>
  <c r="EP37" i="2"/>
  <c r="EQ37" i="2"/>
  <c r="EQ59" i="2"/>
  <c r="EP59" i="2"/>
  <c r="EP125" i="2"/>
  <c r="EQ125" i="2"/>
  <c r="DL162" i="2"/>
  <c r="DL164" i="2"/>
  <c r="DL144" i="2"/>
  <c r="DL138" i="2"/>
  <c r="EP6" i="2"/>
  <c r="EP8" i="2"/>
  <c r="EP12" i="2"/>
  <c r="EP14" i="2"/>
  <c r="EP28" i="2"/>
  <c r="EP30" i="2"/>
  <c r="EP32" i="2"/>
  <c r="EP34" i="2"/>
  <c r="EP36" i="2"/>
  <c r="EP58" i="2"/>
  <c r="EP118" i="2"/>
  <c r="EP120" i="2"/>
  <c r="EP122" i="2"/>
  <c r="EP124" i="2"/>
  <c r="EP172" i="2"/>
  <c r="EP174" i="2"/>
  <c r="EP103" i="2"/>
  <c r="EQ81" i="2"/>
  <c r="EP16" i="2"/>
  <c r="EP24" i="2"/>
  <c r="EP44" i="2"/>
  <c r="EP46" i="2"/>
  <c r="EP62" i="2"/>
  <c r="EP66" i="2"/>
  <c r="EP88" i="2"/>
  <c r="EP110" i="2"/>
  <c r="EP128" i="2"/>
  <c r="EP132" i="2"/>
  <c r="EP139" i="2"/>
  <c r="EP143" i="2"/>
  <c r="EP148" i="2"/>
  <c r="EP150" i="2"/>
  <c r="EP152" i="2"/>
  <c r="EP154" i="2"/>
  <c r="EP156" i="2"/>
  <c r="EP159" i="2"/>
  <c r="EP163" i="2"/>
  <c r="EP167" i="2"/>
  <c r="EP176" i="2"/>
  <c r="FE178" i="2"/>
  <c r="EQ62" i="2"/>
  <c r="EB195" i="2"/>
  <c r="EF195" i="2" s="1"/>
  <c r="EQ10" i="2"/>
  <c r="EQ120" i="2"/>
  <c r="EQ128" i="2"/>
  <c r="EV75" i="2"/>
  <c r="FA75" i="2" s="1"/>
  <c r="EQ48" i="2"/>
  <c r="DL185" i="2"/>
  <c r="FD147" i="2"/>
  <c r="EB175" i="2"/>
  <c r="EF175" i="2" s="1"/>
  <c r="EL192" i="2"/>
  <c r="EP192" i="2" s="1"/>
  <c r="EL198" i="2"/>
  <c r="EP198" i="2" s="1"/>
  <c r="EV13" i="2"/>
  <c r="FA13" i="2" s="1"/>
  <c r="FE179" i="2"/>
  <c r="FE186" i="2"/>
  <c r="AR197" i="2"/>
  <c r="AT197" i="2" s="1"/>
  <c r="AV197" i="2" s="1"/>
  <c r="BB197" i="2" s="1"/>
  <c r="BD197" i="2" s="1"/>
  <c r="BF197" i="2" s="1"/>
  <c r="BN197" i="2" s="1"/>
  <c r="BP197" i="2" s="1"/>
  <c r="BV197" i="2" s="1"/>
  <c r="BX197" i="2" s="1"/>
  <c r="BZ197" i="2" s="1"/>
  <c r="CF197" i="2" s="1"/>
  <c r="CH197" i="2" s="1"/>
  <c r="CJ197" i="2" s="1"/>
  <c r="CP197" i="2" s="1"/>
  <c r="CR197" i="2" s="1"/>
  <c r="CT197" i="2" s="1"/>
  <c r="CZ197" i="2" s="1"/>
  <c r="DB197" i="2" s="1"/>
  <c r="AR201" i="2"/>
  <c r="AT201" i="2" s="1"/>
  <c r="AV201" i="2" s="1"/>
  <c r="BB201" i="2" s="1"/>
  <c r="BD201" i="2" s="1"/>
  <c r="BF201" i="2" s="1"/>
  <c r="BN201" i="2" s="1"/>
  <c r="BP201" i="2" s="1"/>
  <c r="BV201" i="2" s="1"/>
  <c r="BX201" i="2" s="1"/>
  <c r="BZ201" i="2" s="1"/>
  <c r="CF201" i="2" s="1"/>
  <c r="CH201" i="2" s="1"/>
  <c r="CJ201" i="2" s="1"/>
  <c r="CP201" i="2" s="1"/>
  <c r="CR201" i="2" s="1"/>
  <c r="CT201" i="2" s="1"/>
  <c r="CZ201" i="2" s="1"/>
  <c r="DB201" i="2" s="1"/>
  <c r="FE201" i="2"/>
  <c r="FE202" i="2"/>
  <c r="FE159" i="2"/>
  <c r="FE163" i="2"/>
  <c r="FE167" i="2"/>
  <c r="H31" i="1"/>
  <c r="H36" i="1"/>
  <c r="FE182" i="2"/>
  <c r="FE183" i="2"/>
  <c r="FE184" i="2"/>
  <c r="FE185" i="2"/>
  <c r="FE187" i="2"/>
  <c r="FE188" i="2"/>
  <c r="FE189" i="2"/>
  <c r="FE190" i="2"/>
  <c r="EQ46" i="2"/>
  <c r="EQ44" i="2"/>
  <c r="DR178" i="2"/>
  <c r="DV178" i="2" s="1"/>
  <c r="DR192" i="2"/>
  <c r="DV192" i="2" s="1"/>
  <c r="EV97" i="2"/>
  <c r="FA97" i="2" s="1"/>
  <c r="EV119" i="2"/>
  <c r="FA119" i="2" s="1"/>
  <c r="EV153" i="2"/>
  <c r="EZ153" i="2" s="1"/>
  <c r="EV165" i="2"/>
  <c r="EZ165" i="2" s="1"/>
  <c r="EV173" i="2"/>
  <c r="EZ173" i="2" s="1"/>
  <c r="FE198" i="2"/>
  <c r="DR185" i="2"/>
  <c r="DV185" i="2" s="1"/>
  <c r="FE146" i="2"/>
  <c r="FE149" i="2"/>
  <c r="DL184" i="2"/>
  <c r="DR177" i="2"/>
  <c r="DV177" i="2" s="1"/>
  <c r="DR201" i="2"/>
  <c r="DV201" i="2" s="1"/>
  <c r="DR170" i="2"/>
  <c r="DV170" i="2" s="1"/>
  <c r="EB166" i="2"/>
  <c r="EF166" i="2" s="1"/>
  <c r="EB170" i="2"/>
  <c r="EF170" i="2" s="1"/>
  <c r="EB171" i="2"/>
  <c r="EF171" i="2" s="1"/>
  <c r="EB172" i="2"/>
  <c r="EF172" i="2" s="1"/>
  <c r="EB173" i="2"/>
  <c r="EF173" i="2" s="1"/>
  <c r="EB174" i="2"/>
  <c r="EF174" i="2" s="1"/>
  <c r="EB176" i="2"/>
  <c r="EF176" i="2" s="1"/>
  <c r="EB177" i="2"/>
  <c r="EF177" i="2" s="1"/>
  <c r="EB178" i="2"/>
  <c r="EF178" i="2" s="1"/>
  <c r="EB179" i="2"/>
  <c r="EF179" i="2" s="1"/>
  <c r="EB181" i="2"/>
  <c r="EF181" i="2" s="1"/>
  <c r="EB182" i="2"/>
  <c r="EF182" i="2" s="1"/>
  <c r="EB183" i="2"/>
  <c r="EF183" i="2" s="1"/>
  <c r="EB184" i="2"/>
  <c r="EF184" i="2" s="1"/>
  <c r="EB185" i="2"/>
  <c r="EF185" i="2" s="1"/>
  <c r="EB186" i="2"/>
  <c r="EF186" i="2" s="1"/>
  <c r="EB187" i="2"/>
  <c r="EF187" i="2" s="1"/>
  <c r="EB188" i="2"/>
  <c r="EF188" i="2" s="1"/>
  <c r="EB189" i="2"/>
  <c r="EF189" i="2" s="1"/>
  <c r="EB190" i="2"/>
  <c r="EF190" i="2" s="1"/>
  <c r="EB193" i="2"/>
  <c r="EF193" i="2" s="1"/>
  <c r="EB199" i="2"/>
  <c r="EF199" i="2" s="1"/>
  <c r="EB201" i="2"/>
  <c r="EF201" i="2" s="1"/>
  <c r="EM136" i="2"/>
  <c r="EQ6" i="2"/>
  <c r="EQ12" i="2"/>
  <c r="EQ16" i="2"/>
  <c r="EQ20" i="2"/>
  <c r="EQ24" i="2"/>
  <c r="EQ50" i="2"/>
  <c r="EQ88" i="2"/>
  <c r="EQ110" i="2"/>
  <c r="EQ112" i="2"/>
  <c r="EQ118" i="2"/>
  <c r="EQ122" i="2"/>
  <c r="EQ124" i="2"/>
  <c r="EL195" i="2"/>
  <c r="EP195" i="2" s="1"/>
  <c r="EL197" i="2"/>
  <c r="EP197" i="2" s="1"/>
  <c r="EV7" i="2"/>
  <c r="FA7" i="2" s="1"/>
  <c r="EV16" i="2"/>
  <c r="FA16" i="2" s="1"/>
  <c r="EV31" i="2"/>
  <c r="FA31" i="2" s="1"/>
  <c r="FE154" i="2"/>
  <c r="EV107" i="2"/>
  <c r="FA107" i="2" s="1"/>
  <c r="EV130" i="2"/>
  <c r="FA130" i="2" s="1"/>
  <c r="EV161" i="2"/>
  <c r="EZ161" i="2" s="1"/>
  <c r="EV188" i="2"/>
  <c r="EZ188" i="2" s="1"/>
  <c r="BD171" i="2"/>
  <c r="BD173" i="2"/>
  <c r="CR170" i="2"/>
  <c r="AR199" i="2"/>
  <c r="AT199" i="2" s="1"/>
  <c r="AV199" i="2" s="1"/>
  <c r="BB199" i="2" s="1"/>
  <c r="BD199" i="2" s="1"/>
  <c r="BF199" i="2" s="1"/>
  <c r="BN199" i="2" s="1"/>
  <c r="BP199" i="2" s="1"/>
  <c r="BV199" i="2" s="1"/>
  <c r="BX199" i="2" s="1"/>
  <c r="BZ199" i="2" s="1"/>
  <c r="CF199" i="2" s="1"/>
  <c r="CH199" i="2" s="1"/>
  <c r="CJ199" i="2" s="1"/>
  <c r="CP199" i="2" s="1"/>
  <c r="CR199" i="2" s="1"/>
  <c r="CT199" i="2" s="1"/>
  <c r="CZ199" i="2" s="1"/>
  <c r="DB199" i="2" s="1"/>
  <c r="AR200" i="2"/>
  <c r="AT200" i="2" s="1"/>
  <c r="AV200" i="2" s="1"/>
  <c r="BB200" i="2" s="1"/>
  <c r="BD200" i="2" s="1"/>
  <c r="BF200" i="2" s="1"/>
  <c r="BN200" i="2" s="1"/>
  <c r="BP200" i="2" s="1"/>
  <c r="BV200" i="2" s="1"/>
  <c r="BX200" i="2" s="1"/>
  <c r="BZ200" i="2" s="1"/>
  <c r="CF200" i="2" s="1"/>
  <c r="CH200" i="2" s="1"/>
  <c r="CJ200" i="2" s="1"/>
  <c r="CP200" i="2" s="1"/>
  <c r="CR200" i="2" s="1"/>
  <c r="CT200" i="2" s="1"/>
  <c r="CZ200" i="2" s="1"/>
  <c r="DB200" i="2" s="1"/>
  <c r="FE200" i="2"/>
  <c r="AT163" i="2"/>
  <c r="FE141" i="2"/>
  <c r="FE145" i="2"/>
  <c r="FE150" i="2"/>
  <c r="FE155" i="2"/>
  <c r="FE157" i="2"/>
  <c r="FE164" i="2"/>
  <c r="BX170" i="2"/>
  <c r="CH173" i="2"/>
  <c r="DR164" i="2"/>
  <c r="DV164" i="2" s="1"/>
  <c r="EP70" i="2"/>
  <c r="EQ70" i="2"/>
  <c r="FE195" i="2"/>
  <c r="FE196" i="2"/>
  <c r="EQ33" i="2"/>
  <c r="EQ29" i="2"/>
  <c r="EL185" i="2"/>
  <c r="EP185" i="2" s="1"/>
  <c r="EV6" i="2"/>
  <c r="FA6" i="2" s="1"/>
  <c r="EV9" i="2"/>
  <c r="FA9" i="2" s="1"/>
  <c r="EV11" i="2"/>
  <c r="FA11" i="2" s="1"/>
  <c r="EV17" i="2"/>
  <c r="FA17" i="2" s="1"/>
  <c r="EV21" i="2"/>
  <c r="FA21" i="2" s="1"/>
  <c r="EV23" i="2"/>
  <c r="FA23" i="2" s="1"/>
  <c r="EV24" i="2"/>
  <c r="FA24" i="2" s="1"/>
  <c r="EV25" i="2"/>
  <c r="FA25" i="2" s="1"/>
  <c r="EV29" i="2"/>
  <c r="FA29" i="2" s="1"/>
  <c r="EV33" i="2"/>
  <c r="FA33" i="2" s="1"/>
  <c r="EV35" i="2"/>
  <c r="FA35" i="2" s="1"/>
  <c r="EV38" i="2"/>
  <c r="FA38" i="2" s="1"/>
  <c r="EV39" i="2"/>
  <c r="FA39" i="2" s="1"/>
  <c r="EV40" i="2"/>
  <c r="FA40" i="2" s="1"/>
  <c r="EV41" i="2"/>
  <c r="FA41" i="2" s="1"/>
  <c r="EV42" i="2"/>
  <c r="FA42" i="2" s="1"/>
  <c r="EV43" i="2"/>
  <c r="FA43" i="2" s="1"/>
  <c r="EV44" i="2"/>
  <c r="FA44" i="2" s="1"/>
  <c r="EV45" i="2"/>
  <c r="FA45" i="2" s="1"/>
  <c r="EV46" i="2"/>
  <c r="FA46" i="2" s="1"/>
  <c r="EV47" i="2"/>
  <c r="FA47" i="2" s="1"/>
  <c r="EV49" i="2"/>
  <c r="FA49" i="2" s="1"/>
  <c r="EV50" i="2"/>
  <c r="FA50" i="2" s="1"/>
  <c r="EV56" i="2"/>
  <c r="FA56" i="2" s="1"/>
  <c r="EV62" i="2"/>
  <c r="FA62" i="2" s="1"/>
  <c r="EV65" i="2"/>
  <c r="FA65" i="2" s="1"/>
  <c r="EV66" i="2"/>
  <c r="FA66" i="2" s="1"/>
  <c r="EV67" i="2"/>
  <c r="FA67" i="2" s="1"/>
  <c r="EV68" i="2"/>
  <c r="FA68" i="2" s="1"/>
  <c r="EV69" i="2"/>
  <c r="FA69" i="2" s="1"/>
  <c r="EV74" i="2"/>
  <c r="FA74" i="2" s="1"/>
  <c r="EV80" i="2"/>
  <c r="FA80" i="2" s="1"/>
  <c r="EV82" i="2"/>
  <c r="FA82" i="2" s="1"/>
  <c r="EV83" i="2"/>
  <c r="FA83" i="2" s="1"/>
  <c r="EV85" i="2"/>
  <c r="FA85" i="2" s="1"/>
  <c r="EV86" i="2"/>
  <c r="FA86" i="2" s="1"/>
  <c r="EV87" i="2"/>
  <c r="FA87" i="2" s="1"/>
  <c r="EV88" i="2"/>
  <c r="FA88" i="2" s="1"/>
  <c r="EV93" i="2"/>
  <c r="FA93" i="2" s="1"/>
  <c r="EV111" i="2"/>
  <c r="FA111" i="2" s="1"/>
  <c r="EV127" i="2"/>
  <c r="FA127" i="2" s="1"/>
  <c r="EV129" i="2"/>
  <c r="FA129" i="2" s="1"/>
  <c r="EV132" i="2"/>
  <c r="FA132" i="2" s="1"/>
  <c r="EV134" i="2"/>
  <c r="FA134" i="2" s="1"/>
  <c r="EV182" i="2"/>
  <c r="EZ182" i="2" s="1"/>
  <c r="EV186" i="2"/>
  <c r="EZ186" i="2" s="1"/>
  <c r="EV190" i="2"/>
  <c r="EZ190" i="2" s="1"/>
  <c r="BD150" i="2"/>
  <c r="BD164" i="2"/>
  <c r="BD140" i="2"/>
  <c r="BD142" i="2"/>
  <c r="BD160" i="2"/>
  <c r="BD162" i="2"/>
  <c r="BD166" i="2"/>
  <c r="G237" i="4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E2" i="5"/>
  <c r="G2" i="5" s="1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EZ15" i="2"/>
  <c r="FA15" i="2"/>
  <c r="EZ37" i="2"/>
  <c r="FA37" i="2"/>
  <c r="EZ48" i="2"/>
  <c r="FA48" i="2"/>
  <c r="EZ70" i="2"/>
  <c r="FA70" i="2"/>
  <c r="EZ92" i="2"/>
  <c r="FA92" i="2"/>
  <c r="EZ114" i="2"/>
  <c r="FA114" i="2"/>
  <c r="EV192" i="2"/>
  <c r="EZ192" i="2" s="1"/>
  <c r="EV193" i="2"/>
  <c r="EZ193" i="2" s="1"/>
  <c r="EV197" i="2"/>
  <c r="EZ197" i="2" s="1"/>
  <c r="EV199" i="2"/>
  <c r="EZ199" i="2" s="1"/>
  <c r="EV201" i="2"/>
  <c r="EZ201" i="2" s="1"/>
  <c r="FO138" i="2"/>
  <c r="FO140" i="2"/>
  <c r="FO142" i="2"/>
  <c r="FO144" i="2"/>
  <c r="FO146" i="2"/>
  <c r="FE192" i="2"/>
  <c r="FE197" i="2"/>
  <c r="AR198" i="2"/>
  <c r="AT198" i="2" s="1"/>
  <c r="AV198" i="2" s="1"/>
  <c r="BB198" i="2" s="1"/>
  <c r="BD198" i="2" s="1"/>
  <c r="BF198" i="2" s="1"/>
  <c r="BN198" i="2" s="1"/>
  <c r="BP198" i="2" s="1"/>
  <c r="BV198" i="2" s="1"/>
  <c r="BX198" i="2" s="1"/>
  <c r="BZ198" i="2" s="1"/>
  <c r="CF198" i="2" s="1"/>
  <c r="CH198" i="2" s="1"/>
  <c r="CJ198" i="2" s="1"/>
  <c r="CP198" i="2" s="1"/>
  <c r="CR198" i="2" s="1"/>
  <c r="CT198" i="2" s="1"/>
  <c r="CZ198" i="2" s="1"/>
  <c r="DB198" i="2" s="1"/>
  <c r="EL136" i="2"/>
  <c r="EN136" i="2"/>
  <c r="EL177" i="2"/>
  <c r="EP177" i="2" s="1"/>
  <c r="EL181" i="2"/>
  <c r="EP181" i="2" s="1"/>
  <c r="EL183" i="2"/>
  <c r="EP183" i="2" s="1"/>
  <c r="EL184" i="2"/>
  <c r="EP184" i="2" s="1"/>
  <c r="EL200" i="2"/>
  <c r="EP200" i="2" s="1"/>
  <c r="EX136" i="2"/>
  <c r="EZ26" i="2"/>
  <c r="FA26" i="2"/>
  <c r="EZ59" i="2"/>
  <c r="FA59" i="2"/>
  <c r="EZ81" i="2"/>
  <c r="FA81" i="2"/>
  <c r="EV90" i="2"/>
  <c r="FA90" i="2" s="1"/>
  <c r="EZ103" i="2"/>
  <c r="FA103" i="2"/>
  <c r="EV104" i="2"/>
  <c r="FA104" i="2" s="1"/>
  <c r="EV109" i="2"/>
  <c r="FA109" i="2" s="1"/>
  <c r="EZ125" i="2"/>
  <c r="FA125" i="2"/>
  <c r="EV151" i="2"/>
  <c r="EZ151" i="2" s="1"/>
  <c r="EV172" i="2"/>
  <c r="EZ172" i="2" s="1"/>
  <c r="EV174" i="2"/>
  <c r="EZ174" i="2" s="1"/>
  <c r="EV175" i="2"/>
  <c r="EZ175" i="2" s="1"/>
  <c r="ET136" i="2"/>
  <c r="AT144" i="2"/>
  <c r="AT152" i="2"/>
  <c r="AT154" i="2"/>
  <c r="AT160" i="2"/>
  <c r="AT162" i="2"/>
  <c r="AT170" i="2"/>
  <c r="BD144" i="2"/>
  <c r="BD154" i="2"/>
  <c r="BD156" i="2"/>
  <c r="BD168" i="2"/>
  <c r="BD172" i="2"/>
  <c r="BD174" i="2"/>
  <c r="FO139" i="2"/>
  <c r="FO141" i="2"/>
  <c r="FO143" i="2"/>
  <c r="FO145" i="2"/>
  <c r="BX164" i="2"/>
  <c r="BX166" i="2"/>
  <c r="BX168" i="2"/>
  <c r="BX172" i="2"/>
  <c r="BX174" i="2"/>
  <c r="BN149" i="2"/>
  <c r="BN151" i="2"/>
  <c r="BN153" i="2"/>
  <c r="BN155" i="2"/>
  <c r="BN157" i="2"/>
  <c r="BN171" i="2"/>
  <c r="BN173" i="2"/>
  <c r="BN175" i="2"/>
  <c r="AT148" i="2"/>
  <c r="AT156" i="2"/>
  <c r="EZ144" i="2"/>
  <c r="EV20" i="2"/>
  <c r="FA20" i="2" s="1"/>
  <c r="EV51" i="2"/>
  <c r="FA51" i="2" s="1"/>
  <c r="EV55" i="2"/>
  <c r="EV71" i="2"/>
  <c r="EV94" i="2"/>
  <c r="EV98" i="2"/>
  <c r="FA98" i="2" s="1"/>
  <c r="EV99" i="2"/>
  <c r="EV102" i="2"/>
  <c r="EV159" i="2"/>
  <c r="EZ159" i="2" s="1"/>
  <c r="EV163" i="2"/>
  <c r="EZ163" i="2" s="1"/>
  <c r="EV167" i="2"/>
  <c r="EV181" i="2"/>
  <c r="EZ181" i="2" s="1"/>
  <c r="EV91" i="2"/>
  <c r="EV89" i="2"/>
  <c r="EV79" i="2"/>
  <c r="EV78" i="2"/>
  <c r="EV77" i="2"/>
  <c r="EV76" i="2"/>
  <c r="EV73" i="2"/>
  <c r="EV72" i="2"/>
  <c r="EV60" i="2"/>
  <c r="EV58" i="2"/>
  <c r="EV57" i="2"/>
  <c r="EV54" i="2"/>
  <c r="EV53" i="2"/>
  <c r="EV52" i="2"/>
  <c r="EV5" i="2"/>
  <c r="EV115" i="2"/>
  <c r="EV117" i="2"/>
  <c r="EV121" i="2"/>
  <c r="FA121" i="2" s="1"/>
  <c r="EV123" i="2"/>
  <c r="EZ140" i="2"/>
  <c r="BY61" i="2"/>
  <c r="AU13" i="2"/>
  <c r="AU29" i="2"/>
  <c r="AU48" i="2"/>
  <c r="AU50" i="2"/>
  <c r="AU60" i="2"/>
  <c r="AU62" i="2"/>
  <c r="AU72" i="2"/>
  <c r="AU76" i="2"/>
  <c r="AU82" i="2"/>
  <c r="AU86" i="2"/>
  <c r="AU94" i="2"/>
  <c r="AU100" i="2"/>
  <c r="AU120" i="2"/>
  <c r="AU122" i="2"/>
  <c r="AU128" i="2"/>
  <c r="AR194" i="2"/>
  <c r="AT194" i="2" s="1"/>
  <c r="AV194" i="2" s="1"/>
  <c r="BB194" i="2" s="1"/>
  <c r="BD194" i="2" s="1"/>
  <c r="BF194" i="2" s="1"/>
  <c r="BN194" i="2" s="1"/>
  <c r="BP194" i="2" s="1"/>
  <c r="BV194" i="2" s="1"/>
  <c r="BX194" i="2" s="1"/>
  <c r="BZ194" i="2" s="1"/>
  <c r="CF194" i="2" s="1"/>
  <c r="CH194" i="2" s="1"/>
  <c r="CJ194" i="2" s="1"/>
  <c r="CP194" i="2" s="1"/>
  <c r="CR194" i="2" s="1"/>
  <c r="CT194" i="2" s="1"/>
  <c r="CZ194" i="2" s="1"/>
  <c r="DB194" i="2" s="1"/>
  <c r="BY45" i="2"/>
  <c r="BY47" i="2"/>
  <c r="BY49" i="2"/>
  <c r="BY51" i="2"/>
  <c r="BY93" i="2"/>
  <c r="AT167" i="2"/>
  <c r="AT159" i="2"/>
  <c r="AT150" i="2"/>
  <c r="AT141" i="2"/>
  <c r="FE142" i="2"/>
  <c r="FE144" i="2"/>
  <c r="FE151" i="2"/>
  <c r="FE160" i="2"/>
  <c r="FE168" i="2"/>
  <c r="FE139" i="2"/>
  <c r="FE143" i="2"/>
  <c r="FE148" i="2"/>
  <c r="FE152" i="2"/>
  <c r="FE156" i="2"/>
  <c r="FE161" i="2"/>
  <c r="FE165" i="2"/>
  <c r="EP20" i="2"/>
  <c r="EP50" i="2"/>
  <c r="EP112" i="2"/>
  <c r="EZ137" i="2"/>
  <c r="EZ141" i="2"/>
  <c r="EZ145" i="2"/>
  <c r="EZ148" i="2"/>
  <c r="FE170" i="2"/>
  <c r="FE180" i="2"/>
  <c r="DL180" i="2"/>
  <c r="EP26" i="2"/>
  <c r="EQ26" i="2"/>
  <c r="EP92" i="2"/>
  <c r="EQ92" i="2"/>
  <c r="EP114" i="2"/>
  <c r="EQ114" i="2"/>
  <c r="EP170" i="2"/>
  <c r="FE172" i="2"/>
  <c r="FE174" i="2"/>
  <c r="FE175" i="2"/>
  <c r="FE199" i="2"/>
  <c r="EQ35" i="2"/>
  <c r="EQ31" i="2"/>
  <c r="EQ27" i="2"/>
  <c r="DR165" i="2"/>
  <c r="EL187" i="2"/>
  <c r="EP187" i="2" s="1"/>
  <c r="EL188" i="2"/>
  <c r="EP188" i="2" s="1"/>
  <c r="EL193" i="2"/>
  <c r="EP193" i="2" s="1"/>
  <c r="EL194" i="2"/>
  <c r="EP194" i="2" s="1"/>
  <c r="EL196" i="2"/>
  <c r="EL199" i="2"/>
  <c r="EL201" i="2"/>
  <c r="EP201" i="2" s="1"/>
  <c r="EV8" i="2"/>
  <c r="EV10" i="2"/>
  <c r="EV12" i="2"/>
  <c r="EV14" i="2"/>
  <c r="EV116" i="2"/>
  <c r="EV118" i="2"/>
  <c r="EV120" i="2"/>
  <c r="EV122" i="2"/>
  <c r="EV124" i="2"/>
  <c r="EV149" i="2"/>
  <c r="EV150" i="2"/>
  <c r="EZ150" i="2" s="1"/>
  <c r="EV152" i="2"/>
  <c r="FD152" i="2" s="1"/>
  <c r="EV154" i="2"/>
  <c r="EZ154" i="2" s="1"/>
  <c r="EV155" i="2"/>
  <c r="EZ155" i="2" s="1"/>
  <c r="EV156" i="2"/>
  <c r="FD156" i="2" s="1"/>
  <c r="EV157" i="2"/>
  <c r="EV160" i="2"/>
  <c r="EZ160" i="2" s="1"/>
  <c r="EV162" i="2"/>
  <c r="EV164" i="2"/>
  <c r="EZ164" i="2" s="1"/>
  <c r="EV166" i="2"/>
  <c r="EZ166" i="2" s="1"/>
  <c r="EV168" i="2"/>
  <c r="EZ168" i="2" s="1"/>
  <c r="EV184" i="2"/>
  <c r="EZ184" i="2" s="1"/>
  <c r="EV185" i="2"/>
  <c r="EZ185" i="2" s="1"/>
  <c r="FN137" i="2"/>
  <c r="FD141" i="2"/>
  <c r="FD145" i="2"/>
  <c r="BY6" i="2"/>
  <c r="BY48" i="2"/>
  <c r="BY100" i="2"/>
  <c r="BY107" i="2"/>
  <c r="BY109" i="2"/>
  <c r="BY111" i="2"/>
  <c r="BY113" i="2"/>
  <c r="AU5" i="2"/>
  <c r="AU55" i="2"/>
  <c r="BY21" i="2"/>
  <c r="BY23" i="2"/>
  <c r="BY25" i="2"/>
  <c r="BY29" i="2"/>
  <c r="BY31" i="2"/>
  <c r="BY33" i="2"/>
  <c r="BY35" i="2"/>
  <c r="BY39" i="2"/>
  <c r="BY41" i="2"/>
  <c r="BY43" i="2"/>
  <c r="BY66" i="2"/>
  <c r="BY82" i="2"/>
  <c r="BY89" i="2"/>
  <c r="BY91" i="2"/>
  <c r="BY97" i="2"/>
  <c r="BY99" i="2"/>
  <c r="BY101" i="2"/>
  <c r="BY119" i="2"/>
  <c r="BY121" i="2"/>
  <c r="BY123" i="2"/>
  <c r="BY127" i="2"/>
  <c r="AU7" i="2"/>
  <c r="AU27" i="2"/>
  <c r="AU53" i="2"/>
  <c r="AU57" i="2"/>
  <c r="BN6" i="2"/>
  <c r="E11" i="19" s="1"/>
  <c r="H11" i="19" s="1"/>
  <c r="BN8" i="2"/>
  <c r="E13" i="19" s="1"/>
  <c r="H13" i="19" s="1"/>
  <c r="BN10" i="2"/>
  <c r="E15" i="19" s="1"/>
  <c r="H15" i="19" s="1"/>
  <c r="BN12" i="2"/>
  <c r="E17" i="19" s="1"/>
  <c r="H17" i="19" s="1"/>
  <c r="BN14" i="2"/>
  <c r="E19" i="19" s="1"/>
  <c r="H19" i="19" s="1"/>
  <c r="BN16" i="2"/>
  <c r="E21" i="19" s="1"/>
  <c r="H21" i="19" s="1"/>
  <c r="BN18" i="2"/>
  <c r="E23" i="19" s="1"/>
  <c r="H23" i="19" s="1"/>
  <c r="BN20" i="2"/>
  <c r="E25" i="19" s="1"/>
  <c r="H25" i="19" s="1"/>
  <c r="BN22" i="2"/>
  <c r="E27" i="19" s="1"/>
  <c r="H27" i="19" s="1"/>
  <c r="BN24" i="2"/>
  <c r="E29" i="19" s="1"/>
  <c r="H29" i="19" s="1"/>
  <c r="BN32" i="2"/>
  <c r="E37" i="19" s="1"/>
  <c r="H37" i="19" s="1"/>
  <c r="BN36" i="2"/>
  <c r="E41" i="19" s="1"/>
  <c r="H41" i="19" s="1"/>
  <c r="BN38" i="2"/>
  <c r="E43" i="19" s="1"/>
  <c r="H43" i="19" s="1"/>
  <c r="BN42" i="2"/>
  <c r="E47" i="19" s="1"/>
  <c r="H47" i="19" s="1"/>
  <c r="BN44" i="2"/>
  <c r="E49" i="19" s="1"/>
  <c r="H49" i="19" s="1"/>
  <c r="BN46" i="2"/>
  <c r="E51" i="19" s="1"/>
  <c r="H51" i="19" s="1"/>
  <c r="BN52" i="2"/>
  <c r="E57" i="19" s="1"/>
  <c r="H57" i="19" s="1"/>
  <c r="BN54" i="2"/>
  <c r="E59" i="19" s="1"/>
  <c r="H59" i="19" s="1"/>
  <c r="BN56" i="2"/>
  <c r="E61" i="19" s="1"/>
  <c r="H61" i="19" s="1"/>
  <c r="BN58" i="2"/>
  <c r="E63" i="19" s="1"/>
  <c r="H63" i="19" s="1"/>
  <c r="BN60" i="2"/>
  <c r="E65" i="19" s="1"/>
  <c r="H65" i="19" s="1"/>
  <c r="BN62" i="2"/>
  <c r="E67" i="19" s="1"/>
  <c r="H67" i="19" s="1"/>
  <c r="BN64" i="2"/>
  <c r="E69" i="19" s="1"/>
  <c r="H69" i="19" s="1"/>
  <c r="BN66" i="2"/>
  <c r="E71" i="19" s="1"/>
  <c r="H71" i="19" s="1"/>
  <c r="BN68" i="2"/>
  <c r="E73" i="19" s="1"/>
  <c r="H73" i="19" s="1"/>
  <c r="BN139" i="2"/>
  <c r="BN141" i="2"/>
  <c r="BN143" i="2"/>
  <c r="BN145" i="2"/>
  <c r="BN148" i="2"/>
  <c r="BN150" i="2"/>
  <c r="BN152" i="2"/>
  <c r="BN154" i="2"/>
  <c r="BN156" i="2"/>
  <c r="BN159" i="2"/>
  <c r="BN161" i="2"/>
  <c r="BN163" i="2"/>
  <c r="BN165" i="2"/>
  <c r="BN167" i="2"/>
  <c r="BN170" i="2"/>
  <c r="BN172" i="2"/>
  <c r="BN174" i="2"/>
  <c r="BN7" i="2"/>
  <c r="E12" i="19" s="1"/>
  <c r="BN9" i="2"/>
  <c r="E14" i="19" s="1"/>
  <c r="H14" i="19" s="1"/>
  <c r="BN11" i="2"/>
  <c r="E16" i="19" s="1"/>
  <c r="H16" i="19" s="1"/>
  <c r="BN13" i="2"/>
  <c r="E18" i="19" s="1"/>
  <c r="H18" i="19" s="1"/>
  <c r="BN15" i="2"/>
  <c r="E20" i="19" s="1"/>
  <c r="H20" i="19" s="1"/>
  <c r="BN17" i="2"/>
  <c r="E22" i="19" s="1"/>
  <c r="H22" i="19" s="1"/>
  <c r="BN19" i="2"/>
  <c r="E24" i="19" s="1"/>
  <c r="H24" i="19" s="1"/>
  <c r="BN23" i="2"/>
  <c r="E28" i="19" s="1"/>
  <c r="H28" i="19" s="1"/>
  <c r="BN25" i="2"/>
  <c r="E30" i="19" s="1"/>
  <c r="H30" i="19" s="1"/>
  <c r="BN27" i="2"/>
  <c r="E32" i="19" s="1"/>
  <c r="H32" i="19" s="1"/>
  <c r="BN31" i="2"/>
  <c r="E36" i="19" s="1"/>
  <c r="H36" i="19" s="1"/>
  <c r="BN33" i="2"/>
  <c r="E38" i="19" s="1"/>
  <c r="H38" i="19" s="1"/>
  <c r="BN35" i="2"/>
  <c r="E40" i="19" s="1"/>
  <c r="H40" i="19" s="1"/>
  <c r="BN37" i="2"/>
  <c r="E42" i="19" s="1"/>
  <c r="H42" i="19" s="1"/>
  <c r="BN41" i="2"/>
  <c r="E46" i="19" s="1"/>
  <c r="H46" i="19" s="1"/>
  <c r="BN43" i="2"/>
  <c r="E48" i="19" s="1"/>
  <c r="H48" i="19" s="1"/>
  <c r="BN45" i="2"/>
  <c r="E50" i="19" s="1"/>
  <c r="H50" i="19" s="1"/>
  <c r="BN47" i="2"/>
  <c r="E52" i="19" s="1"/>
  <c r="H52" i="19" s="1"/>
  <c r="BN53" i="2"/>
  <c r="E58" i="19" s="1"/>
  <c r="H58" i="19" s="1"/>
  <c r="BN55" i="2"/>
  <c r="E60" i="19" s="1"/>
  <c r="H60" i="19" s="1"/>
  <c r="BN57" i="2"/>
  <c r="E62" i="19" s="1"/>
  <c r="H62" i="19" s="1"/>
  <c r="BN59" i="2"/>
  <c r="E64" i="19" s="1"/>
  <c r="H64" i="19" s="1"/>
  <c r="BN61" i="2"/>
  <c r="E66" i="19" s="1"/>
  <c r="H66" i="19" s="1"/>
  <c r="BN63" i="2"/>
  <c r="E68" i="19" s="1"/>
  <c r="H68" i="19" s="1"/>
  <c r="BN65" i="2"/>
  <c r="E70" i="19" s="1"/>
  <c r="H70" i="19" s="1"/>
  <c r="BN69" i="2"/>
  <c r="E74" i="19" s="1"/>
  <c r="H74" i="19" s="1"/>
  <c r="BN71" i="2"/>
  <c r="E76" i="19" s="1"/>
  <c r="H76" i="19" s="1"/>
  <c r="BN73" i="2"/>
  <c r="E78" i="19" s="1"/>
  <c r="H78" i="19" s="1"/>
  <c r="BN77" i="2"/>
  <c r="E82" i="19" s="1"/>
  <c r="H82" i="19" s="1"/>
  <c r="BN79" i="2"/>
  <c r="E84" i="19" s="1"/>
  <c r="H84" i="19" s="1"/>
  <c r="BN81" i="2"/>
  <c r="E86" i="19" s="1"/>
  <c r="H86" i="19" s="1"/>
  <c r="BN83" i="2"/>
  <c r="E88" i="19" s="1"/>
  <c r="H88" i="19" s="1"/>
  <c r="BN85" i="2"/>
  <c r="E90" i="19" s="1"/>
  <c r="H90" i="19" s="1"/>
  <c r="BN87" i="2"/>
  <c r="E92" i="19" s="1"/>
  <c r="H92" i="19" s="1"/>
  <c r="BN89" i="2"/>
  <c r="E94" i="19" s="1"/>
  <c r="H94" i="19" s="1"/>
  <c r="BN93" i="2"/>
  <c r="E98" i="19" s="1"/>
  <c r="H98" i="19" s="1"/>
  <c r="BN95" i="2"/>
  <c r="E100" i="19" s="1"/>
  <c r="H100" i="19" s="1"/>
  <c r="BN97" i="2"/>
  <c r="E102" i="19" s="1"/>
  <c r="H102" i="19" s="1"/>
  <c r="BN99" i="2"/>
  <c r="E104" i="19" s="1"/>
  <c r="H104" i="19" s="1"/>
  <c r="BN101" i="2"/>
  <c r="E106" i="19" s="1"/>
  <c r="H106" i="19" s="1"/>
  <c r="BN103" i="2"/>
  <c r="E108" i="19" s="1"/>
  <c r="H108" i="19" s="1"/>
  <c r="BN107" i="2"/>
  <c r="E112" i="19" s="1"/>
  <c r="H112" i="19" s="1"/>
  <c r="BN111" i="2"/>
  <c r="E116" i="19" s="1"/>
  <c r="H116" i="19" s="1"/>
  <c r="BN113" i="2"/>
  <c r="E118" i="19" s="1"/>
  <c r="H118" i="19" s="1"/>
  <c r="BN115" i="2"/>
  <c r="E120" i="19" s="1"/>
  <c r="H120" i="19" s="1"/>
  <c r="BN119" i="2"/>
  <c r="E124" i="19" s="1"/>
  <c r="H124" i="19" s="1"/>
  <c r="BN121" i="2"/>
  <c r="E126" i="19" s="1"/>
  <c r="H126" i="19" s="1"/>
  <c r="BN123" i="2"/>
  <c r="E128" i="19" s="1"/>
  <c r="H128" i="19" s="1"/>
  <c r="BN125" i="2"/>
  <c r="E130" i="19" s="1"/>
  <c r="H130" i="19" s="1"/>
  <c r="BN127" i="2"/>
  <c r="E132" i="19" s="1"/>
  <c r="H132" i="19" s="1"/>
  <c r="BN129" i="2"/>
  <c r="BN131" i="2"/>
  <c r="BN133" i="2"/>
  <c r="BN135" i="2"/>
  <c r="BN140" i="2"/>
  <c r="BN142" i="2"/>
  <c r="BN144" i="2"/>
  <c r="BN146" i="2"/>
  <c r="BN160" i="2"/>
  <c r="BN162" i="2"/>
  <c r="BN164" i="2"/>
  <c r="BN166" i="2"/>
  <c r="BN168" i="2"/>
  <c r="AT179" i="2"/>
  <c r="AV179" i="2" s="1"/>
  <c r="BB179" i="2" s="1"/>
  <c r="BD179" i="2" s="1"/>
  <c r="BF179" i="2" s="1"/>
  <c r="BN179" i="2" s="1"/>
  <c r="BP179" i="2" s="1"/>
  <c r="BV179" i="2" s="1"/>
  <c r="BX179" i="2" s="1"/>
  <c r="BZ179" i="2" s="1"/>
  <c r="CF179" i="2" s="1"/>
  <c r="CH179" i="2" s="1"/>
  <c r="CJ179" i="2" s="1"/>
  <c r="CP179" i="2" s="1"/>
  <c r="CR179" i="2" s="1"/>
  <c r="CT179" i="2" s="1"/>
  <c r="CZ179" i="2" s="1"/>
  <c r="DB179" i="2" s="1"/>
  <c r="AR182" i="2"/>
  <c r="AT182" i="2" s="1"/>
  <c r="AV182" i="2" s="1"/>
  <c r="BB182" i="2" s="1"/>
  <c r="BD182" i="2" s="1"/>
  <c r="BF182" i="2" s="1"/>
  <c r="BN182" i="2" s="1"/>
  <c r="BP182" i="2" s="1"/>
  <c r="BV182" i="2" s="1"/>
  <c r="BX182" i="2" s="1"/>
  <c r="BZ182" i="2" s="1"/>
  <c r="CF182" i="2" s="1"/>
  <c r="CH182" i="2" s="1"/>
  <c r="CJ182" i="2" s="1"/>
  <c r="CP182" i="2" s="1"/>
  <c r="CR182" i="2" s="1"/>
  <c r="CT182" i="2" s="1"/>
  <c r="CZ182" i="2" s="1"/>
  <c r="DB182" i="2" s="1"/>
  <c r="AR189" i="2"/>
  <c r="AT189" i="2" s="1"/>
  <c r="AV189" i="2" s="1"/>
  <c r="BB189" i="2" s="1"/>
  <c r="BD189" i="2" s="1"/>
  <c r="BF189" i="2" s="1"/>
  <c r="BN189" i="2" s="1"/>
  <c r="BP189" i="2" s="1"/>
  <c r="BV189" i="2" s="1"/>
  <c r="BX189" i="2" s="1"/>
  <c r="BZ189" i="2" s="1"/>
  <c r="CF189" i="2" s="1"/>
  <c r="CH189" i="2" s="1"/>
  <c r="CJ189" i="2" s="1"/>
  <c r="CP189" i="2" s="1"/>
  <c r="CR189" i="2" s="1"/>
  <c r="CT189" i="2" s="1"/>
  <c r="CZ189" i="2" s="1"/>
  <c r="DB189" i="2" s="1"/>
  <c r="BD139" i="2"/>
  <c r="BD165" i="2"/>
  <c r="BD152" i="2"/>
  <c r="AT168" i="2"/>
  <c r="AT151" i="2"/>
  <c r="FE140" i="2"/>
  <c r="FE153" i="2"/>
  <c r="FE162" i="2"/>
  <c r="FE166" i="2"/>
  <c r="BD175" i="2"/>
  <c r="DL151" i="2"/>
  <c r="DL155" i="2"/>
  <c r="DL173" i="2"/>
  <c r="DL177" i="2"/>
  <c r="DL189" i="2"/>
  <c r="DR171" i="2"/>
  <c r="DR166" i="2"/>
  <c r="DV166" i="2" s="1"/>
  <c r="DR184" i="2"/>
  <c r="DV184" i="2" s="1"/>
  <c r="AU38" i="2"/>
  <c r="DL139" i="2"/>
  <c r="DL143" i="2"/>
  <c r="DL161" i="2"/>
  <c r="DL165" i="2"/>
  <c r="DL181" i="2"/>
  <c r="DL195" i="2"/>
  <c r="DL147" i="2"/>
  <c r="DL169" i="2"/>
  <c r="DL191" i="2"/>
  <c r="DL158" i="2"/>
  <c r="DR175" i="2"/>
  <c r="DV175" i="2" s="1"/>
  <c r="DR179" i="2"/>
  <c r="DV179" i="2" s="1"/>
  <c r="DR183" i="2"/>
  <c r="DV183" i="2" s="1"/>
  <c r="DR189" i="2"/>
  <c r="DV189" i="2" s="1"/>
  <c r="DR193" i="2"/>
  <c r="DV193" i="2" s="1"/>
  <c r="DR197" i="2"/>
  <c r="EB159" i="2"/>
  <c r="EF159" i="2" s="1"/>
  <c r="EB160" i="2"/>
  <c r="EF160" i="2" s="1"/>
  <c r="EB161" i="2"/>
  <c r="EF161" i="2" s="1"/>
  <c r="EB162" i="2"/>
  <c r="EF162" i="2" s="1"/>
  <c r="EB163" i="2"/>
  <c r="EF163" i="2" s="1"/>
  <c r="EB164" i="2"/>
  <c r="EF164" i="2" s="1"/>
  <c r="EB165" i="2"/>
  <c r="EF165" i="2" s="1"/>
  <c r="EB167" i="2"/>
  <c r="EF167" i="2" s="1"/>
  <c r="EB168" i="2"/>
  <c r="EF168" i="2" s="1"/>
  <c r="EB192" i="2"/>
  <c r="EF192" i="2" s="1"/>
  <c r="EB194" i="2"/>
  <c r="EF194" i="2" s="1"/>
  <c r="EB196" i="2"/>
  <c r="EF196" i="2" s="1"/>
  <c r="EB198" i="2"/>
  <c r="EF198" i="2" s="1"/>
  <c r="EB200" i="2"/>
  <c r="EF200" i="2" s="1"/>
  <c r="FD202" i="2"/>
  <c r="EQ8" i="2"/>
  <c r="EQ14" i="2"/>
  <c r="EQ18" i="2"/>
  <c r="EQ22" i="2"/>
  <c r="EQ28" i="2"/>
  <c r="EQ30" i="2"/>
  <c r="EQ32" i="2"/>
  <c r="EQ34" i="2"/>
  <c r="EQ36" i="2"/>
  <c r="EQ38" i="2"/>
  <c r="EQ58" i="2"/>
  <c r="EQ66" i="2"/>
  <c r="EL178" i="2"/>
  <c r="EP178" i="2" s="1"/>
  <c r="EL179" i="2"/>
  <c r="EP179" i="2" s="1"/>
  <c r="EL182" i="2"/>
  <c r="EP182" i="2" s="1"/>
  <c r="EL186" i="2"/>
  <c r="EP186" i="2" s="1"/>
  <c r="EV18" i="2"/>
  <c r="EV19" i="2"/>
  <c r="EV22" i="2"/>
  <c r="EV27" i="2"/>
  <c r="EV28" i="2"/>
  <c r="EV30" i="2"/>
  <c r="EV32" i="2"/>
  <c r="EV34" i="2"/>
  <c r="EV36" i="2"/>
  <c r="EV61" i="2"/>
  <c r="EV63" i="2"/>
  <c r="EV64" i="2"/>
  <c r="EV84" i="2"/>
  <c r="EV95" i="2"/>
  <c r="EV96" i="2"/>
  <c r="EV100" i="2"/>
  <c r="EV101" i="2"/>
  <c r="EV105" i="2"/>
  <c r="EV106" i="2"/>
  <c r="EV108" i="2"/>
  <c r="EV110" i="2"/>
  <c r="EV112" i="2"/>
  <c r="EV113" i="2"/>
  <c r="EV126" i="2"/>
  <c r="EV128" i="2"/>
  <c r="EV131" i="2"/>
  <c r="EV133" i="2"/>
  <c r="EV135" i="2"/>
  <c r="EV138" i="2"/>
  <c r="EZ138" i="2" s="1"/>
  <c r="EV139" i="2"/>
  <c r="EZ139" i="2" s="1"/>
  <c r="EV142" i="2"/>
  <c r="EZ142" i="2" s="1"/>
  <c r="EV143" i="2"/>
  <c r="EZ143" i="2" s="1"/>
  <c r="EV146" i="2"/>
  <c r="EZ146" i="2" s="1"/>
  <c r="EV170" i="2"/>
  <c r="EZ170" i="2" s="1"/>
  <c r="EV176" i="2"/>
  <c r="EZ176" i="2" s="1"/>
  <c r="EV178" i="2"/>
  <c r="EZ178" i="2" s="1"/>
  <c r="EV179" i="2"/>
  <c r="EZ179" i="2" s="1"/>
  <c r="EV183" i="2"/>
  <c r="EZ183" i="2" s="1"/>
  <c r="EV187" i="2"/>
  <c r="EZ187" i="2" s="1"/>
  <c r="EV189" i="2"/>
  <c r="EZ189" i="2" s="1"/>
  <c r="EV194" i="2"/>
  <c r="EZ194" i="2" s="1"/>
  <c r="EV195" i="2"/>
  <c r="EZ195" i="2" s="1"/>
  <c r="EV196" i="2"/>
  <c r="EZ196" i="2" s="1"/>
  <c r="EV198" i="2"/>
  <c r="EZ198" i="2" s="1"/>
  <c r="EV200" i="2"/>
  <c r="EZ200" i="2" s="1"/>
  <c r="BY5" i="2"/>
  <c r="BY52" i="2"/>
  <c r="BY86" i="2"/>
  <c r="BY87" i="2"/>
  <c r="BY105" i="2"/>
  <c r="BY106" i="2"/>
  <c r="BY116" i="2"/>
  <c r="BY117" i="2"/>
  <c r="AU17" i="2"/>
  <c r="BY19" i="2"/>
  <c r="BY26" i="2"/>
  <c r="BY27" i="2"/>
  <c r="BY30" i="2"/>
  <c r="BY70" i="2"/>
  <c r="BY74" i="2"/>
  <c r="BY83" i="2"/>
  <c r="BY85" i="2"/>
  <c r="BY103" i="2"/>
  <c r="BY104" i="2"/>
  <c r="BY114" i="2"/>
  <c r="BN40" i="2"/>
  <c r="E45" i="19" s="1"/>
  <c r="H45" i="19" s="1"/>
  <c r="BN50" i="2"/>
  <c r="E55" i="19" s="1"/>
  <c r="H55" i="19" s="1"/>
  <c r="BN88" i="2"/>
  <c r="E93" i="19" s="1"/>
  <c r="H93" i="19" s="1"/>
  <c r="BN102" i="2"/>
  <c r="E107" i="19" s="1"/>
  <c r="H107" i="19" s="1"/>
  <c r="BN104" i="2"/>
  <c r="E109" i="19" s="1"/>
  <c r="H109" i="19" s="1"/>
  <c r="BN106" i="2"/>
  <c r="E111" i="19" s="1"/>
  <c r="H111" i="19" s="1"/>
  <c r="BN110" i="2"/>
  <c r="E115" i="19" s="1"/>
  <c r="H115" i="19" s="1"/>
  <c r="BN116" i="2"/>
  <c r="E121" i="19" s="1"/>
  <c r="H121" i="19" s="1"/>
  <c r="AT176" i="2"/>
  <c r="AV176" i="2" s="1"/>
  <c r="BB176" i="2" s="1"/>
  <c r="BD176" i="2" s="1"/>
  <c r="BF176" i="2" s="1"/>
  <c r="BN176" i="2" s="1"/>
  <c r="BP176" i="2" s="1"/>
  <c r="BV176" i="2" s="1"/>
  <c r="BX176" i="2" s="1"/>
  <c r="BZ176" i="2" s="1"/>
  <c r="CF176" i="2" s="1"/>
  <c r="CH176" i="2" s="1"/>
  <c r="CJ176" i="2" s="1"/>
  <c r="CP176" i="2" s="1"/>
  <c r="CR176" i="2" s="1"/>
  <c r="CT176" i="2" s="1"/>
  <c r="CZ176" i="2" s="1"/>
  <c r="DB176" i="2" s="1"/>
  <c r="AT177" i="2"/>
  <c r="AV177" i="2" s="1"/>
  <c r="BB177" i="2" s="1"/>
  <c r="BD177" i="2" s="1"/>
  <c r="BF177" i="2" s="1"/>
  <c r="BN177" i="2" s="1"/>
  <c r="BP177" i="2" s="1"/>
  <c r="BV177" i="2" s="1"/>
  <c r="BX177" i="2" s="1"/>
  <c r="BZ177" i="2" s="1"/>
  <c r="CF177" i="2" s="1"/>
  <c r="CH177" i="2" s="1"/>
  <c r="CJ177" i="2" s="1"/>
  <c r="CP177" i="2" s="1"/>
  <c r="CR177" i="2" s="1"/>
  <c r="CT177" i="2" s="1"/>
  <c r="CZ177" i="2" s="1"/>
  <c r="DB177" i="2" s="1"/>
  <c r="AT181" i="2"/>
  <c r="AV181" i="2" s="1"/>
  <c r="BB181" i="2" s="1"/>
  <c r="BD181" i="2" s="1"/>
  <c r="BF181" i="2" s="1"/>
  <c r="BN181" i="2" s="1"/>
  <c r="BP181" i="2" s="1"/>
  <c r="BV181" i="2" s="1"/>
  <c r="BX181" i="2" s="1"/>
  <c r="BZ181" i="2" s="1"/>
  <c r="CF181" i="2" s="1"/>
  <c r="CH181" i="2" s="1"/>
  <c r="CJ181" i="2" s="1"/>
  <c r="CP181" i="2" s="1"/>
  <c r="CR181" i="2" s="1"/>
  <c r="CT181" i="2" s="1"/>
  <c r="CZ181" i="2" s="1"/>
  <c r="DB181" i="2" s="1"/>
  <c r="AR184" i="2"/>
  <c r="AT184" i="2" s="1"/>
  <c r="AV184" i="2" s="1"/>
  <c r="BB184" i="2" s="1"/>
  <c r="BD184" i="2" s="1"/>
  <c r="BF184" i="2" s="1"/>
  <c r="BN184" i="2" s="1"/>
  <c r="BP184" i="2" s="1"/>
  <c r="BV184" i="2" s="1"/>
  <c r="BX184" i="2" s="1"/>
  <c r="BZ184" i="2" s="1"/>
  <c r="CF184" i="2" s="1"/>
  <c r="CH184" i="2" s="1"/>
  <c r="CJ184" i="2" s="1"/>
  <c r="CP184" i="2" s="1"/>
  <c r="CR184" i="2" s="1"/>
  <c r="CT184" i="2" s="1"/>
  <c r="CZ184" i="2" s="1"/>
  <c r="DB184" i="2" s="1"/>
  <c r="AR188" i="2"/>
  <c r="AT188" i="2" s="1"/>
  <c r="AV188" i="2" s="1"/>
  <c r="BB188" i="2" s="1"/>
  <c r="BD188" i="2" s="1"/>
  <c r="BF188" i="2" s="1"/>
  <c r="BN188" i="2" s="1"/>
  <c r="BP188" i="2" s="1"/>
  <c r="BV188" i="2" s="1"/>
  <c r="BX188" i="2" s="1"/>
  <c r="BZ188" i="2" s="1"/>
  <c r="CF188" i="2" s="1"/>
  <c r="CH188" i="2" s="1"/>
  <c r="CJ188" i="2" s="1"/>
  <c r="CP188" i="2" s="1"/>
  <c r="CR188" i="2" s="1"/>
  <c r="CT188" i="2" s="1"/>
  <c r="CZ188" i="2" s="1"/>
  <c r="DB188" i="2" s="1"/>
  <c r="AR193" i="2"/>
  <c r="AT193" i="2" s="1"/>
  <c r="AV193" i="2" s="1"/>
  <c r="BB193" i="2" s="1"/>
  <c r="BD193" i="2" s="1"/>
  <c r="BF193" i="2" s="1"/>
  <c r="BN193" i="2" s="1"/>
  <c r="BP193" i="2" s="1"/>
  <c r="BV193" i="2" s="1"/>
  <c r="BX193" i="2" s="1"/>
  <c r="BZ193" i="2" s="1"/>
  <c r="CF193" i="2" s="1"/>
  <c r="CH193" i="2" s="1"/>
  <c r="CJ193" i="2" s="1"/>
  <c r="CP193" i="2" s="1"/>
  <c r="CR193" i="2" s="1"/>
  <c r="CT193" i="2" s="1"/>
  <c r="CZ193" i="2" s="1"/>
  <c r="DB193" i="2" s="1"/>
  <c r="BN21" i="2"/>
  <c r="E26" i="19" s="1"/>
  <c r="H26" i="19" s="1"/>
  <c r="BN29" i="2"/>
  <c r="E34" i="19" s="1"/>
  <c r="H34" i="19" s="1"/>
  <c r="BN39" i="2"/>
  <c r="E44" i="19" s="1"/>
  <c r="H44" i="19" s="1"/>
  <c r="BN49" i="2"/>
  <c r="E54" i="19" s="1"/>
  <c r="H54" i="19" s="1"/>
  <c r="BN51" i="2"/>
  <c r="E56" i="19" s="1"/>
  <c r="H56" i="19" s="1"/>
  <c r="BN75" i="2"/>
  <c r="E80" i="19" s="1"/>
  <c r="H80" i="19" s="1"/>
  <c r="BN91" i="2"/>
  <c r="E96" i="19" s="1"/>
  <c r="H96" i="19" s="1"/>
  <c r="BN105" i="2"/>
  <c r="E110" i="19" s="1"/>
  <c r="H110" i="19" s="1"/>
  <c r="BN109" i="2"/>
  <c r="E114" i="19" s="1"/>
  <c r="H114" i="19" s="1"/>
  <c r="BN117" i="2"/>
  <c r="E122" i="19" s="1"/>
  <c r="H122" i="19" s="1"/>
  <c r="AT178" i="2"/>
  <c r="AV178" i="2" s="1"/>
  <c r="BB178" i="2" s="1"/>
  <c r="BD178" i="2" s="1"/>
  <c r="BF178" i="2" s="1"/>
  <c r="BN178" i="2" s="1"/>
  <c r="BP178" i="2" s="1"/>
  <c r="BV178" i="2" s="1"/>
  <c r="BX178" i="2" s="1"/>
  <c r="BZ178" i="2" s="1"/>
  <c r="CF178" i="2" s="1"/>
  <c r="CH178" i="2" s="1"/>
  <c r="CJ178" i="2" s="1"/>
  <c r="CP178" i="2" s="1"/>
  <c r="CR178" i="2" s="1"/>
  <c r="CT178" i="2" s="1"/>
  <c r="CZ178" i="2" s="1"/>
  <c r="DB178" i="2" s="1"/>
  <c r="AR183" i="2"/>
  <c r="AT183" i="2" s="1"/>
  <c r="AV183" i="2" s="1"/>
  <c r="BB183" i="2" s="1"/>
  <c r="BD183" i="2" s="1"/>
  <c r="BF183" i="2" s="1"/>
  <c r="BN183" i="2" s="1"/>
  <c r="BP183" i="2" s="1"/>
  <c r="BV183" i="2" s="1"/>
  <c r="BX183" i="2" s="1"/>
  <c r="BZ183" i="2" s="1"/>
  <c r="CF183" i="2" s="1"/>
  <c r="CH183" i="2" s="1"/>
  <c r="CJ183" i="2" s="1"/>
  <c r="CP183" i="2" s="1"/>
  <c r="CR183" i="2" s="1"/>
  <c r="CT183" i="2" s="1"/>
  <c r="CZ183" i="2" s="1"/>
  <c r="DB183" i="2" s="1"/>
  <c r="AR186" i="2"/>
  <c r="AT186" i="2" s="1"/>
  <c r="AV186" i="2" s="1"/>
  <c r="BB186" i="2" s="1"/>
  <c r="BD186" i="2" s="1"/>
  <c r="BF186" i="2" s="1"/>
  <c r="BN186" i="2" s="1"/>
  <c r="BP186" i="2" s="1"/>
  <c r="BV186" i="2" s="1"/>
  <c r="BX186" i="2" s="1"/>
  <c r="BZ186" i="2" s="1"/>
  <c r="CF186" i="2" s="1"/>
  <c r="CH186" i="2" s="1"/>
  <c r="CJ186" i="2" s="1"/>
  <c r="CP186" i="2" s="1"/>
  <c r="CR186" i="2" s="1"/>
  <c r="CT186" i="2" s="1"/>
  <c r="CZ186" i="2" s="1"/>
  <c r="DB186" i="2" s="1"/>
  <c r="AR187" i="2"/>
  <c r="AT187" i="2" s="1"/>
  <c r="AV187" i="2" s="1"/>
  <c r="BB187" i="2" s="1"/>
  <c r="BD187" i="2" s="1"/>
  <c r="BF187" i="2" s="1"/>
  <c r="BN187" i="2" s="1"/>
  <c r="BP187" i="2" s="1"/>
  <c r="BV187" i="2" s="1"/>
  <c r="BX187" i="2" s="1"/>
  <c r="BZ187" i="2" s="1"/>
  <c r="CF187" i="2" s="1"/>
  <c r="CH187" i="2" s="1"/>
  <c r="CJ187" i="2" s="1"/>
  <c r="CP187" i="2" s="1"/>
  <c r="CR187" i="2" s="1"/>
  <c r="CT187" i="2" s="1"/>
  <c r="CZ187" i="2" s="1"/>
  <c r="DB187" i="2" s="1"/>
  <c r="AR190" i="2"/>
  <c r="AT190" i="2" s="1"/>
  <c r="AV190" i="2" s="1"/>
  <c r="BB190" i="2" s="1"/>
  <c r="BD190" i="2" s="1"/>
  <c r="BF190" i="2" s="1"/>
  <c r="BN190" i="2" s="1"/>
  <c r="BP190" i="2" s="1"/>
  <c r="BV190" i="2" s="1"/>
  <c r="BX190" i="2" s="1"/>
  <c r="BZ190" i="2" s="1"/>
  <c r="CF190" i="2" s="1"/>
  <c r="CH190" i="2" s="1"/>
  <c r="CJ190" i="2" s="1"/>
  <c r="CP190" i="2" s="1"/>
  <c r="CR190" i="2" s="1"/>
  <c r="CT190" i="2" s="1"/>
  <c r="CZ190" i="2" s="1"/>
  <c r="DB190" i="2" s="1"/>
  <c r="AR192" i="2"/>
  <c r="AT192" i="2" s="1"/>
  <c r="AV192" i="2" s="1"/>
  <c r="BB192" i="2" s="1"/>
  <c r="BD192" i="2" s="1"/>
  <c r="BF192" i="2" s="1"/>
  <c r="BN192" i="2" s="1"/>
  <c r="BP192" i="2" s="1"/>
  <c r="BV192" i="2" s="1"/>
  <c r="BX192" i="2" s="1"/>
  <c r="BZ192" i="2" s="1"/>
  <c r="CF192" i="2" s="1"/>
  <c r="CH192" i="2" s="1"/>
  <c r="CJ192" i="2" s="1"/>
  <c r="CP192" i="2" s="1"/>
  <c r="CR192" i="2" s="1"/>
  <c r="CT192" i="2" s="1"/>
  <c r="CZ192" i="2" s="1"/>
  <c r="DB192" i="2" s="1"/>
  <c r="AR195" i="2"/>
  <c r="AT195" i="2" s="1"/>
  <c r="AV195" i="2" s="1"/>
  <c r="BB195" i="2" s="1"/>
  <c r="BD195" i="2" s="1"/>
  <c r="BF195" i="2" s="1"/>
  <c r="BN195" i="2" s="1"/>
  <c r="BP195" i="2" s="1"/>
  <c r="BV195" i="2" s="1"/>
  <c r="BX195" i="2" s="1"/>
  <c r="BZ195" i="2" s="1"/>
  <c r="CF195" i="2" s="1"/>
  <c r="CH195" i="2" s="1"/>
  <c r="CJ195" i="2" s="1"/>
  <c r="CP195" i="2" s="1"/>
  <c r="CR195" i="2" s="1"/>
  <c r="CT195" i="2" s="1"/>
  <c r="CZ195" i="2" s="1"/>
  <c r="DB195" i="2" s="1"/>
  <c r="AR196" i="2"/>
  <c r="AT196" i="2" s="1"/>
  <c r="AV196" i="2" s="1"/>
  <c r="BB196" i="2" s="1"/>
  <c r="BD196" i="2" s="1"/>
  <c r="BF196" i="2" s="1"/>
  <c r="BN196" i="2" s="1"/>
  <c r="BP196" i="2" s="1"/>
  <c r="BV196" i="2" s="1"/>
  <c r="BX196" i="2" s="1"/>
  <c r="BZ196" i="2" s="1"/>
  <c r="CF196" i="2" s="1"/>
  <c r="CH196" i="2" s="1"/>
  <c r="CJ196" i="2" s="1"/>
  <c r="CP196" i="2" s="1"/>
  <c r="CR196" i="2" s="1"/>
  <c r="CT196" i="2" s="1"/>
  <c r="CZ196" i="2" s="1"/>
  <c r="DB196" i="2" s="1"/>
  <c r="AT166" i="2"/>
  <c r="AT157" i="2"/>
  <c r="AT149" i="2"/>
  <c r="AT140" i="2"/>
  <c r="AT164" i="2"/>
  <c r="AT155" i="2"/>
  <c r="AT146" i="2"/>
  <c r="AT138" i="2"/>
  <c r="FE193" i="2"/>
  <c r="FE194" i="2"/>
  <c r="EP161" i="2"/>
  <c r="EF156" i="2"/>
  <c r="EF148" i="2"/>
  <c r="EF154" i="2"/>
  <c r="EP145" i="2"/>
  <c r="EP137" i="2"/>
  <c r="EP135" i="2"/>
  <c r="EP131" i="2"/>
  <c r="EP127" i="2"/>
  <c r="EP65" i="2"/>
  <c r="DV137" i="2"/>
  <c r="DV161" i="2"/>
  <c r="FE177" i="2"/>
  <c r="FE173" i="2"/>
  <c r="FE171" i="2"/>
  <c r="FE181" i="2"/>
  <c r="FE176" i="2"/>
  <c r="EP165" i="2"/>
  <c r="EP138" i="2"/>
  <c r="EP141" i="2"/>
  <c r="EP175" i="2"/>
  <c r="EP99" i="2"/>
  <c r="EP61" i="2"/>
  <c r="DV160" i="2"/>
  <c r="DL146" i="2"/>
  <c r="DL160" i="2"/>
  <c r="DL168" i="2"/>
  <c r="DL186" i="2"/>
  <c r="DL171" i="2"/>
  <c r="DL175" i="2"/>
  <c r="EF149" i="2"/>
  <c r="AU9" i="2"/>
  <c r="AU10" i="2"/>
  <c r="AU11" i="2"/>
  <c r="AU12" i="2"/>
  <c r="AU14" i="2"/>
  <c r="AU18" i="2"/>
  <c r="AU20" i="2"/>
  <c r="AU22" i="2"/>
  <c r="AU23" i="2"/>
  <c r="AU24" i="2"/>
  <c r="AU25" i="2"/>
  <c r="AU40" i="2"/>
  <c r="AU41" i="2"/>
  <c r="AU42" i="2"/>
  <c r="AU43" i="2"/>
  <c r="AU44" i="2"/>
  <c r="AU45" i="2"/>
  <c r="AU46" i="2"/>
  <c r="AU47" i="2"/>
  <c r="AU51" i="2"/>
  <c r="DV139" i="2"/>
  <c r="DV143" i="2"/>
  <c r="DV152" i="2"/>
  <c r="DV156" i="2"/>
  <c r="DR187" i="2"/>
  <c r="DV187" i="2" s="1"/>
  <c r="DR194" i="2"/>
  <c r="DV194" i="2" s="1"/>
  <c r="DR196" i="2"/>
  <c r="DV196" i="2" s="1"/>
  <c r="DR198" i="2"/>
  <c r="DV198" i="2" s="1"/>
  <c r="DR200" i="2"/>
  <c r="DV200" i="2" s="1"/>
  <c r="EF138" i="2"/>
  <c r="EF140" i="2"/>
  <c r="EF142" i="2"/>
  <c r="EF144" i="2"/>
  <c r="EF146" i="2"/>
  <c r="EF151" i="2"/>
  <c r="EF153" i="2"/>
  <c r="EF155" i="2"/>
  <c r="CH171" i="2"/>
  <c r="CH175" i="2"/>
  <c r="CR166" i="2"/>
  <c r="CR168" i="2"/>
  <c r="DB165" i="2"/>
  <c r="DB171" i="2"/>
  <c r="DB173" i="2"/>
  <c r="DB175" i="2"/>
  <c r="EP146" i="2"/>
  <c r="EP69" i="2"/>
  <c r="EP166" i="2"/>
  <c r="EP157" i="2"/>
  <c r="EP113" i="2"/>
  <c r="DL148" i="2"/>
  <c r="DL170" i="2"/>
  <c r="DL172" i="2"/>
  <c r="DL174" i="2"/>
  <c r="DV140" i="2"/>
  <c r="DV141" i="2"/>
  <c r="DV144" i="2"/>
  <c r="DV149" i="2"/>
  <c r="DV153" i="2"/>
  <c r="DV157" i="2"/>
  <c r="DV162" i="2"/>
  <c r="DR181" i="2"/>
  <c r="DV181" i="2" s="1"/>
  <c r="DR186" i="2"/>
  <c r="DV186" i="2" s="1"/>
  <c r="DR199" i="2"/>
  <c r="DV199" i="2" s="1"/>
  <c r="EP5" i="2"/>
  <c r="EP7" i="2"/>
  <c r="EP9" i="2"/>
  <c r="EP11" i="2"/>
  <c r="EP13" i="2"/>
  <c r="EP17" i="2"/>
  <c r="EP19" i="2"/>
  <c r="EP21" i="2"/>
  <c r="EP23" i="2"/>
  <c r="EP25" i="2"/>
  <c r="EQ39" i="2"/>
  <c r="EP49" i="2"/>
  <c r="EP51" i="2"/>
  <c r="EP53" i="2"/>
  <c r="EP55" i="2"/>
  <c r="EP57" i="2"/>
  <c r="EP63" i="2"/>
  <c r="EP67" i="2"/>
  <c r="EP85" i="2"/>
  <c r="EP87" i="2"/>
  <c r="EP89" i="2"/>
  <c r="EP91" i="2"/>
  <c r="EP93" i="2"/>
  <c r="EP95" i="2"/>
  <c r="EP97" i="2"/>
  <c r="EP101" i="2"/>
  <c r="EP111" i="2"/>
  <c r="EP115" i="2"/>
  <c r="EP129" i="2"/>
  <c r="EP133" i="2"/>
  <c r="EP140" i="2"/>
  <c r="EP142" i="2"/>
  <c r="EP144" i="2"/>
  <c r="EP149" i="2"/>
  <c r="EP151" i="2"/>
  <c r="EP153" i="2"/>
  <c r="EP155" i="2"/>
  <c r="EP160" i="2"/>
  <c r="EP162" i="2"/>
  <c r="EP164" i="2"/>
  <c r="EP168" i="2"/>
  <c r="EL189" i="2"/>
  <c r="EP189" i="2" s="1"/>
  <c r="EL190" i="2"/>
  <c r="EP190" i="2" s="1"/>
  <c r="EV158" i="2"/>
  <c r="EZ158" i="2" s="1"/>
  <c r="CH170" i="2"/>
  <c r="CH172" i="2"/>
  <c r="CH174" i="2"/>
  <c r="E31" i="1"/>
  <c r="CR165" i="2"/>
  <c r="CR167" i="2"/>
  <c r="DB170" i="2"/>
  <c r="DB172" i="2"/>
  <c r="DB174" i="2"/>
  <c r="BY59" i="2"/>
  <c r="BY81" i="2"/>
  <c r="BY125" i="2"/>
  <c r="AR185" i="2"/>
  <c r="AT185" i="2" s="1"/>
  <c r="AV185" i="2" s="1"/>
  <c r="BB185" i="2" s="1"/>
  <c r="BD185" i="2" s="1"/>
  <c r="BF185" i="2" s="1"/>
  <c r="BN185" i="2" s="1"/>
  <c r="BP185" i="2" s="1"/>
  <c r="BV185" i="2" s="1"/>
  <c r="BX185" i="2" s="1"/>
  <c r="BZ185" i="2" s="1"/>
  <c r="CF185" i="2" s="1"/>
  <c r="CH185" i="2" s="1"/>
  <c r="CJ185" i="2" s="1"/>
  <c r="CP185" i="2" s="1"/>
  <c r="CR185" i="2" s="1"/>
  <c r="CT185" i="2" s="1"/>
  <c r="CZ185" i="2" s="1"/>
  <c r="DB185" i="2" s="1"/>
  <c r="EQ47" i="2"/>
  <c r="EP47" i="2"/>
  <c r="EQ71" i="2"/>
  <c r="EP71" i="2"/>
  <c r="EQ75" i="2"/>
  <c r="EP75" i="2"/>
  <c r="EQ77" i="2"/>
  <c r="EP77" i="2"/>
  <c r="EQ119" i="2"/>
  <c r="EP119" i="2"/>
  <c r="EQ123" i="2"/>
  <c r="EP123" i="2"/>
  <c r="EQ43" i="2"/>
  <c r="EP43" i="2"/>
  <c r="EQ121" i="2"/>
  <c r="EP121" i="2"/>
  <c r="EQ117" i="2"/>
  <c r="EP117" i="2"/>
  <c r="EQ102" i="2"/>
  <c r="EP102" i="2"/>
  <c r="EQ79" i="2"/>
  <c r="EP79" i="2"/>
  <c r="EQ100" i="2"/>
  <c r="EP100" i="2"/>
  <c r="EQ98" i="2"/>
  <c r="EP98" i="2"/>
  <c r="EQ54" i="2"/>
  <c r="EP54" i="2"/>
  <c r="EQ73" i="2"/>
  <c r="EP73" i="2"/>
  <c r="EQ107" i="2"/>
  <c r="EP107" i="2"/>
  <c r="EQ105" i="2"/>
  <c r="EP105" i="2"/>
  <c r="EQ80" i="2"/>
  <c r="EP80" i="2"/>
  <c r="EQ76" i="2"/>
  <c r="EP76" i="2"/>
  <c r="EQ72" i="2"/>
  <c r="EP72" i="2"/>
  <c r="EQ116" i="2"/>
  <c r="EP116" i="2"/>
  <c r="EQ86" i="2"/>
  <c r="EP86" i="2"/>
  <c r="EQ52" i="2"/>
  <c r="EP52" i="2"/>
  <c r="EQ82" i="2"/>
  <c r="EP82" i="2"/>
  <c r="EQ45" i="2"/>
  <c r="EP45" i="2"/>
  <c r="EQ42" i="2"/>
  <c r="EP42" i="2"/>
  <c r="EQ41" i="2"/>
  <c r="EP41" i="2"/>
  <c r="EQ83" i="2"/>
  <c r="EP83" i="2"/>
  <c r="EQ109" i="2"/>
  <c r="EP109" i="2"/>
  <c r="D56" i="1"/>
  <c r="EP10" i="2"/>
  <c r="EP18" i="2"/>
  <c r="EP22" i="2"/>
  <c r="EP27" i="2"/>
  <c r="EP29" i="2"/>
  <c r="EP31" i="2"/>
  <c r="EP33" i="2"/>
  <c r="EP35" i="2"/>
  <c r="EP38" i="2"/>
  <c r="EP39" i="2"/>
  <c r="EQ60" i="2"/>
  <c r="EP60" i="2"/>
  <c r="EQ94" i="2"/>
  <c r="EP94" i="2"/>
  <c r="EQ96" i="2"/>
  <c r="EP96" i="2"/>
  <c r="EQ108" i="2"/>
  <c r="EP108" i="2"/>
  <c r="EQ106" i="2"/>
  <c r="EP106" i="2"/>
  <c r="EQ104" i="2"/>
  <c r="EP104" i="2"/>
  <c r="EQ78" i="2"/>
  <c r="EP78" i="2"/>
  <c r="EQ74" i="2"/>
  <c r="EP74" i="2"/>
  <c r="EQ134" i="2"/>
  <c r="EP134" i="2"/>
  <c r="EQ130" i="2"/>
  <c r="EP130" i="2"/>
  <c r="EQ126" i="2"/>
  <c r="EP126" i="2"/>
  <c r="EQ68" i="2"/>
  <c r="EP68" i="2"/>
  <c r="EQ64" i="2"/>
  <c r="EP64" i="2"/>
  <c r="EQ90" i="2"/>
  <c r="EP90" i="2"/>
  <c r="EQ56" i="2"/>
  <c r="EP56" i="2"/>
  <c r="EQ84" i="2"/>
  <c r="EP84" i="2"/>
  <c r="EQ40" i="2"/>
  <c r="EP40" i="2"/>
  <c r="EQ5" i="2"/>
  <c r="EQ7" i="2"/>
  <c r="EQ9" i="2"/>
  <c r="EQ11" i="2"/>
  <c r="EQ13" i="2"/>
  <c r="EQ17" i="2"/>
  <c r="EQ19" i="2"/>
  <c r="EQ21" i="2"/>
  <c r="EQ23" i="2"/>
  <c r="EQ25" i="2"/>
  <c r="EQ49" i="2"/>
  <c r="EQ51" i="2"/>
  <c r="EQ53" i="2"/>
  <c r="EQ55" i="2"/>
  <c r="EQ57" i="2"/>
  <c r="EQ61" i="2"/>
  <c r="EQ63" i="2"/>
  <c r="EQ65" i="2"/>
  <c r="EQ67" i="2"/>
  <c r="EQ69" i="2"/>
  <c r="EQ85" i="2"/>
  <c r="EQ87" i="2"/>
  <c r="EQ89" i="2"/>
  <c r="EQ91" i="2"/>
  <c r="EQ93" i="2"/>
  <c r="EQ95" i="2"/>
  <c r="EQ97" i="2"/>
  <c r="EQ99" i="2"/>
  <c r="EQ101" i="2"/>
  <c r="EQ111" i="2"/>
  <c r="EQ113" i="2"/>
  <c r="EQ115" i="2"/>
  <c r="EQ127" i="2"/>
  <c r="EQ129" i="2"/>
  <c r="EQ131" i="2"/>
  <c r="EQ133" i="2"/>
  <c r="EQ135" i="2"/>
  <c r="EP171" i="2"/>
  <c r="EP173" i="2"/>
  <c r="F56" i="1"/>
  <c r="EF157" i="2"/>
  <c r="EF137" i="2"/>
  <c r="EF139" i="2"/>
  <c r="EF141" i="2"/>
  <c r="EF143" i="2"/>
  <c r="EF145" i="2"/>
  <c r="EF150" i="2"/>
  <c r="EF152" i="2"/>
  <c r="DV151" i="2"/>
  <c r="DV148" i="2"/>
  <c r="DV138" i="2"/>
  <c r="DV146" i="2"/>
  <c r="DV154" i="2"/>
  <c r="DV168" i="2"/>
  <c r="DR173" i="2"/>
  <c r="DV173" i="2" s="1"/>
  <c r="DV150" i="2"/>
  <c r="DV159" i="2"/>
  <c r="DV155" i="2"/>
  <c r="DV142" i="2"/>
  <c r="DV145" i="2"/>
  <c r="DV163" i="2"/>
  <c r="DR167" i="2"/>
  <c r="DV167" i="2" s="1"/>
  <c r="DR174" i="2"/>
  <c r="DV174" i="2" s="1"/>
  <c r="DR176" i="2"/>
  <c r="DV176" i="2" s="1"/>
  <c r="DR182" i="2"/>
  <c r="DV182" i="2" s="1"/>
  <c r="DR188" i="2"/>
  <c r="DV188" i="2" s="1"/>
  <c r="DR190" i="2"/>
  <c r="DV190" i="2" s="1"/>
  <c r="DR195" i="2"/>
  <c r="DV195" i="2" s="1"/>
  <c r="DR172" i="2"/>
  <c r="DV172" i="2" s="1"/>
  <c r="DV191" i="2"/>
  <c r="FD191" i="2"/>
  <c r="FD180" i="2"/>
  <c r="DL192" i="2"/>
  <c r="DL152" i="2"/>
  <c r="DL193" i="2"/>
  <c r="DL199" i="2"/>
  <c r="DL200" i="2"/>
  <c r="DL183" i="2"/>
  <c r="DH178" i="2"/>
  <c r="DL178" i="2" s="1"/>
  <c r="FD169" i="2"/>
  <c r="DV169" i="2"/>
  <c r="DL187" i="2"/>
  <c r="DL196" i="2"/>
  <c r="DL194" i="2"/>
  <c r="DL182" i="2"/>
  <c r="DL198" i="2"/>
  <c r="DL190" i="2"/>
  <c r="DL188" i="2"/>
  <c r="DL197" i="2"/>
  <c r="FD140" i="2"/>
  <c r="FD144" i="2"/>
  <c r="D31" i="1"/>
  <c r="I16" i="1"/>
  <c r="I11" i="1"/>
  <c r="I36" i="1"/>
  <c r="I46" i="1"/>
  <c r="I41" i="1"/>
  <c r="I51" i="1"/>
  <c r="FD148" i="2"/>
  <c r="H12" i="19" l="1"/>
  <c r="CH130" i="2"/>
  <c r="E10" i="19"/>
  <c r="H10" i="19" s="1"/>
  <c r="BN136" i="2"/>
  <c r="BN138" i="2" s="1"/>
  <c r="I26" i="1"/>
  <c r="I56" i="1"/>
  <c r="I31" i="1"/>
  <c r="EZ75" i="2"/>
  <c r="EZ6" i="2"/>
  <c r="EZ74" i="2"/>
  <c r="FD155" i="2"/>
  <c r="FF147" i="2"/>
  <c r="FN147" i="2" s="1"/>
  <c r="FP147" i="2" s="1"/>
  <c r="EZ23" i="2"/>
  <c r="EZ93" i="2"/>
  <c r="FD197" i="2"/>
  <c r="EZ130" i="2"/>
  <c r="EZ65" i="2"/>
  <c r="EZ111" i="2"/>
  <c r="EZ67" i="2"/>
  <c r="EZ134" i="2"/>
  <c r="EZ97" i="2"/>
  <c r="EZ16" i="2"/>
  <c r="EZ20" i="2"/>
  <c r="EZ109" i="2"/>
  <c r="EZ129" i="2"/>
  <c r="EZ17" i="2"/>
  <c r="FD153" i="2"/>
  <c r="FD154" i="2"/>
  <c r="FD177" i="2"/>
  <c r="EZ121" i="2"/>
  <c r="EZ13" i="2"/>
  <c r="EZ24" i="2"/>
  <c r="EZ85" i="2"/>
  <c r="EZ127" i="2"/>
  <c r="EZ45" i="2"/>
  <c r="EZ98" i="2"/>
  <c r="FD151" i="2"/>
  <c r="FD179" i="2"/>
  <c r="DV197" i="2"/>
  <c r="FD184" i="2"/>
  <c r="FD171" i="2"/>
  <c r="EZ119" i="2"/>
  <c r="EZ86" i="2"/>
  <c r="EZ38" i="2"/>
  <c r="EZ83" i="2"/>
  <c r="EZ80" i="2"/>
  <c r="EZ88" i="2"/>
  <c r="EZ69" i="2"/>
  <c r="EZ56" i="2"/>
  <c r="EZ25" i="2"/>
  <c r="EZ49" i="2"/>
  <c r="EZ51" i="2"/>
  <c r="FD173" i="2"/>
  <c r="EZ31" i="2"/>
  <c r="FD175" i="2"/>
  <c r="FD201" i="2"/>
  <c r="DV171" i="2"/>
  <c r="EZ132" i="2"/>
  <c r="EZ35" i="2"/>
  <c r="EZ41" i="2"/>
  <c r="EZ62" i="2"/>
  <c r="EZ7" i="2"/>
  <c r="EZ107" i="2"/>
  <c r="EZ87" i="2"/>
  <c r="EZ50" i="2"/>
  <c r="EZ39" i="2"/>
  <c r="EZ21" i="2"/>
  <c r="EZ9" i="2"/>
  <c r="EZ46" i="2"/>
  <c r="EZ33" i="2"/>
  <c r="FD174" i="2"/>
  <c r="FD172" i="2"/>
  <c r="EZ104" i="2"/>
  <c r="EZ42" i="2"/>
  <c r="FN139" i="2"/>
  <c r="FP139" i="2" s="1"/>
  <c r="FD199" i="2"/>
  <c r="FD165" i="2"/>
  <c r="FO137" i="2"/>
  <c r="FP137" i="2" s="1"/>
  <c r="EZ68" i="2"/>
  <c r="FD159" i="2"/>
  <c r="FD193" i="2"/>
  <c r="FD189" i="2"/>
  <c r="FD188" i="2"/>
  <c r="DV165" i="2"/>
  <c r="EZ29" i="2"/>
  <c r="EZ47" i="2"/>
  <c r="EZ43" i="2"/>
  <c r="EZ82" i="2"/>
  <c r="EZ66" i="2"/>
  <c r="EZ44" i="2"/>
  <c r="EZ40" i="2"/>
  <c r="EZ11" i="2"/>
  <c r="EZ128" i="2"/>
  <c r="FA128" i="2"/>
  <c r="EZ110" i="2"/>
  <c r="FA110" i="2"/>
  <c r="EZ96" i="2"/>
  <c r="FA96" i="2"/>
  <c r="EZ63" i="2"/>
  <c r="FA63" i="2"/>
  <c r="EZ32" i="2"/>
  <c r="FA32" i="2"/>
  <c r="EZ22" i="2"/>
  <c r="FA22" i="2"/>
  <c r="EZ124" i="2"/>
  <c r="FA124" i="2"/>
  <c r="EZ120" i="2"/>
  <c r="FA120" i="2"/>
  <c r="EZ116" i="2"/>
  <c r="FA116" i="2"/>
  <c r="EZ12" i="2"/>
  <c r="FA12" i="2"/>
  <c r="EZ8" i="2"/>
  <c r="FA8" i="2"/>
  <c r="EP199" i="2"/>
  <c r="EZ115" i="2"/>
  <c r="FA115" i="2"/>
  <c r="EZ52" i="2"/>
  <c r="FA52" i="2"/>
  <c r="EZ54" i="2"/>
  <c r="FA54" i="2"/>
  <c r="EZ58" i="2"/>
  <c r="FA58" i="2"/>
  <c r="EZ72" i="2"/>
  <c r="FA72" i="2"/>
  <c r="EZ77" i="2"/>
  <c r="FA77" i="2"/>
  <c r="EZ79" i="2"/>
  <c r="FA79" i="2"/>
  <c r="EZ89" i="2"/>
  <c r="FA89" i="2"/>
  <c r="FD167" i="2"/>
  <c r="EZ99" i="2"/>
  <c r="FA99" i="2"/>
  <c r="EZ94" i="2"/>
  <c r="FA94" i="2"/>
  <c r="EZ55" i="2"/>
  <c r="FA55" i="2"/>
  <c r="EO136" i="2"/>
  <c r="FO136" i="2" s="1"/>
  <c r="G221" i="5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E2" i="6"/>
  <c r="G2" i="6" s="1"/>
  <c r="G3" i="6" s="1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EZ133" i="2"/>
  <c r="FA133" i="2"/>
  <c r="EZ113" i="2"/>
  <c r="FA113" i="2"/>
  <c r="EZ106" i="2"/>
  <c r="FA106" i="2"/>
  <c r="EZ101" i="2"/>
  <c r="FA101" i="2"/>
  <c r="EZ84" i="2"/>
  <c r="FA84" i="2"/>
  <c r="EZ36" i="2"/>
  <c r="FA36" i="2"/>
  <c r="EZ28" i="2"/>
  <c r="FA28" i="2"/>
  <c r="EZ18" i="2"/>
  <c r="FA18" i="2"/>
  <c r="FD166" i="2"/>
  <c r="FD168" i="2"/>
  <c r="FD192" i="2"/>
  <c r="FD186" i="2"/>
  <c r="FD190" i="2"/>
  <c r="EZ135" i="2"/>
  <c r="FA135" i="2"/>
  <c r="EZ131" i="2"/>
  <c r="FA131" i="2"/>
  <c r="EZ126" i="2"/>
  <c r="FA126" i="2"/>
  <c r="EZ112" i="2"/>
  <c r="FA112" i="2"/>
  <c r="EZ108" i="2"/>
  <c r="FA108" i="2"/>
  <c r="EZ105" i="2"/>
  <c r="FA105" i="2"/>
  <c r="EZ100" i="2"/>
  <c r="FA100" i="2"/>
  <c r="EZ95" i="2"/>
  <c r="FA95" i="2"/>
  <c r="EZ64" i="2"/>
  <c r="FA64" i="2"/>
  <c r="EZ61" i="2"/>
  <c r="FA61" i="2"/>
  <c r="EZ34" i="2"/>
  <c r="FA34" i="2"/>
  <c r="EZ30" i="2"/>
  <c r="FA30" i="2"/>
  <c r="EZ27" i="2"/>
  <c r="FA27" i="2"/>
  <c r="EZ19" i="2"/>
  <c r="FA19" i="2"/>
  <c r="FD162" i="2"/>
  <c r="EZ122" i="2"/>
  <c r="FA122" i="2"/>
  <c r="EZ118" i="2"/>
  <c r="FA118" i="2"/>
  <c r="EZ14" i="2"/>
  <c r="FA14" i="2"/>
  <c r="EZ10" i="2"/>
  <c r="FA10" i="2"/>
  <c r="EZ123" i="2"/>
  <c r="FA123" i="2"/>
  <c r="FA117" i="2"/>
  <c r="E61" i="1"/>
  <c r="I61" i="1" s="1"/>
  <c r="FA5" i="2"/>
  <c r="EV136" i="2"/>
  <c r="EZ136" i="2" s="1"/>
  <c r="EZ53" i="2"/>
  <c r="FA53" i="2"/>
  <c r="EZ57" i="2"/>
  <c r="FA57" i="2"/>
  <c r="EZ60" i="2"/>
  <c r="FA60" i="2"/>
  <c r="EZ73" i="2"/>
  <c r="FA73" i="2"/>
  <c r="EZ76" i="2"/>
  <c r="FA76" i="2"/>
  <c r="EZ78" i="2"/>
  <c r="FA78" i="2"/>
  <c r="EZ91" i="2"/>
  <c r="FA91" i="2"/>
  <c r="EZ102" i="2"/>
  <c r="FA102" i="2"/>
  <c r="EZ71" i="2"/>
  <c r="FA71" i="2"/>
  <c r="EZ90" i="2"/>
  <c r="FD157" i="2"/>
  <c r="FD149" i="2"/>
  <c r="FF145" i="2"/>
  <c r="FN145" i="2" s="1"/>
  <c r="FP145" i="2" s="1"/>
  <c r="FD146" i="2"/>
  <c r="FF146" i="2" s="1"/>
  <c r="FD160" i="2"/>
  <c r="FD150" i="2"/>
  <c r="FD194" i="2"/>
  <c r="FD181" i="2"/>
  <c r="FD163" i="2"/>
  <c r="EZ117" i="2"/>
  <c r="EZ156" i="2"/>
  <c r="EZ167" i="2"/>
  <c r="FD142" i="2"/>
  <c r="FD164" i="2"/>
  <c r="FD185" i="2"/>
  <c r="FD187" i="2"/>
  <c r="FD196" i="2"/>
  <c r="EZ5" i="2"/>
  <c r="EP196" i="2"/>
  <c r="EZ152" i="2"/>
  <c r="EZ162" i="2"/>
  <c r="EZ157" i="2"/>
  <c r="EZ149" i="2"/>
  <c r="FD170" i="2"/>
  <c r="FD143" i="2"/>
  <c r="FD161" i="2"/>
  <c r="FD200" i="2"/>
  <c r="FD198" i="2"/>
  <c r="FD176" i="2"/>
  <c r="FD183" i="2"/>
  <c r="BY115" i="2"/>
  <c r="FD158" i="2"/>
  <c r="FF140" i="2"/>
  <c r="FN140" i="2" s="1"/>
  <c r="FP140" i="2" s="1"/>
  <c r="FD182" i="2"/>
  <c r="FD195" i="2"/>
  <c r="FD178" i="2"/>
  <c r="FF141" i="2"/>
  <c r="FN141" i="2" s="1"/>
  <c r="FP141" i="2" s="1"/>
  <c r="FN138" i="2"/>
  <c r="FP138" i="2" s="1"/>
  <c r="FF144" i="2"/>
  <c r="FN144" i="2" s="1"/>
  <c r="FP144" i="2" s="1"/>
  <c r="H135" i="19" l="1"/>
  <c r="FN136" i="2"/>
  <c r="FP136" i="2" s="1"/>
  <c r="G219" i="6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E2" i="7"/>
  <c r="G2" i="7" s="1"/>
  <c r="G3" i="7" s="1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EQ136" i="2"/>
  <c r="FF143" i="2"/>
  <c r="FN143" i="2" s="1"/>
  <c r="FP143" i="2" s="1"/>
  <c r="FF142" i="2"/>
  <c r="FN142" i="2" s="1"/>
  <c r="FP142" i="2" s="1"/>
  <c r="FN146" i="2"/>
  <c r="FP146" i="2" s="1"/>
  <c r="G176" i="7" l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E2" i="8"/>
  <c r="G2" i="8" s="1"/>
  <c r="G3" i="8" s="1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l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E2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l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E2" i="10"/>
  <c r="G2" i="10" s="1"/>
  <c r="G3" i="10" s="1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l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E2" i="11"/>
  <c r="G2" i="11" s="1"/>
  <c r="G3" i="11" s="1"/>
  <c r="G4" i="11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2" i="11" s="1"/>
  <c r="G143" i="11" s="1"/>
  <c r="G144" i="11" s="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  <c r="G159" i="11" s="1"/>
  <c r="G160" i="11" s="1"/>
  <c r="G161" i="11" s="1"/>
  <c r="G162" i="11" s="1"/>
  <c r="G163" i="11" s="1"/>
  <c r="G164" i="11" s="1"/>
  <c r="G165" i="11" s="1"/>
  <c r="G166" i="11" s="1"/>
  <c r="G167" i="11" s="1"/>
  <c r="G168" i="11" s="1"/>
  <c r="G169" i="11" s="1"/>
  <c r="G170" i="11" s="1"/>
  <c r="G171" i="11" s="1"/>
  <c r="G172" i="11" s="1"/>
  <c r="G173" i="11" s="1"/>
  <c r="G174" i="11" s="1"/>
  <c r="G175" i="11" s="1"/>
  <c r="G176" i="11" s="1"/>
  <c r="G177" i="11" s="1"/>
  <c r="G178" i="11" s="1"/>
  <c r="G179" i="11" s="1"/>
  <c r="G180" i="11" s="1"/>
  <c r="G181" i="11" s="1"/>
  <c r="G182" i="11" s="1"/>
  <c r="G183" i="11" s="1"/>
  <c r="G184" i="11" s="1"/>
  <c r="G185" i="11" s="1"/>
  <c r="G186" i="11" s="1"/>
  <c r="G187" i="11" s="1"/>
  <c r="G188" i="11" s="1"/>
  <c r="G189" i="11" s="1"/>
  <c r="G190" i="11" s="1"/>
  <c r="G191" i="11" s="1"/>
  <c r="G192" i="11" s="1"/>
  <c r="G193" i="11" s="1"/>
  <c r="G194" i="11" s="1"/>
  <c r="G195" i="11" s="1"/>
  <c r="G196" i="11" s="1"/>
  <c r="G197" i="11" s="1"/>
  <c r="G198" i="11" s="1"/>
  <c r="G199" i="11" s="1"/>
  <c r="G200" i="11" s="1"/>
  <c r="G201" i="11" s="1"/>
  <c r="G202" i="11" s="1"/>
  <c r="G203" i="11" s="1"/>
  <c r="G204" i="11" s="1"/>
  <c r="G205" i="11" s="1"/>
  <c r="G206" i="11" s="1"/>
  <c r="G207" i="11" s="1"/>
  <c r="G208" i="11" s="1"/>
  <c r="G209" i="11" s="1"/>
  <c r="G210" i="11" s="1"/>
  <c r="G211" i="11" s="1"/>
  <c r="G212" i="11" s="1"/>
  <c r="G213" i="11" s="1"/>
  <c r="G214" i="11" s="1"/>
  <c r="G215" i="11" s="1"/>
  <c r="G216" i="11" s="1"/>
  <c r="G217" i="11" s="1"/>
  <c r="G218" i="11" s="1"/>
  <c r="G219" i="11" s="1"/>
  <c r="G220" i="11" s="1"/>
  <c r="G221" i="11" s="1"/>
  <c r="G222" i="11" s="1"/>
  <c r="G223" i="11" s="1"/>
  <c r="G224" i="11" s="1"/>
  <c r="G225" i="11" s="1"/>
  <c r="G226" i="11" s="1"/>
  <c r="G227" i="11" s="1"/>
  <c r="G228" i="11" s="1"/>
  <c r="G229" i="11" s="1"/>
  <c r="G230" i="11" s="1"/>
  <c r="G231" i="11" s="1"/>
  <c r="G232" i="11" s="1"/>
  <c r="G233" i="11" s="1"/>
  <c r="G234" i="11" s="1"/>
  <c r="G235" i="11" s="1"/>
  <c r="G236" i="11" s="1"/>
  <c r="G237" i="11" s="1"/>
  <c r="G238" i="11" s="1"/>
  <c r="G239" i="11" s="1"/>
  <c r="G240" i="11" s="1"/>
  <c r="G241" i="11" s="1"/>
  <c r="G242" i="11" s="1"/>
  <c r="G243" i="11" s="1"/>
  <c r="G244" i="11" s="1"/>
  <c r="G245" i="11" s="1"/>
  <c r="G246" i="11" s="1"/>
  <c r="G247" i="11" s="1"/>
  <c r="G248" i="11" s="1"/>
  <c r="G249" i="11" s="1"/>
  <c r="G250" i="11" s="1"/>
  <c r="G251" i="11" s="1"/>
  <c r="G252" i="11" s="1"/>
  <c r="G253" i="11" s="1"/>
  <c r="G254" i="11" s="1"/>
  <c r="G255" i="11" s="1"/>
  <c r="G256" i="11" s="1"/>
  <c r="G257" i="11" s="1"/>
  <c r="G258" i="11" s="1"/>
  <c r="G259" i="11" s="1"/>
  <c r="G260" i="11" s="1"/>
  <c r="G261" i="11" s="1"/>
  <c r="G262" i="11" s="1"/>
  <c r="G263" i="11" s="1"/>
  <c r="G264" i="11" s="1"/>
  <c r="G265" i="11" s="1"/>
  <c r="G266" i="11" s="1"/>
  <c r="G267" i="11" s="1"/>
  <c r="G268" i="11" s="1"/>
  <c r="G269" i="11" s="1"/>
  <c r="G270" i="11" s="1"/>
  <c r="G271" i="11" s="1"/>
  <c r="G272" i="11" s="1"/>
  <c r="G273" i="11" s="1"/>
  <c r="G274" i="11" s="1"/>
  <c r="G275" i="11" s="1"/>
  <c r="G276" i="11" s="1"/>
  <c r="G277" i="11" s="1"/>
  <c r="G278" i="11" s="1"/>
  <c r="G279" i="11" s="1"/>
  <c r="G280" i="11" s="1"/>
  <c r="G281" i="11" s="1"/>
  <c r="G282" i="11" s="1"/>
  <c r="G283" i="11" s="1"/>
  <c r="G284" i="11" s="1"/>
  <c r="G285" i="11" s="1"/>
  <c r="G286" i="11" s="1"/>
  <c r="G287" i="11" s="1"/>
  <c r="G288" i="11" s="1"/>
  <c r="G289" i="11" s="1"/>
  <c r="G290" i="11" s="1"/>
  <c r="G291" i="11" s="1"/>
  <c r="G292" i="11" s="1"/>
  <c r="G293" i="11" s="1"/>
  <c r="G294" i="11" s="1"/>
  <c r="G295" i="11" s="1"/>
  <c r="G296" i="11" s="1"/>
  <c r="G297" i="11" s="1"/>
  <c r="G298" i="11" s="1"/>
  <c r="G299" i="11" s="1"/>
  <c r="G300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Erick Rubio Price</author>
  </authors>
  <commentList>
    <comment ref="W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1 Nuevo
2 Condiciones/Apariencia deseable
3 Condiciones/Apariencia suficiente
4 Condiciones/Apariencia no conforme</t>
        </r>
      </text>
    </comment>
    <comment ref="AS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1 Completa
2 Parcial &gt;75%
3 Parcial &gt;50%
4 No existe</t>
        </r>
      </text>
    </comment>
    <comment ref="AT1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1 Actualizado a la fecha
2 Antigüedad &lt;30 días
3 Antigüedad &lt;90 días
4 Antigüedad &gt;90 días</t>
        </r>
      </text>
    </comment>
    <comment ref="AT2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1 Nuevo
2 Condiciones/Apariencia deseable
3 Condiciones/Apariencia suficiente
4 Condiciones/Apariencia no conforme</t>
        </r>
      </text>
    </comment>
    <comment ref="AT3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1 Nuevo
2 Condiciones/Apariencia deseable
3 Condiciones/Apariencia suficiente
4 Condiciones/Apariencia no conforme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Erick Rubio Price</author>
    <author>paloma piña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Numero oficial
del domicilio.</t>
        </r>
      </text>
    </comment>
    <comment ref="B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Referencia bancaria para identificación de depósitos.</t>
        </r>
      </text>
    </comment>
    <comment ref="U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Datos de contacto.</t>
        </r>
      </text>
    </comment>
    <comment ref="AB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Entregas.</t>
        </r>
      </text>
    </comment>
    <comment ref="AK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Saldos iniciales.</t>
        </r>
      </text>
    </comment>
    <comment ref="K2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Condómino.</t>
        </r>
      </text>
    </comment>
    <comment ref="T2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Residente.</t>
        </r>
      </text>
    </comment>
    <comment ref="V2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Reglamento vigente.</t>
        </r>
      </text>
    </comment>
    <comment ref="F3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Whatsapp disponible.</t>
        </r>
      </text>
    </comment>
    <comment ref="I3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Registrado en grupo privado de Facebook.</t>
        </r>
      </text>
    </comment>
    <comment ref="O3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Whatsapp disponible.</t>
        </r>
      </text>
    </comment>
    <comment ref="R3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Registrado en grupo privado de Facebook.</t>
        </r>
      </text>
    </comment>
    <comment ref="C62" authorId="1" shapeId="0" xr:uid="{00000000-0006-0000-0300-00000D000000}">
      <text>
        <r>
          <rPr>
            <b/>
            <sz val="9"/>
            <color indexed="81"/>
            <rFont val="Tahoma"/>
            <family val="2"/>
          </rPr>
          <t>paloma piña:</t>
        </r>
        <r>
          <rPr>
            <sz val="9"/>
            <color indexed="81"/>
            <rFont val="Tahoma"/>
            <family val="2"/>
          </rPr>
          <t xml:space="preserve">
corregi en abril 2018 que mando escritura</t>
        </r>
      </text>
    </comment>
  </commentList>
</comments>
</file>

<file path=xl/sharedStrings.xml><?xml version="1.0" encoding="utf-8"?>
<sst xmlns="http://schemas.openxmlformats.org/spreadsheetml/2006/main" count="1200" uniqueCount="648">
  <si>
    <t>NOMBRE DEL CONDOMINIO</t>
  </si>
  <si>
    <t>RAZÓN SOCIAL</t>
  </si>
  <si>
    <t>CASA DE AYAMONTE "C"</t>
  </si>
  <si>
    <t>REPRESENTANTES</t>
  </si>
  <si>
    <t>CARGO</t>
  </si>
  <si>
    <t>TEL</t>
  </si>
  <si>
    <t>E-MAIL</t>
  </si>
  <si>
    <t>Banco: INBURSA</t>
  </si>
  <si>
    <t>Número de cuenta: 50038601256</t>
  </si>
  <si>
    <t xml:space="preserve">Clabe para transferencia: 036680500386012567 </t>
  </si>
  <si>
    <t>INSTALACIONES</t>
  </si>
  <si>
    <t>CANT</t>
  </si>
  <si>
    <t>C</t>
  </si>
  <si>
    <t>DOCUMENTACIÓN</t>
  </si>
  <si>
    <t>V</t>
  </si>
  <si>
    <t>Antigüedad (años)</t>
  </si>
  <si>
    <t>Plano del condominio</t>
  </si>
  <si>
    <t>Casas</t>
  </si>
  <si>
    <t>Plano(s) de casa(s)</t>
  </si>
  <si>
    <t>Frente promedio (m)</t>
  </si>
  <si>
    <t>Directorio de condóminos</t>
  </si>
  <si>
    <t>Área total general (m2)</t>
  </si>
  <si>
    <t>Acta constitutiva</t>
  </si>
  <si>
    <t>Área total vialidades vehiculares (m2)</t>
  </si>
  <si>
    <t>Reglamento</t>
  </si>
  <si>
    <t>Área total vialidades peatonales (m2)</t>
  </si>
  <si>
    <t>Convocatoria de asamblea(s)</t>
  </si>
  <si>
    <t>Área total jardines comunes (m2)</t>
  </si>
  <si>
    <t>Acta(s) de asamblea(s)</t>
  </si>
  <si>
    <t>Área total jardines privados (m2)</t>
  </si>
  <si>
    <t>Estado(s) de cuenta bancario(s)</t>
  </si>
  <si>
    <t>Luminarias públicas</t>
  </si>
  <si>
    <t>Comprobantes fiscales</t>
  </si>
  <si>
    <t>Perímetro total (m)</t>
  </si>
  <si>
    <t>Estado(s) de cuenta interno(s)</t>
  </si>
  <si>
    <t>Electrificado (m)</t>
  </si>
  <si>
    <t>Constancia(s) de convenio(s)</t>
  </si>
  <si>
    <t>Proveedor</t>
  </si>
  <si>
    <t>Constancia(s) de infracción(es)</t>
  </si>
  <si>
    <t>Acceso(s) vehicular(es)</t>
  </si>
  <si>
    <t>Otro</t>
  </si>
  <si>
    <t>Electrónico(s)</t>
  </si>
  <si>
    <t>Acceso(s) peatonal(es)</t>
  </si>
  <si>
    <t>BIENES MUEBLES</t>
  </si>
  <si>
    <t>Vigilancia (prs)</t>
  </si>
  <si>
    <t>Caseta(s)</t>
  </si>
  <si>
    <t>Cámara(s) CCTV</t>
  </si>
  <si>
    <t>Palapa/Salón (m2)</t>
  </si>
  <si>
    <t>DATOS BANCARIOS</t>
  </si>
  <si>
    <t>Juegos infantiles (m2)</t>
  </si>
  <si>
    <t>Banco:</t>
  </si>
  <si>
    <t>INBURSA</t>
  </si>
  <si>
    <t>Gimnasio (m2)</t>
  </si>
  <si>
    <t>Número de cuenta:</t>
  </si>
  <si>
    <t xml:space="preserve"> 50038601256</t>
  </si>
  <si>
    <t>Alberca (m2)</t>
  </si>
  <si>
    <t>Clabe para transferencia:</t>
  </si>
  <si>
    <r>
      <rPr>
        <sz val="8"/>
        <color theme="0"/>
        <rFont val="Malgun Gothic"/>
        <family val="2"/>
      </rPr>
      <t xml:space="preserve">C. </t>
    </r>
    <r>
      <rPr>
        <sz val="8"/>
        <color theme="1"/>
        <rFont val="Malgun Gothic"/>
        <family val="2"/>
      </rPr>
      <t>0366805003860125</t>
    </r>
  </si>
  <si>
    <t>Otro (m2)</t>
  </si>
  <si>
    <t>Contenedor(es) p/basura</t>
  </si>
  <si>
    <t>Recolección(es) p/semana</t>
  </si>
  <si>
    <t>CORTE DE AGUA</t>
  </si>
  <si>
    <t>CORTE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</si>
  <si>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</si>
  <si>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</si>
  <si>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</si>
  <si>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</si>
  <si>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</si>
  <si>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</si>
  <si>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</si>
  <si>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</si>
  <si>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</si>
  <si>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</si>
  <si>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</si>
  <si>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</si>
  <si>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</si>
  <si>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</si>
  <si>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</si>
  <si>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</si>
  <si>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</si>
  <si>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</si>
  <si>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</si>
  <si>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</si>
  <si>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</si>
  <si>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</si>
  <si>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</si>
  <si>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</si>
  <si>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</si>
  <si>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100255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</si>
  <si>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</si>
  <si>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</si>
  <si>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</si>
  <si>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</si>
  <si>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</si>
  <si>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</si>
  <si>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</si>
  <si>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</si>
  <si>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</si>
  <si>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</si>
  <si>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</si>
  <si>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</si>
  <si>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</si>
  <si>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</si>
  <si>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</si>
  <si>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</si>
  <si>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</si>
  <si>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</si>
  <si>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</si>
  <si>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</si>
  <si>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</si>
  <si>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</si>
  <si>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</si>
  <si>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</si>
  <si>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</si>
  <si>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</si>
  <si>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100511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</si>
  <si>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</si>
  <si>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</si>
  <si>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</si>
  <si>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</si>
  <si>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</si>
  <si>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</si>
  <si>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</si>
  <si>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</si>
  <si>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</si>
  <si>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</si>
  <si>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</si>
  <si>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</si>
  <si>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</si>
  <si>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</si>
  <si>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</si>
  <si>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</si>
  <si>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</si>
  <si>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</si>
  <si>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</si>
  <si>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</si>
  <si>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</si>
  <si>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</si>
  <si>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</si>
  <si>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</si>
  <si>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</si>
  <si>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</si>
  <si>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100776</t>
  </si>
  <si>
    <t>A78</t>
  </si>
  <si>
    <t>B1</t>
  </si>
  <si>
    <t>B2</t>
  </si>
  <si>
    <t>071-080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</si>
  <si>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</si>
  <si>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</si>
  <si>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</si>
  <si>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</si>
  <si>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</si>
  <si>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</si>
  <si>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</si>
  <si>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</si>
  <si>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</si>
  <si>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</si>
  <si>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</si>
  <si>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200139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</si>
  <si>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</si>
  <si>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</si>
  <si>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</si>
  <si>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</si>
  <si>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</si>
  <si>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</si>
  <si>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</si>
  <si>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</si>
  <si>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</si>
  <si>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</si>
  <si>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200238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</si>
  <si>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</si>
  <si>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</si>
  <si>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</si>
  <si>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</si>
  <si>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</si>
  <si>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</si>
  <si>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</si>
  <si>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</si>
  <si>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</si>
  <si>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</si>
  <si>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200337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</si>
  <si>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</si>
  <si>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</si>
  <si>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</si>
  <si>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</si>
  <si>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</si>
  <si>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</si>
  <si>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</si>
  <si>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</si>
  <si>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</si>
  <si>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</si>
  <si>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</si>
  <si>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</si>
  <si>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</si>
  <si>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</si>
  <si>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</si>
  <si>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200485</t>
  </si>
  <si>
    <t>B49</t>
  </si>
  <si>
    <t>B50</t>
  </si>
  <si>
    <t>B51</t>
  </si>
  <si>
    <t>B52</t>
  </si>
  <si>
    <t>B53</t>
  </si>
  <si>
    <t>200535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</si>
  <si>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</si>
  <si>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</si>
  <si>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</si>
  <si>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</si>
  <si>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</si>
  <si>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</si>
  <si>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</si>
  <si>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</si>
  <si>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</si>
  <si>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</si>
  <si>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200634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</si>
  <si>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</si>
  <si>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</si>
  <si>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</si>
  <si>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</si>
  <si>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</si>
  <si>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</si>
  <si>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</si>
  <si>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</si>
  <si>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</si>
  <si>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</si>
  <si>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200733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</si>
  <si>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</si>
  <si>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</si>
  <si>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</si>
  <si>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</si>
  <si>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</si>
  <si>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</si>
  <si>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</si>
  <si>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</si>
  <si>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</si>
  <si>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</si>
  <si>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200832</t>
  </si>
  <si>
    <t>B84</t>
  </si>
  <si>
    <t>B85</t>
  </si>
  <si>
    <t>CONDOMINIO:</t>
  </si>
  <si>
    <t>RESIDENCIAL DUBLYN AC</t>
  </si>
  <si>
    <t>SALDOS CON PAGOS ACTUALIZADOS AL DÍA:</t>
  </si>
  <si>
    <t>DEPOSITOS PENDIENTES DE IDENTIFICAR:</t>
  </si>
  <si>
    <t xml:space="preserve">SIGNO NEGATIVO, SALDO DEUDOR </t>
  </si>
  <si>
    <t xml:space="preserve">CASA No. </t>
  </si>
  <si>
    <t xml:space="preserve">LIMITACIÓN DE SERVICIOS </t>
  </si>
  <si>
    <t xml:space="preserve">LIMITACIÓN DE AGUA </t>
  </si>
  <si>
    <t xml:space="preserve">Saldo Total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</si>
  <si>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</si>
  <si>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</si>
  <si>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</si>
  <si>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</si>
  <si>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</si>
  <si>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</si>
  <si>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</si>
  <si>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</si>
  <si>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</si>
  <si>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</si>
  <si>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CORTADA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</si>
  <si>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</si>
  <si>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</si>
  <si>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</si>
  <si>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</si>
  <si>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</si>
  <si>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</si>
  <si>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</si>
  <si>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</si>
  <si>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</si>
  <si>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</si>
  <si>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</si>
  <si>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</si>
  <si>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</si>
  <si>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</si>
  <si>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</si>
  <si>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</si>
  <si>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</si>
  <si>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</si>
  <si>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</si>
  <si>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</si>
  <si>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</si>
  <si>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</si>
  <si>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</si>
  <si>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</si>
  <si>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</si>
  <si>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</si>
  <si>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</si>
  <si>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</si>
  <si>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</si>
  <si>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</si>
  <si>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</si>
  <si>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</si>
  <si>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</si>
  <si>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</si>
  <si>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</si>
  <si>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</si>
  <si>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</si>
  <si>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</si>
  <si>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</si>
  <si>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</si>
  <si>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</si>
  <si>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</si>
  <si>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</si>
  <si>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</si>
  <si>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</si>
  <si>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</si>
  <si>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</si>
  <si>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</si>
  <si>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</si>
  <si>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</si>
  <si>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</si>
  <si>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</si>
  <si>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</si>
  <si>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</si>
  <si>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</si>
  <si>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</si>
  <si>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</si>
  <si>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</si>
  <si>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</si>
  <si>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</si>
  <si>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</si>
  <si>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</si>
  <si>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</si>
  <si>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</si>
  <si>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</si>
  <si>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</si>
  <si>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</si>
  <si>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</si>
  <si>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</si>
  <si>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</si>
  <si>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</si>
  <si>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</si>
  <si>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</si>
  <si>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</si>
  <si>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</si>
  <si>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</si>
  <si>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</si>
  <si>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</si>
  <si>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</si>
  <si>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</si>
  <si>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</si>
  <si>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</si>
  <si>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</si>
  <si>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</si>
  <si>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</si>
  <si>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</si>
  <si>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</si>
  <si>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</si>
  <si>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</si>
  <si>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</si>
  <si>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</si>
  <si>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</si>
  <si>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</si>
  <si>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</si>
  <si>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</si>
  <si>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</si>
  <si>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</si>
  <si>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</si>
  <si>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</si>
  <si>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</si>
  <si>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</si>
  <si>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</si>
  <si>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</si>
  <si>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CASA</t>
  </si>
  <si>
    <t>REF BANC</t>
  </si>
  <si>
    <t>DATOS DE CONTACTO</t>
  </si>
  <si>
    <t>DC</t>
  </si>
  <si>
    <t>ENTREGAS</t>
  </si>
  <si>
    <t xml:space="preserve">REGLAMENTO </t>
  </si>
  <si>
    <t>SALDOS INICIALES AL</t>
  </si>
  <si>
    <t>SALDOS INICIALES</t>
  </si>
  <si>
    <t>CONDÓMINO</t>
  </si>
  <si>
    <t>RESIDENTE</t>
  </si>
  <si>
    <t>R</t>
  </si>
  <si>
    <t>REGL VIG</t>
  </si>
  <si>
    <t>FECHA RECEPCIÓN CASA</t>
  </si>
  <si>
    <t>AGUA</t>
  </si>
  <si>
    <t>MTTO</t>
  </si>
  <si>
    <t>MULTAS</t>
  </si>
  <si>
    <t>CONTROL Y TARJETAS</t>
  </si>
  <si>
    <t>CUOTAS EXTRA ORDINARIAS</t>
  </si>
  <si>
    <t>TOTAL</t>
  </si>
  <si>
    <t>TOTAL DE PAGOS</t>
  </si>
  <si>
    <t>NOVIEMBRE 2019</t>
  </si>
  <si>
    <t>01</t>
  </si>
  <si>
    <t>02</t>
  </si>
  <si>
    <t>04</t>
  </si>
  <si>
    <t>05</t>
  </si>
  <si>
    <t>06</t>
  </si>
  <si>
    <t>ABRIL</t>
  </si>
  <si>
    <t>07</t>
  </si>
  <si>
    <t>MAYO</t>
  </si>
  <si>
    <t>08</t>
  </si>
  <si>
    <t>JULIO</t>
  </si>
  <si>
    <t>09</t>
  </si>
  <si>
    <t xml:space="preserve">AGOSTO </t>
  </si>
  <si>
    <t xml:space="preserve">SEPTIEMBRE </t>
  </si>
  <si>
    <t xml:space="preserve">OCTUBRE </t>
  </si>
  <si>
    <t>NOVIEMBRE</t>
  </si>
  <si>
    <t>NOMBRE</t>
  </si>
  <si>
    <t>TEL FIJO</t>
  </si>
  <si>
    <t>TEL MÓVIL</t>
  </si>
  <si>
    <t>W</t>
  </si>
  <si>
    <t>CORREO ELECTRÓNICO</t>
  </si>
  <si>
    <t>USUARIO FACEBOOK</t>
  </si>
  <si>
    <t>GP</t>
  </si>
  <si>
    <t>ACTIVIDAD</t>
  </si>
  <si>
    <t>SA</t>
  </si>
  <si>
    <t>LECTURA ACTUAL</t>
  </si>
  <si>
    <t>M3</t>
  </si>
  <si>
    <t>COSTO M3</t>
  </si>
  <si>
    <t>CONSUMO</t>
  </si>
  <si>
    <t>CUOTA BASE</t>
  </si>
  <si>
    <t>AREAS COMUNES</t>
  </si>
  <si>
    <t>TOTAL ABONOS</t>
  </si>
  <si>
    <t>SALDO</t>
  </si>
  <si>
    <t>ACTUAL</t>
  </si>
  <si>
    <t xml:space="preserve">A PAGAR 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</si>
  <si>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</si>
  <si>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</si>
  <si>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</si>
  <si>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</si>
  <si>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</si>
  <si>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</si>
  <si>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</si>
  <si>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</si>
  <si>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</si>
  <si>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</si>
  <si>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001-010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</si>
  <si>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</si>
  <si>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</si>
  <si>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</si>
  <si>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</si>
  <si>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</si>
  <si>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</si>
  <si>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</si>
  <si>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</si>
  <si>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</si>
  <si>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</si>
  <si>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011-020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</si>
  <si>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</si>
  <si>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</si>
  <si>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</si>
  <si>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</si>
  <si>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</si>
  <si>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</si>
  <si>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</si>
  <si>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</si>
  <si>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</si>
  <si>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</si>
  <si>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021-030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</si>
  <si>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</si>
  <si>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</si>
  <si>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</si>
  <si>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</si>
  <si>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</si>
  <si>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</si>
  <si>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</si>
  <si>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</si>
  <si>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</si>
  <si>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</si>
  <si>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031-040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</si>
  <si>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</si>
  <si>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</si>
  <si>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</si>
  <si>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</si>
  <si>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</si>
  <si>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</si>
  <si>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</si>
  <si>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</si>
  <si>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</si>
  <si>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</si>
  <si>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041-050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</si>
  <si>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</si>
  <si>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</si>
  <si>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</si>
  <si>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</si>
  <si>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</si>
  <si>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</si>
  <si>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</si>
  <si>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</si>
  <si>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</si>
  <si>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</si>
  <si>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051-060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</si>
  <si>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</si>
  <si>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</si>
  <si>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</si>
  <si>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</si>
  <si>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</si>
  <si>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</si>
  <si>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</si>
  <si>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</si>
  <si>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</si>
  <si>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</si>
  <si>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061-070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</si>
  <si>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</si>
  <si>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</si>
  <si>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</si>
  <si>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</si>
  <si>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</si>
  <si>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</si>
  <si>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</si>
  <si>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</si>
  <si>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</si>
  <si>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</si>
  <si>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</si>
  <si>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</si>
  <si>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</si>
  <si>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</si>
  <si>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</si>
  <si>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</si>
  <si>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</si>
  <si>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</si>
  <si>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</si>
  <si>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</si>
  <si>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081-090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</si>
  <si>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</si>
  <si>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</si>
  <si>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</si>
  <si>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</si>
  <si>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</si>
  <si>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</si>
  <si>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</si>
  <si>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</si>
  <si>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</si>
  <si>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091-100</t>
  </si>
  <si>
    <t>101-110</t>
  </si>
  <si>
    <t>114</t>
  </si>
  <si>
    <t>115</t>
  </si>
  <si>
    <t>116</t>
  </si>
  <si>
    <t>117</t>
  </si>
  <si>
    <t>118</t>
  </si>
  <si>
    <t>119</t>
  </si>
  <si>
    <t>120</t>
  </si>
  <si>
    <t>200410</t>
  </si>
  <si>
    <t>200428</t>
  </si>
  <si>
    <t>200436</t>
  </si>
  <si>
    <t>200444</t>
  </si>
  <si>
    <t>200451</t>
  </si>
  <si>
    <t>200463</t>
  </si>
  <si>
    <t>200477</t>
  </si>
  <si>
    <t>200493</t>
  </si>
  <si>
    <t>200501</t>
  </si>
  <si>
    <t>200519</t>
  </si>
  <si>
    <t>200527</t>
  </si>
  <si>
    <t>200543</t>
  </si>
  <si>
    <t>200556</t>
  </si>
  <si>
    <t>200568</t>
  </si>
  <si>
    <t>200576</t>
  </si>
  <si>
    <t>200584</t>
  </si>
  <si>
    <t>200592</t>
  </si>
  <si>
    <t>200600</t>
  </si>
  <si>
    <t>200618</t>
  </si>
  <si>
    <t>200626</t>
  </si>
  <si>
    <t>200642</t>
  </si>
  <si>
    <t>200659</t>
  </si>
  <si>
    <t>200667</t>
  </si>
  <si>
    <t>200675</t>
  </si>
  <si>
    <t>200683</t>
  </si>
  <si>
    <t>200691</t>
  </si>
  <si>
    <t>200709</t>
  </si>
  <si>
    <t>200717</t>
  </si>
  <si>
    <t>200725</t>
  </si>
  <si>
    <t>200741</t>
  </si>
  <si>
    <t>200758</t>
  </si>
  <si>
    <t>200766</t>
  </si>
  <si>
    <t>200774</t>
  </si>
  <si>
    <t>200782</t>
  </si>
  <si>
    <t>200790</t>
  </si>
  <si>
    <t>200808</t>
  </si>
  <si>
    <t>200816</t>
  </si>
  <si>
    <t>200824</t>
  </si>
  <si>
    <t>200840</t>
  </si>
  <si>
    <t>200857</t>
  </si>
  <si>
    <t>146</t>
  </si>
  <si>
    <t>147</t>
  </si>
  <si>
    <t>148</t>
  </si>
  <si>
    <t>149</t>
  </si>
  <si>
    <t>150</t>
  </si>
  <si>
    <t>161-170</t>
  </si>
  <si>
    <t>141</t>
  </si>
  <si>
    <t>142</t>
  </si>
  <si>
    <t>143</t>
  </si>
  <si>
    <t>144</t>
  </si>
  <si>
    <t>145</t>
  </si>
  <si>
    <t>171-180</t>
  </si>
  <si>
    <t>.</t>
  </si>
  <si>
    <t>61*113</t>
  </si>
  <si>
    <t xml:space="preserve">Ref. </t>
  </si>
  <si>
    <t>AÑO</t>
  </si>
  <si>
    <t>2019-2020</t>
  </si>
  <si>
    <t xml:space="preserve">CUOTA EXTRAORDINARIA Y CONVENIOS </t>
  </si>
  <si>
    <t>CONV NOV</t>
  </si>
  <si>
    <t>CONV DIC</t>
  </si>
  <si>
    <t>CONV ENE</t>
  </si>
  <si>
    <t>CONV FEB</t>
  </si>
  <si>
    <t>CONV MARZO</t>
  </si>
  <si>
    <t>PAGO</t>
  </si>
  <si>
    <t>19 NOVIEMBRE 2019</t>
  </si>
  <si>
    <t>LECTURA INICIAL</t>
  </si>
  <si>
    <t>M3 A PAGAR</t>
  </si>
  <si>
    <t>COSUMO</t>
  </si>
  <si>
    <t>ALCANTARILLADO Y SANEAMIENT0</t>
  </si>
  <si>
    <t xml:space="preserve">20 NOVIEMBRE AL 19 DE DICIEMBRE </t>
  </si>
  <si>
    <t>ALCANTARILLADO Y SANEAMIENT0 22%</t>
  </si>
  <si>
    <t>MARZO 2019 (PAGO ABRIL 2019)</t>
  </si>
  <si>
    <t>ABRIL 2019 (PAGO MAYO 2019)</t>
  </si>
  <si>
    <t>MAYO 2019 (PAGO JUNIO 2019)</t>
  </si>
  <si>
    <t xml:space="preserve">TOTAL A PAGAR </t>
  </si>
  <si>
    <t>JUNIO 2019 (PAGO JULIO 2019)</t>
  </si>
  <si>
    <t>JULIO 2019 (PAGO AGOSTO 2019)</t>
  </si>
  <si>
    <t>AGOSTO 2019 (PAGO SEPTIEMBRE 2019)</t>
  </si>
  <si>
    <t>SEPTIEMBRE 2019 (PAGO OCTUBRE 2019)</t>
  </si>
  <si>
    <t>REF</t>
  </si>
  <si>
    <t>FECHA</t>
  </si>
  <si>
    <t>CONCEPTO</t>
  </si>
  <si>
    <t>DEPÓSITO</t>
  </si>
  <si>
    <t>RETIRO</t>
  </si>
  <si>
    <t>NOTAS</t>
  </si>
  <si>
    <t>SALDO ANTERIOR</t>
  </si>
  <si>
    <t>TOTAL DE DEPOSITOS</t>
  </si>
  <si>
    <t>TOTAL DE EGRESOS</t>
  </si>
  <si>
    <t>JOSE MARTIN VALDEZ DIAS</t>
  </si>
  <si>
    <t>20 DICIEMBRE AL 19 ENERO</t>
  </si>
  <si>
    <t>CUOTA EXTRAORDINARIA</t>
  </si>
  <si>
    <t>CONVENIO NOVIEMBRE</t>
  </si>
  <si>
    <t>CONVENIO DICIEMBRE</t>
  </si>
  <si>
    <t>CONVENIO ENERO</t>
  </si>
  <si>
    <t xml:space="preserve">CONVENIO FEBRERO </t>
  </si>
  <si>
    <t xml:space="preserve">CUOTAS CEA </t>
  </si>
  <si>
    <t xml:space="preserve">CONSUMO DE AGUA </t>
  </si>
  <si>
    <t>CONSUMO AGUA</t>
  </si>
  <si>
    <t>CUOTA CFE</t>
  </si>
  <si>
    <t xml:space="preserve">BASURA </t>
  </si>
  <si>
    <t>PAGO NOVIEMBRE</t>
  </si>
  <si>
    <t>PAGO MARZO</t>
  </si>
  <si>
    <t>RECONEXION</t>
  </si>
  <si>
    <t xml:space="preserve">TOTAL PAGOS </t>
  </si>
  <si>
    <t xml:space="preserve">DEBE </t>
  </si>
  <si>
    <t>19 noviembre</t>
  </si>
  <si>
    <t>19 diciembre</t>
  </si>
  <si>
    <t>19 enero</t>
  </si>
  <si>
    <t>19 febrero</t>
  </si>
  <si>
    <t>fuga</t>
  </si>
  <si>
    <t>20 ENERO AL 19 DE FEBRERO</t>
  </si>
  <si>
    <t>agua nov</t>
  </si>
  <si>
    <t>agua dic</t>
  </si>
  <si>
    <t>agua enero</t>
  </si>
  <si>
    <t>agua febrero</t>
  </si>
  <si>
    <t>19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</si>
</sst>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yyyy\-mm\-dd;@"/>
    <numFmt numFmtId="165" formatCode="#,##0_ ;\-#,##0\ "/>
    <numFmt numFmtId="166" formatCode="0.000"/>
    <numFmt numFmtId="167" formatCode="#,##0.000_ ;\-#,##0.000\ "/>
  </numFmts>
  <fonts count="32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indexed="81"/>
      <name val="Tahoma"/>
      <family val="2"/>
    </font>
    <font>
      <b/>
      <sz val="8"/>
      <color theme="0" tint="-0.499984740745262"/>
      <name val="Malgun Gothic"/>
      <family val="2"/>
    </font>
    <font>
      <sz val="8"/>
      <color theme="1"/>
      <name val="Malgun Gothic"/>
      <family val="2"/>
    </font>
    <font>
      <sz val="11"/>
      <color theme="1"/>
      <name val="Malgun Gothic"/>
      <family val="2"/>
    </font>
    <font>
      <b/>
      <sz val="8"/>
      <name val="Malgun Gothic"/>
      <family val="2"/>
    </font>
    <font>
      <sz val="11"/>
      <name val="Malgun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8"/>
      <color theme="0"/>
      <name val="Malgun Gothic"/>
      <family val="2"/>
    </font>
    <font>
      <b/>
      <sz val="8"/>
      <color theme="1"/>
      <name val="Malgun Gothic"/>
      <family val="2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theme="1"/>
      <name val="Malgun Gothic"/>
      <family val="2"/>
    </font>
    <font>
      <b/>
      <sz val="9"/>
      <color rgb="FFFF0000"/>
      <name val="Malgun Gothic"/>
      <family val="2"/>
    </font>
    <font>
      <b/>
      <sz val="6"/>
      <color theme="1"/>
      <name val="Malgun Gothic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5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u/>
      <sz val="9"/>
      <name val="Calibri"/>
      <family val="2"/>
      <scheme val="minor"/>
    </font>
    <font>
      <b/>
      <u/>
      <sz val="8"/>
      <name val="Calibri"/>
      <family val="2"/>
      <scheme val="minor"/>
    </font>
    <font>
      <u/>
      <sz val="8"/>
      <color theme="1"/>
      <name val="Malgun Gothic"/>
      <family val="2"/>
    </font>
    <font>
      <u/>
      <sz val="10"/>
      <color theme="1"/>
      <name val="Calibri"/>
      <family val="2"/>
      <scheme val="minor"/>
    </font>
    <font>
      <sz val="8"/>
      <name val="Malgun Gothic"/>
      <family val="2"/>
    </font>
    <font>
      <sz val="8"/>
      <color rgb="FFFF0000"/>
      <name val="Malgun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/>
      <diagonal/>
    </border>
    <border>
      <left/>
      <right/>
      <top/>
      <bottom style="medium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3" tint="0.39994506668294322"/>
      </top>
      <bottom style="medium">
        <color theme="3" tint="0.39994506668294322"/>
      </bottom>
      <diagonal/>
    </border>
    <border>
      <left/>
      <right/>
      <top style="medium">
        <color theme="3" tint="0.39994506668294322"/>
      </top>
      <bottom style="thin">
        <color theme="3" tint="0.39994506668294322"/>
      </bottom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/>
      <right/>
      <top style="thin">
        <color theme="3" tint="0.39994506668294322"/>
      </top>
      <bottom style="medium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/>
      <top/>
      <bottom style="medium">
        <color theme="3" tint="0.39994506668294322"/>
      </bottom>
      <diagonal/>
    </border>
    <border>
      <left/>
      <right/>
      <top style="medium">
        <color theme="3" tint="0.39994506668294322"/>
      </top>
      <bottom style="thin">
        <color theme="3" tint="0.39991454817346722"/>
      </bottom>
      <diagonal/>
    </border>
    <border>
      <left/>
      <right/>
      <top style="thin">
        <color theme="3" tint="0.399914548173467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9" fontId="1" fillId="2" borderId="1">
      <alignment horizontal="center" vertical="center"/>
    </xf>
    <xf numFmtId="44" fontId="8" fillId="0" borderId="0" applyFont="0" applyFill="0" applyBorder="0" applyAlignment="0" applyProtection="0"/>
    <xf numFmtId="0" fontId="13" fillId="0" borderId="0"/>
  </cellStyleXfs>
  <cellXfs count="178">
    <xf numFmtId="0" fontId="0" fillId="0" borderId="0" xfId="0"/>
    <xf numFmtId="0" fontId="4" fillId="0" borderId="0" xfId="0" applyFont="1" applyAlignment="1">
      <alignment vertical="center"/>
    </xf>
    <xf numFmtId="44" fontId="4" fillId="0" borderId="7" xfId="0" applyNumberFormat="1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left" vertical="center" wrapText="1"/>
    </xf>
    <xf numFmtId="42" fontId="6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7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 applyProtection="1">
      <alignment horizontal="right" vertical="center"/>
      <protection locked="0"/>
    </xf>
    <xf numFmtId="164" fontId="4" fillId="0" borderId="7" xfId="0" applyNumberFormat="1" applyFont="1" applyBorder="1" applyAlignment="1" applyProtection="1">
      <alignment horizontal="center" vertical="center"/>
      <protection locked="0"/>
    </xf>
    <xf numFmtId="44" fontId="4" fillId="0" borderId="6" xfId="0" applyNumberFormat="1" applyFont="1" applyBorder="1" applyAlignment="1" applyProtection="1">
      <alignment horizontal="center" vertical="center"/>
      <protection locked="0"/>
    </xf>
    <xf numFmtId="44" fontId="4" fillId="0" borderId="7" xfId="0" applyNumberFormat="1" applyFont="1" applyBorder="1" applyAlignment="1" applyProtection="1">
      <alignment horizontal="center" vertical="center"/>
      <protection locked="0"/>
    </xf>
    <xf numFmtId="44" fontId="4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 applyProtection="1">
      <alignment horizontal="right" vertic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4" fontId="4" fillId="0" borderId="7" xfId="0" applyNumberFormat="1" applyFont="1" applyBorder="1" applyAlignment="1" applyProtection="1">
      <alignment horizontal="right" vertical="center"/>
      <protection locked="0"/>
    </xf>
    <xf numFmtId="44" fontId="4" fillId="0" borderId="6" xfId="0" applyNumberFormat="1" applyFont="1" applyBorder="1" applyAlignment="1" applyProtection="1">
      <alignment horizontal="right" vertical="center"/>
      <protection locked="0"/>
    </xf>
    <xf numFmtId="44" fontId="4" fillId="0" borderId="8" xfId="0" applyNumberFormat="1" applyFont="1" applyBorder="1" applyAlignment="1" applyProtection="1">
      <alignment horizontal="right" vertical="center"/>
      <protection locked="0"/>
    </xf>
    <xf numFmtId="164" fontId="4" fillId="0" borderId="8" xfId="0" applyNumberFormat="1" applyFont="1" applyBorder="1" applyAlignment="1" applyProtection="1">
      <alignment horizontal="center" vertical="center"/>
      <protection locked="0"/>
    </xf>
    <xf numFmtId="44" fontId="4" fillId="0" borderId="7" xfId="0" applyNumberFormat="1" applyFont="1" applyBorder="1" applyAlignment="1">
      <alignment horizontal="right" vertical="center"/>
    </xf>
    <xf numFmtId="44" fontId="4" fillId="0" borderId="6" xfId="0" applyNumberFormat="1" applyFont="1" applyBorder="1" applyAlignment="1">
      <alignment horizontal="right" vertical="center"/>
    </xf>
    <xf numFmtId="44" fontId="4" fillId="0" borderId="8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44" fontId="4" fillId="0" borderId="0" xfId="0" applyNumberFormat="1" applyFont="1" applyAlignment="1">
      <alignment vertical="center"/>
    </xf>
    <xf numFmtId="44" fontId="4" fillId="0" borderId="6" xfId="0" applyNumberFormat="1" applyFont="1" applyBorder="1" applyAlignment="1">
      <alignment vertical="center"/>
    </xf>
    <xf numFmtId="49" fontId="6" fillId="6" borderId="4" xfId="0" applyNumberFormat="1" applyFont="1" applyFill="1" applyBorder="1" applyAlignment="1">
      <alignment horizontal="center" vertical="center" wrapText="1"/>
    </xf>
    <xf numFmtId="49" fontId="6" fillId="6" borderId="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17" xfId="0" applyFont="1" applyBorder="1" applyAlignment="1">
      <alignment horizontal="center" vertical="center"/>
    </xf>
    <xf numFmtId="44" fontId="12" fillId="0" borderId="17" xfId="2" applyFont="1" applyBorder="1" applyAlignment="1">
      <alignment horizontal="center" vertical="center" wrapText="1"/>
    </xf>
    <xf numFmtId="0" fontId="4" fillId="0" borderId="6" xfId="0" applyFont="1" applyBorder="1" applyAlignment="1" applyProtection="1">
      <alignment horizontal="center" vertical="center"/>
      <protection locked="0"/>
    </xf>
    <xf numFmtId="15" fontId="4" fillId="0" borderId="0" xfId="0" applyNumberFormat="1" applyFont="1" applyAlignment="1">
      <alignment vertical="center"/>
    </xf>
    <xf numFmtId="165" fontId="15" fillId="0" borderId="9" xfId="0" applyNumberFormat="1" applyFont="1" applyBorder="1" applyAlignment="1">
      <alignment horizontal="left" vertical="center"/>
    </xf>
    <xf numFmtId="49" fontId="15" fillId="0" borderId="9" xfId="0" applyNumberFormat="1" applyFont="1" applyBorder="1" applyAlignment="1" applyProtection="1">
      <alignment horizontal="left" vertical="center"/>
      <protection locked="0"/>
    </xf>
    <xf numFmtId="44" fontId="4" fillId="3" borderId="7" xfId="0" applyNumberFormat="1" applyFont="1" applyFill="1" applyBorder="1" applyAlignment="1" applyProtection="1">
      <alignment horizontal="right" vertical="center"/>
      <protection locked="0"/>
    </xf>
    <xf numFmtId="49" fontId="15" fillId="3" borderId="7" xfId="0" applyNumberFormat="1" applyFont="1" applyFill="1" applyBorder="1" applyAlignment="1" applyProtection="1">
      <alignment horizontal="center" vertical="center"/>
      <protection locked="0"/>
    </xf>
    <xf numFmtId="49" fontId="15" fillId="3" borderId="7" xfId="0" applyNumberFormat="1" applyFont="1" applyFill="1" applyBorder="1" applyAlignment="1">
      <alignment horizontal="center" vertical="center"/>
    </xf>
    <xf numFmtId="44" fontId="4" fillId="3" borderId="7" xfId="0" applyNumberFormat="1" applyFont="1" applyFill="1" applyBorder="1" applyAlignment="1">
      <alignment horizontal="right" vertical="center"/>
    </xf>
    <xf numFmtId="8" fontId="4" fillId="0" borderId="6" xfId="0" applyNumberFormat="1" applyFont="1" applyBorder="1" applyAlignment="1" applyProtection="1">
      <alignment horizontal="right" vertical="center"/>
      <protection locked="0"/>
    </xf>
    <xf numFmtId="49" fontId="15" fillId="7" borderId="9" xfId="0" applyNumberFormat="1" applyFont="1" applyFill="1" applyBorder="1" applyAlignment="1">
      <alignment horizontal="left" vertical="center"/>
    </xf>
    <xf numFmtId="166" fontId="4" fillId="0" borderId="7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vertical="center"/>
    </xf>
    <xf numFmtId="166" fontId="4" fillId="0" borderId="6" xfId="0" applyNumberFormat="1" applyFont="1" applyBorder="1" applyAlignment="1">
      <alignment vertical="center"/>
    </xf>
    <xf numFmtId="2" fontId="4" fillId="0" borderId="9" xfId="0" applyNumberFormat="1" applyFont="1" applyBorder="1" applyAlignment="1">
      <alignment horizontal="right" vertical="center"/>
    </xf>
    <xf numFmtId="49" fontId="6" fillId="6" borderId="4" xfId="0" applyNumberFormat="1" applyFont="1" applyFill="1" applyBorder="1" applyAlignment="1">
      <alignment vertical="center" wrapText="1"/>
    </xf>
    <xf numFmtId="0" fontId="7" fillId="6" borderId="3" xfId="0" applyFont="1" applyFill="1" applyBorder="1" applyAlignment="1">
      <alignment vertical="center" wrapText="1"/>
    </xf>
    <xf numFmtId="166" fontId="4" fillId="8" borderId="6" xfId="0" applyNumberFormat="1" applyFont="1" applyFill="1" applyBorder="1" applyAlignment="1">
      <alignment horizontal="center" vertical="center"/>
    </xf>
    <xf numFmtId="44" fontId="4" fillId="7" borderId="0" xfId="0" applyNumberFormat="1" applyFont="1" applyFill="1" applyAlignment="1">
      <alignment vertical="center"/>
    </xf>
    <xf numFmtId="166" fontId="4" fillId="7" borderId="6" xfId="0" applyNumberFormat="1" applyFont="1" applyFill="1" applyBorder="1" applyAlignment="1">
      <alignment horizontal="center" vertical="center"/>
    </xf>
    <xf numFmtId="166" fontId="4" fillId="7" borderId="7" xfId="0" applyNumberFormat="1" applyFont="1" applyFill="1" applyBorder="1" applyAlignment="1">
      <alignment horizontal="center" vertical="center"/>
    </xf>
    <xf numFmtId="44" fontId="4" fillId="7" borderId="6" xfId="0" applyNumberFormat="1" applyFont="1" applyFill="1" applyBorder="1" applyAlignment="1" applyProtection="1">
      <alignment horizontal="center" vertical="center"/>
      <protection locked="0"/>
    </xf>
    <xf numFmtId="44" fontId="4" fillId="7" borderId="6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right" wrapText="1"/>
    </xf>
    <xf numFmtId="166" fontId="0" fillId="0" borderId="20" xfId="0" applyNumberFormat="1" applyBorder="1" applyAlignment="1">
      <alignment horizontal="right" wrapText="1"/>
    </xf>
    <xf numFmtId="44" fontId="4" fillId="0" borderId="1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67" fontId="4" fillId="0" borderId="15" xfId="0" applyNumberFormat="1" applyFont="1" applyFill="1" applyBorder="1" applyAlignment="1">
      <alignment horizontal="center" vertical="center"/>
    </xf>
    <xf numFmtId="166" fontId="4" fillId="9" borderId="7" xfId="0" applyNumberFormat="1" applyFont="1" applyFill="1" applyBorder="1" applyAlignment="1">
      <alignment horizontal="center" vertical="center"/>
    </xf>
    <xf numFmtId="166" fontId="4" fillId="8" borderId="7" xfId="0" applyNumberFormat="1" applyFont="1" applyFill="1" applyBorder="1" applyAlignment="1">
      <alignment horizontal="center" vertical="center"/>
    </xf>
    <xf numFmtId="44" fontId="4" fillId="0" borderId="0" xfId="0" applyNumberFormat="1" applyFont="1" applyFill="1" applyAlignment="1">
      <alignment vertical="center"/>
    </xf>
    <xf numFmtId="0" fontId="4" fillId="0" borderId="6" xfId="0" applyFont="1" applyBorder="1" applyAlignment="1">
      <alignment horizontal="left" vertical="center"/>
    </xf>
    <xf numFmtId="1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left" vertical="center"/>
      <protection locked="0"/>
    </xf>
    <xf numFmtId="1" fontId="4" fillId="0" borderId="8" xfId="0" applyNumberFormat="1" applyFont="1" applyBorder="1" applyAlignment="1" applyProtection="1">
      <alignment horizontal="center" vertical="center"/>
      <protection locked="0"/>
    </xf>
    <xf numFmtId="49" fontId="4" fillId="0" borderId="6" xfId="0" applyNumberFormat="1" applyFont="1" applyBorder="1" applyAlignment="1" applyProtection="1">
      <alignment horizontal="left" vertical="center"/>
      <protection locked="0"/>
    </xf>
    <xf numFmtId="49" fontId="1" fillId="2" borderId="1" xfId="1">
      <alignment horizontal="center" vertical="center"/>
    </xf>
    <xf numFmtId="1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left" vertical="center"/>
      <protection locked="0"/>
    </xf>
    <xf numFmtId="1" fontId="4" fillId="0" borderId="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left" vertical="center"/>
    </xf>
    <xf numFmtId="1" fontId="4" fillId="0" borderId="6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22" fillId="0" borderId="0" xfId="0" applyFont="1"/>
    <xf numFmtId="0" fontId="23" fillId="3" borderId="0" xfId="0" applyFont="1" applyFill="1" applyAlignment="1">
      <alignment horizontal="center"/>
    </xf>
    <xf numFmtId="14" fontId="22" fillId="0" borderId="0" xfId="0" applyNumberFormat="1" applyFont="1"/>
    <xf numFmtId="0" fontId="22" fillId="0" borderId="0" xfId="0" applyFont="1" applyAlignment="1">
      <alignment wrapText="1"/>
    </xf>
    <xf numFmtId="0" fontId="26" fillId="3" borderId="18" xfId="0" applyFont="1" applyFill="1" applyBorder="1" applyAlignment="1">
      <alignment horizontal="center" vertical="center" wrapText="1"/>
    </xf>
    <xf numFmtId="0" fontId="27" fillId="3" borderId="18" xfId="0" applyFont="1" applyFill="1" applyBorder="1" applyAlignment="1">
      <alignment horizontal="center" vertical="center" wrapText="1"/>
    </xf>
    <xf numFmtId="49" fontId="28" fillId="0" borderId="17" xfId="0" applyNumberFormat="1" applyFont="1" applyBorder="1" applyAlignment="1">
      <alignment horizontal="center" vertical="center"/>
    </xf>
    <xf numFmtId="49" fontId="28" fillId="0" borderId="17" xfId="0" applyNumberFormat="1" applyFont="1" applyBorder="1" applyAlignment="1" applyProtection="1">
      <alignment horizontal="center" vertical="center"/>
      <protection locked="0"/>
    </xf>
    <xf numFmtId="0" fontId="29" fillId="0" borderId="17" xfId="0" applyFont="1" applyBorder="1" applyAlignment="1">
      <alignment horizontal="center" vertical="center"/>
    </xf>
    <xf numFmtId="44" fontId="29" fillId="0" borderId="17" xfId="0" applyNumberFormat="1" applyFont="1" applyBorder="1" applyAlignment="1">
      <alignment horizontal="center" vertical="center"/>
    </xf>
    <xf numFmtId="44" fontId="22" fillId="0" borderId="17" xfId="2" applyFont="1" applyBorder="1"/>
    <xf numFmtId="49" fontId="28" fillId="0" borderId="17" xfId="0" applyNumberFormat="1" applyFont="1" applyFill="1" applyBorder="1" applyAlignment="1" applyProtection="1">
      <alignment horizontal="center" vertical="center"/>
      <protection locked="0"/>
    </xf>
    <xf numFmtId="0" fontId="29" fillId="0" borderId="17" xfId="0" applyFont="1" applyFill="1" applyBorder="1" applyAlignment="1">
      <alignment horizontal="center" vertical="center"/>
    </xf>
    <xf numFmtId="44" fontId="22" fillId="0" borderId="17" xfId="2" applyFont="1" applyFill="1" applyBorder="1"/>
    <xf numFmtId="0" fontId="28" fillId="0" borderId="17" xfId="0" applyFont="1" applyFill="1" applyBorder="1" applyAlignment="1">
      <alignment vertical="center"/>
    </xf>
    <xf numFmtId="0" fontId="22" fillId="0" borderId="17" xfId="0" applyFont="1" applyFill="1" applyBorder="1"/>
    <xf numFmtId="0" fontId="22" fillId="0" borderId="0" xfId="0" applyFont="1" applyFill="1"/>
    <xf numFmtId="44" fontId="22" fillId="0" borderId="0" xfId="0" applyNumberFormat="1" applyFont="1" applyFill="1"/>
    <xf numFmtId="166" fontId="30" fillId="9" borderId="7" xfId="0" applyNumberFormat="1" applyFont="1" applyFill="1" applyBorder="1" applyAlignment="1">
      <alignment horizontal="center" vertical="center"/>
    </xf>
    <xf numFmtId="44" fontId="4" fillId="8" borderId="0" xfId="0" applyNumberFormat="1" applyFont="1" applyFill="1" applyAlignment="1">
      <alignment vertical="center"/>
    </xf>
    <xf numFmtId="16" fontId="4" fillId="0" borderId="0" xfId="0" applyNumberFormat="1" applyFont="1" applyAlignment="1">
      <alignment vertical="center"/>
    </xf>
    <xf numFmtId="17" fontId="4" fillId="0" borderId="0" xfId="0" applyNumberFormat="1" applyFont="1" applyAlignment="1">
      <alignment vertical="center"/>
    </xf>
    <xf numFmtId="44" fontId="4" fillId="0" borderId="0" xfId="2" applyFont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44" fontId="4" fillId="0" borderId="23" xfId="0" applyNumberFormat="1" applyFont="1" applyBorder="1" applyAlignment="1">
      <alignment vertical="center"/>
    </xf>
    <xf numFmtId="166" fontId="31" fillId="0" borderId="7" xfId="0" applyNumberFormat="1" applyFont="1" applyBorder="1" applyAlignment="1">
      <alignment horizontal="center" vertical="center"/>
    </xf>
    <xf numFmtId="166" fontId="31" fillId="0" borderId="6" xfId="0" applyNumberFormat="1" applyFont="1" applyBorder="1" applyAlignment="1">
      <alignment horizontal="center" vertical="center"/>
    </xf>
    <xf numFmtId="166" fontId="4" fillId="9" borderId="6" xfId="0" applyNumberFormat="1" applyFont="1" applyFill="1" applyBorder="1" applyAlignment="1">
      <alignment horizontal="center" vertical="center"/>
    </xf>
    <xf numFmtId="0" fontId="0" fillId="0" borderId="0" xfId="0" applyFill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1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left" vertical="center"/>
      <protection locked="0"/>
    </xf>
    <xf numFmtId="1" fontId="4" fillId="0" borderId="8" xfId="0" applyNumberFormat="1" applyFont="1" applyBorder="1" applyAlignment="1" applyProtection="1">
      <alignment horizontal="center" vertical="center"/>
      <protection locked="0"/>
    </xf>
    <xf numFmtId="49" fontId="4" fillId="0" borderId="6" xfId="0" applyNumberFormat="1" applyFont="1" applyBorder="1" applyAlignment="1" applyProtection="1">
      <alignment horizontal="left" vertical="center"/>
      <protection locked="0"/>
    </xf>
    <xf numFmtId="49" fontId="1" fillId="2" borderId="1" xfId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1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left" vertical="center"/>
      <protection locked="0"/>
    </xf>
    <xf numFmtId="49" fontId="4" fillId="0" borderId="8" xfId="0" applyNumberFormat="1" applyFont="1" applyBorder="1" applyAlignment="1">
      <alignment horizontal="left" vertical="center"/>
    </xf>
    <xf numFmtId="1" fontId="4" fillId="0" borderId="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left" vertical="center"/>
    </xf>
    <xf numFmtId="1" fontId="4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left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22" fillId="0" borderId="19" xfId="0" applyFont="1" applyBorder="1" applyAlignment="1">
      <alignment horizontal="center" vertical="center" wrapText="1"/>
    </xf>
    <xf numFmtId="0" fontId="22" fillId="0" borderId="0" xfId="0" applyFont="1" applyAlignment="1">
      <alignment horizontal="right" vertical="center" wrapText="1"/>
    </xf>
    <xf numFmtId="0" fontId="22" fillId="0" borderId="0" xfId="0" applyFont="1" applyAlignment="1">
      <alignment horizontal="right"/>
    </xf>
    <xf numFmtId="49" fontId="25" fillId="0" borderId="0" xfId="0" applyNumberFormat="1" applyFont="1" applyAlignment="1">
      <alignment horizontal="center" vertical="center" wrapText="1"/>
    </xf>
    <xf numFmtId="49" fontId="24" fillId="0" borderId="0" xfId="0" applyNumberFormat="1" applyFont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center" vertical="center" wrapText="1"/>
    </xf>
    <xf numFmtId="49" fontId="6" fillId="4" borderId="0" xfId="0" applyNumberFormat="1" applyFont="1" applyFill="1" applyAlignment="1">
      <alignment horizontal="center" vertical="center" wrapText="1"/>
    </xf>
    <xf numFmtId="49" fontId="6" fillId="4" borderId="3" xfId="0" applyNumberFormat="1" applyFont="1" applyFill="1" applyBorder="1" applyAlignment="1">
      <alignment horizontal="center" vertical="center" wrapText="1"/>
    </xf>
    <xf numFmtId="164" fontId="6" fillId="4" borderId="7" xfId="0" applyNumberFormat="1" applyFont="1" applyFill="1" applyBorder="1" applyAlignment="1" applyProtection="1">
      <alignment horizontal="left" vertical="center" wrapText="1"/>
      <protection locked="0"/>
    </xf>
    <xf numFmtId="164" fontId="7" fillId="4" borderId="7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0" xfId="0" applyNumberFormat="1" applyFont="1" applyFill="1" applyAlignment="1">
      <alignment horizontal="center" vertical="center" wrapText="1"/>
    </xf>
    <xf numFmtId="49" fontId="3" fillId="0" borderId="6" xfId="0" applyNumberFormat="1" applyFont="1" applyBorder="1" applyAlignment="1">
      <alignment horizontal="left" vertical="center" wrapText="1"/>
    </xf>
    <xf numFmtId="49" fontId="3" fillId="2" borderId="7" xfId="0" applyNumberFormat="1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6" fillId="4" borderId="2" xfId="0" applyNumberFormat="1" applyFont="1" applyFill="1" applyBorder="1" applyAlignment="1">
      <alignment horizontal="center" vertical="center" wrapText="1"/>
    </xf>
    <xf numFmtId="49" fontId="6" fillId="4" borderId="5" xfId="0" applyNumberFormat="1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49" fontId="3" fillId="5" borderId="0" xfId="0" applyNumberFormat="1" applyFont="1" applyFill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5" fillId="0" borderId="16" xfId="0" applyNumberFormat="1" applyFont="1" applyFill="1" applyBorder="1" applyAlignment="1">
      <alignment horizontal="center" wrapText="1"/>
    </xf>
    <xf numFmtId="49" fontId="15" fillId="0" borderId="0" xfId="0" applyNumberFormat="1" applyFont="1" applyFill="1" applyBorder="1" applyAlignment="1">
      <alignment horizontal="center" wrapText="1"/>
    </xf>
    <xf numFmtId="0" fontId="4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49" fontId="15" fillId="0" borderId="13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49" fontId="15" fillId="0" borderId="14" xfId="0" applyNumberFormat="1" applyFont="1" applyFill="1" applyBorder="1" applyAlignment="1">
      <alignment horizontal="center" vertical="center" wrapText="1"/>
    </xf>
    <xf numFmtId="49" fontId="15" fillId="0" borderId="10" xfId="0" applyNumberFormat="1" applyFont="1" applyFill="1" applyBorder="1" applyAlignment="1">
      <alignment horizontal="center" vertical="center" wrapText="1"/>
    </xf>
    <xf numFmtId="49" fontId="15" fillId="0" borderId="11" xfId="0" applyNumberFormat="1" applyFont="1" applyFill="1" applyBorder="1" applyAlignment="1">
      <alignment horizontal="center" vertical="center" wrapText="1"/>
    </xf>
    <xf numFmtId="49" fontId="15" fillId="0" borderId="12" xfId="0" applyNumberFormat="1" applyFont="1" applyFill="1" applyBorder="1" applyAlignment="1">
      <alignment horizontal="center" vertical="center" wrapText="1"/>
    </xf>
    <xf numFmtId="49" fontId="6" fillId="0" borderId="10" xfId="0" applyNumberFormat="1" applyFont="1" applyFill="1" applyBorder="1" applyAlignment="1">
      <alignment horizontal="center" vertical="center" wrapText="1"/>
    </xf>
    <xf numFmtId="49" fontId="20" fillId="0" borderId="11" xfId="0" applyNumberFormat="1" applyFont="1" applyFill="1" applyBorder="1" applyAlignment="1">
      <alignment horizontal="center" vertical="center" wrapText="1"/>
    </xf>
    <xf numFmtId="49" fontId="20" fillId="0" borderId="1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</cellXfs>
  <cellStyles count="4">
    <cellStyle name="05 Tabla (Encabezado)" xfId="1" xr:uid="{00000000-0005-0000-0000-000000000000}"/>
    <cellStyle name="Moneda" xfId="2" builtinId="4"/>
    <cellStyle name="Normal" xfId="0" builtinId="0"/>
    <cellStyle name="Normal 2" xfId="3" xr:uid="{00000000-0005-0000-0000-000003000000}"/>
  </cellStyles>
  <dxfs count="280"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numFmt numFmtId="34" formatCode="_-&quot;$&quot;* #,##0.00_-;\-&quot;$&quot;* #,##0.00_-;_-&quot;$&quot;* &quot;-&quot;??_-;_-@_-"/>
      <fill>
        <patternFill>
          <bgColor rgb="FFFFFF00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5"/>
  <dimension ref="A1:BQ64"/>
  <sheetViews>
    <sheetView showGridLines="0" workbookViewId="0">
      <selection activeCell="A2" sqref="A2:W2"/>
    </sheetView>
  </sheetViews>
  <sheetFormatPr baseColWidth="10" defaultColWidth="9.140625" defaultRowHeight="11.25" x14ac:dyDescent="0.25"/>
  <cols>
    <col min="1" max="67" width="1.85546875" style="1" customWidth="1"/>
    <col min="68" max="16384" width="9.140625" style="1"/>
  </cols>
  <sheetData>
    <row r="1" spans="1:69" ht="10.9" customHeight="1" thickBot="1" x14ac:dyDescent="0.3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 t="s">
        <v>1</v>
      </c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</row>
    <row r="2" spans="1:69" ht="10.9" customHeight="1" thickBot="1" x14ac:dyDescent="0.3">
      <c r="A2" s="131" t="s">
        <v>2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</row>
    <row r="3" spans="1:69" ht="10.9" customHeight="1" thickBot="1" x14ac:dyDescent="0.3"/>
    <row r="4" spans="1:69" ht="10.9" customHeight="1" thickBot="1" x14ac:dyDescent="0.3">
      <c r="A4" s="116" t="s">
        <v>3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 t="s">
        <v>4</v>
      </c>
      <c r="Q4" s="116"/>
      <c r="R4" s="116"/>
      <c r="S4" s="116"/>
      <c r="T4" s="116"/>
      <c r="U4" s="116" t="s">
        <v>5</v>
      </c>
      <c r="V4" s="116"/>
      <c r="W4" s="116"/>
      <c r="X4" s="116"/>
      <c r="Y4" s="116"/>
      <c r="Z4" s="116"/>
      <c r="AA4" s="116" t="s">
        <v>6</v>
      </c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</row>
    <row r="5" spans="1:69" ht="10.9" customHeight="1" x14ac:dyDescent="0.25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BQ5" s="1" t="s">
        <v>2</v>
      </c>
    </row>
    <row r="6" spans="1:69" ht="10.9" customHeight="1" x14ac:dyDescent="0.25">
      <c r="A6" s="128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BQ6" s="1" t="s">
        <v>7</v>
      </c>
    </row>
    <row r="7" spans="1:69" ht="10.9" customHeight="1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BQ7" s="1" t="s">
        <v>8</v>
      </c>
    </row>
    <row r="8" spans="1:69" ht="10.9" customHeight="1" x14ac:dyDescent="0.25">
      <c r="A8" s="128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BQ8" s="1" t="s">
        <v>9</v>
      </c>
    </row>
    <row r="9" spans="1:69" ht="10.9" customHeight="1" thickBot="1" x14ac:dyDescent="0.3">
      <c r="A9" s="127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</row>
    <row r="10" spans="1:69" ht="10.9" customHeight="1" thickBot="1" x14ac:dyDescent="0.3"/>
    <row r="11" spans="1:69" ht="10.9" customHeight="1" thickBot="1" x14ac:dyDescent="0.3">
      <c r="A11" s="116" t="s">
        <v>10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 t="s">
        <v>11</v>
      </c>
      <c r="U11" s="116"/>
      <c r="V11" s="116"/>
      <c r="W11" s="67" t="s">
        <v>12</v>
      </c>
      <c r="Y11" s="116" t="s">
        <v>13</v>
      </c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67" t="s">
        <v>12</v>
      </c>
      <c r="AT11" s="67" t="s">
        <v>14</v>
      </c>
    </row>
    <row r="12" spans="1:69" ht="10.9" customHeight="1" x14ac:dyDescent="0.25">
      <c r="A12" s="125" t="s">
        <v>15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19"/>
      <c r="U12" s="119"/>
      <c r="V12" s="119"/>
      <c r="W12" s="68"/>
      <c r="Y12" s="126" t="s">
        <v>16</v>
      </c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68"/>
      <c r="AT12" s="68"/>
    </row>
    <row r="13" spans="1:69" ht="10.9" customHeight="1" x14ac:dyDescent="0.25">
      <c r="A13" s="123" t="s">
        <v>17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12"/>
      <c r="U13" s="112"/>
      <c r="V13" s="112"/>
      <c r="W13" s="63"/>
      <c r="Y13" s="111" t="s">
        <v>18</v>
      </c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63"/>
      <c r="AT13" s="63"/>
    </row>
    <row r="14" spans="1:69" ht="10.9" customHeight="1" x14ac:dyDescent="0.25">
      <c r="A14" s="71"/>
      <c r="B14" s="123" t="s">
        <v>19</v>
      </c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12"/>
      <c r="U14" s="112"/>
      <c r="V14" s="112"/>
      <c r="W14" s="63"/>
      <c r="Y14" s="111" t="s">
        <v>20</v>
      </c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63"/>
      <c r="AT14" s="63"/>
    </row>
    <row r="15" spans="1:69" ht="10.9" customHeight="1" x14ac:dyDescent="0.25">
      <c r="A15" s="123" t="s">
        <v>21</v>
      </c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12"/>
      <c r="U15" s="112"/>
      <c r="V15" s="112"/>
      <c r="W15" s="63"/>
      <c r="Y15" s="111" t="s">
        <v>22</v>
      </c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63"/>
      <c r="AT15" s="63"/>
    </row>
    <row r="16" spans="1:69" ht="10.9" customHeight="1" x14ac:dyDescent="0.25">
      <c r="A16" s="123" t="s">
        <v>23</v>
      </c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12"/>
      <c r="U16" s="112"/>
      <c r="V16" s="112"/>
      <c r="W16" s="63"/>
      <c r="Y16" s="111" t="s">
        <v>24</v>
      </c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63"/>
      <c r="AT16" s="63"/>
    </row>
    <row r="17" spans="1:46" ht="10.9" customHeight="1" x14ac:dyDescent="0.25">
      <c r="A17" s="123" t="s">
        <v>25</v>
      </c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12"/>
      <c r="U17" s="112"/>
      <c r="V17" s="112"/>
      <c r="W17" s="63"/>
      <c r="Y17" s="111" t="s">
        <v>26</v>
      </c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63"/>
      <c r="AT17" s="63"/>
    </row>
    <row r="18" spans="1:46" ht="10.9" customHeight="1" x14ac:dyDescent="0.25">
      <c r="A18" s="123" t="s">
        <v>27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12"/>
      <c r="U18" s="112"/>
      <c r="V18" s="112"/>
      <c r="W18" s="63"/>
      <c r="Y18" s="111" t="s">
        <v>28</v>
      </c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63"/>
      <c r="AT18" s="63"/>
    </row>
    <row r="19" spans="1:46" ht="10.9" customHeight="1" x14ac:dyDescent="0.25">
      <c r="A19" s="123" t="s">
        <v>29</v>
      </c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12"/>
      <c r="U19" s="112"/>
      <c r="V19" s="112"/>
      <c r="W19" s="63"/>
      <c r="Y19" s="111" t="s">
        <v>30</v>
      </c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63"/>
      <c r="AT19" s="63"/>
    </row>
    <row r="20" spans="1:46" ht="10.9" customHeight="1" x14ac:dyDescent="0.25">
      <c r="A20" s="123" t="s">
        <v>31</v>
      </c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12"/>
      <c r="U20" s="112"/>
      <c r="V20" s="112"/>
      <c r="W20" s="63"/>
      <c r="Y20" s="14"/>
      <c r="Z20" s="111" t="s">
        <v>32</v>
      </c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63"/>
      <c r="AT20" s="63"/>
    </row>
    <row r="21" spans="1:46" ht="10.9" customHeight="1" x14ac:dyDescent="0.25">
      <c r="A21" s="123" t="s">
        <v>33</v>
      </c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12"/>
      <c r="U21" s="112"/>
      <c r="V21" s="112"/>
      <c r="W21" s="63"/>
      <c r="Y21" s="111" t="s">
        <v>34</v>
      </c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63"/>
      <c r="AT21" s="63"/>
    </row>
    <row r="22" spans="1:46" ht="10.9" customHeight="1" x14ac:dyDescent="0.25">
      <c r="A22" s="71"/>
      <c r="B22" s="123" t="s">
        <v>35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12"/>
      <c r="U22" s="112"/>
      <c r="V22" s="112"/>
      <c r="W22" s="63"/>
      <c r="Y22" s="14"/>
      <c r="Z22" s="111" t="s">
        <v>36</v>
      </c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63"/>
      <c r="AT22" s="63"/>
    </row>
    <row r="23" spans="1:46" ht="10.9" customHeight="1" x14ac:dyDescent="0.25">
      <c r="A23" s="71"/>
      <c r="B23" s="123" t="s">
        <v>37</v>
      </c>
      <c r="C23" s="123"/>
      <c r="D23" s="123"/>
      <c r="E23" s="123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24"/>
      <c r="U23" s="124"/>
      <c r="V23" s="124"/>
      <c r="W23" s="72"/>
      <c r="Y23" s="14"/>
      <c r="Z23" s="111" t="s">
        <v>38</v>
      </c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63"/>
      <c r="AT23" s="63"/>
    </row>
    <row r="24" spans="1:46" ht="10.9" customHeight="1" x14ac:dyDescent="0.25">
      <c r="A24" s="123" t="s">
        <v>39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12"/>
      <c r="U24" s="112"/>
      <c r="V24" s="112"/>
      <c r="W24" s="63"/>
      <c r="Y24" s="111" t="s">
        <v>40</v>
      </c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63"/>
      <c r="AT24" s="63"/>
    </row>
    <row r="25" spans="1:46" ht="10.9" customHeight="1" x14ac:dyDescent="0.25">
      <c r="A25" s="71"/>
      <c r="B25" s="123" t="s">
        <v>41</v>
      </c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12"/>
      <c r="U25" s="112"/>
      <c r="V25" s="112"/>
      <c r="W25" s="63"/>
      <c r="Y25" s="111" t="s">
        <v>40</v>
      </c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63"/>
      <c r="AT25" s="63"/>
    </row>
    <row r="26" spans="1:46" ht="10.9" customHeight="1" thickBot="1" x14ac:dyDescent="0.3">
      <c r="A26" s="71"/>
      <c r="B26" s="123" t="s">
        <v>37</v>
      </c>
      <c r="C26" s="123"/>
      <c r="D26" s="123"/>
      <c r="E26" s="123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24"/>
      <c r="U26" s="124"/>
      <c r="V26" s="124"/>
      <c r="W26" s="72"/>
      <c r="Y26" s="118" t="s">
        <v>40</v>
      </c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65"/>
      <c r="AT26" s="65"/>
    </row>
    <row r="27" spans="1:46" ht="10.9" customHeight="1" thickBot="1" x14ac:dyDescent="0.3">
      <c r="A27" s="123" t="s">
        <v>42</v>
      </c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12"/>
      <c r="U27" s="112"/>
      <c r="V27" s="112"/>
      <c r="W27" s="63"/>
    </row>
    <row r="28" spans="1:46" ht="10.9" customHeight="1" thickBot="1" x14ac:dyDescent="0.3">
      <c r="A28" s="71"/>
      <c r="B28" s="123" t="s">
        <v>41</v>
      </c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12"/>
      <c r="U28" s="112"/>
      <c r="V28" s="112"/>
      <c r="W28" s="63"/>
      <c r="Y28" s="116" t="s">
        <v>43</v>
      </c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 t="s">
        <v>11</v>
      </c>
      <c r="AR28" s="116"/>
      <c r="AS28" s="116"/>
      <c r="AT28" s="67" t="s">
        <v>12</v>
      </c>
    </row>
    <row r="29" spans="1:46" ht="10.9" customHeight="1" x14ac:dyDescent="0.25">
      <c r="A29" s="71"/>
      <c r="B29" s="123" t="s">
        <v>37</v>
      </c>
      <c r="C29" s="123"/>
      <c r="D29" s="123"/>
      <c r="E29" s="123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24"/>
      <c r="U29" s="124"/>
      <c r="V29" s="124"/>
      <c r="W29" s="72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19"/>
      <c r="AR29" s="119"/>
      <c r="AS29" s="119"/>
      <c r="AT29" s="68"/>
    </row>
    <row r="30" spans="1:46" ht="10.9" customHeight="1" x14ac:dyDescent="0.25">
      <c r="A30" s="123" t="s">
        <v>42</v>
      </c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12"/>
      <c r="U30" s="112"/>
      <c r="V30" s="112"/>
      <c r="W30" s="63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2"/>
      <c r="AR30" s="112"/>
      <c r="AS30" s="112"/>
      <c r="AT30" s="63"/>
    </row>
    <row r="31" spans="1:46" ht="10.9" customHeight="1" x14ac:dyDescent="0.25">
      <c r="A31" s="71"/>
      <c r="B31" s="123" t="s">
        <v>41</v>
      </c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12"/>
      <c r="U31" s="112"/>
      <c r="V31" s="112"/>
      <c r="W31" s="63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2"/>
      <c r="AR31" s="112"/>
      <c r="AS31" s="112"/>
      <c r="AT31" s="63"/>
    </row>
    <row r="32" spans="1:46" ht="10.9" customHeight="1" x14ac:dyDescent="0.25">
      <c r="A32" s="71"/>
      <c r="B32" s="123" t="s">
        <v>37</v>
      </c>
      <c r="C32" s="123"/>
      <c r="D32" s="123"/>
      <c r="E32" s="123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24"/>
      <c r="U32" s="124"/>
      <c r="V32" s="124"/>
      <c r="W32" s="72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2"/>
      <c r="AR32" s="112"/>
      <c r="AS32" s="112"/>
      <c r="AT32" s="63"/>
    </row>
    <row r="33" spans="1:46" ht="10.9" customHeight="1" x14ac:dyDescent="0.25">
      <c r="A33" s="123" t="s">
        <v>44</v>
      </c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12"/>
      <c r="U33" s="112"/>
      <c r="V33" s="112"/>
      <c r="W33" s="63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2"/>
      <c r="AR33" s="112"/>
      <c r="AS33" s="112"/>
      <c r="AT33" s="63"/>
    </row>
    <row r="34" spans="1:46" ht="10.9" customHeight="1" x14ac:dyDescent="0.25">
      <c r="A34" s="71"/>
      <c r="B34" s="123" t="s">
        <v>45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12"/>
      <c r="U34" s="112"/>
      <c r="V34" s="112"/>
      <c r="W34" s="63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2"/>
      <c r="AR34" s="112"/>
      <c r="AS34" s="112"/>
      <c r="AT34" s="63"/>
    </row>
    <row r="35" spans="1:46" ht="10.9" customHeight="1" thickBot="1" x14ac:dyDescent="0.3">
      <c r="A35" s="14"/>
      <c r="B35" s="123" t="s">
        <v>46</v>
      </c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12"/>
      <c r="U35" s="112"/>
      <c r="V35" s="112"/>
      <c r="W35" s="63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2"/>
      <c r="AR35" s="112"/>
      <c r="AS35" s="112"/>
      <c r="AT35" s="63"/>
    </row>
    <row r="36" spans="1:46" ht="10.9" customHeight="1" thickBot="1" x14ac:dyDescent="0.3">
      <c r="A36" s="123" t="s">
        <v>47</v>
      </c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12"/>
      <c r="U36" s="112"/>
      <c r="V36" s="112"/>
      <c r="W36" s="63"/>
      <c r="Y36" s="116" t="s">
        <v>48</v>
      </c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67"/>
    </row>
    <row r="37" spans="1:46" ht="10.9" customHeight="1" x14ac:dyDescent="0.25">
      <c r="A37" s="123" t="s">
        <v>49</v>
      </c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12"/>
      <c r="U37" s="112"/>
      <c r="V37" s="112"/>
      <c r="W37" s="63"/>
      <c r="Y37" s="117" t="s">
        <v>50</v>
      </c>
      <c r="Z37" s="117"/>
      <c r="AA37" s="117"/>
      <c r="AB37" s="117"/>
      <c r="AC37" s="117"/>
      <c r="AD37" s="117"/>
      <c r="AE37" s="62"/>
      <c r="AF37" s="117" t="s">
        <v>51</v>
      </c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4"/>
      <c r="AS37" s="14"/>
      <c r="AT37" s="62"/>
    </row>
    <row r="38" spans="1:46" ht="10.9" customHeight="1" x14ac:dyDescent="0.25">
      <c r="A38" s="123" t="s">
        <v>52</v>
      </c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12"/>
      <c r="U38" s="112"/>
      <c r="V38" s="112"/>
      <c r="W38" s="63"/>
      <c r="Y38" s="110" t="s">
        <v>53</v>
      </c>
      <c r="Z38" s="110"/>
      <c r="AA38" s="110"/>
      <c r="AB38" s="110"/>
      <c r="AC38" s="110"/>
      <c r="AD38" s="110"/>
      <c r="AE38" s="110"/>
      <c r="AF38" s="110" t="s">
        <v>54</v>
      </c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62"/>
    </row>
    <row r="39" spans="1:46" ht="10.9" customHeight="1" x14ac:dyDescent="0.25">
      <c r="A39" s="123" t="s">
        <v>55</v>
      </c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12"/>
      <c r="U39" s="112"/>
      <c r="V39" s="112"/>
      <c r="W39" s="63"/>
      <c r="Y39" s="110" t="s">
        <v>56</v>
      </c>
      <c r="Z39" s="110"/>
      <c r="AA39" s="110"/>
      <c r="AB39" s="110"/>
      <c r="AC39" s="110"/>
      <c r="AD39" s="110"/>
      <c r="AE39" s="110"/>
      <c r="AF39" s="110" t="s">
        <v>57</v>
      </c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62"/>
    </row>
    <row r="40" spans="1:46" ht="10.9" customHeight="1" x14ac:dyDescent="0.25">
      <c r="A40" s="123" t="s">
        <v>58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12"/>
      <c r="U40" s="112"/>
      <c r="V40" s="112"/>
      <c r="W40" s="63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62"/>
      <c r="AT40" s="62"/>
    </row>
    <row r="41" spans="1:46" ht="10.9" customHeight="1" x14ac:dyDescent="0.25">
      <c r="A41" s="123" t="s">
        <v>58</v>
      </c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12"/>
      <c r="U41" s="112"/>
      <c r="V41" s="112"/>
      <c r="W41" s="63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62"/>
      <c r="AT41" s="62"/>
    </row>
    <row r="42" spans="1:46" ht="10.9" customHeight="1" x14ac:dyDescent="0.25">
      <c r="A42" s="123" t="s">
        <v>59</v>
      </c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12"/>
      <c r="U42" s="112"/>
      <c r="V42" s="112"/>
      <c r="W42" s="63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62"/>
      <c r="AT42" s="63"/>
    </row>
    <row r="43" spans="1:46" ht="10.9" customHeight="1" x14ac:dyDescent="0.25">
      <c r="A43" s="14"/>
      <c r="B43" s="123" t="s">
        <v>60</v>
      </c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12"/>
      <c r="U43" s="112"/>
      <c r="V43" s="112"/>
      <c r="W43" s="63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2"/>
      <c r="AR43" s="112"/>
      <c r="AS43" s="112"/>
      <c r="AT43" s="63"/>
    </row>
    <row r="44" spans="1:46" ht="10.9" customHeight="1" thickBot="1" x14ac:dyDescent="0.3">
      <c r="A44" s="23"/>
      <c r="B44" s="121" t="s">
        <v>37</v>
      </c>
      <c r="C44" s="121"/>
      <c r="D44" s="121"/>
      <c r="E44" s="121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22"/>
      <c r="U44" s="122"/>
      <c r="V44" s="122"/>
      <c r="W44" s="70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4"/>
      <c r="AR44" s="114"/>
      <c r="AS44" s="114"/>
      <c r="AT44" s="65"/>
    </row>
    <row r="45" spans="1:46" ht="10.9" customHeight="1" x14ac:dyDescent="0.25"/>
    <row r="46" spans="1:46" ht="10.9" customHeight="1" x14ac:dyDescent="0.25"/>
    <row r="47" spans="1:46" ht="10.9" customHeight="1" x14ac:dyDescent="0.25"/>
    <row r="48" spans="1:46" ht="10.9" customHeight="1" x14ac:dyDescent="0.25"/>
    <row r="49" ht="10.9" customHeight="1" x14ac:dyDescent="0.25"/>
    <row r="50" ht="10.9" customHeight="1" x14ac:dyDescent="0.25"/>
    <row r="51" ht="10.9" customHeight="1" x14ac:dyDescent="0.25"/>
    <row r="52" ht="10.9" customHeight="1" x14ac:dyDescent="0.25"/>
    <row r="53" ht="10.9" customHeight="1" x14ac:dyDescent="0.25"/>
    <row r="54" ht="10.9" customHeight="1" x14ac:dyDescent="0.25"/>
    <row r="55" ht="10.9" customHeight="1" x14ac:dyDescent="0.25"/>
    <row r="56" ht="10.9" customHeight="1" x14ac:dyDescent="0.25"/>
    <row r="57" ht="10.9" customHeight="1" x14ac:dyDescent="0.25"/>
    <row r="58" ht="10.9" customHeight="1" x14ac:dyDescent="0.25"/>
    <row r="59" ht="10.9" customHeight="1" x14ac:dyDescent="0.25"/>
    <row r="60" ht="10.9" customHeight="1" x14ac:dyDescent="0.25"/>
    <row r="61" ht="10.9" customHeight="1" x14ac:dyDescent="0.25"/>
    <row r="62" ht="10.9" customHeight="1" x14ac:dyDescent="0.25"/>
    <row r="63" ht="10.9" customHeight="1" x14ac:dyDescent="0.25"/>
    <row r="64" ht="10.9" customHeight="1" x14ac:dyDescent="0.25"/>
  </sheetData>
  <sheetProtection selectLockedCells="1"/>
  <mergeCells count="180">
    <mergeCell ref="AA5:AT5"/>
    <mergeCell ref="U5:Z5"/>
    <mergeCell ref="P5:T5"/>
    <mergeCell ref="A5:O5"/>
    <mergeCell ref="A6:O6"/>
    <mergeCell ref="P6:T6"/>
    <mergeCell ref="U6:Z6"/>
    <mergeCell ref="AA6:AT6"/>
    <mergeCell ref="X1:AT1"/>
    <mergeCell ref="A1:W1"/>
    <mergeCell ref="X2:AT2"/>
    <mergeCell ref="A2:W2"/>
    <mergeCell ref="AA4:AT4"/>
    <mergeCell ref="U4:Z4"/>
    <mergeCell ref="P4:T4"/>
    <mergeCell ref="A4:O4"/>
    <mergeCell ref="A9:O9"/>
    <mergeCell ref="P9:T9"/>
    <mergeCell ref="U9:Z9"/>
    <mergeCell ref="AA9:AT9"/>
    <mergeCell ref="A7:O7"/>
    <mergeCell ref="P7:T7"/>
    <mergeCell ref="U7:Z7"/>
    <mergeCell ref="AA7:AT7"/>
    <mergeCell ref="A8:O8"/>
    <mergeCell ref="P8:T8"/>
    <mergeCell ref="U8:Z8"/>
    <mergeCell ref="AA8:AT8"/>
    <mergeCell ref="Y19:AR19"/>
    <mergeCell ref="Y21:AR21"/>
    <mergeCell ref="Y11:AR11"/>
    <mergeCell ref="Y12:AR12"/>
    <mergeCell ref="Z20:AR20"/>
    <mergeCell ref="Z22:AR22"/>
    <mergeCell ref="Z23:AR23"/>
    <mergeCell ref="Y13:AR13"/>
    <mergeCell ref="Y14:AR14"/>
    <mergeCell ref="Y15:AR15"/>
    <mergeCell ref="T12:V12"/>
    <mergeCell ref="T11:V11"/>
    <mergeCell ref="A11:S11"/>
    <mergeCell ref="A12:S12"/>
    <mergeCell ref="A13:S13"/>
    <mergeCell ref="T13:V13"/>
    <mergeCell ref="Y16:AR16"/>
    <mergeCell ref="Y17:AR17"/>
    <mergeCell ref="Y18:AR18"/>
    <mergeCell ref="A21:S21"/>
    <mergeCell ref="T21:V21"/>
    <mergeCell ref="T22:V22"/>
    <mergeCell ref="B22:S22"/>
    <mergeCell ref="B14:S14"/>
    <mergeCell ref="A18:S18"/>
    <mergeCell ref="T18:V18"/>
    <mergeCell ref="A19:S19"/>
    <mergeCell ref="T19:V19"/>
    <mergeCell ref="A20:S20"/>
    <mergeCell ref="T20:V20"/>
    <mergeCell ref="T14:V14"/>
    <mergeCell ref="A15:S15"/>
    <mergeCell ref="T15:V15"/>
    <mergeCell ref="A16:S16"/>
    <mergeCell ref="T16:V16"/>
    <mergeCell ref="A17:S17"/>
    <mergeCell ref="T17:V17"/>
    <mergeCell ref="T23:V23"/>
    <mergeCell ref="B23:E23"/>
    <mergeCell ref="F23:S23"/>
    <mergeCell ref="B26:E26"/>
    <mergeCell ref="F26:S26"/>
    <mergeCell ref="T26:V26"/>
    <mergeCell ref="A30:S30"/>
    <mergeCell ref="B31:S31"/>
    <mergeCell ref="T27:V27"/>
    <mergeCell ref="T28:V28"/>
    <mergeCell ref="T30:V30"/>
    <mergeCell ref="T31:V31"/>
    <mergeCell ref="B29:E29"/>
    <mergeCell ref="F29:S29"/>
    <mergeCell ref="T29:V29"/>
    <mergeCell ref="A24:S24"/>
    <mergeCell ref="T24:V24"/>
    <mergeCell ref="B25:S25"/>
    <mergeCell ref="T25:V25"/>
    <mergeCell ref="A27:S27"/>
    <mergeCell ref="B28:S28"/>
    <mergeCell ref="B35:S35"/>
    <mergeCell ref="A36:S36"/>
    <mergeCell ref="A37:S37"/>
    <mergeCell ref="T36:V36"/>
    <mergeCell ref="T37:V37"/>
    <mergeCell ref="B32:E32"/>
    <mergeCell ref="F32:S32"/>
    <mergeCell ref="T32:V32"/>
    <mergeCell ref="A33:S33"/>
    <mergeCell ref="T33:V33"/>
    <mergeCell ref="B34:S34"/>
    <mergeCell ref="T34:V34"/>
    <mergeCell ref="B44:E44"/>
    <mergeCell ref="F44:S44"/>
    <mergeCell ref="T44:V44"/>
    <mergeCell ref="AQ28:AS28"/>
    <mergeCell ref="Y24:Z24"/>
    <mergeCell ref="AA24:AR24"/>
    <mergeCell ref="Y25:Z25"/>
    <mergeCell ref="AA25:AR25"/>
    <mergeCell ref="Y26:Z26"/>
    <mergeCell ref="A41:D41"/>
    <mergeCell ref="E41:S41"/>
    <mergeCell ref="T41:V41"/>
    <mergeCell ref="A42:S42"/>
    <mergeCell ref="T42:V42"/>
    <mergeCell ref="B43:S43"/>
    <mergeCell ref="T43:V43"/>
    <mergeCell ref="A38:S38"/>
    <mergeCell ref="A39:S39"/>
    <mergeCell ref="T40:V40"/>
    <mergeCell ref="A40:D40"/>
    <mergeCell ref="T38:V38"/>
    <mergeCell ref="T39:V39"/>
    <mergeCell ref="E40:S40"/>
    <mergeCell ref="T35:V35"/>
    <mergeCell ref="Y31:AP31"/>
    <mergeCell ref="AQ31:AS31"/>
    <mergeCell ref="Y32:AP32"/>
    <mergeCell ref="AQ32:AS32"/>
    <mergeCell ref="Y33:AP33"/>
    <mergeCell ref="AQ33:AS33"/>
    <mergeCell ref="AA26:AR26"/>
    <mergeCell ref="Y28:AP28"/>
    <mergeCell ref="AQ29:AS29"/>
    <mergeCell ref="Y29:AP29"/>
    <mergeCell ref="Y30:AP30"/>
    <mergeCell ref="AQ30:AS30"/>
    <mergeCell ref="AQ43:AS43"/>
    <mergeCell ref="Y44:AP44"/>
    <mergeCell ref="AQ44:AS44"/>
    <mergeCell ref="AO40:AP40"/>
    <mergeCell ref="AQ40:AR40"/>
    <mergeCell ref="Y41:Z41"/>
    <mergeCell ref="Y34:AP34"/>
    <mergeCell ref="AQ34:AS34"/>
    <mergeCell ref="Y35:AP35"/>
    <mergeCell ref="AQ35:AS35"/>
    <mergeCell ref="Y36:AP36"/>
    <mergeCell ref="AQ36:AS36"/>
    <mergeCell ref="Y37:AD37"/>
    <mergeCell ref="AE40:AF40"/>
    <mergeCell ref="AG40:AH40"/>
    <mergeCell ref="AI40:AJ40"/>
    <mergeCell ref="AK40:AL40"/>
    <mergeCell ref="AM40:AN40"/>
    <mergeCell ref="Y40:Z40"/>
    <mergeCell ref="AA40:AB40"/>
    <mergeCell ref="AC40:AD40"/>
    <mergeCell ref="Y43:AP43"/>
    <mergeCell ref="AQ42:AR42"/>
    <mergeCell ref="AF37:AQ37"/>
    <mergeCell ref="AF38:AS38"/>
    <mergeCell ref="Y38:AE38"/>
    <mergeCell ref="Y39:AE39"/>
    <mergeCell ref="AF39:AS39"/>
    <mergeCell ref="Y42:Z42"/>
    <mergeCell ref="AA42:AB42"/>
    <mergeCell ref="AC42:AD42"/>
    <mergeCell ref="AE42:AF42"/>
    <mergeCell ref="AG42:AH42"/>
    <mergeCell ref="AI42:AJ42"/>
    <mergeCell ref="AK42:AL42"/>
    <mergeCell ref="AM42:AN42"/>
    <mergeCell ref="AO42:AP42"/>
    <mergeCell ref="AA41:AB41"/>
    <mergeCell ref="AC41:AD41"/>
    <mergeCell ref="AE41:AF41"/>
    <mergeCell ref="AG41:AH41"/>
    <mergeCell ref="AI41:AJ41"/>
    <mergeCell ref="AK41:AL41"/>
    <mergeCell ref="AM41:AN41"/>
    <mergeCell ref="AO41:AP41"/>
    <mergeCell ref="AQ41:AR41"/>
  </mergeCells>
  <printOptions horizontalCentered="1"/>
  <pageMargins left="0.78740157480314965" right="0.78740157480314965" top="1.1811023622047245" bottom="0.19685039370078741" header="0" footer="0"/>
  <pageSetup orientation="portrait" r:id="rId1"/>
  <headerFooter>
    <oddHeader>&amp;L&amp;G&amp;R&amp;"Malgun Gothic,Negrita"&amp;8&amp;K00-044
LEVANTAMIENTO&amp;6
FR0110A v1.1
&amp;D &amp;T Pág. &amp;P de &amp;N</oddHead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7"/>
  <dimension ref="A1:H300"/>
  <sheetViews>
    <sheetView showGridLines="0" zoomScaleNormal="100" workbookViewId="0">
      <selection activeCell="H26" sqref="H26:H35"/>
    </sheetView>
  </sheetViews>
  <sheetFormatPr baseColWidth="10" defaultColWidth="9.140625" defaultRowHeight="11.25" x14ac:dyDescent="0.25"/>
  <cols>
    <col min="1" max="2" width="6.7109375" style="1" customWidth="1"/>
    <col min="3" max="3" width="9.7109375" style="1" customWidth="1"/>
    <col min="4" max="4" width="30.7109375" style="1" customWidth="1"/>
    <col min="5" max="7" width="9.7109375" style="1" customWidth="1"/>
    <col min="8" max="8" width="19.7109375" style="1" customWidth="1"/>
    <col min="9" max="69" width="1.85546875" style="1" customWidth="1"/>
    <col min="70" max="16384" width="9.140625" style="1"/>
  </cols>
  <sheetData>
    <row r="1" spans="1:8" ht="12" thickBot="1" x14ac:dyDescent="0.3">
      <c r="A1" s="15" t="s">
        <v>361</v>
      </c>
      <c r="B1" s="15" t="s">
        <v>611</v>
      </c>
      <c r="C1" s="15" t="s">
        <v>612</v>
      </c>
      <c r="D1" s="15" t="s">
        <v>613</v>
      </c>
      <c r="E1" s="15" t="s">
        <v>614</v>
      </c>
      <c r="F1" s="15" t="s">
        <v>615</v>
      </c>
      <c r="G1" s="15" t="s">
        <v>413</v>
      </c>
      <c r="H1" s="15" t="s">
        <v>616</v>
      </c>
    </row>
    <row r="2" spans="1:8" x14ac:dyDescent="0.25">
      <c r="A2" s="75"/>
      <c r="B2" s="75"/>
      <c r="C2" s="7"/>
      <c r="D2" s="37" t="s">
        <v>617</v>
      </c>
      <c r="E2" s="35">
        <f>'BANCO ABR'!G175</f>
        <v>0</v>
      </c>
      <c r="F2" s="16"/>
      <c r="G2" s="20">
        <f>E2</f>
        <v>0</v>
      </c>
      <c r="H2" s="69"/>
    </row>
    <row r="3" spans="1:8" x14ac:dyDescent="0.25">
      <c r="A3" s="74"/>
      <c r="B3" s="74"/>
      <c r="C3" s="13"/>
      <c r="D3" s="66"/>
      <c r="E3" s="39"/>
      <c r="F3" s="17"/>
      <c r="G3" s="21">
        <f>G2+E3-F3</f>
        <v>0</v>
      </c>
      <c r="H3" s="66"/>
    </row>
    <row r="4" spans="1:8" x14ac:dyDescent="0.25">
      <c r="A4" s="74"/>
      <c r="B4" s="74"/>
      <c r="C4" s="13"/>
      <c r="D4" s="66"/>
      <c r="E4" s="39"/>
      <c r="F4" s="17"/>
      <c r="G4" s="21">
        <f>G3+E4-F4</f>
        <v>0</v>
      </c>
      <c r="H4" s="66"/>
    </row>
    <row r="5" spans="1:8" x14ac:dyDescent="0.25">
      <c r="A5" s="74"/>
      <c r="B5" s="74"/>
      <c r="C5" s="13"/>
      <c r="D5" s="66"/>
      <c r="E5" s="39"/>
      <c r="F5" s="17"/>
      <c r="G5" s="21">
        <f>G4+E5-F5</f>
        <v>0</v>
      </c>
      <c r="H5" s="66"/>
    </row>
    <row r="6" spans="1:8" x14ac:dyDescent="0.25">
      <c r="A6" s="74"/>
      <c r="B6" s="74"/>
      <c r="C6" s="13"/>
      <c r="D6" s="66"/>
      <c r="E6" s="39"/>
      <c r="F6" s="17"/>
      <c r="G6" s="21">
        <f t="shared" ref="G6:G69" si="0">G5+E6-F6</f>
        <v>0</v>
      </c>
      <c r="H6" s="66"/>
    </row>
    <row r="7" spans="1:8" x14ac:dyDescent="0.25">
      <c r="A7" s="74"/>
      <c r="B7" s="74"/>
      <c r="C7" s="13"/>
      <c r="D7" s="66"/>
      <c r="E7" s="39"/>
      <c r="F7" s="17"/>
      <c r="G7" s="21">
        <f t="shared" si="0"/>
        <v>0</v>
      </c>
      <c r="H7" s="66"/>
    </row>
    <row r="8" spans="1:8" x14ac:dyDescent="0.25">
      <c r="A8" s="74"/>
      <c r="B8" s="74"/>
      <c r="C8" s="13"/>
      <c r="D8" s="66"/>
      <c r="E8" s="39"/>
      <c r="F8" s="17"/>
      <c r="G8" s="21">
        <f t="shared" si="0"/>
        <v>0</v>
      </c>
      <c r="H8" s="66"/>
    </row>
    <row r="9" spans="1:8" x14ac:dyDescent="0.25">
      <c r="A9" s="74"/>
      <c r="B9" s="74"/>
      <c r="C9" s="13"/>
      <c r="D9" s="66"/>
      <c r="E9" s="39"/>
      <c r="F9" s="17"/>
      <c r="G9" s="21">
        <f t="shared" si="0"/>
        <v>0</v>
      </c>
      <c r="H9" s="66"/>
    </row>
    <row r="10" spans="1:8" x14ac:dyDescent="0.25">
      <c r="A10" s="74"/>
      <c r="B10" s="74"/>
      <c r="C10" s="13"/>
      <c r="D10" s="66"/>
      <c r="E10" s="39"/>
      <c r="F10" s="17"/>
      <c r="G10" s="21">
        <f t="shared" si="0"/>
        <v>0</v>
      </c>
      <c r="H10" s="66"/>
    </row>
    <row r="11" spans="1:8" x14ac:dyDescent="0.25">
      <c r="A11" s="74"/>
      <c r="B11" s="74"/>
      <c r="C11" s="13"/>
      <c r="D11" s="66"/>
      <c r="E11" s="39"/>
      <c r="F11" s="17"/>
      <c r="G11" s="21">
        <f t="shared" si="0"/>
        <v>0</v>
      </c>
      <c r="H11" s="66"/>
    </row>
    <row r="12" spans="1:8" x14ac:dyDescent="0.25">
      <c r="A12" s="74"/>
      <c r="B12" s="74"/>
      <c r="C12" s="13"/>
      <c r="D12" s="66"/>
      <c r="E12" s="39"/>
      <c r="F12" s="17"/>
      <c r="G12" s="21">
        <f t="shared" si="0"/>
        <v>0</v>
      </c>
      <c r="H12" s="66"/>
    </row>
    <row r="13" spans="1:8" x14ac:dyDescent="0.25">
      <c r="A13" s="74"/>
      <c r="B13" s="74"/>
      <c r="C13" s="13"/>
      <c r="D13" s="66"/>
      <c r="E13" s="39"/>
      <c r="F13" s="17"/>
      <c r="G13" s="21">
        <f t="shared" si="0"/>
        <v>0</v>
      </c>
      <c r="H13" s="66"/>
    </row>
    <row r="14" spans="1:8" x14ac:dyDescent="0.25">
      <c r="A14" s="74"/>
      <c r="B14" s="74"/>
      <c r="C14" s="13"/>
      <c r="D14" s="66"/>
      <c r="E14" s="39"/>
      <c r="F14" s="17"/>
      <c r="G14" s="21">
        <f t="shared" si="0"/>
        <v>0</v>
      </c>
      <c r="H14" s="66"/>
    </row>
    <row r="15" spans="1:8" x14ac:dyDescent="0.25">
      <c r="A15" s="74"/>
      <c r="B15" s="74"/>
      <c r="C15" s="13"/>
      <c r="D15" s="66"/>
      <c r="E15" s="39"/>
      <c r="F15" s="17"/>
      <c r="G15" s="21">
        <f t="shared" si="0"/>
        <v>0</v>
      </c>
      <c r="H15" s="66"/>
    </row>
    <row r="16" spans="1:8" x14ac:dyDescent="0.25">
      <c r="A16" s="74"/>
      <c r="B16" s="74"/>
      <c r="C16" s="13"/>
      <c r="D16" s="66"/>
      <c r="E16" s="39"/>
      <c r="F16" s="17"/>
      <c r="G16" s="21">
        <f t="shared" si="0"/>
        <v>0</v>
      </c>
      <c r="H16" s="66"/>
    </row>
    <row r="17" spans="1:8" x14ac:dyDescent="0.25">
      <c r="A17" s="74"/>
      <c r="B17" s="74"/>
      <c r="C17" s="13"/>
      <c r="D17" s="66"/>
      <c r="E17" s="39"/>
      <c r="F17" s="17"/>
      <c r="G17" s="21">
        <f t="shared" si="0"/>
        <v>0</v>
      </c>
      <c r="H17" s="66"/>
    </row>
    <row r="18" spans="1:8" x14ac:dyDescent="0.25">
      <c r="A18" s="74"/>
      <c r="B18" s="74"/>
      <c r="C18" s="13"/>
      <c r="D18" s="66"/>
      <c r="E18" s="39"/>
      <c r="F18" s="17"/>
      <c r="G18" s="21">
        <f t="shared" si="0"/>
        <v>0</v>
      </c>
      <c r="H18" s="66"/>
    </row>
    <row r="19" spans="1:8" x14ac:dyDescent="0.25">
      <c r="A19" s="74"/>
      <c r="B19" s="74"/>
      <c r="C19" s="13"/>
      <c r="D19" s="66"/>
      <c r="E19" s="39"/>
      <c r="F19" s="17"/>
      <c r="G19" s="21">
        <f t="shared" si="0"/>
        <v>0</v>
      </c>
      <c r="H19" s="66"/>
    </row>
    <row r="20" spans="1:8" x14ac:dyDescent="0.25">
      <c r="A20" s="74"/>
      <c r="B20" s="74"/>
      <c r="C20" s="13"/>
      <c r="D20" s="66"/>
      <c r="E20" s="39"/>
      <c r="F20" s="17"/>
      <c r="G20" s="21">
        <f t="shared" si="0"/>
        <v>0</v>
      </c>
      <c r="H20" s="66"/>
    </row>
    <row r="21" spans="1:8" x14ac:dyDescent="0.25">
      <c r="A21" s="74"/>
      <c r="B21" s="74"/>
      <c r="C21" s="13"/>
      <c r="D21" s="66"/>
      <c r="E21" s="39"/>
      <c r="F21" s="17"/>
      <c r="G21" s="21">
        <f t="shared" si="0"/>
        <v>0</v>
      </c>
      <c r="H21" s="66"/>
    </row>
    <row r="22" spans="1:8" x14ac:dyDescent="0.25">
      <c r="A22" s="74"/>
      <c r="B22" s="74"/>
      <c r="C22" s="13"/>
      <c r="D22" s="66"/>
      <c r="E22" s="17"/>
      <c r="F22" s="39"/>
      <c r="G22" s="21">
        <f t="shared" si="0"/>
        <v>0</v>
      </c>
      <c r="H22" s="66"/>
    </row>
    <row r="23" spans="1:8" x14ac:dyDescent="0.25">
      <c r="A23" s="74"/>
      <c r="B23" s="74"/>
      <c r="C23" s="13"/>
      <c r="D23" s="66"/>
      <c r="E23" s="17"/>
      <c r="F23" s="39"/>
      <c r="G23" s="21">
        <f t="shared" si="0"/>
        <v>0</v>
      </c>
      <c r="H23" s="66"/>
    </row>
    <row r="24" spans="1:8" x14ac:dyDescent="0.25">
      <c r="A24" s="74"/>
      <c r="B24" s="74"/>
      <c r="C24" s="13"/>
      <c r="D24" s="66"/>
      <c r="E24" s="17"/>
      <c r="F24" s="39"/>
      <c r="G24" s="21">
        <f t="shared" si="0"/>
        <v>0</v>
      </c>
      <c r="H24" s="66"/>
    </row>
    <row r="25" spans="1:8" x14ac:dyDescent="0.25">
      <c r="A25" s="74"/>
      <c r="B25" s="74"/>
      <c r="C25" s="13"/>
      <c r="D25" s="66"/>
      <c r="E25" s="39"/>
      <c r="F25" s="17"/>
      <c r="G25" s="21">
        <f t="shared" si="0"/>
        <v>0</v>
      </c>
      <c r="H25" s="66"/>
    </row>
    <row r="26" spans="1:8" x14ac:dyDescent="0.25">
      <c r="A26" s="74"/>
      <c r="B26" s="74"/>
      <c r="C26" s="13"/>
      <c r="D26" s="66"/>
      <c r="E26" s="39"/>
      <c r="F26" s="17"/>
      <c r="G26" s="21">
        <f t="shared" si="0"/>
        <v>0</v>
      </c>
      <c r="H26" s="66"/>
    </row>
    <row r="27" spans="1:8" x14ac:dyDescent="0.25">
      <c r="A27" s="74"/>
      <c r="B27" s="74"/>
      <c r="C27" s="13"/>
      <c r="D27" s="66"/>
      <c r="E27" s="39"/>
      <c r="F27" s="17"/>
      <c r="G27" s="21">
        <f t="shared" si="0"/>
        <v>0</v>
      </c>
      <c r="H27" s="66"/>
    </row>
    <row r="28" spans="1:8" x14ac:dyDescent="0.25">
      <c r="A28" s="74"/>
      <c r="B28" s="74"/>
      <c r="C28" s="13"/>
      <c r="D28" s="66"/>
      <c r="E28" s="39"/>
      <c r="F28" s="17"/>
      <c r="G28" s="21">
        <f t="shared" si="0"/>
        <v>0</v>
      </c>
      <c r="H28" s="66"/>
    </row>
    <row r="29" spans="1:8" x14ac:dyDescent="0.25">
      <c r="A29" s="74"/>
      <c r="B29" s="74"/>
      <c r="C29" s="13"/>
      <c r="D29" s="66"/>
      <c r="E29" s="39"/>
      <c r="F29" s="17"/>
      <c r="G29" s="21">
        <f t="shared" si="0"/>
        <v>0</v>
      </c>
      <c r="H29" s="66"/>
    </row>
    <row r="30" spans="1:8" x14ac:dyDescent="0.25">
      <c r="A30" s="74"/>
      <c r="B30" s="74"/>
      <c r="C30" s="13"/>
      <c r="D30" s="66"/>
      <c r="E30" s="39"/>
      <c r="F30" s="17"/>
      <c r="G30" s="21">
        <f t="shared" si="0"/>
        <v>0</v>
      </c>
      <c r="H30" s="66"/>
    </row>
    <row r="31" spans="1:8" x14ac:dyDescent="0.25">
      <c r="A31" s="74"/>
      <c r="B31" s="74"/>
      <c r="C31" s="13"/>
      <c r="D31" s="66"/>
      <c r="E31" s="39"/>
      <c r="F31" s="17"/>
      <c r="G31" s="21">
        <f t="shared" si="0"/>
        <v>0</v>
      </c>
      <c r="H31" s="66"/>
    </row>
    <row r="32" spans="1:8" x14ac:dyDescent="0.25">
      <c r="A32" s="74"/>
      <c r="B32" s="74"/>
      <c r="C32" s="13"/>
      <c r="D32" s="66"/>
      <c r="E32" s="39"/>
      <c r="F32" s="17"/>
      <c r="G32" s="21">
        <f t="shared" si="0"/>
        <v>0</v>
      </c>
      <c r="H32" s="66"/>
    </row>
    <row r="33" spans="1:8" x14ac:dyDescent="0.25">
      <c r="A33" s="74"/>
      <c r="B33" s="74"/>
      <c r="C33" s="13"/>
      <c r="D33" s="66"/>
      <c r="E33" s="39"/>
      <c r="F33" s="17"/>
      <c r="G33" s="21">
        <f t="shared" si="0"/>
        <v>0</v>
      </c>
      <c r="H33" s="66"/>
    </row>
    <row r="34" spans="1:8" x14ac:dyDescent="0.25">
      <c r="A34" s="74"/>
      <c r="B34" s="74"/>
      <c r="C34" s="13"/>
      <c r="D34" s="66"/>
      <c r="E34" s="39"/>
      <c r="F34" s="17"/>
      <c r="G34" s="21">
        <f t="shared" si="0"/>
        <v>0</v>
      </c>
      <c r="H34" s="66"/>
    </row>
    <row r="35" spans="1:8" x14ac:dyDescent="0.25">
      <c r="A35" s="74"/>
      <c r="B35" s="74"/>
      <c r="C35" s="13"/>
      <c r="D35" s="66"/>
      <c r="E35" s="39"/>
      <c r="F35" s="17"/>
      <c r="G35" s="21">
        <f t="shared" si="0"/>
        <v>0</v>
      </c>
      <c r="H35" s="66"/>
    </row>
    <row r="36" spans="1:8" x14ac:dyDescent="0.25">
      <c r="A36" s="74"/>
      <c r="B36" s="74"/>
      <c r="C36" s="13"/>
      <c r="D36" s="66"/>
      <c r="E36" s="39"/>
      <c r="F36" s="17"/>
      <c r="G36" s="21">
        <f t="shared" si="0"/>
        <v>0</v>
      </c>
      <c r="H36" s="66"/>
    </row>
    <row r="37" spans="1:8" x14ac:dyDescent="0.25">
      <c r="A37" s="74"/>
      <c r="B37" s="74"/>
      <c r="C37" s="13"/>
      <c r="D37" s="66"/>
      <c r="E37" s="39"/>
      <c r="F37" s="17"/>
      <c r="G37" s="21">
        <f t="shared" si="0"/>
        <v>0</v>
      </c>
      <c r="H37" s="66"/>
    </row>
    <row r="38" spans="1:8" x14ac:dyDescent="0.25">
      <c r="A38" s="74"/>
      <c r="B38" s="74"/>
      <c r="C38" s="13"/>
      <c r="D38" s="66"/>
      <c r="E38" s="39"/>
      <c r="F38" s="17"/>
      <c r="G38" s="21">
        <f t="shared" si="0"/>
        <v>0</v>
      </c>
      <c r="H38" s="66"/>
    </row>
    <row r="39" spans="1:8" x14ac:dyDescent="0.25">
      <c r="A39" s="74"/>
      <c r="B39" s="74"/>
      <c r="C39" s="13"/>
      <c r="D39" s="66"/>
      <c r="E39" s="39"/>
      <c r="F39" s="17"/>
      <c r="G39" s="21">
        <f t="shared" si="0"/>
        <v>0</v>
      </c>
      <c r="H39" s="66"/>
    </row>
    <row r="40" spans="1:8" x14ac:dyDescent="0.25">
      <c r="A40" s="74"/>
      <c r="B40" s="74"/>
      <c r="C40" s="13"/>
      <c r="D40" s="66"/>
      <c r="E40" s="39"/>
      <c r="F40" s="17"/>
      <c r="G40" s="21">
        <f t="shared" si="0"/>
        <v>0</v>
      </c>
      <c r="H40" s="66"/>
    </row>
    <row r="41" spans="1:8" x14ac:dyDescent="0.25">
      <c r="A41" s="74"/>
      <c r="B41" s="74"/>
      <c r="C41" s="13"/>
      <c r="D41" s="66"/>
      <c r="E41" s="39"/>
      <c r="F41" s="17"/>
      <c r="G41" s="21">
        <f t="shared" si="0"/>
        <v>0</v>
      </c>
      <c r="H41" s="66"/>
    </row>
    <row r="42" spans="1:8" x14ac:dyDescent="0.25">
      <c r="A42" s="74"/>
      <c r="B42" s="74"/>
      <c r="C42" s="13"/>
      <c r="D42" s="66"/>
      <c r="E42" s="39"/>
      <c r="F42" s="17"/>
      <c r="G42" s="21">
        <f t="shared" si="0"/>
        <v>0</v>
      </c>
      <c r="H42" s="66"/>
    </row>
    <row r="43" spans="1:8" x14ac:dyDescent="0.25">
      <c r="A43" s="74"/>
      <c r="B43" s="74"/>
      <c r="C43" s="13"/>
      <c r="D43" s="66"/>
      <c r="E43" s="39"/>
      <c r="F43" s="17"/>
      <c r="G43" s="21">
        <f t="shared" si="0"/>
        <v>0</v>
      </c>
      <c r="H43" s="66"/>
    </row>
    <row r="44" spans="1:8" x14ac:dyDescent="0.25">
      <c r="A44" s="74"/>
      <c r="B44" s="74"/>
      <c r="C44" s="13"/>
      <c r="D44" s="66"/>
      <c r="E44" s="39"/>
      <c r="F44" s="17"/>
      <c r="G44" s="21">
        <f t="shared" si="0"/>
        <v>0</v>
      </c>
      <c r="H44" s="66"/>
    </row>
    <row r="45" spans="1:8" x14ac:dyDescent="0.25">
      <c r="A45" s="74"/>
      <c r="B45" s="74"/>
      <c r="C45" s="13"/>
      <c r="D45" s="66"/>
      <c r="E45" s="39"/>
      <c r="F45" s="17"/>
      <c r="G45" s="21">
        <f t="shared" si="0"/>
        <v>0</v>
      </c>
      <c r="H45" s="66"/>
    </row>
    <row r="46" spans="1:8" x14ac:dyDescent="0.25">
      <c r="A46" s="74"/>
      <c r="B46" s="74"/>
      <c r="C46" s="13"/>
      <c r="D46" s="66"/>
      <c r="E46" s="39"/>
      <c r="F46" s="17"/>
      <c r="G46" s="21">
        <f t="shared" si="0"/>
        <v>0</v>
      </c>
      <c r="H46" s="66"/>
    </row>
    <row r="47" spans="1:8" x14ac:dyDescent="0.25">
      <c r="A47" s="74"/>
      <c r="B47" s="74"/>
      <c r="C47" s="13"/>
      <c r="D47" s="66"/>
      <c r="E47" s="39"/>
      <c r="F47" s="17"/>
      <c r="G47" s="21">
        <f t="shared" si="0"/>
        <v>0</v>
      </c>
      <c r="H47" s="66"/>
    </row>
    <row r="48" spans="1:8" x14ac:dyDescent="0.25">
      <c r="A48" s="74"/>
      <c r="B48" s="74"/>
      <c r="C48" s="13"/>
      <c r="D48" s="66"/>
      <c r="E48" s="39"/>
      <c r="F48" s="17"/>
      <c r="G48" s="21">
        <f t="shared" si="0"/>
        <v>0</v>
      </c>
      <c r="H48" s="66"/>
    </row>
    <row r="49" spans="1:8" x14ac:dyDescent="0.25">
      <c r="A49" s="74"/>
      <c r="B49" s="74"/>
      <c r="C49" s="13"/>
      <c r="D49" s="66"/>
      <c r="E49" s="39"/>
      <c r="F49" s="17"/>
      <c r="G49" s="21">
        <f t="shared" si="0"/>
        <v>0</v>
      </c>
      <c r="H49" s="66"/>
    </row>
    <row r="50" spans="1:8" x14ac:dyDescent="0.25">
      <c r="A50" s="74"/>
      <c r="B50" s="74"/>
      <c r="C50" s="13"/>
      <c r="D50" s="66"/>
      <c r="E50" s="39"/>
      <c r="F50" s="17"/>
      <c r="G50" s="21">
        <f t="shared" si="0"/>
        <v>0</v>
      </c>
      <c r="H50" s="66"/>
    </row>
    <row r="51" spans="1:8" x14ac:dyDescent="0.25">
      <c r="A51" s="74"/>
      <c r="B51" s="74"/>
      <c r="C51" s="13"/>
      <c r="D51" s="66"/>
      <c r="E51" s="39"/>
      <c r="F51" s="17"/>
      <c r="G51" s="21">
        <f t="shared" si="0"/>
        <v>0</v>
      </c>
      <c r="H51" s="66"/>
    </row>
    <row r="52" spans="1:8" x14ac:dyDescent="0.25">
      <c r="A52" s="74"/>
      <c r="B52" s="74"/>
      <c r="C52" s="13"/>
      <c r="D52" s="66"/>
      <c r="E52" s="39"/>
      <c r="F52" s="17"/>
      <c r="G52" s="21">
        <f t="shared" si="0"/>
        <v>0</v>
      </c>
      <c r="H52" s="66"/>
    </row>
    <row r="53" spans="1:8" x14ac:dyDescent="0.25">
      <c r="A53" s="74"/>
      <c r="B53" s="74"/>
      <c r="C53" s="13"/>
      <c r="D53" s="66"/>
      <c r="E53" s="39"/>
      <c r="F53" s="17"/>
      <c r="G53" s="21">
        <f t="shared" si="0"/>
        <v>0</v>
      </c>
      <c r="H53" s="66"/>
    </row>
    <row r="54" spans="1:8" x14ac:dyDescent="0.25">
      <c r="A54" s="74"/>
      <c r="B54" s="74"/>
      <c r="C54" s="13"/>
      <c r="D54" s="66"/>
      <c r="E54" s="39"/>
      <c r="F54" s="17"/>
      <c r="G54" s="21">
        <f t="shared" si="0"/>
        <v>0</v>
      </c>
      <c r="H54" s="66"/>
    </row>
    <row r="55" spans="1:8" x14ac:dyDescent="0.25">
      <c r="A55" s="74"/>
      <c r="B55" s="74"/>
      <c r="C55" s="13"/>
      <c r="D55" s="66"/>
      <c r="E55" s="39"/>
      <c r="F55" s="17"/>
      <c r="G55" s="21">
        <f t="shared" si="0"/>
        <v>0</v>
      </c>
      <c r="H55" s="66"/>
    </row>
    <row r="56" spans="1:8" x14ac:dyDescent="0.25">
      <c r="A56" s="74"/>
      <c r="B56" s="74"/>
      <c r="C56" s="13"/>
      <c r="D56" s="66"/>
      <c r="E56" s="39"/>
      <c r="F56" s="17"/>
      <c r="G56" s="21">
        <f t="shared" si="0"/>
        <v>0</v>
      </c>
      <c r="H56" s="66"/>
    </row>
    <row r="57" spans="1:8" x14ac:dyDescent="0.25">
      <c r="A57" s="74"/>
      <c r="B57" s="74"/>
      <c r="C57" s="13"/>
      <c r="D57" s="66"/>
      <c r="E57" s="39"/>
      <c r="F57" s="17"/>
      <c r="G57" s="21">
        <f t="shared" si="0"/>
        <v>0</v>
      </c>
      <c r="H57" s="66"/>
    </row>
    <row r="58" spans="1:8" x14ac:dyDescent="0.25">
      <c r="A58" s="74"/>
      <c r="B58" s="74"/>
      <c r="C58" s="13"/>
      <c r="D58" s="66"/>
      <c r="E58" s="39"/>
      <c r="F58" s="17"/>
      <c r="G58" s="21">
        <f t="shared" si="0"/>
        <v>0</v>
      </c>
      <c r="H58" s="66"/>
    </row>
    <row r="59" spans="1:8" x14ac:dyDescent="0.25">
      <c r="A59" s="74"/>
      <c r="B59" s="74"/>
      <c r="C59" s="13"/>
      <c r="D59" s="66"/>
      <c r="E59" s="39"/>
      <c r="F59" s="17"/>
      <c r="G59" s="21">
        <f t="shared" si="0"/>
        <v>0</v>
      </c>
      <c r="H59" s="66"/>
    </row>
    <row r="60" spans="1:8" x14ac:dyDescent="0.25">
      <c r="A60" s="74"/>
      <c r="B60" s="74"/>
      <c r="C60" s="13"/>
      <c r="D60" s="66"/>
      <c r="E60" s="39"/>
      <c r="F60" s="17"/>
      <c r="G60" s="21">
        <f t="shared" si="0"/>
        <v>0</v>
      </c>
      <c r="H60" s="66"/>
    </row>
    <row r="61" spans="1:8" x14ac:dyDescent="0.25">
      <c r="A61" s="74"/>
      <c r="B61" s="74"/>
      <c r="C61" s="13"/>
      <c r="D61" s="66"/>
      <c r="E61" s="39"/>
      <c r="F61" s="17"/>
      <c r="G61" s="21">
        <f t="shared" si="0"/>
        <v>0</v>
      </c>
      <c r="H61" s="66"/>
    </row>
    <row r="62" spans="1:8" x14ac:dyDescent="0.25">
      <c r="A62" s="74"/>
      <c r="B62" s="74"/>
      <c r="C62" s="13"/>
      <c r="D62" s="66"/>
      <c r="E62" s="39"/>
      <c r="F62" s="17"/>
      <c r="G62" s="21">
        <f t="shared" si="0"/>
        <v>0</v>
      </c>
      <c r="H62" s="66"/>
    </row>
    <row r="63" spans="1:8" x14ac:dyDescent="0.25">
      <c r="A63" s="74"/>
      <c r="B63" s="74"/>
      <c r="C63" s="13"/>
      <c r="D63" s="66"/>
      <c r="E63" s="39"/>
      <c r="F63" s="17"/>
      <c r="G63" s="21">
        <f t="shared" si="0"/>
        <v>0</v>
      </c>
      <c r="H63" s="66"/>
    </row>
    <row r="64" spans="1:8" x14ac:dyDescent="0.25">
      <c r="A64" s="74"/>
      <c r="B64" s="74"/>
      <c r="C64" s="13"/>
      <c r="D64" s="66"/>
      <c r="E64" s="39"/>
      <c r="F64" s="17"/>
      <c r="G64" s="21">
        <f t="shared" si="0"/>
        <v>0</v>
      </c>
      <c r="H64" s="66"/>
    </row>
    <row r="65" spans="1:8" x14ac:dyDescent="0.25">
      <c r="A65" s="74"/>
      <c r="B65" s="74"/>
      <c r="C65" s="13"/>
      <c r="D65" s="66"/>
      <c r="E65" s="39"/>
      <c r="F65" s="17"/>
      <c r="G65" s="21">
        <f t="shared" si="0"/>
        <v>0</v>
      </c>
      <c r="H65" s="66"/>
    </row>
    <row r="66" spans="1:8" x14ac:dyDescent="0.25">
      <c r="A66" s="74"/>
      <c r="B66" s="74"/>
      <c r="C66" s="13"/>
      <c r="D66" s="66"/>
      <c r="E66" s="39"/>
      <c r="F66" s="17"/>
      <c r="G66" s="21">
        <f t="shared" si="0"/>
        <v>0</v>
      </c>
      <c r="H66" s="66"/>
    </row>
    <row r="67" spans="1:8" x14ac:dyDescent="0.25">
      <c r="A67" s="74"/>
      <c r="B67" s="74"/>
      <c r="C67" s="13"/>
      <c r="D67" s="66"/>
      <c r="E67" s="39"/>
      <c r="F67" s="17"/>
      <c r="G67" s="21">
        <f t="shared" si="0"/>
        <v>0</v>
      </c>
      <c r="H67" s="66"/>
    </row>
    <row r="68" spans="1:8" x14ac:dyDescent="0.25">
      <c r="A68" s="74"/>
      <c r="B68" s="74"/>
      <c r="C68" s="13"/>
      <c r="D68" s="66"/>
      <c r="E68" s="39"/>
      <c r="F68" s="17"/>
      <c r="G68" s="21">
        <f t="shared" si="0"/>
        <v>0</v>
      </c>
      <c r="H68" s="66"/>
    </row>
    <row r="69" spans="1:8" x14ac:dyDescent="0.25">
      <c r="A69" s="74"/>
      <c r="B69" s="74"/>
      <c r="C69" s="13"/>
      <c r="D69" s="66"/>
      <c r="E69" s="39"/>
      <c r="F69" s="17"/>
      <c r="G69" s="21">
        <f t="shared" si="0"/>
        <v>0</v>
      </c>
      <c r="H69" s="66"/>
    </row>
    <row r="70" spans="1:8" x14ac:dyDescent="0.25">
      <c r="A70" s="74"/>
      <c r="B70" s="74"/>
      <c r="C70" s="13"/>
      <c r="D70" s="66"/>
      <c r="E70" s="39"/>
      <c r="F70" s="17"/>
      <c r="G70" s="21">
        <f t="shared" ref="G70:G133" si="1">G69+E70-F70</f>
        <v>0</v>
      </c>
      <c r="H70" s="66"/>
    </row>
    <row r="71" spans="1:8" x14ac:dyDescent="0.25">
      <c r="A71" s="74"/>
      <c r="B71" s="74"/>
      <c r="C71" s="13"/>
      <c r="D71" s="66"/>
      <c r="E71" s="39"/>
      <c r="F71" s="17"/>
      <c r="G71" s="21">
        <f t="shared" si="1"/>
        <v>0</v>
      </c>
      <c r="H71" s="66"/>
    </row>
    <row r="72" spans="1:8" x14ac:dyDescent="0.25">
      <c r="A72" s="74"/>
      <c r="B72" s="74"/>
      <c r="C72" s="13"/>
      <c r="D72" s="66"/>
      <c r="E72" s="39"/>
      <c r="F72" s="17"/>
      <c r="G72" s="21">
        <f t="shared" si="1"/>
        <v>0</v>
      </c>
      <c r="H72" s="66"/>
    </row>
    <row r="73" spans="1:8" x14ac:dyDescent="0.25">
      <c r="A73" s="74"/>
      <c r="B73" s="74"/>
      <c r="C73" s="13"/>
      <c r="D73" s="66"/>
      <c r="E73" s="39"/>
      <c r="F73" s="17"/>
      <c r="G73" s="21">
        <f t="shared" si="1"/>
        <v>0</v>
      </c>
      <c r="H73" s="66"/>
    </row>
    <row r="74" spans="1:8" x14ac:dyDescent="0.25">
      <c r="A74" s="74"/>
      <c r="B74" s="74"/>
      <c r="C74" s="13"/>
      <c r="D74" s="66"/>
      <c r="E74" s="39"/>
      <c r="F74" s="17"/>
      <c r="G74" s="21">
        <f t="shared" si="1"/>
        <v>0</v>
      </c>
      <c r="H74" s="66"/>
    </row>
    <row r="75" spans="1:8" x14ac:dyDescent="0.25">
      <c r="A75" s="74"/>
      <c r="B75" s="74"/>
      <c r="C75" s="13"/>
      <c r="D75" s="66"/>
      <c r="E75" s="39"/>
      <c r="F75" s="17"/>
      <c r="G75" s="21">
        <f t="shared" si="1"/>
        <v>0</v>
      </c>
      <c r="H75" s="66"/>
    </row>
    <row r="76" spans="1:8" x14ac:dyDescent="0.25">
      <c r="A76" s="74"/>
      <c r="B76" s="74"/>
      <c r="C76" s="13"/>
      <c r="D76" s="66"/>
      <c r="E76" s="39"/>
      <c r="F76" s="17"/>
      <c r="G76" s="21">
        <f t="shared" si="1"/>
        <v>0</v>
      </c>
      <c r="H76" s="66"/>
    </row>
    <row r="77" spans="1:8" x14ac:dyDescent="0.25">
      <c r="A77" s="74"/>
      <c r="B77" s="74"/>
      <c r="C77" s="13"/>
      <c r="D77" s="66"/>
      <c r="E77" s="39"/>
      <c r="F77" s="17"/>
      <c r="G77" s="21">
        <f t="shared" si="1"/>
        <v>0</v>
      </c>
      <c r="H77" s="66"/>
    </row>
    <row r="78" spans="1:8" x14ac:dyDescent="0.25">
      <c r="A78" s="74"/>
      <c r="B78" s="74"/>
      <c r="C78" s="13"/>
      <c r="D78" s="66"/>
      <c r="E78" s="39"/>
      <c r="F78" s="17"/>
      <c r="G78" s="21">
        <f t="shared" si="1"/>
        <v>0</v>
      </c>
      <c r="H78" s="66"/>
    </row>
    <row r="79" spans="1:8" x14ac:dyDescent="0.25">
      <c r="A79" s="74"/>
      <c r="B79" s="74"/>
      <c r="C79" s="13"/>
      <c r="D79" s="66"/>
      <c r="E79" s="39"/>
      <c r="F79" s="17"/>
      <c r="G79" s="21">
        <f t="shared" si="1"/>
        <v>0</v>
      </c>
      <c r="H79" s="66"/>
    </row>
    <row r="80" spans="1:8" x14ac:dyDescent="0.25">
      <c r="A80" s="74"/>
      <c r="B80" s="74"/>
      <c r="C80" s="13"/>
      <c r="D80" s="66"/>
      <c r="E80" s="39"/>
      <c r="F80" s="17"/>
      <c r="G80" s="21">
        <f t="shared" si="1"/>
        <v>0</v>
      </c>
      <c r="H80" s="66"/>
    </row>
    <row r="81" spans="1:8" x14ac:dyDescent="0.25">
      <c r="A81" s="74"/>
      <c r="B81" s="74"/>
      <c r="C81" s="13"/>
      <c r="D81" s="66"/>
      <c r="E81" s="39"/>
      <c r="F81" s="17"/>
      <c r="G81" s="21">
        <f t="shared" si="1"/>
        <v>0</v>
      </c>
      <c r="H81" s="66"/>
    </row>
    <row r="82" spans="1:8" x14ac:dyDescent="0.25">
      <c r="A82" s="74"/>
      <c r="B82" s="74"/>
      <c r="C82" s="13"/>
      <c r="D82" s="66"/>
      <c r="E82" s="39"/>
      <c r="F82" s="17"/>
      <c r="G82" s="21">
        <f t="shared" si="1"/>
        <v>0</v>
      </c>
      <c r="H82" s="66"/>
    </row>
    <row r="83" spans="1:8" x14ac:dyDescent="0.25">
      <c r="A83" s="74"/>
      <c r="B83" s="74"/>
      <c r="C83" s="13"/>
      <c r="D83" s="66"/>
      <c r="E83" s="39"/>
      <c r="F83" s="17"/>
      <c r="G83" s="21">
        <f t="shared" si="1"/>
        <v>0</v>
      </c>
      <c r="H83" s="66"/>
    </row>
    <row r="84" spans="1:8" x14ac:dyDescent="0.25">
      <c r="A84" s="74"/>
      <c r="B84" s="74"/>
      <c r="C84" s="13"/>
      <c r="D84" s="66"/>
      <c r="E84" s="39"/>
      <c r="F84" s="17"/>
      <c r="G84" s="21">
        <f t="shared" si="1"/>
        <v>0</v>
      </c>
      <c r="H84" s="66"/>
    </row>
    <row r="85" spans="1:8" x14ac:dyDescent="0.25">
      <c r="A85" s="74"/>
      <c r="B85" s="74"/>
      <c r="C85" s="13"/>
      <c r="D85" s="66"/>
      <c r="E85" s="39"/>
      <c r="F85" s="17"/>
      <c r="G85" s="21">
        <f t="shared" si="1"/>
        <v>0</v>
      </c>
      <c r="H85" s="66"/>
    </row>
    <row r="86" spans="1:8" x14ac:dyDescent="0.25">
      <c r="A86" s="74"/>
      <c r="B86" s="74"/>
      <c r="C86" s="13"/>
      <c r="D86" s="66"/>
      <c r="E86" s="39"/>
      <c r="F86" s="17"/>
      <c r="G86" s="21">
        <f t="shared" si="1"/>
        <v>0</v>
      </c>
      <c r="H86" s="66"/>
    </row>
    <row r="87" spans="1:8" x14ac:dyDescent="0.25">
      <c r="A87" s="74"/>
      <c r="B87" s="74"/>
      <c r="C87" s="13"/>
      <c r="D87" s="66"/>
      <c r="E87" s="39"/>
      <c r="F87" s="17"/>
      <c r="G87" s="21">
        <f t="shared" si="1"/>
        <v>0</v>
      </c>
      <c r="H87" s="66"/>
    </row>
    <row r="88" spans="1:8" x14ac:dyDescent="0.25">
      <c r="A88" s="74"/>
      <c r="B88" s="74"/>
      <c r="C88" s="13"/>
      <c r="D88" s="66"/>
      <c r="E88" s="39"/>
      <c r="F88" s="17"/>
      <c r="G88" s="21">
        <f t="shared" si="1"/>
        <v>0</v>
      </c>
      <c r="H88" s="66"/>
    </row>
    <row r="89" spans="1:8" x14ac:dyDescent="0.25">
      <c r="A89" s="74"/>
      <c r="B89" s="74"/>
      <c r="C89" s="13"/>
      <c r="D89" s="66"/>
      <c r="E89" s="39"/>
      <c r="F89" s="17"/>
      <c r="G89" s="21">
        <f t="shared" si="1"/>
        <v>0</v>
      </c>
      <c r="H89" s="66"/>
    </row>
    <row r="90" spans="1:8" x14ac:dyDescent="0.25">
      <c r="A90" s="74"/>
      <c r="B90" s="74"/>
      <c r="C90" s="13"/>
      <c r="D90" s="66"/>
      <c r="E90" s="39"/>
      <c r="F90" s="17"/>
      <c r="G90" s="21">
        <f t="shared" si="1"/>
        <v>0</v>
      </c>
      <c r="H90" s="66"/>
    </row>
    <row r="91" spans="1:8" x14ac:dyDescent="0.25">
      <c r="A91" s="74"/>
      <c r="B91" s="74"/>
      <c r="C91" s="13"/>
      <c r="D91" s="66"/>
      <c r="E91" s="39"/>
      <c r="F91" s="17"/>
      <c r="G91" s="21">
        <f t="shared" si="1"/>
        <v>0</v>
      </c>
      <c r="H91" s="66"/>
    </row>
    <row r="92" spans="1:8" x14ac:dyDescent="0.25">
      <c r="A92" s="74"/>
      <c r="B92" s="74"/>
      <c r="C92" s="13"/>
      <c r="D92" s="66"/>
      <c r="E92" s="39"/>
      <c r="F92" s="17"/>
      <c r="G92" s="21">
        <f t="shared" si="1"/>
        <v>0</v>
      </c>
      <c r="H92" s="66"/>
    </row>
    <row r="93" spans="1:8" x14ac:dyDescent="0.25">
      <c r="A93" s="74"/>
      <c r="B93" s="74"/>
      <c r="C93" s="13"/>
      <c r="D93" s="66"/>
      <c r="E93" s="39"/>
      <c r="F93" s="17"/>
      <c r="G93" s="21">
        <f t="shared" si="1"/>
        <v>0</v>
      </c>
      <c r="H93" s="66"/>
    </row>
    <row r="94" spans="1:8" x14ac:dyDescent="0.25">
      <c r="A94" s="74"/>
      <c r="B94" s="74"/>
      <c r="C94" s="13"/>
      <c r="D94" s="66"/>
      <c r="E94" s="39"/>
      <c r="F94" s="17"/>
      <c r="G94" s="21">
        <f t="shared" si="1"/>
        <v>0</v>
      </c>
      <c r="H94" s="66"/>
    </row>
    <row r="95" spans="1:8" x14ac:dyDescent="0.25">
      <c r="A95" s="74"/>
      <c r="B95" s="74"/>
      <c r="C95" s="13"/>
      <c r="D95" s="66"/>
      <c r="E95" s="39"/>
      <c r="F95" s="17"/>
      <c r="G95" s="21">
        <f t="shared" si="1"/>
        <v>0</v>
      </c>
      <c r="H95" s="66"/>
    </row>
    <row r="96" spans="1:8" x14ac:dyDescent="0.25">
      <c r="A96" s="74"/>
      <c r="B96" s="74"/>
      <c r="C96" s="13"/>
      <c r="D96" s="66"/>
      <c r="E96" s="39"/>
      <c r="F96" s="17"/>
      <c r="G96" s="21">
        <f t="shared" si="1"/>
        <v>0</v>
      </c>
      <c r="H96" s="66"/>
    </row>
    <row r="97" spans="1:8" x14ac:dyDescent="0.25">
      <c r="A97" s="74"/>
      <c r="B97" s="74"/>
      <c r="C97" s="13"/>
      <c r="D97" s="66"/>
      <c r="E97" s="39"/>
      <c r="F97" s="17"/>
      <c r="G97" s="21">
        <f t="shared" si="1"/>
        <v>0</v>
      </c>
      <c r="H97" s="66"/>
    </row>
    <row r="98" spans="1:8" x14ac:dyDescent="0.25">
      <c r="A98" s="74"/>
      <c r="B98" s="74"/>
      <c r="C98" s="13"/>
      <c r="D98" s="66"/>
      <c r="E98" s="39"/>
      <c r="F98" s="17"/>
      <c r="G98" s="21">
        <f t="shared" si="1"/>
        <v>0</v>
      </c>
      <c r="H98" s="66"/>
    </row>
    <row r="99" spans="1:8" x14ac:dyDescent="0.25">
      <c r="A99" s="74"/>
      <c r="B99" s="74"/>
      <c r="C99" s="13"/>
      <c r="D99" s="66"/>
      <c r="E99" s="39"/>
      <c r="F99" s="17"/>
      <c r="G99" s="21">
        <f t="shared" si="1"/>
        <v>0</v>
      </c>
      <c r="H99" s="66"/>
    </row>
    <row r="100" spans="1:8" x14ac:dyDescent="0.25">
      <c r="A100" s="74"/>
      <c r="B100" s="74"/>
      <c r="C100" s="13"/>
      <c r="D100" s="66"/>
      <c r="E100" s="39"/>
      <c r="F100" s="17"/>
      <c r="G100" s="21">
        <f t="shared" si="1"/>
        <v>0</v>
      </c>
      <c r="H100" s="66"/>
    </row>
    <row r="101" spans="1:8" x14ac:dyDescent="0.25">
      <c r="A101" s="74"/>
      <c r="B101" s="74"/>
      <c r="C101" s="13"/>
      <c r="D101" s="66"/>
      <c r="E101" s="39"/>
      <c r="F101" s="17"/>
      <c r="G101" s="21">
        <f t="shared" si="1"/>
        <v>0</v>
      </c>
      <c r="H101" s="66"/>
    </row>
    <row r="102" spans="1:8" x14ac:dyDescent="0.25">
      <c r="A102" s="74"/>
      <c r="B102" s="74"/>
      <c r="C102" s="13"/>
      <c r="D102" s="66"/>
      <c r="E102" s="39"/>
      <c r="F102" s="17"/>
      <c r="G102" s="21">
        <f t="shared" si="1"/>
        <v>0</v>
      </c>
      <c r="H102" s="66"/>
    </row>
    <row r="103" spans="1:8" x14ac:dyDescent="0.25">
      <c r="A103" s="74"/>
      <c r="B103" s="74"/>
      <c r="C103" s="13"/>
      <c r="D103" s="66"/>
      <c r="E103" s="39"/>
      <c r="F103" s="17"/>
      <c r="G103" s="21">
        <f t="shared" si="1"/>
        <v>0</v>
      </c>
      <c r="H103" s="66"/>
    </row>
    <row r="104" spans="1:8" x14ac:dyDescent="0.25">
      <c r="A104" s="74"/>
      <c r="B104" s="74"/>
      <c r="C104" s="13"/>
      <c r="D104" s="66"/>
      <c r="E104" s="39"/>
      <c r="F104" s="17"/>
      <c r="G104" s="21">
        <f t="shared" si="1"/>
        <v>0</v>
      </c>
      <c r="H104" s="66"/>
    </row>
    <row r="105" spans="1:8" x14ac:dyDescent="0.25">
      <c r="A105" s="74"/>
      <c r="B105" s="74"/>
      <c r="C105" s="13"/>
      <c r="D105" s="66"/>
      <c r="E105" s="39"/>
      <c r="F105" s="17"/>
      <c r="G105" s="21">
        <f t="shared" si="1"/>
        <v>0</v>
      </c>
      <c r="H105" s="66"/>
    </row>
    <row r="106" spans="1:8" x14ac:dyDescent="0.25">
      <c r="A106" s="74"/>
      <c r="B106" s="74"/>
      <c r="C106" s="13"/>
      <c r="D106" s="66"/>
      <c r="E106" s="39"/>
      <c r="F106" s="17"/>
      <c r="G106" s="21">
        <f t="shared" si="1"/>
        <v>0</v>
      </c>
      <c r="H106" s="66"/>
    </row>
    <row r="107" spans="1:8" x14ac:dyDescent="0.25">
      <c r="A107" s="74"/>
      <c r="B107" s="74"/>
      <c r="C107" s="13"/>
      <c r="D107" s="66"/>
      <c r="E107" s="39"/>
      <c r="F107" s="17"/>
      <c r="G107" s="21">
        <f t="shared" si="1"/>
        <v>0</v>
      </c>
      <c r="H107" s="66"/>
    </row>
    <row r="108" spans="1:8" x14ac:dyDescent="0.25">
      <c r="A108" s="74"/>
      <c r="B108" s="74"/>
      <c r="C108" s="13"/>
      <c r="D108" s="66"/>
      <c r="E108" s="39"/>
      <c r="F108" s="17"/>
      <c r="G108" s="21">
        <f t="shared" si="1"/>
        <v>0</v>
      </c>
      <c r="H108" s="66"/>
    </row>
    <row r="109" spans="1:8" x14ac:dyDescent="0.25">
      <c r="A109" s="74"/>
      <c r="B109" s="74"/>
      <c r="C109" s="13"/>
      <c r="D109" s="66"/>
      <c r="E109" s="39"/>
      <c r="F109" s="17"/>
      <c r="G109" s="21">
        <f t="shared" si="1"/>
        <v>0</v>
      </c>
      <c r="H109" s="66"/>
    </row>
    <row r="110" spans="1:8" x14ac:dyDescent="0.25">
      <c r="A110" s="74"/>
      <c r="B110" s="74"/>
      <c r="C110" s="13"/>
      <c r="D110" s="66"/>
      <c r="E110" s="39"/>
      <c r="F110" s="17"/>
      <c r="G110" s="21">
        <f t="shared" si="1"/>
        <v>0</v>
      </c>
      <c r="H110" s="66"/>
    </row>
    <row r="111" spans="1:8" x14ac:dyDescent="0.25">
      <c r="A111" s="74"/>
      <c r="B111" s="74"/>
      <c r="C111" s="13"/>
      <c r="D111" s="66"/>
      <c r="E111" s="39"/>
      <c r="F111" s="17"/>
      <c r="G111" s="21">
        <f t="shared" si="1"/>
        <v>0</v>
      </c>
      <c r="H111" s="66"/>
    </row>
    <row r="112" spans="1:8" x14ac:dyDescent="0.25">
      <c r="A112" s="74"/>
      <c r="B112" s="74"/>
      <c r="C112" s="13"/>
      <c r="D112" s="66"/>
      <c r="E112" s="39"/>
      <c r="F112" s="17"/>
      <c r="G112" s="21">
        <f t="shared" si="1"/>
        <v>0</v>
      </c>
      <c r="H112" s="66"/>
    </row>
    <row r="113" spans="1:8" x14ac:dyDescent="0.25">
      <c r="A113" s="74"/>
      <c r="B113" s="74"/>
      <c r="C113" s="13"/>
      <c r="D113" s="66"/>
      <c r="E113" s="39"/>
      <c r="F113" s="17"/>
      <c r="G113" s="21">
        <f t="shared" si="1"/>
        <v>0</v>
      </c>
      <c r="H113" s="66"/>
    </row>
    <row r="114" spans="1:8" x14ac:dyDescent="0.25">
      <c r="A114" s="74"/>
      <c r="B114" s="74"/>
      <c r="C114" s="13"/>
      <c r="D114" s="66"/>
      <c r="E114" s="39"/>
      <c r="F114" s="17"/>
      <c r="G114" s="21">
        <f t="shared" si="1"/>
        <v>0</v>
      </c>
      <c r="H114" s="66"/>
    </row>
    <row r="115" spans="1:8" x14ac:dyDescent="0.25">
      <c r="A115" s="74"/>
      <c r="B115" s="74"/>
      <c r="C115" s="13"/>
      <c r="D115" s="66"/>
      <c r="E115" s="17"/>
      <c r="F115" s="39"/>
      <c r="G115" s="21">
        <f t="shared" si="1"/>
        <v>0</v>
      </c>
      <c r="H115" s="66"/>
    </row>
    <row r="116" spans="1:8" x14ac:dyDescent="0.25">
      <c r="A116" s="74"/>
      <c r="B116" s="74"/>
      <c r="C116" s="13"/>
      <c r="D116" s="66"/>
      <c r="E116" s="39"/>
      <c r="F116" s="17"/>
      <c r="G116" s="21">
        <f t="shared" si="1"/>
        <v>0</v>
      </c>
      <c r="H116" s="66"/>
    </row>
    <row r="117" spans="1:8" x14ac:dyDescent="0.25">
      <c r="A117" s="74"/>
      <c r="B117" s="74"/>
      <c r="C117" s="13"/>
      <c r="D117" s="66"/>
      <c r="E117" s="39"/>
      <c r="F117" s="17"/>
      <c r="G117" s="21">
        <f t="shared" si="1"/>
        <v>0</v>
      </c>
      <c r="H117" s="66"/>
    </row>
    <row r="118" spans="1:8" x14ac:dyDescent="0.25">
      <c r="A118" s="74"/>
      <c r="B118" s="74"/>
      <c r="C118" s="13"/>
      <c r="D118" s="66"/>
      <c r="E118" s="39"/>
      <c r="F118" s="17"/>
      <c r="G118" s="21">
        <f t="shared" si="1"/>
        <v>0</v>
      </c>
      <c r="H118" s="66"/>
    </row>
    <row r="119" spans="1:8" x14ac:dyDescent="0.25">
      <c r="A119" s="74"/>
      <c r="B119" s="74"/>
      <c r="C119" s="13"/>
      <c r="D119" s="66"/>
      <c r="E119" s="39"/>
      <c r="F119" s="17"/>
      <c r="G119" s="21">
        <f t="shared" si="1"/>
        <v>0</v>
      </c>
      <c r="H119" s="66"/>
    </row>
    <row r="120" spans="1:8" x14ac:dyDescent="0.25">
      <c r="A120" s="74"/>
      <c r="B120" s="74"/>
      <c r="C120" s="13"/>
      <c r="D120" s="66"/>
      <c r="E120" s="39"/>
      <c r="F120" s="17"/>
      <c r="G120" s="21">
        <f t="shared" si="1"/>
        <v>0</v>
      </c>
      <c r="H120" s="66"/>
    </row>
    <row r="121" spans="1:8" x14ac:dyDescent="0.25">
      <c r="A121" s="74"/>
      <c r="B121" s="74"/>
      <c r="C121" s="13"/>
      <c r="D121" s="66"/>
      <c r="E121" s="39"/>
      <c r="F121" s="17"/>
      <c r="G121" s="21">
        <f t="shared" si="1"/>
        <v>0</v>
      </c>
      <c r="H121" s="66"/>
    </row>
    <row r="122" spans="1:8" x14ac:dyDescent="0.25">
      <c r="A122" s="74"/>
      <c r="B122" s="74"/>
      <c r="C122" s="13"/>
      <c r="D122" s="66"/>
      <c r="E122" s="39"/>
      <c r="F122" s="17"/>
      <c r="G122" s="21">
        <f t="shared" si="1"/>
        <v>0</v>
      </c>
      <c r="H122" s="66"/>
    </row>
    <row r="123" spans="1:8" x14ac:dyDescent="0.25">
      <c r="A123" s="74"/>
      <c r="B123" s="74"/>
      <c r="C123" s="13"/>
      <c r="D123" s="66"/>
      <c r="E123" s="39"/>
      <c r="F123" s="17"/>
      <c r="G123" s="21">
        <f t="shared" si="1"/>
        <v>0</v>
      </c>
      <c r="H123" s="66"/>
    </row>
    <row r="124" spans="1:8" x14ac:dyDescent="0.25">
      <c r="A124" s="74"/>
      <c r="B124" s="74"/>
      <c r="C124" s="13"/>
      <c r="D124" s="66"/>
      <c r="E124" s="17"/>
      <c r="F124" s="39"/>
      <c r="G124" s="21">
        <f t="shared" si="1"/>
        <v>0</v>
      </c>
      <c r="H124" s="66"/>
    </row>
    <row r="125" spans="1:8" x14ac:dyDescent="0.25">
      <c r="A125" s="74"/>
      <c r="B125" s="74"/>
      <c r="C125" s="13"/>
      <c r="D125" s="66"/>
      <c r="E125" s="17"/>
      <c r="F125" s="39"/>
      <c r="G125" s="21">
        <f t="shared" si="1"/>
        <v>0</v>
      </c>
      <c r="H125" s="66"/>
    </row>
    <row r="126" spans="1:8" x14ac:dyDescent="0.25">
      <c r="A126" s="74"/>
      <c r="B126" s="74"/>
      <c r="C126" s="13"/>
      <c r="D126" s="66"/>
      <c r="E126" s="17"/>
      <c r="F126" s="39"/>
      <c r="G126" s="21">
        <f t="shared" si="1"/>
        <v>0</v>
      </c>
      <c r="H126" s="66"/>
    </row>
    <row r="127" spans="1:8" x14ac:dyDescent="0.25">
      <c r="A127" s="74"/>
      <c r="B127" s="74"/>
      <c r="C127" s="13"/>
      <c r="D127" s="66"/>
      <c r="E127" s="17"/>
      <c r="F127" s="39"/>
      <c r="G127" s="21">
        <f t="shared" si="1"/>
        <v>0</v>
      </c>
      <c r="H127" s="66"/>
    </row>
    <row r="128" spans="1:8" x14ac:dyDescent="0.25">
      <c r="A128" s="74"/>
      <c r="B128" s="74"/>
      <c r="C128" s="13"/>
      <c r="D128" s="66"/>
      <c r="E128" s="39"/>
      <c r="F128" s="17"/>
      <c r="G128" s="21">
        <f t="shared" si="1"/>
        <v>0</v>
      </c>
      <c r="H128" s="66"/>
    </row>
    <row r="129" spans="1:8" x14ac:dyDescent="0.25">
      <c r="A129" s="74"/>
      <c r="B129" s="74"/>
      <c r="C129" s="13"/>
      <c r="D129" s="66"/>
      <c r="E129" s="39"/>
      <c r="F129" s="17"/>
      <c r="G129" s="21">
        <f t="shared" si="1"/>
        <v>0</v>
      </c>
      <c r="H129" s="66"/>
    </row>
    <row r="130" spans="1:8" x14ac:dyDescent="0.25">
      <c r="A130" s="74"/>
      <c r="B130" s="74"/>
      <c r="C130" s="13"/>
      <c r="D130" s="66"/>
      <c r="E130" s="39"/>
      <c r="F130" s="17"/>
      <c r="G130" s="21">
        <f t="shared" si="1"/>
        <v>0</v>
      </c>
      <c r="H130" s="66"/>
    </row>
    <row r="131" spans="1:8" x14ac:dyDescent="0.25">
      <c r="A131" s="74"/>
      <c r="B131" s="74"/>
      <c r="C131" s="13"/>
      <c r="D131" s="66"/>
      <c r="E131" s="39"/>
      <c r="F131" s="17"/>
      <c r="G131" s="21">
        <f t="shared" si="1"/>
        <v>0</v>
      </c>
      <c r="H131" s="66"/>
    </row>
    <row r="132" spans="1:8" x14ac:dyDescent="0.25">
      <c r="A132" s="74"/>
      <c r="B132" s="74"/>
      <c r="C132" s="13"/>
      <c r="D132" s="66"/>
      <c r="E132" s="39"/>
      <c r="F132" s="17"/>
      <c r="G132" s="21">
        <f t="shared" si="1"/>
        <v>0</v>
      </c>
      <c r="H132" s="66"/>
    </row>
    <row r="133" spans="1:8" x14ac:dyDescent="0.25">
      <c r="A133" s="74"/>
      <c r="B133" s="74"/>
      <c r="C133" s="13"/>
      <c r="D133" s="66"/>
      <c r="E133" s="39"/>
      <c r="F133" s="17"/>
      <c r="G133" s="21">
        <f t="shared" si="1"/>
        <v>0</v>
      </c>
      <c r="H133" s="66"/>
    </row>
    <row r="134" spans="1:8" x14ac:dyDescent="0.25">
      <c r="A134" s="74"/>
      <c r="B134" s="74"/>
      <c r="C134" s="13"/>
      <c r="D134" s="66"/>
      <c r="E134" s="39"/>
      <c r="F134" s="17"/>
      <c r="G134" s="21">
        <f t="shared" ref="G134:G197" si="2">G133+E134-F134</f>
        <v>0</v>
      </c>
      <c r="H134" s="66"/>
    </row>
    <row r="135" spans="1:8" x14ac:dyDescent="0.25">
      <c r="A135" s="74"/>
      <c r="B135" s="74"/>
      <c r="C135" s="13"/>
      <c r="D135" s="66"/>
      <c r="E135" s="39"/>
      <c r="F135" s="17"/>
      <c r="G135" s="21">
        <f t="shared" si="2"/>
        <v>0</v>
      </c>
      <c r="H135" s="66"/>
    </row>
    <row r="136" spans="1:8" x14ac:dyDescent="0.25">
      <c r="A136" s="74"/>
      <c r="B136" s="74"/>
      <c r="C136" s="13"/>
      <c r="D136" s="66"/>
      <c r="E136" s="39"/>
      <c r="F136" s="17"/>
      <c r="G136" s="21">
        <f t="shared" si="2"/>
        <v>0</v>
      </c>
      <c r="H136" s="66"/>
    </row>
    <row r="137" spans="1:8" x14ac:dyDescent="0.25">
      <c r="A137" s="74"/>
      <c r="B137" s="74"/>
      <c r="C137" s="13"/>
      <c r="D137" s="66"/>
      <c r="E137" s="39"/>
      <c r="F137" s="17"/>
      <c r="G137" s="21">
        <f t="shared" si="2"/>
        <v>0</v>
      </c>
      <c r="H137" s="66"/>
    </row>
    <row r="138" spans="1:8" x14ac:dyDescent="0.25">
      <c r="A138" s="74"/>
      <c r="B138" s="74"/>
      <c r="C138" s="13"/>
      <c r="D138" s="66"/>
      <c r="E138" s="39"/>
      <c r="F138" s="17"/>
      <c r="G138" s="21">
        <f t="shared" si="2"/>
        <v>0</v>
      </c>
      <c r="H138" s="66"/>
    </row>
    <row r="139" spans="1:8" x14ac:dyDescent="0.25">
      <c r="A139" s="74"/>
      <c r="B139" s="74"/>
      <c r="C139" s="13"/>
      <c r="D139" s="66"/>
      <c r="E139" s="39"/>
      <c r="F139" s="17"/>
      <c r="G139" s="21">
        <f t="shared" si="2"/>
        <v>0</v>
      </c>
      <c r="H139" s="66"/>
    </row>
    <row r="140" spans="1:8" x14ac:dyDescent="0.25">
      <c r="A140" s="74"/>
      <c r="B140" s="74"/>
      <c r="C140" s="13"/>
      <c r="D140" s="66"/>
      <c r="E140" s="39"/>
      <c r="F140" s="17"/>
      <c r="G140" s="21">
        <f t="shared" si="2"/>
        <v>0</v>
      </c>
      <c r="H140" s="66"/>
    </row>
    <row r="141" spans="1:8" x14ac:dyDescent="0.25">
      <c r="A141" s="74"/>
      <c r="B141" s="74"/>
      <c r="C141" s="13"/>
      <c r="D141" s="66"/>
      <c r="E141" s="39"/>
      <c r="F141" s="17"/>
      <c r="G141" s="21">
        <f t="shared" si="2"/>
        <v>0</v>
      </c>
      <c r="H141" s="66" t="s">
        <v>620</v>
      </c>
    </row>
    <row r="142" spans="1:8" x14ac:dyDescent="0.25">
      <c r="A142" s="74"/>
      <c r="B142" s="74"/>
      <c r="C142" s="13"/>
      <c r="D142" s="66"/>
      <c r="E142" s="39"/>
      <c r="F142" s="17"/>
      <c r="G142" s="21">
        <f t="shared" si="2"/>
        <v>0</v>
      </c>
      <c r="H142" s="66"/>
    </row>
    <row r="143" spans="1:8" x14ac:dyDescent="0.25">
      <c r="A143" s="74"/>
      <c r="B143" s="74"/>
      <c r="C143" s="13"/>
      <c r="D143" s="66"/>
      <c r="E143" s="39"/>
      <c r="F143" s="17"/>
      <c r="G143" s="21">
        <f t="shared" si="2"/>
        <v>0</v>
      </c>
      <c r="H143" s="66"/>
    </row>
    <row r="144" spans="1:8" x14ac:dyDescent="0.25">
      <c r="A144" s="74"/>
      <c r="B144" s="74"/>
      <c r="C144" s="13"/>
      <c r="D144" s="66"/>
      <c r="E144" s="39"/>
      <c r="F144" s="17"/>
      <c r="G144" s="21">
        <f t="shared" si="2"/>
        <v>0</v>
      </c>
      <c r="H144" s="66"/>
    </row>
    <row r="145" spans="1:8" x14ac:dyDescent="0.25">
      <c r="A145" s="74"/>
      <c r="B145" s="74"/>
      <c r="C145" s="13"/>
      <c r="D145" s="66"/>
      <c r="E145" s="39"/>
      <c r="F145" s="17"/>
      <c r="G145" s="21">
        <f t="shared" si="2"/>
        <v>0</v>
      </c>
      <c r="H145" s="66"/>
    </row>
    <row r="146" spans="1:8" x14ac:dyDescent="0.25">
      <c r="A146" s="74"/>
      <c r="B146" s="74"/>
      <c r="C146" s="13"/>
      <c r="D146" s="66"/>
      <c r="E146" s="39"/>
      <c r="F146" s="17"/>
      <c r="G146" s="21">
        <f t="shared" si="2"/>
        <v>0</v>
      </c>
      <c r="H146" s="66"/>
    </row>
    <row r="147" spans="1:8" x14ac:dyDescent="0.25">
      <c r="A147" s="74"/>
      <c r="B147" s="74"/>
      <c r="C147" s="13"/>
      <c r="D147" s="66"/>
      <c r="E147" s="17"/>
      <c r="F147" s="39"/>
      <c r="G147" s="21">
        <f t="shared" si="2"/>
        <v>0</v>
      </c>
      <c r="H147" s="66"/>
    </row>
    <row r="148" spans="1:8" x14ac:dyDescent="0.25">
      <c r="A148" s="74"/>
      <c r="B148" s="74"/>
      <c r="C148" s="13"/>
      <c r="D148" s="66"/>
      <c r="E148" s="17"/>
      <c r="F148" s="39"/>
      <c r="G148" s="21">
        <f t="shared" si="2"/>
        <v>0</v>
      </c>
      <c r="H148" s="66"/>
    </row>
    <row r="149" spans="1:8" x14ac:dyDescent="0.25">
      <c r="A149" s="74"/>
      <c r="B149" s="74"/>
      <c r="C149" s="13"/>
      <c r="D149" s="66"/>
      <c r="E149" s="17"/>
      <c r="F149" s="39"/>
      <c r="G149" s="21">
        <f t="shared" si="2"/>
        <v>0</v>
      </c>
      <c r="H149" s="66"/>
    </row>
    <row r="150" spans="1:8" x14ac:dyDescent="0.25">
      <c r="A150" s="74"/>
      <c r="B150" s="74"/>
      <c r="C150" s="13"/>
      <c r="D150" s="66"/>
      <c r="E150" s="39"/>
      <c r="F150" s="17"/>
      <c r="G150" s="21">
        <f t="shared" si="2"/>
        <v>0</v>
      </c>
      <c r="H150" s="66"/>
    </row>
    <row r="151" spans="1:8" x14ac:dyDescent="0.25">
      <c r="A151" s="74"/>
      <c r="B151" s="74"/>
      <c r="C151" s="13"/>
      <c r="D151" s="66"/>
      <c r="E151" s="39"/>
      <c r="F151" s="17"/>
      <c r="G151" s="21">
        <f t="shared" si="2"/>
        <v>0</v>
      </c>
      <c r="H151" s="66"/>
    </row>
    <row r="152" spans="1:8" x14ac:dyDescent="0.25">
      <c r="A152" s="74"/>
      <c r="B152" s="74"/>
      <c r="C152" s="13"/>
      <c r="D152" s="66"/>
      <c r="E152" s="17"/>
      <c r="F152" s="39"/>
      <c r="G152" s="21">
        <f t="shared" si="2"/>
        <v>0</v>
      </c>
      <c r="H152" s="66"/>
    </row>
    <row r="153" spans="1:8" x14ac:dyDescent="0.25">
      <c r="A153" s="74"/>
      <c r="B153" s="74"/>
      <c r="C153" s="13"/>
      <c r="D153" s="66"/>
      <c r="E153" s="39"/>
      <c r="F153" s="17"/>
      <c r="G153" s="21">
        <f t="shared" si="2"/>
        <v>0</v>
      </c>
      <c r="H153" s="66"/>
    </row>
    <row r="154" spans="1:8" x14ac:dyDescent="0.25">
      <c r="A154" s="74"/>
      <c r="B154" s="74"/>
      <c r="C154" s="13"/>
      <c r="D154" s="66"/>
      <c r="E154" s="17"/>
      <c r="F154" s="39"/>
      <c r="G154" s="21">
        <f t="shared" si="2"/>
        <v>0</v>
      </c>
      <c r="H154" s="66"/>
    </row>
    <row r="155" spans="1:8" x14ac:dyDescent="0.25">
      <c r="A155" s="74"/>
      <c r="B155" s="74"/>
      <c r="C155" s="13"/>
      <c r="D155" s="66"/>
      <c r="E155" s="17"/>
      <c r="F155" s="39"/>
      <c r="G155" s="21">
        <f t="shared" si="2"/>
        <v>0</v>
      </c>
      <c r="H155" s="66"/>
    </row>
    <row r="156" spans="1:8" x14ac:dyDescent="0.25">
      <c r="A156" s="74"/>
      <c r="B156" s="74"/>
      <c r="C156" s="13"/>
      <c r="D156" s="66"/>
      <c r="E156" s="39"/>
      <c r="F156" s="17"/>
      <c r="G156" s="21">
        <f t="shared" si="2"/>
        <v>0</v>
      </c>
      <c r="H156" s="66"/>
    </row>
    <row r="157" spans="1:8" x14ac:dyDescent="0.25">
      <c r="A157" s="74"/>
      <c r="B157" s="74"/>
      <c r="C157" s="13"/>
      <c r="D157" s="66"/>
      <c r="E157" s="17"/>
      <c r="F157" s="39"/>
      <c r="G157" s="21">
        <f t="shared" si="2"/>
        <v>0</v>
      </c>
      <c r="H157" s="66"/>
    </row>
    <row r="158" spans="1:8" x14ac:dyDescent="0.25">
      <c r="A158" s="74"/>
      <c r="B158" s="74"/>
      <c r="C158" s="13"/>
      <c r="D158" s="66"/>
      <c r="E158" s="39"/>
      <c r="F158" s="17"/>
      <c r="G158" s="21">
        <f t="shared" si="2"/>
        <v>0</v>
      </c>
      <c r="H158" s="66"/>
    </row>
    <row r="159" spans="1:8" x14ac:dyDescent="0.25">
      <c r="A159" s="74"/>
      <c r="B159" s="74"/>
      <c r="C159" s="13"/>
      <c r="D159" s="66"/>
      <c r="E159" s="39"/>
      <c r="F159" s="17"/>
      <c r="G159" s="21">
        <f t="shared" si="2"/>
        <v>0</v>
      </c>
      <c r="H159" s="66"/>
    </row>
    <row r="160" spans="1:8" x14ac:dyDescent="0.25">
      <c r="A160" s="74"/>
      <c r="B160" s="74"/>
      <c r="C160" s="13"/>
      <c r="D160" s="66"/>
      <c r="E160" s="39"/>
      <c r="F160" s="17"/>
      <c r="G160" s="21">
        <f t="shared" si="2"/>
        <v>0</v>
      </c>
      <c r="H160" s="66"/>
    </row>
    <row r="161" spans="1:8" x14ac:dyDescent="0.25">
      <c r="A161" s="74"/>
      <c r="B161" s="74"/>
      <c r="C161" s="13"/>
      <c r="D161" s="66"/>
      <c r="E161" s="39"/>
      <c r="F161" s="17"/>
      <c r="G161" s="21">
        <f t="shared" si="2"/>
        <v>0</v>
      </c>
      <c r="H161" s="66"/>
    </row>
    <row r="162" spans="1:8" x14ac:dyDescent="0.25">
      <c r="A162" s="74"/>
      <c r="B162" s="74"/>
      <c r="C162" s="13"/>
      <c r="D162" s="66"/>
      <c r="E162" s="39"/>
      <c r="F162" s="17"/>
      <c r="G162" s="21">
        <f t="shared" si="2"/>
        <v>0</v>
      </c>
      <c r="H162" s="66"/>
    </row>
    <row r="163" spans="1:8" x14ac:dyDescent="0.25">
      <c r="A163" s="74"/>
      <c r="B163" s="74"/>
      <c r="C163" s="13"/>
      <c r="D163" s="66"/>
      <c r="E163" s="39"/>
      <c r="F163" s="17"/>
      <c r="G163" s="21">
        <f t="shared" si="2"/>
        <v>0</v>
      </c>
      <c r="H163" s="66"/>
    </row>
    <row r="164" spans="1:8" x14ac:dyDescent="0.25">
      <c r="A164" s="74"/>
      <c r="B164" s="74"/>
      <c r="C164" s="13"/>
      <c r="D164" s="66"/>
      <c r="E164" s="39"/>
      <c r="F164" s="17"/>
      <c r="G164" s="21">
        <f t="shared" si="2"/>
        <v>0</v>
      </c>
      <c r="H164" s="66"/>
    </row>
    <row r="165" spans="1:8" x14ac:dyDescent="0.25">
      <c r="A165" s="74"/>
      <c r="B165" s="74"/>
      <c r="C165" s="13"/>
      <c r="D165" s="66"/>
      <c r="E165" s="39"/>
      <c r="F165" s="17"/>
      <c r="G165" s="21">
        <f t="shared" si="2"/>
        <v>0</v>
      </c>
      <c r="H165" s="66"/>
    </row>
    <row r="166" spans="1:8" x14ac:dyDescent="0.25">
      <c r="A166" s="74"/>
      <c r="B166" s="74"/>
      <c r="C166" s="13"/>
      <c r="D166" s="66"/>
      <c r="E166" s="39"/>
      <c r="F166" s="17"/>
      <c r="G166" s="21">
        <f t="shared" si="2"/>
        <v>0</v>
      </c>
      <c r="H166" s="66"/>
    </row>
    <row r="167" spans="1:8" x14ac:dyDescent="0.25">
      <c r="A167" s="74"/>
      <c r="B167" s="74"/>
      <c r="C167" s="13"/>
      <c r="D167" s="66"/>
      <c r="E167" s="17"/>
      <c r="F167" s="39"/>
      <c r="G167" s="21">
        <f t="shared" si="2"/>
        <v>0</v>
      </c>
      <c r="H167" s="66"/>
    </row>
    <row r="168" spans="1:8" x14ac:dyDescent="0.25">
      <c r="A168" s="74"/>
      <c r="B168" s="74"/>
      <c r="C168" s="13"/>
      <c r="D168" s="66"/>
      <c r="E168" s="17"/>
      <c r="F168" s="39"/>
      <c r="G168" s="21">
        <f t="shared" si="2"/>
        <v>0</v>
      </c>
      <c r="H168" s="66"/>
    </row>
    <row r="169" spans="1:8" x14ac:dyDescent="0.25">
      <c r="A169" s="74"/>
      <c r="B169" s="74"/>
      <c r="C169" s="13"/>
      <c r="D169" s="66"/>
      <c r="E169" s="17"/>
      <c r="F169" s="39"/>
      <c r="G169" s="21">
        <f t="shared" si="2"/>
        <v>0</v>
      </c>
      <c r="H169" s="66"/>
    </row>
    <row r="170" spans="1:8" x14ac:dyDescent="0.25">
      <c r="A170" s="74"/>
      <c r="B170" s="74"/>
      <c r="C170" s="13"/>
      <c r="D170" s="66"/>
      <c r="E170" s="17"/>
      <c r="F170" s="17"/>
      <c r="G170" s="21">
        <f t="shared" si="2"/>
        <v>0</v>
      </c>
      <c r="H170" s="66"/>
    </row>
    <row r="171" spans="1:8" x14ac:dyDescent="0.25">
      <c r="A171" s="74"/>
      <c r="B171" s="74"/>
      <c r="C171" s="13"/>
      <c r="D171" s="66"/>
      <c r="E171" s="17"/>
      <c r="F171" s="17"/>
      <c r="G171" s="21">
        <f t="shared" si="2"/>
        <v>0</v>
      </c>
      <c r="H171" s="66"/>
    </row>
    <row r="172" spans="1:8" x14ac:dyDescent="0.25">
      <c r="A172" s="74"/>
      <c r="B172" s="74"/>
      <c r="C172" s="13"/>
      <c r="D172" s="66"/>
      <c r="E172" s="17"/>
      <c r="F172" s="17"/>
      <c r="G172" s="21">
        <f t="shared" si="2"/>
        <v>0</v>
      </c>
      <c r="H172" s="66"/>
    </row>
    <row r="173" spans="1:8" x14ac:dyDescent="0.25">
      <c r="A173" s="74"/>
      <c r="B173" s="74"/>
      <c r="C173" s="13"/>
      <c r="D173" s="66"/>
      <c r="E173" s="17"/>
      <c r="F173" s="17"/>
      <c r="G173" s="21">
        <f t="shared" si="2"/>
        <v>0</v>
      </c>
      <c r="H173" s="66"/>
    </row>
    <row r="174" spans="1:8" x14ac:dyDescent="0.25">
      <c r="A174" s="74"/>
      <c r="B174" s="74"/>
      <c r="C174" s="13"/>
      <c r="D174" s="66"/>
      <c r="E174" s="17"/>
      <c r="F174" s="17"/>
      <c r="G174" s="21">
        <f t="shared" si="2"/>
        <v>0</v>
      </c>
      <c r="H174" s="66"/>
    </row>
    <row r="175" spans="1:8" x14ac:dyDescent="0.25">
      <c r="A175" s="74"/>
      <c r="B175" s="74"/>
      <c r="C175" s="13"/>
      <c r="D175" s="66"/>
      <c r="E175" s="17"/>
      <c r="F175" s="17"/>
      <c r="G175" s="21">
        <f t="shared" si="2"/>
        <v>0</v>
      </c>
      <c r="H175" s="66"/>
    </row>
    <row r="176" spans="1:8" x14ac:dyDescent="0.25">
      <c r="A176" s="74"/>
      <c r="B176" s="74"/>
      <c r="C176" s="13"/>
      <c r="D176" s="66"/>
      <c r="E176" s="17"/>
      <c r="F176" s="17"/>
      <c r="G176" s="21">
        <f t="shared" si="2"/>
        <v>0</v>
      </c>
      <c r="H176" s="66"/>
    </row>
    <row r="177" spans="1:8" x14ac:dyDescent="0.25">
      <c r="A177" s="74"/>
      <c r="B177" s="74"/>
      <c r="C177" s="13"/>
      <c r="D177" s="66"/>
      <c r="E177" s="17"/>
      <c r="F177" s="17"/>
      <c r="G177" s="21">
        <f t="shared" si="2"/>
        <v>0</v>
      </c>
      <c r="H177" s="66"/>
    </row>
    <row r="178" spans="1:8" x14ac:dyDescent="0.25">
      <c r="A178" s="74"/>
      <c r="B178" s="74"/>
      <c r="C178" s="13"/>
      <c r="D178" s="66"/>
      <c r="E178" s="17"/>
      <c r="F178" s="17"/>
      <c r="G178" s="21">
        <f t="shared" si="2"/>
        <v>0</v>
      </c>
      <c r="H178" s="66"/>
    </row>
    <row r="179" spans="1:8" x14ac:dyDescent="0.25">
      <c r="A179" s="74"/>
      <c r="B179" s="74"/>
      <c r="C179" s="13"/>
      <c r="D179" s="66"/>
      <c r="E179" s="17"/>
      <c r="F179" s="17"/>
      <c r="G179" s="21">
        <f t="shared" si="2"/>
        <v>0</v>
      </c>
      <c r="H179" s="66"/>
    </row>
    <row r="180" spans="1:8" x14ac:dyDescent="0.25">
      <c r="A180" s="74"/>
      <c r="B180" s="74"/>
      <c r="C180" s="13"/>
      <c r="D180" s="66"/>
      <c r="E180" s="17"/>
      <c r="F180" s="17"/>
      <c r="G180" s="21">
        <f t="shared" si="2"/>
        <v>0</v>
      </c>
      <c r="H180" s="66"/>
    </row>
    <row r="181" spans="1:8" x14ac:dyDescent="0.25">
      <c r="A181" s="74"/>
      <c r="B181" s="74"/>
      <c r="C181" s="13"/>
      <c r="D181" s="66"/>
      <c r="E181" s="17"/>
      <c r="F181" s="17"/>
      <c r="G181" s="21">
        <f t="shared" si="2"/>
        <v>0</v>
      </c>
      <c r="H181" s="66"/>
    </row>
    <row r="182" spans="1:8" x14ac:dyDescent="0.25">
      <c r="A182" s="74"/>
      <c r="B182" s="74"/>
      <c r="C182" s="13"/>
      <c r="D182" s="66"/>
      <c r="E182" s="17"/>
      <c r="F182" s="17"/>
      <c r="G182" s="21">
        <f t="shared" si="2"/>
        <v>0</v>
      </c>
      <c r="H182" s="66"/>
    </row>
    <row r="183" spans="1:8" x14ac:dyDescent="0.25">
      <c r="A183" s="74"/>
      <c r="B183" s="74"/>
      <c r="C183" s="13"/>
      <c r="D183" s="66"/>
      <c r="E183" s="17"/>
      <c r="F183" s="17"/>
      <c r="G183" s="21">
        <f t="shared" si="2"/>
        <v>0</v>
      </c>
      <c r="H183" s="66"/>
    </row>
    <row r="184" spans="1:8" x14ac:dyDescent="0.25">
      <c r="A184" s="74"/>
      <c r="B184" s="74"/>
      <c r="C184" s="13"/>
      <c r="D184" s="66"/>
      <c r="E184" s="17"/>
      <c r="F184" s="17"/>
      <c r="G184" s="21">
        <f t="shared" si="2"/>
        <v>0</v>
      </c>
      <c r="H184" s="66"/>
    </row>
    <row r="185" spans="1:8" x14ac:dyDescent="0.25">
      <c r="A185" s="74"/>
      <c r="B185" s="74"/>
      <c r="C185" s="13"/>
      <c r="D185" s="66"/>
      <c r="E185" s="17"/>
      <c r="F185" s="17"/>
      <c r="G185" s="21">
        <f t="shared" si="2"/>
        <v>0</v>
      </c>
      <c r="H185" s="66"/>
    </row>
    <row r="186" spans="1:8" x14ac:dyDescent="0.25">
      <c r="A186" s="74"/>
      <c r="B186" s="74"/>
      <c r="C186" s="13"/>
      <c r="D186" s="66"/>
      <c r="E186" s="17"/>
      <c r="F186" s="17"/>
      <c r="G186" s="21">
        <f t="shared" si="2"/>
        <v>0</v>
      </c>
      <c r="H186" s="66"/>
    </row>
    <row r="187" spans="1:8" x14ac:dyDescent="0.25">
      <c r="A187" s="74"/>
      <c r="B187" s="74"/>
      <c r="C187" s="13"/>
      <c r="D187" s="66"/>
      <c r="E187" s="17"/>
      <c r="F187" s="17"/>
      <c r="G187" s="21">
        <f t="shared" si="2"/>
        <v>0</v>
      </c>
      <c r="H187" s="66"/>
    </row>
    <row r="188" spans="1:8" x14ac:dyDescent="0.25">
      <c r="A188" s="74"/>
      <c r="B188" s="74"/>
      <c r="C188" s="13"/>
      <c r="D188" s="66"/>
      <c r="E188" s="17"/>
      <c r="F188" s="17"/>
      <c r="G188" s="21">
        <f t="shared" si="2"/>
        <v>0</v>
      </c>
      <c r="H188" s="66"/>
    </row>
    <row r="189" spans="1:8" x14ac:dyDescent="0.25">
      <c r="A189" s="74"/>
      <c r="B189" s="74"/>
      <c r="C189" s="13"/>
      <c r="D189" s="66"/>
      <c r="E189" s="17"/>
      <c r="F189" s="17"/>
      <c r="G189" s="21">
        <f t="shared" si="2"/>
        <v>0</v>
      </c>
      <c r="H189" s="66"/>
    </row>
    <row r="190" spans="1:8" x14ac:dyDescent="0.25">
      <c r="A190" s="74"/>
      <c r="B190" s="74"/>
      <c r="C190" s="13"/>
      <c r="D190" s="66"/>
      <c r="E190" s="17"/>
      <c r="F190" s="17"/>
      <c r="G190" s="21">
        <f t="shared" si="2"/>
        <v>0</v>
      </c>
      <c r="H190" s="66"/>
    </row>
    <row r="191" spans="1:8" x14ac:dyDescent="0.25">
      <c r="A191" s="74"/>
      <c r="B191" s="74"/>
      <c r="C191" s="13"/>
      <c r="D191" s="66"/>
      <c r="E191" s="17"/>
      <c r="F191" s="17"/>
      <c r="G191" s="21">
        <f t="shared" si="2"/>
        <v>0</v>
      </c>
      <c r="H191" s="66"/>
    </row>
    <row r="192" spans="1:8" x14ac:dyDescent="0.25">
      <c r="A192" s="74"/>
      <c r="B192" s="74"/>
      <c r="C192" s="13"/>
      <c r="D192" s="66"/>
      <c r="E192" s="17"/>
      <c r="F192" s="17"/>
      <c r="G192" s="21">
        <f t="shared" si="2"/>
        <v>0</v>
      </c>
      <c r="H192" s="66"/>
    </row>
    <row r="193" spans="1:8" x14ac:dyDescent="0.25">
      <c r="A193" s="74"/>
      <c r="B193" s="74"/>
      <c r="C193" s="13"/>
      <c r="D193" s="66"/>
      <c r="E193" s="17"/>
      <c r="F193" s="17"/>
      <c r="G193" s="21">
        <f t="shared" si="2"/>
        <v>0</v>
      </c>
      <c r="H193" s="66"/>
    </row>
    <row r="194" spans="1:8" x14ac:dyDescent="0.25">
      <c r="A194" s="74"/>
      <c r="B194" s="74"/>
      <c r="C194" s="13"/>
      <c r="D194" s="66"/>
      <c r="E194" s="17"/>
      <c r="F194" s="17"/>
      <c r="G194" s="21">
        <f t="shared" si="2"/>
        <v>0</v>
      </c>
      <c r="H194" s="66"/>
    </row>
    <row r="195" spans="1:8" x14ac:dyDescent="0.25">
      <c r="A195" s="74"/>
      <c r="B195" s="74"/>
      <c r="C195" s="13"/>
      <c r="D195" s="66"/>
      <c r="E195" s="17"/>
      <c r="F195" s="17"/>
      <c r="G195" s="21">
        <f t="shared" si="2"/>
        <v>0</v>
      </c>
      <c r="H195" s="66"/>
    </row>
    <row r="196" spans="1:8" x14ac:dyDescent="0.25">
      <c r="A196" s="74"/>
      <c r="B196" s="74"/>
      <c r="C196" s="13"/>
      <c r="D196" s="66"/>
      <c r="E196" s="17"/>
      <c r="F196" s="17"/>
      <c r="G196" s="21">
        <f t="shared" si="2"/>
        <v>0</v>
      </c>
      <c r="H196" s="66"/>
    </row>
    <row r="197" spans="1:8" x14ac:dyDescent="0.25">
      <c r="A197" s="74"/>
      <c r="B197" s="74"/>
      <c r="C197" s="13"/>
      <c r="D197" s="66"/>
      <c r="E197" s="17"/>
      <c r="F197" s="17"/>
      <c r="G197" s="21">
        <f t="shared" si="2"/>
        <v>0</v>
      </c>
      <c r="H197" s="66"/>
    </row>
    <row r="198" spans="1:8" x14ac:dyDescent="0.25">
      <c r="A198" s="74"/>
      <c r="B198" s="74"/>
      <c r="C198" s="13"/>
      <c r="D198" s="66"/>
      <c r="E198" s="17"/>
      <c r="F198" s="17"/>
      <c r="G198" s="21">
        <f t="shared" ref="G198:G261" si="3">G197+E198-F198</f>
        <v>0</v>
      </c>
      <c r="H198" s="66"/>
    </row>
    <row r="199" spans="1:8" x14ac:dyDescent="0.25">
      <c r="A199" s="74"/>
      <c r="B199" s="74"/>
      <c r="C199" s="13"/>
      <c r="D199" s="66"/>
      <c r="E199" s="17"/>
      <c r="F199" s="17"/>
      <c r="G199" s="21">
        <f t="shared" si="3"/>
        <v>0</v>
      </c>
      <c r="H199" s="66"/>
    </row>
    <row r="200" spans="1:8" x14ac:dyDescent="0.25">
      <c r="A200" s="74"/>
      <c r="B200" s="74"/>
      <c r="C200" s="13"/>
      <c r="D200" s="66"/>
      <c r="E200" s="17"/>
      <c r="F200" s="17"/>
      <c r="G200" s="21">
        <f t="shared" si="3"/>
        <v>0</v>
      </c>
      <c r="H200" s="66"/>
    </row>
    <row r="201" spans="1:8" x14ac:dyDescent="0.25">
      <c r="A201" s="74"/>
      <c r="B201" s="74"/>
      <c r="C201" s="13"/>
      <c r="D201" s="66"/>
      <c r="E201" s="17"/>
      <c r="F201" s="17"/>
      <c r="G201" s="21">
        <f t="shared" si="3"/>
        <v>0</v>
      </c>
      <c r="H201" s="66"/>
    </row>
    <row r="202" spans="1:8" x14ac:dyDescent="0.25">
      <c r="A202" s="74"/>
      <c r="B202" s="74"/>
      <c r="C202" s="13"/>
      <c r="D202" s="66"/>
      <c r="E202" s="17"/>
      <c r="F202" s="17"/>
      <c r="G202" s="21">
        <f t="shared" si="3"/>
        <v>0</v>
      </c>
      <c r="H202" s="66"/>
    </row>
    <row r="203" spans="1:8" x14ac:dyDescent="0.25">
      <c r="A203" s="74"/>
      <c r="B203" s="74"/>
      <c r="C203" s="13"/>
      <c r="D203" s="66"/>
      <c r="E203" s="17"/>
      <c r="F203" s="17"/>
      <c r="G203" s="21">
        <f t="shared" si="3"/>
        <v>0</v>
      </c>
      <c r="H203" s="66"/>
    </row>
    <row r="204" spans="1:8" x14ac:dyDescent="0.25">
      <c r="A204" s="74"/>
      <c r="B204" s="74"/>
      <c r="C204" s="13"/>
      <c r="D204" s="66"/>
      <c r="E204" s="17"/>
      <c r="F204" s="17"/>
      <c r="G204" s="21">
        <f t="shared" si="3"/>
        <v>0</v>
      </c>
      <c r="H204" s="66"/>
    </row>
    <row r="205" spans="1:8" x14ac:dyDescent="0.25">
      <c r="A205" s="74"/>
      <c r="B205" s="74"/>
      <c r="C205" s="13"/>
      <c r="D205" s="66"/>
      <c r="E205" s="17"/>
      <c r="F205" s="17"/>
      <c r="G205" s="21">
        <f t="shared" si="3"/>
        <v>0</v>
      </c>
      <c r="H205" s="66"/>
    </row>
    <row r="206" spans="1:8" x14ac:dyDescent="0.25">
      <c r="A206" s="74"/>
      <c r="B206" s="74"/>
      <c r="C206" s="13"/>
      <c r="D206" s="66"/>
      <c r="E206" s="17"/>
      <c r="F206" s="17"/>
      <c r="G206" s="21">
        <f t="shared" si="3"/>
        <v>0</v>
      </c>
      <c r="H206" s="66"/>
    </row>
    <row r="207" spans="1:8" x14ac:dyDescent="0.25">
      <c r="A207" s="74"/>
      <c r="B207" s="74"/>
      <c r="C207" s="13"/>
      <c r="D207" s="66"/>
      <c r="E207" s="17"/>
      <c r="F207" s="17"/>
      <c r="G207" s="21">
        <f t="shared" si="3"/>
        <v>0</v>
      </c>
      <c r="H207" s="66"/>
    </row>
    <row r="208" spans="1:8" x14ac:dyDescent="0.25">
      <c r="A208" s="74"/>
      <c r="B208" s="74"/>
      <c r="C208" s="13"/>
      <c r="D208" s="66"/>
      <c r="E208" s="17"/>
      <c r="F208" s="17"/>
      <c r="G208" s="21">
        <f t="shared" si="3"/>
        <v>0</v>
      </c>
      <c r="H208" s="66"/>
    </row>
    <row r="209" spans="1:8" x14ac:dyDescent="0.25">
      <c r="A209" s="74"/>
      <c r="B209" s="74"/>
      <c r="C209" s="13"/>
      <c r="D209" s="66"/>
      <c r="E209" s="17"/>
      <c r="F209" s="17"/>
      <c r="G209" s="21">
        <f t="shared" si="3"/>
        <v>0</v>
      </c>
      <c r="H209" s="66"/>
    </row>
    <row r="210" spans="1:8" x14ac:dyDescent="0.25">
      <c r="A210" s="74"/>
      <c r="B210" s="74"/>
      <c r="C210" s="13"/>
      <c r="D210" s="66"/>
      <c r="E210" s="17"/>
      <c r="F210" s="17"/>
      <c r="G210" s="21">
        <f t="shared" si="3"/>
        <v>0</v>
      </c>
      <c r="H210" s="66"/>
    </row>
    <row r="211" spans="1:8" x14ac:dyDescent="0.25">
      <c r="A211" s="74"/>
      <c r="B211" s="74"/>
      <c r="C211" s="13"/>
      <c r="D211" s="66"/>
      <c r="E211" s="17"/>
      <c r="F211" s="17"/>
      <c r="G211" s="21">
        <f t="shared" si="3"/>
        <v>0</v>
      </c>
      <c r="H211" s="66"/>
    </row>
    <row r="212" spans="1:8" x14ac:dyDescent="0.25">
      <c r="A212" s="74"/>
      <c r="B212" s="74"/>
      <c r="C212" s="13"/>
      <c r="D212" s="66"/>
      <c r="E212" s="17"/>
      <c r="F212" s="17"/>
      <c r="G212" s="21">
        <f t="shared" si="3"/>
        <v>0</v>
      </c>
      <c r="H212" s="66"/>
    </row>
    <row r="213" spans="1:8" x14ac:dyDescent="0.25">
      <c r="A213" s="74"/>
      <c r="B213" s="74"/>
      <c r="C213" s="13"/>
      <c r="D213" s="66"/>
      <c r="E213" s="17"/>
      <c r="F213" s="17"/>
      <c r="G213" s="21">
        <f t="shared" si="3"/>
        <v>0</v>
      </c>
      <c r="H213" s="66"/>
    </row>
    <row r="214" spans="1:8" x14ac:dyDescent="0.25">
      <c r="A214" s="74"/>
      <c r="B214" s="74"/>
      <c r="C214" s="13"/>
      <c r="D214" s="66"/>
      <c r="E214" s="17"/>
      <c r="F214" s="17"/>
      <c r="G214" s="21">
        <f t="shared" si="3"/>
        <v>0</v>
      </c>
      <c r="H214" s="66"/>
    </row>
    <row r="215" spans="1:8" x14ac:dyDescent="0.25">
      <c r="A215" s="74"/>
      <c r="B215" s="74"/>
      <c r="C215" s="13"/>
      <c r="D215" s="66"/>
      <c r="E215" s="17"/>
      <c r="F215" s="17"/>
      <c r="G215" s="21">
        <f t="shared" si="3"/>
        <v>0</v>
      </c>
      <c r="H215" s="66"/>
    </row>
    <row r="216" spans="1:8" x14ac:dyDescent="0.25">
      <c r="A216" s="74"/>
      <c r="B216" s="74"/>
      <c r="C216" s="13"/>
      <c r="D216" s="66"/>
      <c r="E216" s="17"/>
      <c r="F216" s="17"/>
      <c r="G216" s="21">
        <f t="shared" si="3"/>
        <v>0</v>
      </c>
      <c r="H216" s="66"/>
    </row>
    <row r="217" spans="1:8" x14ac:dyDescent="0.25">
      <c r="A217" s="74"/>
      <c r="B217" s="74"/>
      <c r="C217" s="13"/>
      <c r="D217" s="66"/>
      <c r="E217" s="17"/>
      <c r="F217" s="17"/>
      <c r="G217" s="21">
        <f t="shared" si="3"/>
        <v>0</v>
      </c>
      <c r="H217" s="66"/>
    </row>
    <row r="218" spans="1:8" x14ac:dyDescent="0.25">
      <c r="A218" s="74"/>
      <c r="B218" s="74"/>
      <c r="C218" s="13"/>
      <c r="D218" s="66"/>
      <c r="E218" s="17"/>
      <c r="F218" s="17"/>
      <c r="G218" s="21">
        <f t="shared" si="3"/>
        <v>0</v>
      </c>
      <c r="H218" s="66"/>
    </row>
    <row r="219" spans="1:8" x14ac:dyDescent="0.25">
      <c r="A219" s="74"/>
      <c r="B219" s="74"/>
      <c r="C219" s="13"/>
      <c r="D219" s="66"/>
      <c r="E219" s="17"/>
      <c r="F219" s="17"/>
      <c r="G219" s="21">
        <f t="shared" si="3"/>
        <v>0</v>
      </c>
      <c r="H219" s="66"/>
    </row>
    <row r="220" spans="1:8" x14ac:dyDescent="0.25">
      <c r="A220" s="74"/>
      <c r="B220" s="74"/>
      <c r="C220" s="13"/>
      <c r="D220" s="66"/>
      <c r="E220" s="17"/>
      <c r="F220" s="17"/>
      <c r="G220" s="21">
        <f t="shared" si="3"/>
        <v>0</v>
      </c>
      <c r="H220" s="66"/>
    </row>
    <row r="221" spans="1:8" x14ac:dyDescent="0.25">
      <c r="A221" s="74"/>
      <c r="B221" s="74"/>
      <c r="C221" s="13"/>
      <c r="D221" s="66"/>
      <c r="E221" s="17"/>
      <c r="F221" s="17"/>
      <c r="G221" s="21">
        <f t="shared" si="3"/>
        <v>0</v>
      </c>
      <c r="H221" s="66"/>
    </row>
    <row r="222" spans="1:8" x14ac:dyDescent="0.25">
      <c r="A222" s="74"/>
      <c r="B222" s="74"/>
      <c r="C222" s="13"/>
      <c r="D222" s="66"/>
      <c r="E222" s="17"/>
      <c r="F222" s="17"/>
      <c r="G222" s="21">
        <f t="shared" si="3"/>
        <v>0</v>
      </c>
      <c r="H222" s="66"/>
    </row>
    <row r="223" spans="1:8" x14ac:dyDescent="0.25">
      <c r="A223" s="74"/>
      <c r="B223" s="74"/>
      <c r="C223" s="13"/>
      <c r="D223" s="66"/>
      <c r="E223" s="17"/>
      <c r="F223" s="17"/>
      <c r="G223" s="21">
        <f t="shared" si="3"/>
        <v>0</v>
      </c>
      <c r="H223" s="66"/>
    </row>
    <row r="224" spans="1:8" x14ac:dyDescent="0.25">
      <c r="A224" s="74"/>
      <c r="B224" s="74"/>
      <c r="C224" s="13"/>
      <c r="D224" s="66"/>
      <c r="E224" s="17"/>
      <c r="F224" s="17"/>
      <c r="G224" s="21">
        <f t="shared" si="3"/>
        <v>0</v>
      </c>
      <c r="H224" s="66"/>
    </row>
    <row r="225" spans="1:8" x14ac:dyDescent="0.25">
      <c r="A225" s="74"/>
      <c r="B225" s="74"/>
      <c r="C225" s="13"/>
      <c r="D225" s="66"/>
      <c r="E225" s="17"/>
      <c r="F225" s="17"/>
      <c r="G225" s="21">
        <f t="shared" si="3"/>
        <v>0</v>
      </c>
      <c r="H225" s="66"/>
    </row>
    <row r="226" spans="1:8" x14ac:dyDescent="0.25">
      <c r="A226" s="74"/>
      <c r="B226" s="74"/>
      <c r="C226" s="13"/>
      <c r="D226" s="66"/>
      <c r="E226" s="17"/>
      <c r="F226" s="17"/>
      <c r="G226" s="21">
        <f t="shared" si="3"/>
        <v>0</v>
      </c>
      <c r="H226" s="66"/>
    </row>
    <row r="227" spans="1:8" x14ac:dyDescent="0.25">
      <c r="A227" s="74"/>
      <c r="B227" s="74"/>
      <c r="C227" s="13"/>
      <c r="D227" s="66"/>
      <c r="E227" s="17"/>
      <c r="F227" s="17"/>
      <c r="G227" s="21">
        <f t="shared" si="3"/>
        <v>0</v>
      </c>
      <c r="H227" s="66"/>
    </row>
    <row r="228" spans="1:8" x14ac:dyDescent="0.25">
      <c r="A228" s="74"/>
      <c r="B228" s="74"/>
      <c r="C228" s="13"/>
      <c r="D228" s="66"/>
      <c r="E228" s="17"/>
      <c r="F228" s="17"/>
      <c r="G228" s="21">
        <f t="shared" si="3"/>
        <v>0</v>
      </c>
      <c r="H228" s="66"/>
    </row>
    <row r="229" spans="1:8" x14ac:dyDescent="0.25">
      <c r="A229" s="74"/>
      <c r="B229" s="74"/>
      <c r="C229" s="13"/>
      <c r="D229" s="66"/>
      <c r="E229" s="17"/>
      <c r="F229" s="17"/>
      <c r="G229" s="21">
        <f t="shared" si="3"/>
        <v>0</v>
      </c>
      <c r="H229" s="66"/>
    </row>
    <row r="230" spans="1:8" x14ac:dyDescent="0.25">
      <c r="A230" s="74"/>
      <c r="B230" s="74"/>
      <c r="C230" s="13"/>
      <c r="D230" s="66"/>
      <c r="E230" s="17"/>
      <c r="F230" s="17"/>
      <c r="G230" s="21">
        <f t="shared" si="3"/>
        <v>0</v>
      </c>
      <c r="H230" s="66"/>
    </row>
    <row r="231" spans="1:8" x14ac:dyDescent="0.25">
      <c r="A231" s="74"/>
      <c r="B231" s="74"/>
      <c r="C231" s="13"/>
      <c r="D231" s="66"/>
      <c r="E231" s="17"/>
      <c r="F231" s="17"/>
      <c r="G231" s="21">
        <f t="shared" si="3"/>
        <v>0</v>
      </c>
      <c r="H231" s="66"/>
    </row>
    <row r="232" spans="1:8" x14ac:dyDescent="0.25">
      <c r="A232" s="74"/>
      <c r="B232" s="74"/>
      <c r="C232" s="13"/>
      <c r="D232" s="66"/>
      <c r="E232" s="17"/>
      <c r="F232" s="17"/>
      <c r="G232" s="21">
        <f t="shared" si="3"/>
        <v>0</v>
      </c>
      <c r="H232" s="66"/>
    </row>
    <row r="233" spans="1:8" x14ac:dyDescent="0.25">
      <c r="A233" s="74"/>
      <c r="B233" s="74"/>
      <c r="C233" s="13"/>
      <c r="D233" s="66"/>
      <c r="E233" s="17"/>
      <c r="F233" s="17"/>
      <c r="G233" s="21">
        <f t="shared" si="3"/>
        <v>0</v>
      </c>
      <c r="H233" s="66"/>
    </row>
    <row r="234" spans="1:8" x14ac:dyDescent="0.25">
      <c r="A234" s="74"/>
      <c r="B234" s="74"/>
      <c r="C234" s="13"/>
      <c r="D234" s="66"/>
      <c r="E234" s="17"/>
      <c r="F234" s="17"/>
      <c r="G234" s="21">
        <f t="shared" si="3"/>
        <v>0</v>
      </c>
      <c r="H234" s="66"/>
    </row>
    <row r="235" spans="1:8" x14ac:dyDescent="0.25">
      <c r="A235" s="74"/>
      <c r="B235" s="74"/>
      <c r="C235" s="13"/>
      <c r="D235" s="66"/>
      <c r="E235" s="17"/>
      <c r="F235" s="17"/>
      <c r="G235" s="21">
        <f t="shared" si="3"/>
        <v>0</v>
      </c>
      <c r="H235" s="66"/>
    </row>
    <row r="236" spans="1:8" x14ac:dyDescent="0.25">
      <c r="A236" s="74"/>
      <c r="B236" s="74"/>
      <c r="C236" s="13"/>
      <c r="D236" s="66"/>
      <c r="E236" s="17"/>
      <c r="F236" s="17"/>
      <c r="G236" s="21">
        <f t="shared" si="3"/>
        <v>0</v>
      </c>
      <c r="H236" s="66"/>
    </row>
    <row r="237" spans="1:8" x14ac:dyDescent="0.25">
      <c r="A237" s="74"/>
      <c r="B237" s="74"/>
      <c r="C237" s="13"/>
      <c r="D237" s="66"/>
      <c r="E237" s="17"/>
      <c r="F237" s="17"/>
      <c r="G237" s="21">
        <f t="shared" si="3"/>
        <v>0</v>
      </c>
      <c r="H237" s="66"/>
    </row>
    <row r="238" spans="1:8" x14ac:dyDescent="0.25">
      <c r="A238" s="74"/>
      <c r="B238" s="74"/>
      <c r="C238" s="13"/>
      <c r="D238" s="66"/>
      <c r="E238" s="17"/>
      <c r="F238" s="17"/>
      <c r="G238" s="21">
        <f t="shared" si="3"/>
        <v>0</v>
      </c>
      <c r="H238" s="66"/>
    </row>
    <row r="239" spans="1:8" x14ac:dyDescent="0.25">
      <c r="A239" s="74"/>
      <c r="B239" s="74"/>
      <c r="C239" s="13"/>
      <c r="D239" s="66"/>
      <c r="E239" s="17"/>
      <c r="F239" s="17"/>
      <c r="G239" s="21">
        <f t="shared" si="3"/>
        <v>0</v>
      </c>
      <c r="H239" s="66"/>
    </row>
    <row r="240" spans="1:8" x14ac:dyDescent="0.25">
      <c r="A240" s="74"/>
      <c r="B240" s="74"/>
      <c r="C240" s="13"/>
      <c r="D240" s="66"/>
      <c r="E240" s="17"/>
      <c r="F240" s="17"/>
      <c r="G240" s="21">
        <f t="shared" si="3"/>
        <v>0</v>
      </c>
      <c r="H240" s="66"/>
    </row>
    <row r="241" spans="1:8" x14ac:dyDescent="0.25">
      <c r="A241" s="74"/>
      <c r="B241" s="74"/>
      <c r="C241" s="13"/>
      <c r="D241" s="66"/>
      <c r="E241" s="17"/>
      <c r="F241" s="17"/>
      <c r="G241" s="21">
        <f t="shared" si="3"/>
        <v>0</v>
      </c>
      <c r="H241" s="66"/>
    </row>
    <row r="242" spans="1:8" x14ac:dyDescent="0.25">
      <c r="A242" s="74"/>
      <c r="B242" s="74"/>
      <c r="C242" s="13"/>
      <c r="D242" s="66"/>
      <c r="E242" s="17"/>
      <c r="F242" s="17"/>
      <c r="G242" s="21">
        <f t="shared" si="3"/>
        <v>0</v>
      </c>
      <c r="H242" s="66"/>
    </row>
    <row r="243" spans="1:8" x14ac:dyDescent="0.25">
      <c r="A243" s="74"/>
      <c r="B243" s="74"/>
      <c r="C243" s="13"/>
      <c r="D243" s="66"/>
      <c r="E243" s="17"/>
      <c r="F243" s="17"/>
      <c r="G243" s="21">
        <f t="shared" si="3"/>
        <v>0</v>
      </c>
      <c r="H243" s="66"/>
    </row>
    <row r="244" spans="1:8" x14ac:dyDescent="0.25">
      <c r="A244" s="74"/>
      <c r="B244" s="74"/>
      <c r="C244" s="13"/>
      <c r="D244" s="66"/>
      <c r="E244" s="17"/>
      <c r="F244" s="17"/>
      <c r="G244" s="21">
        <f t="shared" si="3"/>
        <v>0</v>
      </c>
      <c r="H244" s="66"/>
    </row>
    <row r="245" spans="1:8" x14ac:dyDescent="0.25">
      <c r="A245" s="74"/>
      <c r="B245" s="74"/>
      <c r="C245" s="13"/>
      <c r="D245" s="66"/>
      <c r="E245" s="17"/>
      <c r="F245" s="17"/>
      <c r="G245" s="21">
        <f t="shared" si="3"/>
        <v>0</v>
      </c>
      <c r="H245" s="66"/>
    </row>
    <row r="246" spans="1:8" x14ac:dyDescent="0.25">
      <c r="A246" s="74"/>
      <c r="B246" s="74"/>
      <c r="C246" s="13"/>
      <c r="D246" s="66"/>
      <c r="E246" s="17"/>
      <c r="F246" s="17"/>
      <c r="G246" s="21">
        <f t="shared" si="3"/>
        <v>0</v>
      </c>
      <c r="H246" s="66"/>
    </row>
    <row r="247" spans="1:8" x14ac:dyDescent="0.25">
      <c r="A247" s="74"/>
      <c r="B247" s="74"/>
      <c r="C247" s="13"/>
      <c r="D247" s="66"/>
      <c r="E247" s="17"/>
      <c r="F247" s="17"/>
      <c r="G247" s="21">
        <f t="shared" si="3"/>
        <v>0</v>
      </c>
      <c r="H247" s="66"/>
    </row>
    <row r="248" spans="1:8" x14ac:dyDescent="0.25">
      <c r="A248" s="74"/>
      <c r="B248" s="74"/>
      <c r="C248" s="13"/>
      <c r="D248" s="66"/>
      <c r="E248" s="17"/>
      <c r="F248" s="17"/>
      <c r="G248" s="21">
        <f t="shared" si="3"/>
        <v>0</v>
      </c>
      <c r="H248" s="66"/>
    </row>
    <row r="249" spans="1:8" x14ac:dyDescent="0.25">
      <c r="A249" s="74"/>
      <c r="B249" s="74"/>
      <c r="C249" s="13"/>
      <c r="D249" s="66"/>
      <c r="E249" s="17"/>
      <c r="F249" s="17"/>
      <c r="G249" s="21">
        <f t="shared" si="3"/>
        <v>0</v>
      </c>
      <c r="H249" s="66"/>
    </row>
    <row r="250" spans="1:8" x14ac:dyDescent="0.25">
      <c r="A250" s="74"/>
      <c r="B250" s="74"/>
      <c r="C250" s="13"/>
      <c r="D250" s="66"/>
      <c r="E250" s="17"/>
      <c r="F250" s="17"/>
      <c r="G250" s="21">
        <f t="shared" si="3"/>
        <v>0</v>
      </c>
      <c r="H250" s="66"/>
    </row>
    <row r="251" spans="1:8" x14ac:dyDescent="0.25">
      <c r="A251" s="74"/>
      <c r="B251" s="74"/>
      <c r="C251" s="13"/>
      <c r="D251" s="66"/>
      <c r="E251" s="17"/>
      <c r="F251" s="17"/>
      <c r="G251" s="21">
        <f t="shared" si="3"/>
        <v>0</v>
      </c>
      <c r="H251" s="66"/>
    </row>
    <row r="252" spans="1:8" x14ac:dyDescent="0.25">
      <c r="A252" s="74"/>
      <c r="B252" s="74"/>
      <c r="C252" s="13"/>
      <c r="D252" s="66"/>
      <c r="E252" s="17"/>
      <c r="F252" s="17"/>
      <c r="G252" s="21">
        <f t="shared" si="3"/>
        <v>0</v>
      </c>
      <c r="H252" s="66"/>
    </row>
    <row r="253" spans="1:8" x14ac:dyDescent="0.25">
      <c r="A253" s="74"/>
      <c r="B253" s="74"/>
      <c r="C253" s="13"/>
      <c r="D253" s="66"/>
      <c r="E253" s="17"/>
      <c r="F253" s="17"/>
      <c r="G253" s="21">
        <f t="shared" si="3"/>
        <v>0</v>
      </c>
      <c r="H253" s="66"/>
    </row>
    <row r="254" spans="1:8" x14ac:dyDescent="0.25">
      <c r="A254" s="74"/>
      <c r="B254" s="74"/>
      <c r="C254" s="13"/>
      <c r="D254" s="66"/>
      <c r="E254" s="17"/>
      <c r="F254" s="17"/>
      <c r="G254" s="21">
        <f t="shared" si="3"/>
        <v>0</v>
      </c>
      <c r="H254" s="66"/>
    </row>
    <row r="255" spans="1:8" x14ac:dyDescent="0.25">
      <c r="A255" s="74"/>
      <c r="B255" s="74"/>
      <c r="C255" s="13"/>
      <c r="D255" s="66"/>
      <c r="E255" s="17"/>
      <c r="F255" s="17"/>
      <c r="G255" s="21">
        <f t="shared" si="3"/>
        <v>0</v>
      </c>
      <c r="H255" s="66"/>
    </row>
    <row r="256" spans="1:8" x14ac:dyDescent="0.25">
      <c r="A256" s="74"/>
      <c r="B256" s="74"/>
      <c r="C256" s="13"/>
      <c r="D256" s="66"/>
      <c r="E256" s="17"/>
      <c r="F256" s="17"/>
      <c r="G256" s="21">
        <f t="shared" si="3"/>
        <v>0</v>
      </c>
      <c r="H256" s="66"/>
    </row>
    <row r="257" spans="1:8" x14ac:dyDescent="0.25">
      <c r="A257" s="74"/>
      <c r="B257" s="74"/>
      <c r="C257" s="13"/>
      <c r="D257" s="66"/>
      <c r="E257" s="17"/>
      <c r="F257" s="17"/>
      <c r="G257" s="21">
        <f t="shared" si="3"/>
        <v>0</v>
      </c>
      <c r="H257" s="66"/>
    </row>
    <row r="258" spans="1:8" x14ac:dyDescent="0.25">
      <c r="A258" s="74"/>
      <c r="B258" s="74"/>
      <c r="C258" s="13"/>
      <c r="D258" s="66"/>
      <c r="E258" s="17"/>
      <c r="F258" s="17"/>
      <c r="G258" s="21">
        <f t="shared" si="3"/>
        <v>0</v>
      </c>
      <c r="H258" s="66"/>
    </row>
    <row r="259" spans="1:8" x14ac:dyDescent="0.25">
      <c r="A259" s="74"/>
      <c r="B259" s="74"/>
      <c r="C259" s="13"/>
      <c r="D259" s="66"/>
      <c r="E259" s="17"/>
      <c r="F259" s="17"/>
      <c r="G259" s="21">
        <f t="shared" si="3"/>
        <v>0</v>
      </c>
      <c r="H259" s="66"/>
    </row>
    <row r="260" spans="1:8" x14ac:dyDescent="0.25">
      <c r="A260" s="74"/>
      <c r="B260" s="74"/>
      <c r="C260" s="13"/>
      <c r="D260" s="66"/>
      <c r="E260" s="17"/>
      <c r="F260" s="17"/>
      <c r="G260" s="21">
        <f t="shared" si="3"/>
        <v>0</v>
      </c>
      <c r="H260" s="66"/>
    </row>
    <row r="261" spans="1:8" x14ac:dyDescent="0.25">
      <c r="A261" s="74"/>
      <c r="B261" s="74"/>
      <c r="C261" s="13"/>
      <c r="D261" s="66"/>
      <c r="E261" s="17"/>
      <c r="F261" s="17"/>
      <c r="G261" s="21">
        <f t="shared" si="3"/>
        <v>0</v>
      </c>
      <c r="H261" s="66"/>
    </row>
    <row r="262" spans="1:8" x14ac:dyDescent="0.25">
      <c r="A262" s="74"/>
      <c r="B262" s="74"/>
      <c r="C262" s="13"/>
      <c r="D262" s="66"/>
      <c r="E262" s="17"/>
      <c r="F262" s="17"/>
      <c r="G262" s="21">
        <f t="shared" ref="G262:G298" si="4">G261+E262-F262</f>
        <v>0</v>
      </c>
      <c r="H262" s="66"/>
    </row>
    <row r="263" spans="1:8" x14ac:dyDescent="0.25">
      <c r="A263" s="74"/>
      <c r="B263" s="74"/>
      <c r="C263" s="13"/>
      <c r="D263" s="66"/>
      <c r="E263" s="17"/>
      <c r="F263" s="17"/>
      <c r="G263" s="21">
        <f t="shared" si="4"/>
        <v>0</v>
      </c>
      <c r="H263" s="66"/>
    </row>
    <row r="264" spans="1:8" x14ac:dyDescent="0.25">
      <c r="A264" s="74"/>
      <c r="B264" s="74"/>
      <c r="C264" s="13"/>
      <c r="D264" s="66"/>
      <c r="E264" s="17"/>
      <c r="F264" s="17"/>
      <c r="G264" s="21">
        <f t="shared" si="4"/>
        <v>0</v>
      </c>
      <c r="H264" s="66"/>
    </row>
    <row r="265" spans="1:8" x14ac:dyDescent="0.25">
      <c r="A265" s="74"/>
      <c r="B265" s="74"/>
      <c r="C265" s="13"/>
      <c r="D265" s="66"/>
      <c r="E265" s="17"/>
      <c r="F265" s="17"/>
      <c r="G265" s="21">
        <f t="shared" si="4"/>
        <v>0</v>
      </c>
      <c r="H265" s="66"/>
    </row>
    <row r="266" spans="1:8" x14ac:dyDescent="0.25">
      <c r="A266" s="74"/>
      <c r="B266" s="74"/>
      <c r="C266" s="13"/>
      <c r="D266" s="66"/>
      <c r="E266" s="17"/>
      <c r="F266" s="17"/>
      <c r="G266" s="21">
        <f t="shared" si="4"/>
        <v>0</v>
      </c>
      <c r="H266" s="66"/>
    </row>
    <row r="267" spans="1:8" x14ac:dyDescent="0.25">
      <c r="A267" s="74"/>
      <c r="B267" s="74"/>
      <c r="C267" s="13"/>
      <c r="D267" s="66"/>
      <c r="E267" s="17"/>
      <c r="F267" s="17"/>
      <c r="G267" s="21">
        <f t="shared" si="4"/>
        <v>0</v>
      </c>
      <c r="H267" s="66"/>
    </row>
    <row r="268" spans="1:8" x14ac:dyDescent="0.25">
      <c r="A268" s="74"/>
      <c r="B268" s="74"/>
      <c r="C268" s="13"/>
      <c r="D268" s="66"/>
      <c r="E268" s="17"/>
      <c r="F268" s="17"/>
      <c r="G268" s="21">
        <f t="shared" si="4"/>
        <v>0</v>
      </c>
      <c r="H268" s="66"/>
    </row>
    <row r="269" spans="1:8" x14ac:dyDescent="0.25">
      <c r="A269" s="74"/>
      <c r="B269" s="74"/>
      <c r="C269" s="13"/>
      <c r="D269" s="66"/>
      <c r="E269" s="17"/>
      <c r="F269" s="17"/>
      <c r="G269" s="21">
        <f t="shared" si="4"/>
        <v>0</v>
      </c>
      <c r="H269" s="66"/>
    </row>
    <row r="270" spans="1:8" x14ac:dyDescent="0.25">
      <c r="A270" s="74"/>
      <c r="B270" s="74"/>
      <c r="C270" s="13"/>
      <c r="D270" s="66"/>
      <c r="E270" s="17"/>
      <c r="F270" s="17"/>
      <c r="G270" s="21">
        <f t="shared" si="4"/>
        <v>0</v>
      </c>
      <c r="H270" s="66"/>
    </row>
    <row r="271" spans="1:8" x14ac:dyDescent="0.25">
      <c r="A271" s="74"/>
      <c r="B271" s="74"/>
      <c r="C271" s="13"/>
      <c r="D271" s="66"/>
      <c r="E271" s="17"/>
      <c r="F271" s="17"/>
      <c r="G271" s="21">
        <f t="shared" si="4"/>
        <v>0</v>
      </c>
      <c r="H271" s="66"/>
    </row>
    <row r="272" spans="1:8" x14ac:dyDescent="0.25">
      <c r="A272" s="74"/>
      <c r="B272" s="74"/>
      <c r="C272" s="13"/>
      <c r="D272" s="66"/>
      <c r="E272" s="17"/>
      <c r="F272" s="17"/>
      <c r="G272" s="21">
        <f t="shared" si="4"/>
        <v>0</v>
      </c>
      <c r="H272" s="66"/>
    </row>
    <row r="273" spans="1:8" x14ac:dyDescent="0.25">
      <c r="A273" s="74"/>
      <c r="B273" s="74"/>
      <c r="C273" s="13"/>
      <c r="D273" s="66"/>
      <c r="E273" s="17"/>
      <c r="F273" s="17"/>
      <c r="G273" s="21">
        <f t="shared" si="4"/>
        <v>0</v>
      </c>
      <c r="H273" s="66"/>
    </row>
    <row r="274" spans="1:8" x14ac:dyDescent="0.25">
      <c r="A274" s="74"/>
      <c r="B274" s="74"/>
      <c r="C274" s="13"/>
      <c r="D274" s="66"/>
      <c r="E274" s="17"/>
      <c r="F274" s="17"/>
      <c r="G274" s="21">
        <f t="shared" si="4"/>
        <v>0</v>
      </c>
      <c r="H274" s="66"/>
    </row>
    <row r="275" spans="1:8" x14ac:dyDescent="0.25">
      <c r="A275" s="74"/>
      <c r="B275" s="74"/>
      <c r="C275" s="13"/>
      <c r="D275" s="66"/>
      <c r="E275" s="17"/>
      <c r="F275" s="17"/>
      <c r="G275" s="21">
        <f t="shared" si="4"/>
        <v>0</v>
      </c>
      <c r="H275" s="66"/>
    </row>
    <row r="276" spans="1:8" x14ac:dyDescent="0.25">
      <c r="A276" s="74"/>
      <c r="B276" s="74"/>
      <c r="C276" s="13"/>
      <c r="D276" s="66"/>
      <c r="E276" s="17"/>
      <c r="F276" s="17"/>
      <c r="G276" s="21">
        <f t="shared" si="4"/>
        <v>0</v>
      </c>
      <c r="H276" s="66"/>
    </row>
    <row r="277" spans="1:8" x14ac:dyDescent="0.25">
      <c r="A277" s="74"/>
      <c r="B277" s="74"/>
      <c r="C277" s="13"/>
      <c r="D277" s="66"/>
      <c r="E277" s="17"/>
      <c r="F277" s="17"/>
      <c r="G277" s="21">
        <f t="shared" si="4"/>
        <v>0</v>
      </c>
      <c r="H277" s="66"/>
    </row>
    <row r="278" spans="1:8" x14ac:dyDescent="0.25">
      <c r="A278" s="74"/>
      <c r="B278" s="74"/>
      <c r="C278" s="13"/>
      <c r="D278" s="66"/>
      <c r="E278" s="17"/>
      <c r="F278" s="17"/>
      <c r="G278" s="21">
        <f t="shared" si="4"/>
        <v>0</v>
      </c>
      <c r="H278" s="66"/>
    </row>
    <row r="279" spans="1:8" x14ac:dyDescent="0.25">
      <c r="A279" s="74"/>
      <c r="B279" s="74"/>
      <c r="C279" s="13"/>
      <c r="D279" s="66"/>
      <c r="E279" s="17"/>
      <c r="F279" s="17"/>
      <c r="G279" s="21">
        <f t="shared" si="4"/>
        <v>0</v>
      </c>
      <c r="H279" s="66"/>
    </row>
    <row r="280" spans="1:8" x14ac:dyDescent="0.25">
      <c r="A280" s="74"/>
      <c r="B280" s="74"/>
      <c r="C280" s="13"/>
      <c r="D280" s="66"/>
      <c r="E280" s="17"/>
      <c r="F280" s="17"/>
      <c r="G280" s="21">
        <f t="shared" si="4"/>
        <v>0</v>
      </c>
      <c r="H280" s="66"/>
    </row>
    <row r="281" spans="1:8" x14ac:dyDescent="0.25">
      <c r="A281" s="74"/>
      <c r="B281" s="74"/>
      <c r="C281" s="13"/>
      <c r="D281" s="66"/>
      <c r="E281" s="17"/>
      <c r="F281" s="17"/>
      <c r="G281" s="21">
        <f t="shared" si="4"/>
        <v>0</v>
      </c>
      <c r="H281" s="66"/>
    </row>
    <row r="282" spans="1:8" x14ac:dyDescent="0.25">
      <c r="A282" s="74"/>
      <c r="B282" s="74"/>
      <c r="C282" s="13"/>
      <c r="D282" s="66"/>
      <c r="E282" s="17"/>
      <c r="F282" s="17"/>
      <c r="G282" s="21">
        <f t="shared" si="4"/>
        <v>0</v>
      </c>
      <c r="H282" s="66"/>
    </row>
    <row r="283" spans="1:8" x14ac:dyDescent="0.25">
      <c r="A283" s="74"/>
      <c r="B283" s="74"/>
      <c r="C283" s="13"/>
      <c r="D283" s="66"/>
      <c r="E283" s="17"/>
      <c r="F283" s="17"/>
      <c r="G283" s="21">
        <f t="shared" si="4"/>
        <v>0</v>
      </c>
      <c r="H283" s="66"/>
    </row>
    <row r="284" spans="1:8" x14ac:dyDescent="0.25">
      <c r="A284" s="74"/>
      <c r="B284" s="74"/>
      <c r="C284" s="13"/>
      <c r="D284" s="66"/>
      <c r="E284" s="17"/>
      <c r="F284" s="17"/>
      <c r="G284" s="21">
        <f t="shared" si="4"/>
        <v>0</v>
      </c>
      <c r="H284" s="66"/>
    </row>
    <row r="285" spans="1:8" x14ac:dyDescent="0.25">
      <c r="A285" s="74"/>
      <c r="B285" s="74"/>
      <c r="C285" s="13"/>
      <c r="D285" s="66"/>
      <c r="E285" s="17"/>
      <c r="F285" s="17"/>
      <c r="G285" s="21">
        <f t="shared" si="4"/>
        <v>0</v>
      </c>
      <c r="H285" s="66"/>
    </row>
    <row r="286" spans="1:8" x14ac:dyDescent="0.25">
      <c r="A286" s="74"/>
      <c r="B286" s="74"/>
      <c r="C286" s="13"/>
      <c r="D286" s="66"/>
      <c r="E286" s="17"/>
      <c r="F286" s="17"/>
      <c r="G286" s="21">
        <f t="shared" si="4"/>
        <v>0</v>
      </c>
      <c r="H286" s="66"/>
    </row>
    <row r="287" spans="1:8" x14ac:dyDescent="0.25">
      <c r="A287" s="74"/>
      <c r="B287" s="74"/>
      <c r="C287" s="13"/>
      <c r="D287" s="66"/>
      <c r="E287" s="17"/>
      <c r="F287" s="17"/>
      <c r="G287" s="21">
        <f t="shared" si="4"/>
        <v>0</v>
      </c>
      <c r="H287" s="66"/>
    </row>
    <row r="288" spans="1:8" x14ac:dyDescent="0.25">
      <c r="A288" s="74"/>
      <c r="B288" s="74"/>
      <c r="C288" s="13"/>
      <c r="D288" s="66"/>
      <c r="E288" s="17"/>
      <c r="F288" s="17"/>
      <c r="G288" s="21">
        <f t="shared" si="4"/>
        <v>0</v>
      </c>
      <c r="H288" s="66"/>
    </row>
    <row r="289" spans="1:8" x14ac:dyDescent="0.25">
      <c r="A289" s="74"/>
      <c r="B289" s="74"/>
      <c r="C289" s="13"/>
      <c r="D289" s="66"/>
      <c r="E289" s="17"/>
      <c r="F289" s="17"/>
      <c r="G289" s="21">
        <f t="shared" si="4"/>
        <v>0</v>
      </c>
      <c r="H289" s="66"/>
    </row>
    <row r="290" spans="1:8" x14ac:dyDescent="0.25">
      <c r="A290" s="74"/>
      <c r="B290" s="74"/>
      <c r="C290" s="13"/>
      <c r="D290" s="66"/>
      <c r="E290" s="17"/>
      <c r="F290" s="17"/>
      <c r="G290" s="21">
        <f t="shared" si="4"/>
        <v>0</v>
      </c>
      <c r="H290" s="66"/>
    </row>
    <row r="291" spans="1:8" x14ac:dyDescent="0.25">
      <c r="A291" s="74"/>
      <c r="B291" s="74"/>
      <c r="C291" s="13"/>
      <c r="D291" s="66"/>
      <c r="E291" s="17"/>
      <c r="F291" s="17"/>
      <c r="G291" s="21">
        <f t="shared" si="4"/>
        <v>0</v>
      </c>
      <c r="H291" s="66"/>
    </row>
    <row r="292" spans="1:8" x14ac:dyDescent="0.25">
      <c r="A292" s="74"/>
      <c r="B292" s="74"/>
      <c r="C292" s="13"/>
      <c r="D292" s="66"/>
      <c r="E292" s="17"/>
      <c r="F292" s="17"/>
      <c r="G292" s="21">
        <f t="shared" si="4"/>
        <v>0</v>
      </c>
      <c r="H292" s="66"/>
    </row>
    <row r="293" spans="1:8" x14ac:dyDescent="0.25">
      <c r="A293" s="74"/>
      <c r="B293" s="74"/>
      <c r="C293" s="13"/>
      <c r="D293" s="66"/>
      <c r="E293" s="17"/>
      <c r="F293" s="17"/>
      <c r="G293" s="21">
        <f t="shared" si="4"/>
        <v>0</v>
      </c>
      <c r="H293" s="66"/>
    </row>
    <row r="294" spans="1:8" x14ac:dyDescent="0.25">
      <c r="A294" s="74"/>
      <c r="B294" s="74"/>
      <c r="C294" s="13"/>
      <c r="D294" s="66"/>
      <c r="E294" s="17"/>
      <c r="F294" s="17"/>
      <c r="G294" s="21">
        <f t="shared" si="4"/>
        <v>0</v>
      </c>
      <c r="H294" s="66"/>
    </row>
    <row r="295" spans="1:8" x14ac:dyDescent="0.25">
      <c r="A295" s="74"/>
      <c r="B295" s="74"/>
      <c r="C295" s="13"/>
      <c r="D295" s="66"/>
      <c r="E295" s="17"/>
      <c r="F295" s="17"/>
      <c r="G295" s="21">
        <f t="shared" si="4"/>
        <v>0</v>
      </c>
      <c r="H295" s="66"/>
    </row>
    <row r="296" spans="1:8" x14ac:dyDescent="0.25">
      <c r="A296" s="74"/>
      <c r="B296" s="74"/>
      <c r="C296" s="13"/>
      <c r="D296" s="66"/>
      <c r="E296" s="17"/>
      <c r="F296" s="17"/>
      <c r="G296" s="21">
        <f t="shared" si="4"/>
        <v>0</v>
      </c>
      <c r="H296" s="66"/>
    </row>
    <row r="297" spans="1:8" x14ac:dyDescent="0.25">
      <c r="A297" s="74"/>
      <c r="B297" s="74"/>
      <c r="C297" s="13"/>
      <c r="D297" s="66"/>
      <c r="E297" s="17"/>
      <c r="F297" s="17"/>
      <c r="G297" s="21">
        <f t="shared" si="4"/>
        <v>0</v>
      </c>
      <c r="H297" s="66"/>
    </row>
    <row r="298" spans="1:8" x14ac:dyDescent="0.25">
      <c r="A298" s="74"/>
      <c r="B298" s="74"/>
      <c r="C298" s="13"/>
      <c r="D298" s="66"/>
      <c r="E298" s="17"/>
      <c r="F298" s="17"/>
      <c r="G298" s="21">
        <f t="shared" si="4"/>
        <v>0</v>
      </c>
      <c r="H298" s="66"/>
    </row>
    <row r="299" spans="1:8" x14ac:dyDescent="0.25">
      <c r="A299" s="74"/>
      <c r="B299" s="74"/>
      <c r="C299" s="13"/>
      <c r="D299" s="66"/>
      <c r="E299" s="17"/>
      <c r="F299" s="17"/>
      <c r="G299" s="21">
        <f>G298+E299-F299</f>
        <v>0</v>
      </c>
      <c r="H299" s="66"/>
    </row>
    <row r="300" spans="1:8" ht="12" thickBot="1" x14ac:dyDescent="0.3">
      <c r="A300" s="73"/>
      <c r="B300" s="73"/>
      <c r="C300" s="19"/>
      <c r="D300" s="64"/>
      <c r="E300" s="18"/>
      <c r="F300" s="18"/>
      <c r="G300" s="22">
        <f>G299+E300-F300</f>
        <v>0</v>
      </c>
      <c r="H300" s="64"/>
    </row>
  </sheetData>
  <sheetProtection algorithmName="SHA-512" hashValue="mf8k+el4np7Td0jUka5Je7A9FIedOIG7hqtykJAHTZ/8sVl+SUGb96iJc48nEFz2dmgbN6L+0qUdEco7P4Qfjw==" saltValue="Vw8ACWb7fo/Ro5uQH6OJnQ==" spinCount="100000" sheet="1" objects="1" scenarios="1" autoFilter="0"/>
  <autoFilter ref="A1:H300" xr:uid="{00000000-0009-0000-0000-000009000000}"/>
  <printOptions horizontalCentered="1"/>
  <pageMargins left="0.19685039370078741" right="0.19685039370078741" top="1.1811023622047245" bottom="0.19685039370078741" header="0" footer="0"/>
  <pageSetup orientation="portrait" r:id="rId1"/>
  <headerFooter>
    <oddHeader>&amp;L&amp;G&amp;C&amp;"Malgun Gothic,Negrita"&amp;8&amp;K00-045
&amp;12&amp;F
&amp;8 &amp;A&amp;R&amp;"Malgun Gothic,Negrita"&amp;8&amp;K00-045
ESTADO DE CUENTA BANCARIO
FR0110A v1.1
Pág. &amp;P de &amp;N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8"/>
  <dimension ref="A1:H300"/>
  <sheetViews>
    <sheetView showGridLines="0" zoomScaleNormal="100" workbookViewId="0">
      <selection activeCell="H5" sqref="H5:H294"/>
    </sheetView>
  </sheetViews>
  <sheetFormatPr baseColWidth="10" defaultColWidth="9.140625" defaultRowHeight="11.25" x14ac:dyDescent="0.25"/>
  <cols>
    <col min="1" max="2" width="6.7109375" style="1" customWidth="1"/>
    <col min="3" max="3" width="9.7109375" style="1" customWidth="1"/>
    <col min="4" max="4" width="30.7109375" style="1" customWidth="1"/>
    <col min="5" max="7" width="9.7109375" style="1" customWidth="1"/>
    <col min="8" max="8" width="19.7109375" style="1" customWidth="1"/>
    <col min="9" max="69" width="1.85546875" style="1" customWidth="1"/>
    <col min="70" max="16384" width="9.140625" style="1"/>
  </cols>
  <sheetData>
    <row r="1" spans="1:8" ht="12" thickBot="1" x14ac:dyDescent="0.3">
      <c r="A1" s="15" t="s">
        <v>361</v>
      </c>
      <c r="B1" s="15" t="s">
        <v>611</v>
      </c>
      <c r="C1" s="15" t="s">
        <v>612</v>
      </c>
      <c r="D1" s="15" t="s">
        <v>613</v>
      </c>
      <c r="E1" s="15" t="s">
        <v>614</v>
      </c>
      <c r="F1" s="15" t="s">
        <v>615</v>
      </c>
      <c r="G1" s="15" t="s">
        <v>413</v>
      </c>
      <c r="H1" s="15" t="s">
        <v>616</v>
      </c>
    </row>
    <row r="2" spans="1:8" x14ac:dyDescent="0.25">
      <c r="A2" s="75"/>
      <c r="B2" s="75"/>
      <c r="C2" s="7"/>
      <c r="D2" s="36" t="s">
        <v>617</v>
      </c>
      <c r="E2" s="35">
        <f>'BANCO MAY'!G170</f>
        <v>0</v>
      </c>
      <c r="F2" s="16"/>
      <c r="G2" s="20">
        <f>E2</f>
        <v>0</v>
      </c>
      <c r="H2" s="69"/>
    </row>
    <row r="3" spans="1:8" x14ac:dyDescent="0.25">
      <c r="A3" s="74"/>
      <c r="B3" s="74"/>
      <c r="C3" s="13"/>
      <c r="D3" s="66"/>
      <c r="E3" s="17"/>
      <c r="F3" s="17"/>
      <c r="G3" s="21">
        <f>G2+E3-F3</f>
        <v>0</v>
      </c>
      <c r="H3" s="66"/>
    </row>
    <row r="4" spans="1:8" x14ac:dyDescent="0.25">
      <c r="A4" s="74"/>
      <c r="B4" s="74"/>
      <c r="C4" s="13"/>
      <c r="D4" s="66"/>
      <c r="E4" s="17"/>
      <c r="F4" s="17"/>
      <c r="G4" s="21">
        <f>G3+E4-F4</f>
        <v>0</v>
      </c>
      <c r="H4" s="66"/>
    </row>
    <row r="5" spans="1:8" x14ac:dyDescent="0.25">
      <c r="A5" s="74"/>
      <c r="B5" s="74"/>
      <c r="C5" s="13"/>
      <c r="D5" s="66"/>
      <c r="E5" s="17"/>
      <c r="F5" s="17"/>
      <c r="G5" s="21">
        <f>G4+E5-F5</f>
        <v>0</v>
      </c>
      <c r="H5" s="66"/>
    </row>
    <row r="6" spans="1:8" x14ac:dyDescent="0.25">
      <c r="A6" s="74"/>
      <c r="B6" s="74"/>
      <c r="C6" s="13"/>
      <c r="D6" s="66"/>
      <c r="E6" s="17"/>
      <c r="F6" s="17"/>
      <c r="G6" s="21">
        <f t="shared" ref="G6:G69" si="0">G5+E6-F6</f>
        <v>0</v>
      </c>
      <c r="H6" s="66"/>
    </row>
    <row r="7" spans="1:8" x14ac:dyDescent="0.25">
      <c r="A7" s="74"/>
      <c r="B7" s="74"/>
      <c r="C7" s="13"/>
      <c r="D7" s="66"/>
      <c r="E7" s="17"/>
      <c r="F7" s="17"/>
      <c r="G7" s="21">
        <f t="shared" si="0"/>
        <v>0</v>
      </c>
      <c r="H7" s="66"/>
    </row>
    <row r="8" spans="1:8" x14ac:dyDescent="0.25">
      <c r="A8" s="74"/>
      <c r="B8" s="74"/>
      <c r="C8" s="13"/>
      <c r="D8" s="66"/>
      <c r="E8" s="17"/>
      <c r="F8" s="17"/>
      <c r="G8" s="21">
        <f t="shared" si="0"/>
        <v>0</v>
      </c>
      <c r="H8" s="66"/>
    </row>
    <row r="9" spans="1:8" x14ac:dyDescent="0.25">
      <c r="A9" s="74"/>
      <c r="B9" s="74"/>
      <c r="C9" s="13"/>
      <c r="D9" s="66"/>
      <c r="E9" s="17"/>
      <c r="F9" s="17"/>
      <c r="G9" s="21">
        <f t="shared" si="0"/>
        <v>0</v>
      </c>
      <c r="H9" s="66"/>
    </row>
    <row r="10" spans="1:8" x14ac:dyDescent="0.25">
      <c r="A10" s="74"/>
      <c r="B10" s="74"/>
      <c r="C10" s="13"/>
      <c r="D10" s="66"/>
      <c r="E10" s="17"/>
      <c r="F10" s="17"/>
      <c r="G10" s="21">
        <f t="shared" si="0"/>
        <v>0</v>
      </c>
      <c r="H10" s="66"/>
    </row>
    <row r="11" spans="1:8" x14ac:dyDescent="0.25">
      <c r="A11" s="74"/>
      <c r="B11" s="74"/>
      <c r="C11" s="13"/>
      <c r="D11" s="66"/>
      <c r="E11" s="17"/>
      <c r="F11" s="17"/>
      <c r="G11" s="21">
        <f t="shared" si="0"/>
        <v>0</v>
      </c>
      <c r="H11" s="66"/>
    </row>
    <row r="12" spans="1:8" x14ac:dyDescent="0.25">
      <c r="A12" s="74"/>
      <c r="B12" s="74"/>
      <c r="C12" s="13"/>
      <c r="D12" s="66"/>
      <c r="E12" s="17"/>
      <c r="F12" s="17"/>
      <c r="G12" s="21">
        <f t="shared" si="0"/>
        <v>0</v>
      </c>
      <c r="H12" s="66"/>
    </row>
    <row r="13" spans="1:8" x14ac:dyDescent="0.25">
      <c r="A13" s="74"/>
      <c r="B13" s="74"/>
      <c r="C13" s="13"/>
      <c r="D13" s="66"/>
      <c r="E13" s="17"/>
      <c r="F13" s="17"/>
      <c r="G13" s="21">
        <f t="shared" si="0"/>
        <v>0</v>
      </c>
      <c r="H13" s="66"/>
    </row>
    <row r="14" spans="1:8" x14ac:dyDescent="0.25">
      <c r="A14" s="74"/>
      <c r="B14" s="74"/>
      <c r="C14" s="13"/>
      <c r="D14" s="66"/>
      <c r="E14" s="17"/>
      <c r="F14" s="17"/>
      <c r="G14" s="21">
        <f t="shared" si="0"/>
        <v>0</v>
      </c>
      <c r="H14" s="66"/>
    </row>
    <row r="15" spans="1:8" x14ac:dyDescent="0.25">
      <c r="A15" s="74"/>
      <c r="B15" s="74"/>
      <c r="C15" s="13"/>
      <c r="D15" s="66"/>
      <c r="E15" s="17"/>
      <c r="F15" s="17"/>
      <c r="G15" s="21">
        <f t="shared" si="0"/>
        <v>0</v>
      </c>
      <c r="H15" s="66"/>
    </row>
    <row r="16" spans="1:8" x14ac:dyDescent="0.25">
      <c r="A16" s="74"/>
      <c r="B16" s="74"/>
      <c r="C16" s="13"/>
      <c r="D16" s="66"/>
      <c r="E16" s="17"/>
      <c r="F16" s="17"/>
      <c r="G16" s="21">
        <f t="shared" si="0"/>
        <v>0</v>
      </c>
      <c r="H16" s="66"/>
    </row>
    <row r="17" spans="1:8" x14ac:dyDescent="0.25">
      <c r="A17" s="74"/>
      <c r="B17" s="74"/>
      <c r="C17" s="13"/>
      <c r="D17" s="66"/>
      <c r="E17" s="17"/>
      <c r="F17" s="17"/>
      <c r="G17" s="21">
        <f t="shared" si="0"/>
        <v>0</v>
      </c>
      <c r="H17" s="66"/>
    </row>
    <row r="18" spans="1:8" x14ac:dyDescent="0.25">
      <c r="A18" s="74"/>
      <c r="B18" s="74"/>
      <c r="C18" s="13"/>
      <c r="D18" s="66"/>
      <c r="E18" s="17"/>
      <c r="F18" s="17"/>
      <c r="G18" s="21">
        <f t="shared" si="0"/>
        <v>0</v>
      </c>
      <c r="H18" s="66"/>
    </row>
    <row r="19" spans="1:8" x14ac:dyDescent="0.25">
      <c r="A19" s="74"/>
      <c r="B19" s="74"/>
      <c r="C19" s="13"/>
      <c r="D19" s="66"/>
      <c r="E19" s="17"/>
      <c r="F19" s="17"/>
      <c r="G19" s="21">
        <f t="shared" si="0"/>
        <v>0</v>
      </c>
      <c r="H19" s="66"/>
    </row>
    <row r="20" spans="1:8" x14ac:dyDescent="0.25">
      <c r="A20" s="74"/>
      <c r="B20" s="74"/>
      <c r="C20" s="13"/>
      <c r="D20" s="66"/>
      <c r="E20" s="17"/>
      <c r="F20" s="17"/>
      <c r="G20" s="21">
        <f t="shared" si="0"/>
        <v>0</v>
      </c>
      <c r="H20" s="66"/>
    </row>
    <row r="21" spans="1:8" x14ac:dyDescent="0.25">
      <c r="A21" s="74"/>
      <c r="B21" s="74"/>
      <c r="C21" s="13"/>
      <c r="D21" s="66"/>
      <c r="E21" s="17"/>
      <c r="F21" s="17"/>
      <c r="G21" s="21">
        <f t="shared" si="0"/>
        <v>0</v>
      </c>
      <c r="H21" s="66"/>
    </row>
    <row r="22" spans="1:8" x14ac:dyDescent="0.25">
      <c r="A22" s="74"/>
      <c r="B22" s="74"/>
      <c r="C22" s="13"/>
      <c r="D22" s="66"/>
      <c r="E22" s="17"/>
      <c r="F22" s="17"/>
      <c r="G22" s="21">
        <f t="shared" si="0"/>
        <v>0</v>
      </c>
      <c r="H22" s="66"/>
    </row>
    <row r="23" spans="1:8" x14ac:dyDescent="0.25">
      <c r="A23" s="74"/>
      <c r="B23" s="74"/>
      <c r="C23" s="13"/>
      <c r="D23" s="66"/>
      <c r="E23" s="17"/>
      <c r="F23" s="17"/>
      <c r="G23" s="21">
        <f t="shared" si="0"/>
        <v>0</v>
      </c>
      <c r="H23" s="66"/>
    </row>
    <row r="24" spans="1:8" x14ac:dyDescent="0.25">
      <c r="A24" s="74"/>
      <c r="B24" s="74"/>
      <c r="C24" s="13"/>
      <c r="D24" s="66"/>
      <c r="E24" s="17"/>
      <c r="F24" s="17"/>
      <c r="G24" s="21">
        <f t="shared" si="0"/>
        <v>0</v>
      </c>
      <c r="H24" s="66"/>
    </row>
    <row r="25" spans="1:8" x14ac:dyDescent="0.25">
      <c r="A25" s="74"/>
      <c r="B25" s="74"/>
      <c r="C25" s="13"/>
      <c r="D25" s="66"/>
      <c r="E25" s="17"/>
      <c r="F25" s="17"/>
      <c r="G25" s="21">
        <f t="shared" si="0"/>
        <v>0</v>
      </c>
      <c r="H25" s="66"/>
    </row>
    <row r="26" spans="1:8" x14ac:dyDescent="0.25">
      <c r="A26" s="74"/>
      <c r="B26" s="74"/>
      <c r="C26" s="13"/>
      <c r="D26" s="66"/>
      <c r="E26" s="17"/>
      <c r="F26" s="17"/>
      <c r="G26" s="21">
        <f t="shared" si="0"/>
        <v>0</v>
      </c>
      <c r="H26" s="66"/>
    </row>
    <row r="27" spans="1:8" x14ac:dyDescent="0.25">
      <c r="A27" s="74"/>
      <c r="B27" s="74"/>
      <c r="C27" s="13"/>
      <c r="D27" s="66"/>
      <c r="E27" s="17"/>
      <c r="F27" s="17"/>
      <c r="G27" s="21">
        <f t="shared" si="0"/>
        <v>0</v>
      </c>
      <c r="H27" s="66"/>
    </row>
    <row r="28" spans="1:8" x14ac:dyDescent="0.25">
      <c r="A28" s="74"/>
      <c r="B28" s="74"/>
      <c r="C28" s="13"/>
      <c r="D28" s="66"/>
      <c r="E28" s="17"/>
      <c r="F28" s="17"/>
      <c r="G28" s="21">
        <f t="shared" si="0"/>
        <v>0</v>
      </c>
      <c r="H28" s="66"/>
    </row>
    <row r="29" spans="1:8" x14ac:dyDescent="0.25">
      <c r="A29" s="74"/>
      <c r="B29" s="74"/>
      <c r="C29" s="13"/>
      <c r="D29" s="66"/>
      <c r="E29" s="17"/>
      <c r="F29" s="17"/>
      <c r="G29" s="21">
        <f t="shared" si="0"/>
        <v>0</v>
      </c>
      <c r="H29" s="66"/>
    </row>
    <row r="30" spans="1:8" x14ac:dyDescent="0.25">
      <c r="A30" s="74"/>
      <c r="B30" s="74"/>
      <c r="C30" s="13"/>
      <c r="D30" s="66"/>
      <c r="E30" s="17"/>
      <c r="F30" s="17"/>
      <c r="G30" s="21">
        <f t="shared" si="0"/>
        <v>0</v>
      </c>
      <c r="H30" s="66"/>
    </row>
    <row r="31" spans="1:8" x14ac:dyDescent="0.25">
      <c r="A31" s="74"/>
      <c r="B31" s="74"/>
      <c r="C31" s="13"/>
      <c r="D31" s="66"/>
      <c r="E31" s="17"/>
      <c r="F31" s="17"/>
      <c r="G31" s="21">
        <f t="shared" si="0"/>
        <v>0</v>
      </c>
      <c r="H31" s="66"/>
    </row>
    <row r="32" spans="1:8" x14ac:dyDescent="0.25">
      <c r="A32" s="74"/>
      <c r="B32" s="74"/>
      <c r="C32" s="13"/>
      <c r="D32" s="66"/>
      <c r="E32" s="17"/>
      <c r="F32" s="17"/>
      <c r="G32" s="21">
        <f t="shared" si="0"/>
        <v>0</v>
      </c>
      <c r="H32" s="66"/>
    </row>
    <row r="33" spans="1:8" x14ac:dyDescent="0.25">
      <c r="A33" s="74"/>
      <c r="B33" s="74"/>
      <c r="C33" s="13"/>
      <c r="D33" s="66"/>
      <c r="E33" s="17"/>
      <c r="F33" s="17"/>
      <c r="G33" s="21">
        <f t="shared" si="0"/>
        <v>0</v>
      </c>
      <c r="H33" s="66"/>
    </row>
    <row r="34" spans="1:8" x14ac:dyDescent="0.25">
      <c r="A34" s="74"/>
      <c r="B34" s="74"/>
      <c r="C34" s="13"/>
      <c r="D34" s="66"/>
      <c r="E34" s="17"/>
      <c r="F34" s="17"/>
      <c r="G34" s="21">
        <f t="shared" si="0"/>
        <v>0</v>
      </c>
      <c r="H34" s="66"/>
    </row>
    <row r="35" spans="1:8" x14ac:dyDescent="0.25">
      <c r="A35" s="74"/>
      <c r="B35" s="74"/>
      <c r="C35" s="13"/>
      <c r="D35" s="66"/>
      <c r="E35" s="17"/>
      <c r="F35" s="17"/>
      <c r="G35" s="21">
        <f t="shared" si="0"/>
        <v>0</v>
      </c>
      <c r="H35" s="66"/>
    </row>
    <row r="36" spans="1:8" x14ac:dyDescent="0.25">
      <c r="A36" s="74"/>
      <c r="B36" s="74"/>
      <c r="C36" s="13"/>
      <c r="D36" s="66"/>
      <c r="E36" s="17"/>
      <c r="F36" s="17"/>
      <c r="G36" s="21">
        <f t="shared" si="0"/>
        <v>0</v>
      </c>
      <c r="H36" s="66"/>
    </row>
    <row r="37" spans="1:8" x14ac:dyDescent="0.25">
      <c r="A37" s="74"/>
      <c r="B37" s="74"/>
      <c r="C37" s="13"/>
      <c r="D37" s="66"/>
      <c r="E37" s="17"/>
      <c r="F37" s="17"/>
      <c r="G37" s="21">
        <f t="shared" si="0"/>
        <v>0</v>
      </c>
      <c r="H37" s="66"/>
    </row>
    <row r="38" spans="1:8" x14ac:dyDescent="0.25">
      <c r="A38" s="74"/>
      <c r="B38" s="74"/>
      <c r="C38" s="13"/>
      <c r="D38" s="66"/>
      <c r="E38" s="17"/>
      <c r="F38" s="17"/>
      <c r="G38" s="21">
        <f t="shared" si="0"/>
        <v>0</v>
      </c>
      <c r="H38" s="66"/>
    </row>
    <row r="39" spans="1:8" x14ac:dyDescent="0.25">
      <c r="A39" s="74"/>
      <c r="B39" s="74"/>
      <c r="C39" s="13"/>
      <c r="D39" s="66"/>
      <c r="E39" s="17"/>
      <c r="F39" s="17"/>
      <c r="G39" s="21">
        <f t="shared" si="0"/>
        <v>0</v>
      </c>
      <c r="H39" s="66"/>
    </row>
    <row r="40" spans="1:8" x14ac:dyDescent="0.25">
      <c r="A40" s="74"/>
      <c r="B40" s="74"/>
      <c r="C40" s="13"/>
      <c r="D40" s="66"/>
      <c r="E40" s="17"/>
      <c r="F40" s="17"/>
      <c r="G40" s="21">
        <f t="shared" si="0"/>
        <v>0</v>
      </c>
      <c r="H40" s="66"/>
    </row>
    <row r="41" spans="1:8" x14ac:dyDescent="0.25">
      <c r="A41" s="74"/>
      <c r="B41" s="74"/>
      <c r="C41" s="13"/>
      <c r="D41" s="66"/>
      <c r="E41" s="17"/>
      <c r="F41" s="17"/>
      <c r="G41" s="21">
        <f t="shared" si="0"/>
        <v>0</v>
      </c>
      <c r="H41" s="66"/>
    </row>
    <row r="42" spans="1:8" x14ac:dyDescent="0.25">
      <c r="A42" s="74"/>
      <c r="B42" s="74"/>
      <c r="C42" s="13"/>
      <c r="D42" s="66"/>
      <c r="E42" s="17"/>
      <c r="F42" s="17"/>
      <c r="G42" s="21">
        <f t="shared" si="0"/>
        <v>0</v>
      </c>
      <c r="H42" s="66"/>
    </row>
    <row r="43" spans="1:8" x14ac:dyDescent="0.25">
      <c r="A43" s="74"/>
      <c r="B43" s="74"/>
      <c r="C43" s="13"/>
      <c r="D43" s="66"/>
      <c r="E43" s="17"/>
      <c r="F43" s="17"/>
      <c r="G43" s="21">
        <f t="shared" si="0"/>
        <v>0</v>
      </c>
      <c r="H43" s="66"/>
    </row>
    <row r="44" spans="1:8" x14ac:dyDescent="0.25">
      <c r="A44" s="74"/>
      <c r="B44" s="74"/>
      <c r="C44" s="13"/>
      <c r="D44" s="66"/>
      <c r="E44" s="17"/>
      <c r="F44" s="17"/>
      <c r="G44" s="21">
        <f t="shared" si="0"/>
        <v>0</v>
      </c>
      <c r="H44" s="66"/>
    </row>
    <row r="45" spans="1:8" x14ac:dyDescent="0.25">
      <c r="A45" s="74"/>
      <c r="B45" s="74"/>
      <c r="C45" s="13"/>
      <c r="D45" s="66"/>
      <c r="E45" s="17"/>
      <c r="F45" s="17"/>
      <c r="G45" s="21">
        <f t="shared" si="0"/>
        <v>0</v>
      </c>
      <c r="H45" s="66"/>
    </row>
    <row r="46" spans="1:8" x14ac:dyDescent="0.25">
      <c r="A46" s="74"/>
      <c r="B46" s="74"/>
      <c r="C46" s="13"/>
      <c r="D46" s="66"/>
      <c r="E46" s="17"/>
      <c r="F46" s="17"/>
      <c r="G46" s="21">
        <f t="shared" si="0"/>
        <v>0</v>
      </c>
      <c r="H46" s="66"/>
    </row>
    <row r="47" spans="1:8" x14ac:dyDescent="0.25">
      <c r="A47" s="74"/>
      <c r="B47" s="74"/>
      <c r="C47" s="13"/>
      <c r="D47" s="66"/>
      <c r="E47" s="17"/>
      <c r="F47" s="17"/>
      <c r="G47" s="21">
        <f t="shared" si="0"/>
        <v>0</v>
      </c>
      <c r="H47" s="66"/>
    </row>
    <row r="48" spans="1:8" x14ac:dyDescent="0.25">
      <c r="A48" s="74"/>
      <c r="B48" s="74"/>
      <c r="C48" s="13"/>
      <c r="D48" s="66"/>
      <c r="E48" s="17"/>
      <c r="F48" s="17"/>
      <c r="G48" s="21">
        <f t="shared" si="0"/>
        <v>0</v>
      </c>
      <c r="H48" s="66"/>
    </row>
    <row r="49" spans="1:8" x14ac:dyDescent="0.25">
      <c r="A49" s="74"/>
      <c r="B49" s="74"/>
      <c r="C49" s="13"/>
      <c r="D49" s="66"/>
      <c r="E49" s="17"/>
      <c r="F49" s="17"/>
      <c r="G49" s="21">
        <f t="shared" si="0"/>
        <v>0</v>
      </c>
      <c r="H49" s="66"/>
    </row>
    <row r="50" spans="1:8" x14ac:dyDescent="0.25">
      <c r="A50" s="74"/>
      <c r="B50" s="74"/>
      <c r="C50" s="13"/>
      <c r="D50" s="66"/>
      <c r="E50" s="17"/>
      <c r="F50" s="17"/>
      <c r="G50" s="21">
        <f t="shared" si="0"/>
        <v>0</v>
      </c>
      <c r="H50" s="66"/>
    </row>
    <row r="51" spans="1:8" x14ac:dyDescent="0.25">
      <c r="A51" s="74"/>
      <c r="B51" s="74"/>
      <c r="C51" s="13"/>
      <c r="D51" s="66"/>
      <c r="E51" s="17"/>
      <c r="F51" s="17"/>
      <c r="G51" s="21">
        <f t="shared" si="0"/>
        <v>0</v>
      </c>
      <c r="H51" s="66"/>
    </row>
    <row r="52" spans="1:8" x14ac:dyDescent="0.25">
      <c r="A52" s="74"/>
      <c r="B52" s="74"/>
      <c r="C52" s="13"/>
      <c r="D52" s="66"/>
      <c r="E52" s="17"/>
      <c r="F52" s="17"/>
      <c r="G52" s="21">
        <f t="shared" si="0"/>
        <v>0</v>
      </c>
      <c r="H52" s="66"/>
    </row>
    <row r="53" spans="1:8" x14ac:dyDescent="0.25">
      <c r="A53" s="74"/>
      <c r="B53" s="74"/>
      <c r="C53" s="13"/>
      <c r="D53" s="66"/>
      <c r="E53" s="17"/>
      <c r="F53" s="17"/>
      <c r="G53" s="21">
        <f t="shared" si="0"/>
        <v>0</v>
      </c>
      <c r="H53" s="66"/>
    </row>
    <row r="54" spans="1:8" x14ac:dyDescent="0.25">
      <c r="A54" s="74"/>
      <c r="B54" s="74"/>
      <c r="C54" s="13"/>
      <c r="D54" s="66"/>
      <c r="E54" s="17"/>
      <c r="F54" s="17"/>
      <c r="G54" s="21">
        <f t="shared" si="0"/>
        <v>0</v>
      </c>
      <c r="H54" s="66"/>
    </row>
    <row r="55" spans="1:8" x14ac:dyDescent="0.25">
      <c r="A55" s="74"/>
      <c r="B55" s="74"/>
      <c r="C55" s="13"/>
      <c r="D55" s="66"/>
      <c r="E55" s="17"/>
      <c r="F55" s="17"/>
      <c r="G55" s="21">
        <f t="shared" si="0"/>
        <v>0</v>
      </c>
      <c r="H55" s="66"/>
    </row>
    <row r="56" spans="1:8" x14ac:dyDescent="0.25">
      <c r="A56" s="74"/>
      <c r="B56" s="74"/>
      <c r="C56" s="13"/>
      <c r="D56" s="66"/>
      <c r="E56" s="17"/>
      <c r="F56" s="17"/>
      <c r="G56" s="21">
        <f t="shared" si="0"/>
        <v>0</v>
      </c>
      <c r="H56" s="66"/>
    </row>
    <row r="57" spans="1:8" x14ac:dyDescent="0.25">
      <c r="A57" s="74"/>
      <c r="B57" s="74"/>
      <c r="C57" s="13"/>
      <c r="D57" s="66"/>
      <c r="E57" s="17"/>
      <c r="F57" s="17"/>
      <c r="G57" s="21">
        <f t="shared" si="0"/>
        <v>0</v>
      </c>
      <c r="H57" s="66"/>
    </row>
    <row r="58" spans="1:8" x14ac:dyDescent="0.25">
      <c r="A58" s="74"/>
      <c r="B58" s="74"/>
      <c r="C58" s="13"/>
      <c r="D58" s="66"/>
      <c r="E58" s="17"/>
      <c r="F58" s="17"/>
      <c r="G58" s="21">
        <f t="shared" si="0"/>
        <v>0</v>
      </c>
      <c r="H58" s="66"/>
    </row>
    <row r="59" spans="1:8" x14ac:dyDescent="0.25">
      <c r="A59" s="74"/>
      <c r="B59" s="74"/>
      <c r="C59" s="13"/>
      <c r="D59" s="66"/>
      <c r="E59" s="17"/>
      <c r="F59" s="17"/>
      <c r="G59" s="21">
        <f t="shared" si="0"/>
        <v>0</v>
      </c>
      <c r="H59" s="66"/>
    </row>
    <row r="60" spans="1:8" x14ac:dyDescent="0.25">
      <c r="A60" s="74"/>
      <c r="B60" s="74"/>
      <c r="C60" s="13"/>
      <c r="D60" s="66"/>
      <c r="E60" s="17"/>
      <c r="F60" s="17"/>
      <c r="G60" s="21">
        <f t="shared" si="0"/>
        <v>0</v>
      </c>
      <c r="H60" s="66"/>
    </row>
    <row r="61" spans="1:8" x14ac:dyDescent="0.25">
      <c r="A61" s="74"/>
      <c r="B61" s="74"/>
      <c r="C61" s="13"/>
      <c r="D61" s="66"/>
      <c r="E61" s="17"/>
      <c r="F61" s="17"/>
      <c r="G61" s="21">
        <f t="shared" si="0"/>
        <v>0</v>
      </c>
      <c r="H61" s="66"/>
    </row>
    <row r="62" spans="1:8" x14ac:dyDescent="0.25">
      <c r="A62" s="74"/>
      <c r="B62" s="74"/>
      <c r="C62" s="13"/>
      <c r="D62" s="66"/>
      <c r="E62" s="17"/>
      <c r="F62" s="17"/>
      <c r="G62" s="21">
        <f t="shared" si="0"/>
        <v>0</v>
      </c>
      <c r="H62" s="66"/>
    </row>
    <row r="63" spans="1:8" x14ac:dyDescent="0.25">
      <c r="A63" s="74"/>
      <c r="B63" s="74"/>
      <c r="C63" s="13"/>
      <c r="D63" s="66"/>
      <c r="E63" s="17"/>
      <c r="F63" s="17"/>
      <c r="G63" s="21">
        <f t="shared" si="0"/>
        <v>0</v>
      </c>
      <c r="H63" s="66"/>
    </row>
    <row r="64" spans="1:8" x14ac:dyDescent="0.25">
      <c r="A64" s="74"/>
      <c r="B64" s="74"/>
      <c r="C64" s="13"/>
      <c r="D64" s="66"/>
      <c r="E64" s="17"/>
      <c r="F64" s="17"/>
      <c r="G64" s="21">
        <f t="shared" si="0"/>
        <v>0</v>
      </c>
      <c r="H64" s="66"/>
    </row>
    <row r="65" spans="1:8" x14ac:dyDescent="0.25">
      <c r="A65" s="74"/>
      <c r="B65" s="74"/>
      <c r="C65" s="13"/>
      <c r="D65" s="66"/>
      <c r="E65" s="17"/>
      <c r="F65" s="17"/>
      <c r="G65" s="21">
        <f t="shared" si="0"/>
        <v>0</v>
      </c>
      <c r="H65" s="66"/>
    </row>
    <row r="66" spans="1:8" x14ac:dyDescent="0.25">
      <c r="A66" s="74"/>
      <c r="B66" s="74"/>
      <c r="C66" s="13"/>
      <c r="D66" s="66"/>
      <c r="E66" s="17"/>
      <c r="F66" s="17"/>
      <c r="G66" s="21">
        <f t="shared" si="0"/>
        <v>0</v>
      </c>
      <c r="H66" s="66"/>
    </row>
    <row r="67" spans="1:8" x14ac:dyDescent="0.25">
      <c r="A67" s="74"/>
      <c r="B67" s="74"/>
      <c r="C67" s="13"/>
      <c r="D67" s="66"/>
      <c r="E67" s="17"/>
      <c r="F67" s="17"/>
      <c r="G67" s="21">
        <f t="shared" si="0"/>
        <v>0</v>
      </c>
      <c r="H67" s="66"/>
    </row>
    <row r="68" spans="1:8" x14ac:dyDescent="0.25">
      <c r="A68" s="74"/>
      <c r="B68" s="74"/>
      <c r="C68" s="13"/>
      <c r="D68" s="66"/>
      <c r="E68" s="17"/>
      <c r="F68" s="17"/>
      <c r="G68" s="21">
        <f t="shared" si="0"/>
        <v>0</v>
      </c>
      <c r="H68" s="66"/>
    </row>
    <row r="69" spans="1:8" x14ac:dyDescent="0.25">
      <c r="A69" s="74"/>
      <c r="B69" s="74"/>
      <c r="C69" s="13"/>
      <c r="D69" s="66"/>
      <c r="E69" s="17"/>
      <c r="F69" s="17"/>
      <c r="G69" s="21">
        <f t="shared" si="0"/>
        <v>0</v>
      </c>
      <c r="H69" s="66"/>
    </row>
    <row r="70" spans="1:8" x14ac:dyDescent="0.25">
      <c r="A70" s="74"/>
      <c r="B70" s="74"/>
      <c r="C70" s="13"/>
      <c r="D70" s="66"/>
      <c r="E70" s="17"/>
      <c r="F70" s="17"/>
      <c r="G70" s="21">
        <f t="shared" ref="G70:G133" si="1">G69+E70-F70</f>
        <v>0</v>
      </c>
      <c r="H70" s="66"/>
    </row>
    <row r="71" spans="1:8" x14ac:dyDescent="0.25">
      <c r="A71" s="74"/>
      <c r="B71" s="74"/>
      <c r="C71" s="13"/>
      <c r="D71" s="66"/>
      <c r="E71" s="17"/>
      <c r="F71" s="17"/>
      <c r="G71" s="21">
        <f t="shared" si="1"/>
        <v>0</v>
      </c>
      <c r="H71" s="66"/>
    </row>
    <row r="72" spans="1:8" x14ac:dyDescent="0.25">
      <c r="A72" s="74"/>
      <c r="B72" s="74"/>
      <c r="C72" s="13"/>
      <c r="D72" s="66"/>
      <c r="E72" s="17"/>
      <c r="F72" s="17"/>
      <c r="G72" s="21">
        <f t="shared" si="1"/>
        <v>0</v>
      </c>
      <c r="H72" s="66"/>
    </row>
    <row r="73" spans="1:8" x14ac:dyDescent="0.25">
      <c r="A73" s="74"/>
      <c r="B73" s="74"/>
      <c r="C73" s="13"/>
      <c r="D73" s="66"/>
      <c r="E73" s="17"/>
      <c r="F73" s="17"/>
      <c r="G73" s="21">
        <f t="shared" si="1"/>
        <v>0</v>
      </c>
      <c r="H73" s="66"/>
    </row>
    <row r="74" spans="1:8" x14ac:dyDescent="0.25">
      <c r="A74" s="74"/>
      <c r="B74" s="74"/>
      <c r="C74" s="13"/>
      <c r="D74" s="66"/>
      <c r="E74" s="17"/>
      <c r="F74" s="17"/>
      <c r="G74" s="21">
        <f t="shared" si="1"/>
        <v>0</v>
      </c>
      <c r="H74" s="66"/>
    </row>
    <row r="75" spans="1:8" x14ac:dyDescent="0.25">
      <c r="A75" s="74"/>
      <c r="B75" s="74"/>
      <c r="C75" s="13"/>
      <c r="D75" s="66"/>
      <c r="E75" s="17"/>
      <c r="F75" s="17"/>
      <c r="G75" s="21">
        <f t="shared" si="1"/>
        <v>0</v>
      </c>
      <c r="H75" s="66"/>
    </row>
    <row r="76" spans="1:8" x14ac:dyDescent="0.25">
      <c r="A76" s="74"/>
      <c r="B76" s="74"/>
      <c r="C76" s="13"/>
      <c r="D76" s="66"/>
      <c r="E76" s="17"/>
      <c r="F76" s="17"/>
      <c r="G76" s="21">
        <f t="shared" si="1"/>
        <v>0</v>
      </c>
      <c r="H76" s="66"/>
    </row>
    <row r="77" spans="1:8" x14ac:dyDescent="0.25">
      <c r="A77" s="74"/>
      <c r="B77" s="74"/>
      <c r="C77" s="13"/>
      <c r="D77" s="66"/>
      <c r="E77" s="17"/>
      <c r="F77" s="17"/>
      <c r="G77" s="21">
        <f t="shared" si="1"/>
        <v>0</v>
      </c>
      <c r="H77" s="66"/>
    </row>
    <row r="78" spans="1:8" x14ac:dyDescent="0.25">
      <c r="A78" s="74"/>
      <c r="B78" s="74"/>
      <c r="C78" s="13"/>
      <c r="D78" s="66"/>
      <c r="E78" s="17"/>
      <c r="F78" s="17"/>
      <c r="G78" s="21">
        <f t="shared" si="1"/>
        <v>0</v>
      </c>
      <c r="H78" s="66"/>
    </row>
    <row r="79" spans="1:8" x14ac:dyDescent="0.25">
      <c r="A79" s="74"/>
      <c r="B79" s="74"/>
      <c r="C79" s="13"/>
      <c r="D79" s="66"/>
      <c r="E79" s="17"/>
      <c r="F79" s="17"/>
      <c r="G79" s="21">
        <f t="shared" si="1"/>
        <v>0</v>
      </c>
      <c r="H79" s="66"/>
    </row>
    <row r="80" spans="1:8" x14ac:dyDescent="0.25">
      <c r="A80" s="74"/>
      <c r="B80" s="74"/>
      <c r="C80" s="13"/>
      <c r="D80" s="66"/>
      <c r="E80" s="17"/>
      <c r="F80" s="17"/>
      <c r="G80" s="21">
        <f t="shared" si="1"/>
        <v>0</v>
      </c>
      <c r="H80" s="66"/>
    </row>
    <row r="81" spans="1:8" x14ac:dyDescent="0.25">
      <c r="A81" s="74"/>
      <c r="B81" s="74"/>
      <c r="C81" s="13"/>
      <c r="D81" s="66"/>
      <c r="E81" s="17"/>
      <c r="F81" s="17"/>
      <c r="G81" s="21">
        <f t="shared" si="1"/>
        <v>0</v>
      </c>
      <c r="H81" s="66"/>
    </row>
    <row r="82" spans="1:8" x14ac:dyDescent="0.25">
      <c r="A82" s="74"/>
      <c r="B82" s="74"/>
      <c r="C82" s="13"/>
      <c r="D82" s="66"/>
      <c r="E82" s="17"/>
      <c r="F82" s="17"/>
      <c r="G82" s="21">
        <f t="shared" si="1"/>
        <v>0</v>
      </c>
      <c r="H82" s="66"/>
    </row>
    <row r="83" spans="1:8" x14ac:dyDescent="0.25">
      <c r="A83" s="74"/>
      <c r="B83" s="74"/>
      <c r="C83" s="13"/>
      <c r="D83" s="66"/>
      <c r="E83" s="17"/>
      <c r="F83" s="17"/>
      <c r="G83" s="21">
        <f t="shared" si="1"/>
        <v>0</v>
      </c>
      <c r="H83" s="66"/>
    </row>
    <row r="84" spans="1:8" x14ac:dyDescent="0.25">
      <c r="A84" s="74"/>
      <c r="B84" s="74"/>
      <c r="C84" s="13"/>
      <c r="D84" s="66"/>
      <c r="E84" s="17"/>
      <c r="F84" s="17"/>
      <c r="G84" s="21">
        <f t="shared" si="1"/>
        <v>0</v>
      </c>
      <c r="H84" s="66"/>
    </row>
    <row r="85" spans="1:8" x14ac:dyDescent="0.25">
      <c r="A85" s="74"/>
      <c r="B85" s="74"/>
      <c r="C85" s="13"/>
      <c r="D85" s="66"/>
      <c r="E85" s="17"/>
      <c r="F85" s="17"/>
      <c r="G85" s="21">
        <f t="shared" si="1"/>
        <v>0</v>
      </c>
      <c r="H85" s="66"/>
    </row>
    <row r="86" spans="1:8" x14ac:dyDescent="0.25">
      <c r="A86" s="74"/>
      <c r="B86" s="74"/>
      <c r="C86" s="13"/>
      <c r="D86" s="66"/>
      <c r="E86" s="17"/>
      <c r="F86" s="17"/>
      <c r="G86" s="21">
        <f t="shared" si="1"/>
        <v>0</v>
      </c>
      <c r="H86" s="66"/>
    </row>
    <row r="87" spans="1:8" x14ac:dyDescent="0.25">
      <c r="A87" s="74"/>
      <c r="B87" s="74"/>
      <c r="C87" s="13"/>
      <c r="D87" s="66"/>
      <c r="E87" s="17"/>
      <c r="F87" s="17"/>
      <c r="G87" s="21">
        <f t="shared" si="1"/>
        <v>0</v>
      </c>
      <c r="H87" s="66"/>
    </row>
    <row r="88" spans="1:8" x14ac:dyDescent="0.25">
      <c r="A88" s="74"/>
      <c r="B88" s="74"/>
      <c r="C88" s="13"/>
      <c r="D88" s="66"/>
      <c r="E88" s="17"/>
      <c r="F88" s="17"/>
      <c r="G88" s="21">
        <f t="shared" si="1"/>
        <v>0</v>
      </c>
      <c r="H88" s="66"/>
    </row>
    <row r="89" spans="1:8" x14ac:dyDescent="0.25">
      <c r="A89" s="74"/>
      <c r="B89" s="74"/>
      <c r="C89" s="13"/>
      <c r="D89" s="66"/>
      <c r="E89" s="17"/>
      <c r="F89" s="17"/>
      <c r="G89" s="21">
        <f t="shared" si="1"/>
        <v>0</v>
      </c>
      <c r="H89" s="66"/>
    </row>
    <row r="90" spans="1:8" x14ac:dyDescent="0.25">
      <c r="A90" s="74"/>
      <c r="B90" s="74"/>
      <c r="C90" s="13"/>
      <c r="D90" s="66"/>
      <c r="E90" s="17"/>
      <c r="F90" s="17"/>
      <c r="G90" s="21">
        <f t="shared" si="1"/>
        <v>0</v>
      </c>
      <c r="H90" s="66"/>
    </row>
    <row r="91" spans="1:8" x14ac:dyDescent="0.25">
      <c r="A91" s="74"/>
      <c r="B91" s="74"/>
      <c r="C91" s="13"/>
      <c r="D91" s="66"/>
      <c r="E91" s="17"/>
      <c r="F91" s="17"/>
      <c r="G91" s="21">
        <f t="shared" si="1"/>
        <v>0</v>
      </c>
      <c r="H91" s="66"/>
    </row>
    <row r="92" spans="1:8" x14ac:dyDescent="0.25">
      <c r="A92" s="74"/>
      <c r="B92" s="74"/>
      <c r="C92" s="13"/>
      <c r="D92" s="66"/>
      <c r="E92" s="17"/>
      <c r="F92" s="17"/>
      <c r="G92" s="21">
        <f t="shared" si="1"/>
        <v>0</v>
      </c>
      <c r="H92" s="66"/>
    </row>
    <row r="93" spans="1:8" x14ac:dyDescent="0.25">
      <c r="A93" s="74"/>
      <c r="B93" s="74"/>
      <c r="C93" s="13"/>
      <c r="D93" s="66"/>
      <c r="E93" s="17"/>
      <c r="F93" s="17"/>
      <c r="G93" s="21">
        <f t="shared" si="1"/>
        <v>0</v>
      </c>
      <c r="H93" s="66"/>
    </row>
    <row r="94" spans="1:8" x14ac:dyDescent="0.25">
      <c r="A94" s="74"/>
      <c r="B94" s="74"/>
      <c r="C94" s="13"/>
      <c r="D94" s="66"/>
      <c r="E94" s="17"/>
      <c r="F94" s="17"/>
      <c r="G94" s="21">
        <f t="shared" si="1"/>
        <v>0</v>
      </c>
      <c r="H94" s="66"/>
    </row>
    <row r="95" spans="1:8" x14ac:dyDescent="0.25">
      <c r="A95" s="74"/>
      <c r="B95" s="74"/>
      <c r="C95" s="13"/>
      <c r="D95" s="66"/>
      <c r="E95" s="17"/>
      <c r="F95" s="17"/>
      <c r="G95" s="21">
        <f t="shared" si="1"/>
        <v>0</v>
      </c>
      <c r="H95" s="66"/>
    </row>
    <row r="96" spans="1:8" x14ac:dyDescent="0.25">
      <c r="A96" s="74"/>
      <c r="B96" s="74"/>
      <c r="C96" s="13"/>
      <c r="D96" s="66"/>
      <c r="E96" s="17"/>
      <c r="F96" s="17"/>
      <c r="G96" s="21">
        <f t="shared" si="1"/>
        <v>0</v>
      </c>
      <c r="H96" s="66"/>
    </row>
    <row r="97" spans="1:8" x14ac:dyDescent="0.25">
      <c r="A97" s="74"/>
      <c r="B97" s="74"/>
      <c r="C97" s="13"/>
      <c r="D97" s="66"/>
      <c r="E97" s="17"/>
      <c r="F97" s="17"/>
      <c r="G97" s="21">
        <f t="shared" si="1"/>
        <v>0</v>
      </c>
      <c r="H97" s="66"/>
    </row>
    <row r="98" spans="1:8" x14ac:dyDescent="0.25">
      <c r="A98" s="74"/>
      <c r="B98" s="74"/>
      <c r="C98" s="13"/>
      <c r="D98" s="66"/>
      <c r="E98" s="17"/>
      <c r="F98" s="17"/>
      <c r="G98" s="21">
        <f t="shared" si="1"/>
        <v>0</v>
      </c>
      <c r="H98" s="66"/>
    </row>
    <row r="99" spans="1:8" x14ac:dyDescent="0.25">
      <c r="A99" s="74"/>
      <c r="B99" s="74"/>
      <c r="C99" s="13"/>
      <c r="D99" s="66"/>
      <c r="E99" s="17"/>
      <c r="F99" s="17"/>
      <c r="G99" s="21">
        <f t="shared" si="1"/>
        <v>0</v>
      </c>
      <c r="H99" s="66"/>
    </row>
    <row r="100" spans="1:8" x14ac:dyDescent="0.25">
      <c r="A100" s="74"/>
      <c r="B100" s="74"/>
      <c r="C100" s="13"/>
      <c r="D100" s="66"/>
      <c r="E100" s="17"/>
      <c r="F100" s="17"/>
      <c r="G100" s="21">
        <f t="shared" si="1"/>
        <v>0</v>
      </c>
      <c r="H100" s="66"/>
    </row>
    <row r="101" spans="1:8" x14ac:dyDescent="0.25">
      <c r="A101" s="74"/>
      <c r="B101" s="74"/>
      <c r="C101" s="13"/>
      <c r="D101" s="66"/>
      <c r="E101" s="17"/>
      <c r="F101" s="17"/>
      <c r="G101" s="21">
        <f t="shared" si="1"/>
        <v>0</v>
      </c>
      <c r="H101" s="66"/>
    </row>
    <row r="102" spans="1:8" x14ac:dyDescent="0.25">
      <c r="A102" s="74"/>
      <c r="B102" s="74"/>
      <c r="C102" s="13"/>
      <c r="D102" s="66"/>
      <c r="E102" s="17"/>
      <c r="F102" s="17"/>
      <c r="G102" s="21">
        <f t="shared" si="1"/>
        <v>0</v>
      </c>
      <c r="H102" s="66"/>
    </row>
    <row r="103" spans="1:8" x14ac:dyDescent="0.25">
      <c r="A103" s="74"/>
      <c r="B103" s="74"/>
      <c r="C103" s="13"/>
      <c r="D103" s="66"/>
      <c r="E103" s="17"/>
      <c r="F103" s="17"/>
      <c r="G103" s="21">
        <f t="shared" si="1"/>
        <v>0</v>
      </c>
      <c r="H103" s="66"/>
    </row>
    <row r="104" spans="1:8" x14ac:dyDescent="0.25">
      <c r="A104" s="74"/>
      <c r="B104" s="74"/>
      <c r="C104" s="13"/>
      <c r="D104" s="66"/>
      <c r="E104" s="17"/>
      <c r="F104" s="17"/>
      <c r="G104" s="21">
        <f t="shared" si="1"/>
        <v>0</v>
      </c>
      <c r="H104" s="66"/>
    </row>
    <row r="105" spans="1:8" x14ac:dyDescent="0.25">
      <c r="A105" s="74"/>
      <c r="B105" s="74"/>
      <c r="C105" s="13"/>
      <c r="D105" s="66"/>
      <c r="E105" s="17"/>
      <c r="F105" s="17"/>
      <c r="G105" s="21">
        <f t="shared" si="1"/>
        <v>0</v>
      </c>
      <c r="H105" s="66"/>
    </row>
    <row r="106" spans="1:8" x14ac:dyDescent="0.25">
      <c r="A106" s="74"/>
      <c r="B106" s="74"/>
      <c r="C106" s="13"/>
      <c r="D106" s="66"/>
      <c r="E106" s="17"/>
      <c r="F106" s="17"/>
      <c r="G106" s="21">
        <f t="shared" si="1"/>
        <v>0</v>
      </c>
      <c r="H106" s="66"/>
    </row>
    <row r="107" spans="1:8" x14ac:dyDescent="0.25">
      <c r="A107" s="74"/>
      <c r="B107" s="74"/>
      <c r="C107" s="13"/>
      <c r="D107" s="66"/>
      <c r="E107" s="17"/>
      <c r="F107" s="17"/>
      <c r="G107" s="21">
        <f t="shared" si="1"/>
        <v>0</v>
      </c>
      <c r="H107" s="66"/>
    </row>
    <row r="108" spans="1:8" x14ac:dyDescent="0.25">
      <c r="A108" s="74"/>
      <c r="B108" s="74"/>
      <c r="C108" s="13"/>
      <c r="D108" s="66"/>
      <c r="E108" s="17"/>
      <c r="F108" s="17"/>
      <c r="G108" s="21">
        <f t="shared" si="1"/>
        <v>0</v>
      </c>
      <c r="H108" s="66"/>
    </row>
    <row r="109" spans="1:8" x14ac:dyDescent="0.25">
      <c r="A109" s="74"/>
      <c r="B109" s="74"/>
      <c r="C109" s="13"/>
      <c r="D109" s="66"/>
      <c r="E109" s="17"/>
      <c r="F109" s="17"/>
      <c r="G109" s="21">
        <f t="shared" si="1"/>
        <v>0</v>
      </c>
      <c r="H109" s="66"/>
    </row>
    <row r="110" spans="1:8" x14ac:dyDescent="0.25">
      <c r="A110" s="74"/>
      <c r="B110" s="74"/>
      <c r="C110" s="13"/>
      <c r="D110" s="66"/>
      <c r="E110" s="17"/>
      <c r="F110" s="17"/>
      <c r="G110" s="21">
        <f t="shared" si="1"/>
        <v>0</v>
      </c>
      <c r="H110" s="66"/>
    </row>
    <row r="111" spans="1:8" x14ac:dyDescent="0.25">
      <c r="A111" s="74"/>
      <c r="B111" s="74"/>
      <c r="C111" s="13"/>
      <c r="D111" s="66"/>
      <c r="E111" s="17"/>
      <c r="F111" s="17"/>
      <c r="G111" s="21">
        <f t="shared" si="1"/>
        <v>0</v>
      </c>
      <c r="H111" s="66"/>
    </row>
    <row r="112" spans="1:8" x14ac:dyDescent="0.25">
      <c r="A112" s="74"/>
      <c r="B112" s="74"/>
      <c r="C112" s="13"/>
      <c r="D112" s="66"/>
      <c r="E112" s="17"/>
      <c r="F112" s="17"/>
      <c r="G112" s="21">
        <f t="shared" si="1"/>
        <v>0</v>
      </c>
      <c r="H112" s="66"/>
    </row>
    <row r="113" spans="1:8" x14ac:dyDescent="0.25">
      <c r="A113" s="74"/>
      <c r="B113" s="74"/>
      <c r="C113" s="13"/>
      <c r="D113" s="66"/>
      <c r="E113" s="17"/>
      <c r="F113" s="17"/>
      <c r="G113" s="21">
        <f t="shared" si="1"/>
        <v>0</v>
      </c>
      <c r="H113" s="66"/>
    </row>
    <row r="114" spans="1:8" x14ac:dyDescent="0.25">
      <c r="A114" s="74"/>
      <c r="B114" s="74"/>
      <c r="C114" s="13"/>
      <c r="D114" s="66"/>
      <c r="E114" s="17"/>
      <c r="F114" s="17"/>
      <c r="G114" s="21">
        <f t="shared" si="1"/>
        <v>0</v>
      </c>
      <c r="H114" s="66"/>
    </row>
    <row r="115" spans="1:8" x14ac:dyDescent="0.25">
      <c r="A115" s="74"/>
      <c r="B115" s="74"/>
      <c r="C115" s="13"/>
      <c r="D115" s="66"/>
      <c r="E115" s="17"/>
      <c r="F115" s="17"/>
      <c r="G115" s="21">
        <f t="shared" si="1"/>
        <v>0</v>
      </c>
      <c r="H115" s="66"/>
    </row>
    <row r="116" spans="1:8" x14ac:dyDescent="0.25">
      <c r="A116" s="74"/>
      <c r="B116" s="74"/>
      <c r="C116" s="13"/>
      <c r="D116" s="66"/>
      <c r="E116" s="17"/>
      <c r="F116" s="17"/>
      <c r="G116" s="21">
        <f t="shared" si="1"/>
        <v>0</v>
      </c>
      <c r="H116" s="66"/>
    </row>
    <row r="117" spans="1:8" x14ac:dyDescent="0.25">
      <c r="A117" s="74"/>
      <c r="B117" s="74"/>
      <c r="C117" s="13"/>
      <c r="D117" s="66"/>
      <c r="E117" s="17"/>
      <c r="F117" s="17"/>
      <c r="G117" s="21">
        <f t="shared" si="1"/>
        <v>0</v>
      </c>
      <c r="H117" s="66"/>
    </row>
    <row r="118" spans="1:8" x14ac:dyDescent="0.25">
      <c r="A118" s="74"/>
      <c r="B118" s="74"/>
      <c r="C118" s="13"/>
      <c r="D118" s="66"/>
      <c r="E118" s="17"/>
      <c r="F118" s="17"/>
      <c r="G118" s="21">
        <f t="shared" si="1"/>
        <v>0</v>
      </c>
      <c r="H118" s="66"/>
    </row>
    <row r="119" spans="1:8" x14ac:dyDescent="0.25">
      <c r="A119" s="74"/>
      <c r="B119" s="74"/>
      <c r="C119" s="13"/>
      <c r="D119" s="66"/>
      <c r="E119" s="17"/>
      <c r="F119" s="17"/>
      <c r="G119" s="21">
        <f t="shared" si="1"/>
        <v>0</v>
      </c>
      <c r="H119" s="66"/>
    </row>
    <row r="120" spans="1:8" x14ac:dyDescent="0.25">
      <c r="A120" s="74"/>
      <c r="B120" s="74"/>
      <c r="C120" s="13"/>
      <c r="D120" s="66"/>
      <c r="E120" s="17"/>
      <c r="F120" s="17"/>
      <c r="G120" s="21">
        <f t="shared" si="1"/>
        <v>0</v>
      </c>
      <c r="H120" s="66"/>
    </row>
    <row r="121" spans="1:8" x14ac:dyDescent="0.25">
      <c r="A121" s="74"/>
      <c r="B121" s="74"/>
      <c r="C121" s="13"/>
      <c r="D121" s="66"/>
      <c r="E121" s="17"/>
      <c r="F121" s="17"/>
      <c r="G121" s="21">
        <f t="shared" si="1"/>
        <v>0</v>
      </c>
      <c r="H121" s="66"/>
    </row>
    <row r="122" spans="1:8" x14ac:dyDescent="0.25">
      <c r="A122" s="74"/>
      <c r="B122" s="74"/>
      <c r="C122" s="13"/>
      <c r="D122" s="66"/>
      <c r="E122" s="17"/>
      <c r="F122" s="17"/>
      <c r="G122" s="21">
        <f t="shared" si="1"/>
        <v>0</v>
      </c>
      <c r="H122" s="66"/>
    </row>
    <row r="123" spans="1:8" x14ac:dyDescent="0.25">
      <c r="A123" s="74"/>
      <c r="B123" s="74"/>
      <c r="C123" s="13"/>
      <c r="D123" s="66"/>
      <c r="E123" s="17"/>
      <c r="F123" s="17"/>
      <c r="G123" s="21">
        <f t="shared" si="1"/>
        <v>0</v>
      </c>
      <c r="H123" s="66"/>
    </row>
    <row r="124" spans="1:8" x14ac:dyDescent="0.25">
      <c r="A124" s="74"/>
      <c r="B124" s="74"/>
      <c r="C124" s="13"/>
      <c r="D124" s="66"/>
      <c r="E124" s="17"/>
      <c r="F124" s="17"/>
      <c r="G124" s="21">
        <f t="shared" si="1"/>
        <v>0</v>
      </c>
      <c r="H124" s="66"/>
    </row>
    <row r="125" spans="1:8" x14ac:dyDescent="0.25">
      <c r="A125" s="74"/>
      <c r="B125" s="74"/>
      <c r="C125" s="13"/>
      <c r="D125" s="66"/>
      <c r="E125" s="17"/>
      <c r="F125" s="17"/>
      <c r="G125" s="21">
        <f t="shared" si="1"/>
        <v>0</v>
      </c>
      <c r="H125" s="66"/>
    </row>
    <row r="126" spans="1:8" x14ac:dyDescent="0.25">
      <c r="A126" s="74"/>
      <c r="B126" s="74"/>
      <c r="C126" s="13"/>
      <c r="D126" s="66"/>
      <c r="E126" s="17"/>
      <c r="F126" s="17"/>
      <c r="G126" s="21">
        <f t="shared" si="1"/>
        <v>0</v>
      </c>
      <c r="H126" s="66"/>
    </row>
    <row r="127" spans="1:8" x14ac:dyDescent="0.25">
      <c r="A127" s="74"/>
      <c r="B127" s="74"/>
      <c r="C127" s="13"/>
      <c r="D127" s="66"/>
      <c r="E127" s="17"/>
      <c r="F127" s="17"/>
      <c r="G127" s="21">
        <f t="shared" si="1"/>
        <v>0</v>
      </c>
      <c r="H127" s="66"/>
    </row>
    <row r="128" spans="1:8" x14ac:dyDescent="0.25">
      <c r="A128" s="74"/>
      <c r="B128" s="74"/>
      <c r="C128" s="13"/>
      <c r="D128" s="66"/>
      <c r="E128" s="17"/>
      <c r="F128" s="17"/>
      <c r="G128" s="21">
        <f t="shared" si="1"/>
        <v>0</v>
      </c>
      <c r="H128" s="66"/>
    </row>
    <row r="129" spans="1:8" x14ac:dyDescent="0.25">
      <c r="A129" s="74"/>
      <c r="B129" s="74"/>
      <c r="C129" s="13"/>
      <c r="D129" s="66"/>
      <c r="E129" s="17"/>
      <c r="F129" s="17"/>
      <c r="G129" s="21">
        <f t="shared" si="1"/>
        <v>0</v>
      </c>
      <c r="H129" s="66"/>
    </row>
    <row r="130" spans="1:8" x14ac:dyDescent="0.25">
      <c r="A130" s="74"/>
      <c r="B130" s="74"/>
      <c r="C130" s="13"/>
      <c r="D130" s="66"/>
      <c r="E130" s="17"/>
      <c r="F130" s="17"/>
      <c r="G130" s="21">
        <f t="shared" si="1"/>
        <v>0</v>
      </c>
      <c r="H130" s="66"/>
    </row>
    <row r="131" spans="1:8" x14ac:dyDescent="0.25">
      <c r="A131" s="74"/>
      <c r="B131" s="74"/>
      <c r="C131" s="13"/>
      <c r="D131" s="66"/>
      <c r="E131" s="17"/>
      <c r="F131" s="17"/>
      <c r="G131" s="21">
        <f t="shared" si="1"/>
        <v>0</v>
      </c>
      <c r="H131" s="66"/>
    </row>
    <row r="132" spans="1:8" x14ac:dyDescent="0.25">
      <c r="A132" s="74"/>
      <c r="B132" s="74"/>
      <c r="C132" s="13"/>
      <c r="D132" s="66"/>
      <c r="E132" s="17"/>
      <c r="F132" s="17"/>
      <c r="G132" s="21">
        <f t="shared" si="1"/>
        <v>0</v>
      </c>
      <c r="H132" s="66"/>
    </row>
    <row r="133" spans="1:8" x14ac:dyDescent="0.25">
      <c r="A133" s="74"/>
      <c r="B133" s="74"/>
      <c r="C133" s="13"/>
      <c r="D133" s="66"/>
      <c r="E133" s="17"/>
      <c r="F133" s="17"/>
      <c r="G133" s="21">
        <f t="shared" si="1"/>
        <v>0</v>
      </c>
      <c r="H133" s="66"/>
    </row>
    <row r="134" spans="1:8" x14ac:dyDescent="0.25">
      <c r="A134" s="74"/>
      <c r="B134" s="74"/>
      <c r="C134" s="13"/>
      <c r="D134" s="66"/>
      <c r="E134" s="17"/>
      <c r="F134" s="17"/>
      <c r="G134" s="21">
        <f t="shared" ref="G134:G197" si="2">G133+E134-F134</f>
        <v>0</v>
      </c>
      <c r="H134" s="66"/>
    </row>
    <row r="135" spans="1:8" x14ac:dyDescent="0.25">
      <c r="A135" s="74"/>
      <c r="B135" s="74"/>
      <c r="C135" s="13"/>
      <c r="D135" s="66"/>
      <c r="E135" s="17"/>
      <c r="F135" s="17"/>
      <c r="G135" s="21">
        <f t="shared" si="2"/>
        <v>0</v>
      </c>
      <c r="H135" s="66"/>
    </row>
    <row r="136" spans="1:8" x14ac:dyDescent="0.25">
      <c r="A136" s="74"/>
      <c r="B136" s="74"/>
      <c r="C136" s="13"/>
      <c r="D136" s="66"/>
      <c r="E136" s="17"/>
      <c r="F136" s="17"/>
      <c r="G136" s="21">
        <f t="shared" si="2"/>
        <v>0</v>
      </c>
      <c r="H136" s="66"/>
    </row>
    <row r="137" spans="1:8" x14ac:dyDescent="0.25">
      <c r="A137" s="74"/>
      <c r="B137" s="74"/>
      <c r="C137" s="13"/>
      <c r="D137" s="66"/>
      <c r="E137" s="17"/>
      <c r="F137" s="17"/>
      <c r="G137" s="21">
        <f t="shared" si="2"/>
        <v>0</v>
      </c>
      <c r="H137" s="66"/>
    </row>
    <row r="138" spans="1:8" x14ac:dyDescent="0.25">
      <c r="A138" s="74"/>
      <c r="B138" s="74"/>
      <c r="C138" s="13"/>
      <c r="D138" s="66"/>
      <c r="E138" s="17"/>
      <c r="F138" s="17"/>
      <c r="G138" s="21">
        <f t="shared" si="2"/>
        <v>0</v>
      </c>
      <c r="H138" s="66"/>
    </row>
    <row r="139" spans="1:8" x14ac:dyDescent="0.25">
      <c r="A139" s="74"/>
      <c r="B139" s="74"/>
      <c r="C139" s="13"/>
      <c r="D139" s="66"/>
      <c r="E139" s="17"/>
      <c r="F139" s="17"/>
      <c r="G139" s="21">
        <f t="shared" si="2"/>
        <v>0</v>
      </c>
      <c r="H139" s="66"/>
    </row>
    <row r="140" spans="1:8" x14ac:dyDescent="0.25">
      <c r="A140" s="74"/>
      <c r="B140" s="74"/>
      <c r="C140" s="13"/>
      <c r="D140" s="66"/>
      <c r="E140" s="17"/>
      <c r="F140" s="17"/>
      <c r="G140" s="21">
        <f t="shared" si="2"/>
        <v>0</v>
      </c>
      <c r="H140" s="66"/>
    </row>
    <row r="141" spans="1:8" x14ac:dyDescent="0.25">
      <c r="A141" s="74"/>
      <c r="B141" s="74"/>
      <c r="C141" s="13"/>
      <c r="D141" s="66"/>
      <c r="E141" s="17"/>
      <c r="F141" s="17"/>
      <c r="G141" s="21">
        <f t="shared" si="2"/>
        <v>0</v>
      </c>
      <c r="H141" s="66"/>
    </row>
    <row r="142" spans="1:8" x14ac:dyDescent="0.25">
      <c r="A142" s="74"/>
      <c r="B142" s="74"/>
      <c r="C142" s="13"/>
      <c r="D142" s="66"/>
      <c r="E142" s="17"/>
      <c r="F142" s="17"/>
      <c r="G142" s="21">
        <f t="shared" si="2"/>
        <v>0</v>
      </c>
      <c r="H142" s="66"/>
    </row>
    <row r="143" spans="1:8" x14ac:dyDescent="0.25">
      <c r="A143" s="74"/>
      <c r="B143" s="74"/>
      <c r="C143" s="13"/>
      <c r="D143" s="66"/>
      <c r="E143" s="17"/>
      <c r="F143" s="17"/>
      <c r="G143" s="21">
        <f t="shared" si="2"/>
        <v>0</v>
      </c>
      <c r="H143" s="66"/>
    </row>
    <row r="144" spans="1:8" x14ac:dyDescent="0.25">
      <c r="A144" s="74"/>
      <c r="B144" s="74"/>
      <c r="C144" s="13"/>
      <c r="D144" s="66"/>
      <c r="E144" s="17"/>
      <c r="F144" s="17"/>
      <c r="G144" s="21">
        <f t="shared" si="2"/>
        <v>0</v>
      </c>
      <c r="H144" s="66"/>
    </row>
    <row r="145" spans="1:8" x14ac:dyDescent="0.25">
      <c r="A145" s="74"/>
      <c r="B145" s="74"/>
      <c r="C145" s="13"/>
      <c r="D145" s="66"/>
      <c r="E145" s="17"/>
      <c r="F145" s="17"/>
      <c r="G145" s="21">
        <f t="shared" si="2"/>
        <v>0</v>
      </c>
      <c r="H145" s="66"/>
    </row>
    <row r="146" spans="1:8" x14ac:dyDescent="0.25">
      <c r="A146" s="74"/>
      <c r="B146" s="74"/>
      <c r="C146" s="13"/>
      <c r="D146" s="66"/>
      <c r="E146" s="17"/>
      <c r="F146" s="17"/>
      <c r="G146" s="21">
        <f t="shared" si="2"/>
        <v>0</v>
      </c>
      <c r="H146" s="66"/>
    </row>
    <row r="147" spans="1:8" x14ac:dyDescent="0.25">
      <c r="A147" s="74"/>
      <c r="B147" s="74"/>
      <c r="C147" s="13"/>
      <c r="D147" s="66"/>
      <c r="E147" s="17"/>
      <c r="F147" s="17"/>
      <c r="G147" s="21">
        <f t="shared" si="2"/>
        <v>0</v>
      </c>
      <c r="H147" s="66"/>
    </row>
    <row r="148" spans="1:8" x14ac:dyDescent="0.25">
      <c r="A148" s="74"/>
      <c r="B148" s="74"/>
      <c r="C148" s="13"/>
      <c r="D148" s="66"/>
      <c r="E148" s="17"/>
      <c r="F148" s="17"/>
      <c r="G148" s="21">
        <f t="shared" si="2"/>
        <v>0</v>
      </c>
      <c r="H148" s="66"/>
    </row>
    <row r="149" spans="1:8" x14ac:dyDescent="0.25">
      <c r="A149" s="74"/>
      <c r="B149" s="74"/>
      <c r="C149" s="13"/>
      <c r="D149" s="66"/>
      <c r="E149" s="17"/>
      <c r="F149" s="17"/>
      <c r="G149" s="21">
        <f t="shared" si="2"/>
        <v>0</v>
      </c>
      <c r="H149" s="66"/>
    </row>
    <row r="150" spans="1:8" x14ac:dyDescent="0.25">
      <c r="A150" s="74"/>
      <c r="B150" s="74"/>
      <c r="C150" s="13"/>
      <c r="D150" s="66"/>
      <c r="E150" s="17"/>
      <c r="F150" s="17"/>
      <c r="G150" s="21">
        <f t="shared" si="2"/>
        <v>0</v>
      </c>
      <c r="H150" s="66"/>
    </row>
    <row r="151" spans="1:8" x14ac:dyDescent="0.25">
      <c r="A151" s="74"/>
      <c r="B151" s="74"/>
      <c r="C151" s="13"/>
      <c r="D151" s="66"/>
      <c r="E151" s="17"/>
      <c r="F151" s="17"/>
      <c r="G151" s="21">
        <f t="shared" si="2"/>
        <v>0</v>
      </c>
      <c r="H151" s="66"/>
    </row>
    <row r="152" spans="1:8" x14ac:dyDescent="0.25">
      <c r="A152" s="74"/>
      <c r="B152" s="74"/>
      <c r="C152" s="13"/>
      <c r="D152" s="66"/>
      <c r="E152" s="17"/>
      <c r="F152" s="17"/>
      <c r="G152" s="21">
        <f t="shared" si="2"/>
        <v>0</v>
      </c>
      <c r="H152" s="66"/>
    </row>
    <row r="153" spans="1:8" x14ac:dyDescent="0.25">
      <c r="A153" s="74"/>
      <c r="B153" s="74"/>
      <c r="C153" s="13"/>
      <c r="D153" s="66"/>
      <c r="E153" s="17"/>
      <c r="F153" s="17"/>
      <c r="G153" s="21">
        <f t="shared" si="2"/>
        <v>0</v>
      </c>
      <c r="H153" s="66"/>
    </row>
    <row r="154" spans="1:8" x14ac:dyDescent="0.25">
      <c r="A154" s="74"/>
      <c r="B154" s="74"/>
      <c r="C154" s="13"/>
      <c r="D154" s="66"/>
      <c r="E154" s="17"/>
      <c r="F154" s="17"/>
      <c r="G154" s="21">
        <f t="shared" si="2"/>
        <v>0</v>
      </c>
      <c r="H154" s="66"/>
    </row>
    <row r="155" spans="1:8" x14ac:dyDescent="0.25">
      <c r="A155" s="74"/>
      <c r="B155" s="74"/>
      <c r="C155" s="13"/>
      <c r="D155" s="66"/>
      <c r="E155" s="17"/>
      <c r="F155" s="17"/>
      <c r="G155" s="21">
        <f t="shared" si="2"/>
        <v>0</v>
      </c>
      <c r="H155" s="66"/>
    </row>
    <row r="156" spans="1:8" x14ac:dyDescent="0.25">
      <c r="A156" s="74"/>
      <c r="B156" s="74"/>
      <c r="C156" s="13"/>
      <c r="D156" s="66"/>
      <c r="E156" s="17"/>
      <c r="F156" s="17"/>
      <c r="G156" s="21">
        <f t="shared" si="2"/>
        <v>0</v>
      </c>
      <c r="H156" s="66"/>
    </row>
    <row r="157" spans="1:8" x14ac:dyDescent="0.25">
      <c r="A157" s="74"/>
      <c r="B157" s="74"/>
      <c r="C157" s="13"/>
      <c r="D157" s="66"/>
      <c r="E157" s="17"/>
      <c r="F157" s="17"/>
      <c r="G157" s="21">
        <f t="shared" si="2"/>
        <v>0</v>
      </c>
      <c r="H157" s="66"/>
    </row>
    <row r="158" spans="1:8" x14ac:dyDescent="0.25">
      <c r="A158" s="74"/>
      <c r="B158" s="74"/>
      <c r="C158" s="13"/>
      <c r="D158" s="66"/>
      <c r="E158" s="17"/>
      <c r="F158" s="17"/>
      <c r="G158" s="21">
        <f t="shared" si="2"/>
        <v>0</v>
      </c>
      <c r="H158" s="66"/>
    </row>
    <row r="159" spans="1:8" x14ac:dyDescent="0.25">
      <c r="A159" s="74"/>
      <c r="B159" s="74"/>
      <c r="C159" s="13"/>
      <c r="D159" s="66"/>
      <c r="E159" s="17"/>
      <c r="F159" s="17"/>
      <c r="G159" s="21">
        <f t="shared" si="2"/>
        <v>0</v>
      </c>
      <c r="H159" s="66"/>
    </row>
    <row r="160" spans="1:8" x14ac:dyDescent="0.25">
      <c r="A160" s="74"/>
      <c r="B160" s="74"/>
      <c r="C160" s="13"/>
      <c r="D160" s="66"/>
      <c r="E160" s="17"/>
      <c r="F160" s="17"/>
      <c r="G160" s="21">
        <f t="shared" si="2"/>
        <v>0</v>
      </c>
      <c r="H160" s="66"/>
    </row>
    <row r="161" spans="1:8" x14ac:dyDescent="0.25">
      <c r="A161" s="74"/>
      <c r="B161" s="74"/>
      <c r="C161" s="13"/>
      <c r="D161" s="66"/>
      <c r="E161" s="17"/>
      <c r="F161" s="17"/>
      <c r="G161" s="21">
        <f t="shared" si="2"/>
        <v>0</v>
      </c>
      <c r="H161" s="66"/>
    </row>
    <row r="162" spans="1:8" x14ac:dyDescent="0.25">
      <c r="A162" s="74"/>
      <c r="B162" s="74"/>
      <c r="C162" s="13"/>
      <c r="D162" s="66"/>
      <c r="E162" s="17"/>
      <c r="F162" s="17"/>
      <c r="G162" s="21">
        <f t="shared" si="2"/>
        <v>0</v>
      </c>
      <c r="H162" s="66"/>
    </row>
    <row r="163" spans="1:8" x14ac:dyDescent="0.25">
      <c r="A163" s="74"/>
      <c r="B163" s="74"/>
      <c r="C163" s="13"/>
      <c r="D163" s="66"/>
      <c r="E163" s="17"/>
      <c r="F163" s="17"/>
      <c r="G163" s="21">
        <f t="shared" si="2"/>
        <v>0</v>
      </c>
      <c r="H163" s="66"/>
    </row>
    <row r="164" spans="1:8" x14ac:dyDescent="0.25">
      <c r="A164" s="74"/>
      <c r="B164" s="74"/>
      <c r="C164" s="13"/>
      <c r="D164" s="66"/>
      <c r="E164" s="17"/>
      <c r="F164" s="17"/>
      <c r="G164" s="21">
        <f t="shared" si="2"/>
        <v>0</v>
      </c>
      <c r="H164" s="66"/>
    </row>
    <row r="165" spans="1:8" x14ac:dyDescent="0.25">
      <c r="A165" s="74"/>
      <c r="B165" s="74"/>
      <c r="C165" s="13"/>
      <c r="D165" s="66"/>
      <c r="E165" s="17"/>
      <c r="F165" s="17"/>
      <c r="G165" s="21">
        <f t="shared" si="2"/>
        <v>0</v>
      </c>
      <c r="H165" s="66"/>
    </row>
    <row r="166" spans="1:8" x14ac:dyDescent="0.25">
      <c r="A166" s="74"/>
      <c r="B166" s="74"/>
      <c r="C166" s="13"/>
      <c r="D166" s="66"/>
      <c r="E166" s="17"/>
      <c r="F166" s="17"/>
      <c r="G166" s="21">
        <f t="shared" si="2"/>
        <v>0</v>
      </c>
      <c r="H166" s="66"/>
    </row>
    <row r="167" spans="1:8" x14ac:dyDescent="0.25">
      <c r="A167" s="74"/>
      <c r="B167" s="74"/>
      <c r="C167" s="13"/>
      <c r="D167" s="66"/>
      <c r="E167" s="17"/>
      <c r="F167" s="17"/>
      <c r="G167" s="21">
        <f t="shared" si="2"/>
        <v>0</v>
      </c>
      <c r="H167" s="66"/>
    </row>
    <row r="168" spans="1:8" x14ac:dyDescent="0.25">
      <c r="A168" s="74"/>
      <c r="B168" s="74"/>
      <c r="C168" s="13"/>
      <c r="D168" s="66"/>
      <c r="E168" s="17"/>
      <c r="F168" s="17"/>
      <c r="G168" s="21">
        <f t="shared" si="2"/>
        <v>0</v>
      </c>
      <c r="H168" s="66"/>
    </row>
    <row r="169" spans="1:8" x14ac:dyDescent="0.25">
      <c r="A169" s="74"/>
      <c r="B169" s="74"/>
      <c r="C169" s="13"/>
      <c r="D169" s="66"/>
      <c r="E169" s="17"/>
      <c r="F169" s="17"/>
      <c r="G169" s="21">
        <f t="shared" si="2"/>
        <v>0</v>
      </c>
      <c r="H169" s="66"/>
    </row>
    <row r="170" spans="1:8" x14ac:dyDescent="0.25">
      <c r="A170" s="74"/>
      <c r="B170" s="74"/>
      <c r="C170" s="13"/>
      <c r="D170" s="66"/>
      <c r="E170" s="17"/>
      <c r="F170" s="17"/>
      <c r="G170" s="21">
        <f t="shared" si="2"/>
        <v>0</v>
      </c>
      <c r="H170" s="66"/>
    </row>
    <row r="171" spans="1:8" x14ac:dyDescent="0.25">
      <c r="A171" s="74"/>
      <c r="B171" s="74"/>
      <c r="C171" s="13"/>
      <c r="D171" s="66"/>
      <c r="E171" s="17"/>
      <c r="F171" s="17"/>
      <c r="G171" s="21">
        <f t="shared" si="2"/>
        <v>0</v>
      </c>
      <c r="H171" s="66"/>
    </row>
    <row r="172" spans="1:8" x14ac:dyDescent="0.25">
      <c r="A172" s="74"/>
      <c r="B172" s="74"/>
      <c r="C172" s="13"/>
      <c r="D172" s="66"/>
      <c r="E172" s="17"/>
      <c r="F172" s="17"/>
      <c r="G172" s="21">
        <f t="shared" si="2"/>
        <v>0</v>
      </c>
      <c r="H172" s="66"/>
    </row>
    <row r="173" spans="1:8" x14ac:dyDescent="0.25">
      <c r="A173" s="74"/>
      <c r="B173" s="74"/>
      <c r="C173" s="13"/>
      <c r="D173" s="66"/>
      <c r="E173" s="17"/>
      <c r="F173" s="17"/>
      <c r="G173" s="21">
        <f t="shared" si="2"/>
        <v>0</v>
      </c>
      <c r="H173" s="66"/>
    </row>
    <row r="174" spans="1:8" x14ac:dyDescent="0.25">
      <c r="A174" s="74"/>
      <c r="B174" s="74"/>
      <c r="C174" s="13"/>
      <c r="D174" s="66"/>
      <c r="E174" s="17"/>
      <c r="F174" s="17"/>
      <c r="G174" s="21">
        <f t="shared" si="2"/>
        <v>0</v>
      </c>
      <c r="H174" s="66"/>
    </row>
    <row r="175" spans="1:8" x14ac:dyDescent="0.25">
      <c r="A175" s="74"/>
      <c r="B175" s="74"/>
      <c r="C175" s="13"/>
      <c r="D175" s="66"/>
      <c r="E175" s="17"/>
      <c r="F175" s="17"/>
      <c r="G175" s="21">
        <f t="shared" si="2"/>
        <v>0</v>
      </c>
      <c r="H175" s="66"/>
    </row>
    <row r="176" spans="1:8" x14ac:dyDescent="0.25">
      <c r="A176" s="74"/>
      <c r="B176" s="74"/>
      <c r="C176" s="13"/>
      <c r="D176" s="66"/>
      <c r="E176" s="17"/>
      <c r="F176" s="17"/>
      <c r="G176" s="21">
        <f t="shared" si="2"/>
        <v>0</v>
      </c>
      <c r="H176" s="66"/>
    </row>
    <row r="177" spans="1:8" x14ac:dyDescent="0.25">
      <c r="A177" s="74"/>
      <c r="B177" s="74"/>
      <c r="C177" s="13"/>
      <c r="D177" s="66"/>
      <c r="E177" s="17"/>
      <c r="F177" s="17"/>
      <c r="G177" s="21">
        <f t="shared" si="2"/>
        <v>0</v>
      </c>
      <c r="H177" s="66"/>
    </row>
    <row r="178" spans="1:8" x14ac:dyDescent="0.25">
      <c r="A178" s="74"/>
      <c r="B178" s="74"/>
      <c r="C178" s="13"/>
      <c r="D178" s="66"/>
      <c r="E178" s="17"/>
      <c r="F178" s="17"/>
      <c r="G178" s="21">
        <f t="shared" si="2"/>
        <v>0</v>
      </c>
      <c r="H178" s="66"/>
    </row>
    <row r="179" spans="1:8" x14ac:dyDescent="0.25">
      <c r="A179" s="74"/>
      <c r="B179" s="74"/>
      <c r="C179" s="13"/>
      <c r="D179" s="66"/>
      <c r="E179" s="17"/>
      <c r="F179" s="17"/>
      <c r="G179" s="21">
        <f t="shared" si="2"/>
        <v>0</v>
      </c>
      <c r="H179" s="66"/>
    </row>
    <row r="180" spans="1:8" x14ac:dyDescent="0.25">
      <c r="A180" s="74"/>
      <c r="B180" s="74"/>
      <c r="C180" s="13"/>
      <c r="D180" s="66"/>
      <c r="E180" s="17"/>
      <c r="F180" s="17"/>
      <c r="G180" s="21">
        <f t="shared" si="2"/>
        <v>0</v>
      </c>
      <c r="H180" s="66"/>
    </row>
    <row r="181" spans="1:8" x14ac:dyDescent="0.25">
      <c r="A181" s="74"/>
      <c r="B181" s="74"/>
      <c r="C181" s="13"/>
      <c r="D181" s="66"/>
      <c r="E181" s="17"/>
      <c r="F181" s="17"/>
      <c r="G181" s="21">
        <f t="shared" si="2"/>
        <v>0</v>
      </c>
      <c r="H181" s="66"/>
    </row>
    <row r="182" spans="1:8" x14ac:dyDescent="0.25">
      <c r="A182" s="74"/>
      <c r="B182" s="74"/>
      <c r="C182" s="13"/>
      <c r="D182" s="66"/>
      <c r="E182" s="17"/>
      <c r="F182" s="17"/>
      <c r="G182" s="21">
        <f t="shared" si="2"/>
        <v>0</v>
      </c>
      <c r="H182" s="66"/>
    </row>
    <row r="183" spans="1:8" x14ac:dyDescent="0.25">
      <c r="A183" s="74"/>
      <c r="B183" s="74"/>
      <c r="C183" s="13"/>
      <c r="D183" s="66"/>
      <c r="E183" s="17"/>
      <c r="F183" s="17"/>
      <c r="G183" s="21">
        <f t="shared" si="2"/>
        <v>0</v>
      </c>
      <c r="H183" s="66"/>
    </row>
    <row r="184" spans="1:8" x14ac:dyDescent="0.25">
      <c r="A184" s="74"/>
      <c r="B184" s="74"/>
      <c r="C184" s="13"/>
      <c r="D184" s="66"/>
      <c r="E184" s="17"/>
      <c r="F184" s="17"/>
      <c r="G184" s="21">
        <f t="shared" si="2"/>
        <v>0</v>
      </c>
      <c r="H184" s="66"/>
    </row>
    <row r="185" spans="1:8" x14ac:dyDescent="0.25">
      <c r="A185" s="74"/>
      <c r="B185" s="74"/>
      <c r="C185" s="13"/>
      <c r="D185" s="66"/>
      <c r="E185" s="17"/>
      <c r="F185" s="17"/>
      <c r="G185" s="21">
        <f t="shared" si="2"/>
        <v>0</v>
      </c>
      <c r="H185" s="66"/>
    </row>
    <row r="186" spans="1:8" x14ac:dyDescent="0.25">
      <c r="A186" s="74"/>
      <c r="B186" s="74"/>
      <c r="C186" s="13"/>
      <c r="D186" s="66"/>
      <c r="E186" s="17"/>
      <c r="F186" s="17"/>
      <c r="G186" s="21">
        <f t="shared" si="2"/>
        <v>0</v>
      </c>
      <c r="H186" s="66"/>
    </row>
    <row r="187" spans="1:8" x14ac:dyDescent="0.25">
      <c r="A187" s="74"/>
      <c r="B187" s="74"/>
      <c r="C187" s="13"/>
      <c r="D187" s="66"/>
      <c r="E187" s="17"/>
      <c r="F187" s="17"/>
      <c r="G187" s="21">
        <f t="shared" si="2"/>
        <v>0</v>
      </c>
      <c r="H187" s="66"/>
    </row>
    <row r="188" spans="1:8" x14ac:dyDescent="0.25">
      <c r="A188" s="74"/>
      <c r="B188" s="74"/>
      <c r="C188" s="13"/>
      <c r="D188" s="66"/>
      <c r="E188" s="17"/>
      <c r="F188" s="17"/>
      <c r="G188" s="21">
        <f t="shared" si="2"/>
        <v>0</v>
      </c>
      <c r="H188" s="66"/>
    </row>
    <row r="189" spans="1:8" x14ac:dyDescent="0.25">
      <c r="A189" s="74"/>
      <c r="B189" s="74"/>
      <c r="C189" s="13"/>
      <c r="D189" s="66"/>
      <c r="E189" s="17"/>
      <c r="F189" s="17"/>
      <c r="G189" s="21">
        <f t="shared" si="2"/>
        <v>0</v>
      </c>
      <c r="H189" s="66"/>
    </row>
    <row r="190" spans="1:8" x14ac:dyDescent="0.25">
      <c r="A190" s="74"/>
      <c r="B190" s="74"/>
      <c r="C190" s="13"/>
      <c r="D190" s="66"/>
      <c r="E190" s="17"/>
      <c r="F190" s="17"/>
      <c r="G190" s="21">
        <f t="shared" si="2"/>
        <v>0</v>
      </c>
      <c r="H190" s="66"/>
    </row>
    <row r="191" spans="1:8" x14ac:dyDescent="0.25">
      <c r="A191" s="74"/>
      <c r="B191" s="74"/>
      <c r="C191" s="13"/>
      <c r="D191" s="66"/>
      <c r="E191" s="17"/>
      <c r="F191" s="17"/>
      <c r="G191" s="21">
        <f t="shared" si="2"/>
        <v>0</v>
      </c>
      <c r="H191" s="66"/>
    </row>
    <row r="192" spans="1:8" x14ac:dyDescent="0.25">
      <c r="A192" s="74"/>
      <c r="B192" s="74"/>
      <c r="C192" s="13"/>
      <c r="D192" s="66"/>
      <c r="E192" s="17"/>
      <c r="F192" s="17"/>
      <c r="G192" s="21">
        <f t="shared" si="2"/>
        <v>0</v>
      </c>
      <c r="H192" s="66"/>
    </row>
    <row r="193" spans="1:8" x14ac:dyDescent="0.25">
      <c r="A193" s="74"/>
      <c r="B193" s="74"/>
      <c r="C193" s="13"/>
      <c r="D193" s="66"/>
      <c r="E193" s="17"/>
      <c r="F193" s="17"/>
      <c r="G193" s="21">
        <f t="shared" si="2"/>
        <v>0</v>
      </c>
      <c r="H193" s="66"/>
    </row>
    <row r="194" spans="1:8" x14ac:dyDescent="0.25">
      <c r="A194" s="74"/>
      <c r="B194" s="74"/>
      <c r="C194" s="13"/>
      <c r="D194" s="66"/>
      <c r="E194" s="17"/>
      <c r="F194" s="17"/>
      <c r="G194" s="21">
        <f t="shared" si="2"/>
        <v>0</v>
      </c>
      <c r="H194" s="66"/>
    </row>
    <row r="195" spans="1:8" x14ac:dyDescent="0.25">
      <c r="A195" s="74"/>
      <c r="B195" s="74"/>
      <c r="C195" s="13"/>
      <c r="D195" s="66"/>
      <c r="E195" s="17"/>
      <c r="F195" s="17"/>
      <c r="G195" s="21">
        <f t="shared" si="2"/>
        <v>0</v>
      </c>
      <c r="H195" s="66"/>
    </row>
    <row r="196" spans="1:8" x14ac:dyDescent="0.25">
      <c r="A196" s="74"/>
      <c r="B196" s="74"/>
      <c r="C196" s="13"/>
      <c r="D196" s="66"/>
      <c r="E196" s="17"/>
      <c r="F196" s="17"/>
      <c r="G196" s="21">
        <f t="shared" si="2"/>
        <v>0</v>
      </c>
      <c r="H196" s="66"/>
    </row>
    <row r="197" spans="1:8" x14ac:dyDescent="0.25">
      <c r="A197" s="74"/>
      <c r="B197" s="74"/>
      <c r="C197" s="13"/>
      <c r="D197" s="66"/>
      <c r="E197" s="17"/>
      <c r="F197" s="17"/>
      <c r="G197" s="21">
        <f t="shared" si="2"/>
        <v>0</v>
      </c>
      <c r="H197" s="66"/>
    </row>
    <row r="198" spans="1:8" x14ac:dyDescent="0.25">
      <c r="A198" s="74"/>
      <c r="B198" s="74"/>
      <c r="C198" s="13"/>
      <c r="D198" s="66"/>
      <c r="E198" s="17"/>
      <c r="F198" s="17"/>
      <c r="G198" s="21">
        <f t="shared" ref="G198:G261" si="3">G197+E198-F198</f>
        <v>0</v>
      </c>
      <c r="H198" s="66"/>
    </row>
    <row r="199" spans="1:8" x14ac:dyDescent="0.25">
      <c r="A199" s="74"/>
      <c r="B199" s="74"/>
      <c r="C199" s="13"/>
      <c r="D199" s="66"/>
      <c r="E199" s="17"/>
      <c r="F199" s="17"/>
      <c r="G199" s="21">
        <f t="shared" si="3"/>
        <v>0</v>
      </c>
      <c r="H199" s="66"/>
    </row>
    <row r="200" spans="1:8" x14ac:dyDescent="0.25">
      <c r="A200" s="74"/>
      <c r="B200" s="74"/>
      <c r="C200" s="13"/>
      <c r="D200" s="66"/>
      <c r="E200" s="17"/>
      <c r="F200" s="17"/>
      <c r="G200" s="21">
        <f t="shared" si="3"/>
        <v>0</v>
      </c>
      <c r="H200" s="66"/>
    </row>
    <row r="201" spans="1:8" x14ac:dyDescent="0.25">
      <c r="A201" s="74"/>
      <c r="B201" s="74"/>
      <c r="C201" s="13"/>
      <c r="D201" s="66"/>
      <c r="E201" s="17"/>
      <c r="F201" s="17"/>
      <c r="G201" s="21">
        <f t="shared" si="3"/>
        <v>0</v>
      </c>
      <c r="H201" s="66"/>
    </row>
    <row r="202" spans="1:8" x14ac:dyDescent="0.25">
      <c r="A202" s="74"/>
      <c r="B202" s="74"/>
      <c r="C202" s="13"/>
      <c r="D202" s="66"/>
      <c r="E202" s="17"/>
      <c r="F202" s="17"/>
      <c r="G202" s="21">
        <f t="shared" si="3"/>
        <v>0</v>
      </c>
      <c r="H202" s="66"/>
    </row>
    <row r="203" spans="1:8" x14ac:dyDescent="0.25">
      <c r="A203" s="74"/>
      <c r="B203" s="74"/>
      <c r="C203" s="13"/>
      <c r="D203" s="66"/>
      <c r="E203" s="17"/>
      <c r="F203" s="17"/>
      <c r="G203" s="21">
        <f t="shared" si="3"/>
        <v>0</v>
      </c>
      <c r="H203" s="66"/>
    </row>
    <row r="204" spans="1:8" x14ac:dyDescent="0.25">
      <c r="A204" s="74"/>
      <c r="B204" s="74"/>
      <c r="C204" s="13"/>
      <c r="D204" s="66"/>
      <c r="E204" s="17"/>
      <c r="F204" s="17"/>
      <c r="G204" s="21">
        <f t="shared" si="3"/>
        <v>0</v>
      </c>
      <c r="H204" s="66"/>
    </row>
    <row r="205" spans="1:8" x14ac:dyDescent="0.25">
      <c r="A205" s="74"/>
      <c r="B205" s="74"/>
      <c r="C205" s="13"/>
      <c r="D205" s="66"/>
      <c r="E205" s="17"/>
      <c r="F205" s="17"/>
      <c r="G205" s="21">
        <f t="shared" si="3"/>
        <v>0</v>
      </c>
      <c r="H205" s="66"/>
    </row>
    <row r="206" spans="1:8" x14ac:dyDescent="0.25">
      <c r="A206" s="74"/>
      <c r="B206" s="74"/>
      <c r="C206" s="13"/>
      <c r="D206" s="66"/>
      <c r="E206" s="17"/>
      <c r="F206" s="17"/>
      <c r="G206" s="21">
        <f t="shared" si="3"/>
        <v>0</v>
      </c>
      <c r="H206" s="66"/>
    </row>
    <row r="207" spans="1:8" x14ac:dyDescent="0.25">
      <c r="A207" s="74"/>
      <c r="B207" s="74"/>
      <c r="C207" s="13"/>
      <c r="D207" s="66"/>
      <c r="E207" s="17"/>
      <c r="F207" s="17"/>
      <c r="G207" s="21">
        <f t="shared" si="3"/>
        <v>0</v>
      </c>
      <c r="H207" s="66"/>
    </row>
    <row r="208" spans="1:8" x14ac:dyDescent="0.25">
      <c r="A208" s="74"/>
      <c r="B208" s="74"/>
      <c r="C208" s="13"/>
      <c r="D208" s="66"/>
      <c r="E208" s="17"/>
      <c r="F208" s="17"/>
      <c r="G208" s="21">
        <f t="shared" si="3"/>
        <v>0</v>
      </c>
      <c r="H208" s="66"/>
    </row>
    <row r="209" spans="1:8" x14ac:dyDescent="0.25">
      <c r="A209" s="74"/>
      <c r="B209" s="74"/>
      <c r="C209" s="13"/>
      <c r="D209" s="66"/>
      <c r="E209" s="17"/>
      <c r="F209" s="17"/>
      <c r="G209" s="21">
        <f t="shared" si="3"/>
        <v>0</v>
      </c>
      <c r="H209" s="66"/>
    </row>
    <row r="210" spans="1:8" x14ac:dyDescent="0.25">
      <c r="A210" s="74"/>
      <c r="B210" s="74"/>
      <c r="C210" s="13"/>
      <c r="D210" s="66"/>
      <c r="E210" s="17"/>
      <c r="F210" s="17"/>
      <c r="G210" s="21">
        <f t="shared" si="3"/>
        <v>0</v>
      </c>
      <c r="H210" s="66"/>
    </row>
    <row r="211" spans="1:8" x14ac:dyDescent="0.25">
      <c r="A211" s="74"/>
      <c r="B211" s="74"/>
      <c r="C211" s="13"/>
      <c r="D211" s="66"/>
      <c r="E211" s="17"/>
      <c r="F211" s="17"/>
      <c r="G211" s="21">
        <f t="shared" si="3"/>
        <v>0</v>
      </c>
      <c r="H211" s="66"/>
    </row>
    <row r="212" spans="1:8" x14ac:dyDescent="0.25">
      <c r="A212" s="74"/>
      <c r="B212" s="74"/>
      <c r="C212" s="13"/>
      <c r="D212" s="66"/>
      <c r="E212" s="17"/>
      <c r="F212" s="17"/>
      <c r="G212" s="21">
        <f t="shared" si="3"/>
        <v>0</v>
      </c>
      <c r="H212" s="66"/>
    </row>
    <row r="213" spans="1:8" x14ac:dyDescent="0.25">
      <c r="A213" s="74"/>
      <c r="B213" s="74"/>
      <c r="C213" s="13"/>
      <c r="D213" s="66"/>
      <c r="E213" s="17"/>
      <c r="F213" s="17"/>
      <c r="G213" s="21">
        <f t="shared" si="3"/>
        <v>0</v>
      </c>
      <c r="H213" s="66"/>
    </row>
    <row r="214" spans="1:8" x14ac:dyDescent="0.25">
      <c r="A214" s="74"/>
      <c r="B214" s="74"/>
      <c r="C214" s="13"/>
      <c r="D214" s="66"/>
      <c r="E214" s="17"/>
      <c r="F214" s="17"/>
      <c r="G214" s="21">
        <f t="shared" si="3"/>
        <v>0</v>
      </c>
      <c r="H214" s="66"/>
    </row>
    <row r="215" spans="1:8" x14ac:dyDescent="0.25">
      <c r="A215" s="74"/>
      <c r="B215" s="74"/>
      <c r="C215" s="13"/>
      <c r="D215" s="66"/>
      <c r="E215" s="17"/>
      <c r="F215" s="17"/>
      <c r="G215" s="21">
        <f t="shared" si="3"/>
        <v>0</v>
      </c>
      <c r="H215" s="66"/>
    </row>
    <row r="216" spans="1:8" x14ac:dyDescent="0.25">
      <c r="A216" s="74"/>
      <c r="B216" s="74"/>
      <c r="C216" s="13"/>
      <c r="D216" s="66"/>
      <c r="E216" s="17"/>
      <c r="F216" s="17"/>
      <c r="G216" s="21">
        <f t="shared" si="3"/>
        <v>0</v>
      </c>
      <c r="H216" s="66"/>
    </row>
    <row r="217" spans="1:8" x14ac:dyDescent="0.25">
      <c r="A217" s="74"/>
      <c r="B217" s="74"/>
      <c r="C217" s="13"/>
      <c r="D217" s="66"/>
      <c r="E217" s="17"/>
      <c r="F217" s="17"/>
      <c r="G217" s="21">
        <f t="shared" si="3"/>
        <v>0</v>
      </c>
      <c r="H217" s="66"/>
    </row>
    <row r="218" spans="1:8" x14ac:dyDescent="0.25">
      <c r="A218" s="74"/>
      <c r="B218" s="74"/>
      <c r="C218" s="13"/>
      <c r="D218" s="66"/>
      <c r="E218" s="17"/>
      <c r="F218" s="17"/>
      <c r="G218" s="21">
        <f t="shared" si="3"/>
        <v>0</v>
      </c>
      <c r="H218" s="66"/>
    </row>
    <row r="219" spans="1:8" x14ac:dyDescent="0.25">
      <c r="A219" s="74"/>
      <c r="B219" s="74"/>
      <c r="C219" s="13"/>
      <c r="D219" s="66"/>
      <c r="E219" s="17"/>
      <c r="F219" s="17"/>
      <c r="G219" s="21">
        <f t="shared" si="3"/>
        <v>0</v>
      </c>
      <c r="H219" s="66"/>
    </row>
    <row r="220" spans="1:8" x14ac:dyDescent="0.25">
      <c r="A220" s="74"/>
      <c r="B220" s="74"/>
      <c r="C220" s="13"/>
      <c r="D220" s="66"/>
      <c r="E220" s="17"/>
      <c r="F220" s="17"/>
      <c r="G220" s="21">
        <f t="shared" si="3"/>
        <v>0</v>
      </c>
      <c r="H220" s="66"/>
    </row>
    <row r="221" spans="1:8" x14ac:dyDescent="0.25">
      <c r="A221" s="74"/>
      <c r="B221" s="74"/>
      <c r="C221" s="13"/>
      <c r="D221" s="66"/>
      <c r="E221" s="17"/>
      <c r="F221" s="17"/>
      <c r="G221" s="21">
        <f t="shared" si="3"/>
        <v>0</v>
      </c>
      <c r="H221" s="66"/>
    </row>
    <row r="222" spans="1:8" x14ac:dyDescent="0.25">
      <c r="A222" s="74"/>
      <c r="B222" s="74"/>
      <c r="C222" s="13"/>
      <c r="D222" s="66"/>
      <c r="E222" s="17"/>
      <c r="F222" s="17"/>
      <c r="G222" s="21">
        <f t="shared" si="3"/>
        <v>0</v>
      </c>
      <c r="H222" s="66"/>
    </row>
    <row r="223" spans="1:8" x14ac:dyDescent="0.25">
      <c r="A223" s="74"/>
      <c r="B223" s="74"/>
      <c r="C223" s="13"/>
      <c r="D223" s="66"/>
      <c r="E223" s="17"/>
      <c r="F223" s="17"/>
      <c r="G223" s="21">
        <f t="shared" si="3"/>
        <v>0</v>
      </c>
      <c r="H223" s="66"/>
    </row>
    <row r="224" spans="1:8" x14ac:dyDescent="0.25">
      <c r="A224" s="74"/>
      <c r="B224" s="74"/>
      <c r="C224" s="13"/>
      <c r="D224" s="66"/>
      <c r="E224" s="17"/>
      <c r="F224" s="17"/>
      <c r="G224" s="21">
        <f t="shared" si="3"/>
        <v>0</v>
      </c>
      <c r="H224" s="66"/>
    </row>
    <row r="225" spans="1:8" x14ac:dyDescent="0.25">
      <c r="A225" s="74"/>
      <c r="B225" s="74"/>
      <c r="C225" s="13"/>
      <c r="D225" s="66"/>
      <c r="E225" s="17"/>
      <c r="F225" s="17"/>
      <c r="G225" s="21">
        <f t="shared" si="3"/>
        <v>0</v>
      </c>
      <c r="H225" s="66"/>
    </row>
    <row r="226" spans="1:8" x14ac:dyDescent="0.25">
      <c r="A226" s="74"/>
      <c r="B226" s="74"/>
      <c r="C226" s="13"/>
      <c r="D226" s="66"/>
      <c r="E226" s="17"/>
      <c r="F226" s="17"/>
      <c r="G226" s="21">
        <f t="shared" si="3"/>
        <v>0</v>
      </c>
      <c r="H226" s="66"/>
    </row>
    <row r="227" spans="1:8" x14ac:dyDescent="0.25">
      <c r="A227" s="74"/>
      <c r="B227" s="74"/>
      <c r="C227" s="13"/>
      <c r="D227" s="66"/>
      <c r="E227" s="17"/>
      <c r="F227" s="17"/>
      <c r="G227" s="21">
        <f t="shared" si="3"/>
        <v>0</v>
      </c>
      <c r="H227" s="66"/>
    </row>
    <row r="228" spans="1:8" x14ac:dyDescent="0.25">
      <c r="A228" s="74"/>
      <c r="B228" s="74"/>
      <c r="C228" s="13"/>
      <c r="D228" s="66"/>
      <c r="E228" s="17"/>
      <c r="F228" s="17"/>
      <c r="G228" s="21">
        <f t="shared" si="3"/>
        <v>0</v>
      </c>
      <c r="H228" s="66"/>
    </row>
    <row r="229" spans="1:8" x14ac:dyDescent="0.25">
      <c r="A229" s="74"/>
      <c r="B229" s="74"/>
      <c r="C229" s="13"/>
      <c r="D229" s="66"/>
      <c r="E229" s="17"/>
      <c r="F229" s="17"/>
      <c r="G229" s="21">
        <f t="shared" si="3"/>
        <v>0</v>
      </c>
      <c r="H229" s="66"/>
    </row>
    <row r="230" spans="1:8" x14ac:dyDescent="0.25">
      <c r="A230" s="74"/>
      <c r="B230" s="74"/>
      <c r="C230" s="13"/>
      <c r="D230" s="66"/>
      <c r="E230" s="17"/>
      <c r="F230" s="17"/>
      <c r="G230" s="21">
        <f t="shared" si="3"/>
        <v>0</v>
      </c>
      <c r="H230" s="66"/>
    </row>
    <row r="231" spans="1:8" x14ac:dyDescent="0.25">
      <c r="A231" s="74"/>
      <c r="B231" s="74"/>
      <c r="C231" s="13"/>
      <c r="D231" s="66"/>
      <c r="E231" s="17"/>
      <c r="F231" s="17"/>
      <c r="G231" s="21">
        <f t="shared" si="3"/>
        <v>0</v>
      </c>
      <c r="H231" s="66"/>
    </row>
    <row r="232" spans="1:8" x14ac:dyDescent="0.25">
      <c r="A232" s="74"/>
      <c r="B232" s="74"/>
      <c r="C232" s="13"/>
      <c r="D232" s="66"/>
      <c r="E232" s="17"/>
      <c r="F232" s="17"/>
      <c r="G232" s="21">
        <f t="shared" si="3"/>
        <v>0</v>
      </c>
      <c r="H232" s="66"/>
    </row>
    <row r="233" spans="1:8" x14ac:dyDescent="0.25">
      <c r="A233" s="74"/>
      <c r="B233" s="74"/>
      <c r="C233" s="13"/>
      <c r="D233" s="66"/>
      <c r="E233" s="17"/>
      <c r="F233" s="17"/>
      <c r="G233" s="21">
        <f t="shared" si="3"/>
        <v>0</v>
      </c>
      <c r="H233" s="66"/>
    </row>
    <row r="234" spans="1:8" x14ac:dyDescent="0.25">
      <c r="A234" s="74"/>
      <c r="B234" s="74"/>
      <c r="C234" s="13"/>
      <c r="D234" s="66"/>
      <c r="E234" s="17"/>
      <c r="F234" s="17"/>
      <c r="G234" s="21">
        <f t="shared" si="3"/>
        <v>0</v>
      </c>
      <c r="H234" s="66"/>
    </row>
    <row r="235" spans="1:8" x14ac:dyDescent="0.25">
      <c r="A235" s="74"/>
      <c r="B235" s="74"/>
      <c r="C235" s="13"/>
      <c r="D235" s="66"/>
      <c r="E235" s="17"/>
      <c r="F235" s="17"/>
      <c r="G235" s="21">
        <f t="shared" si="3"/>
        <v>0</v>
      </c>
      <c r="H235" s="66"/>
    </row>
    <row r="236" spans="1:8" x14ac:dyDescent="0.25">
      <c r="A236" s="74"/>
      <c r="B236" s="74"/>
      <c r="C236" s="13"/>
      <c r="D236" s="66"/>
      <c r="E236" s="17"/>
      <c r="F236" s="17"/>
      <c r="G236" s="21">
        <f t="shared" si="3"/>
        <v>0</v>
      </c>
      <c r="H236" s="66"/>
    </row>
    <row r="237" spans="1:8" x14ac:dyDescent="0.25">
      <c r="A237" s="74"/>
      <c r="B237" s="74"/>
      <c r="C237" s="13"/>
      <c r="D237" s="66"/>
      <c r="E237" s="17"/>
      <c r="F237" s="17"/>
      <c r="G237" s="21">
        <f t="shared" si="3"/>
        <v>0</v>
      </c>
      <c r="H237" s="66"/>
    </row>
    <row r="238" spans="1:8" x14ac:dyDescent="0.25">
      <c r="A238" s="74"/>
      <c r="B238" s="74"/>
      <c r="C238" s="13"/>
      <c r="D238" s="66"/>
      <c r="E238" s="17"/>
      <c r="F238" s="17"/>
      <c r="G238" s="21">
        <f t="shared" si="3"/>
        <v>0</v>
      </c>
      <c r="H238" s="66"/>
    </row>
    <row r="239" spans="1:8" x14ac:dyDescent="0.25">
      <c r="A239" s="74"/>
      <c r="B239" s="74"/>
      <c r="C239" s="13"/>
      <c r="D239" s="66"/>
      <c r="E239" s="17"/>
      <c r="F239" s="17"/>
      <c r="G239" s="21">
        <f t="shared" si="3"/>
        <v>0</v>
      </c>
      <c r="H239" s="66"/>
    </row>
    <row r="240" spans="1:8" x14ac:dyDescent="0.25">
      <c r="A240" s="74"/>
      <c r="B240" s="74"/>
      <c r="C240" s="13"/>
      <c r="D240" s="66"/>
      <c r="E240" s="17"/>
      <c r="F240" s="17"/>
      <c r="G240" s="21">
        <f t="shared" si="3"/>
        <v>0</v>
      </c>
      <c r="H240" s="66"/>
    </row>
    <row r="241" spans="1:8" x14ac:dyDescent="0.25">
      <c r="A241" s="74"/>
      <c r="B241" s="74"/>
      <c r="C241" s="13"/>
      <c r="D241" s="66"/>
      <c r="E241" s="17"/>
      <c r="F241" s="17"/>
      <c r="G241" s="21">
        <f t="shared" si="3"/>
        <v>0</v>
      </c>
      <c r="H241" s="66"/>
    </row>
    <row r="242" spans="1:8" x14ac:dyDescent="0.25">
      <c r="A242" s="74"/>
      <c r="B242" s="74"/>
      <c r="C242" s="13"/>
      <c r="D242" s="66"/>
      <c r="E242" s="17"/>
      <c r="F242" s="17"/>
      <c r="G242" s="21">
        <f t="shared" si="3"/>
        <v>0</v>
      </c>
      <c r="H242" s="66"/>
    </row>
    <row r="243" spans="1:8" x14ac:dyDescent="0.25">
      <c r="A243" s="74"/>
      <c r="B243" s="74"/>
      <c r="C243" s="13"/>
      <c r="D243" s="66"/>
      <c r="E243" s="17"/>
      <c r="F243" s="17"/>
      <c r="G243" s="21">
        <f t="shared" si="3"/>
        <v>0</v>
      </c>
      <c r="H243" s="66"/>
    </row>
    <row r="244" spans="1:8" x14ac:dyDescent="0.25">
      <c r="A244" s="74"/>
      <c r="B244" s="74"/>
      <c r="C244" s="13"/>
      <c r="D244" s="66"/>
      <c r="E244" s="17"/>
      <c r="F244" s="17"/>
      <c r="G244" s="21">
        <f t="shared" si="3"/>
        <v>0</v>
      </c>
      <c r="H244" s="66"/>
    </row>
    <row r="245" spans="1:8" x14ac:dyDescent="0.25">
      <c r="A245" s="74"/>
      <c r="B245" s="74"/>
      <c r="C245" s="13"/>
      <c r="D245" s="66"/>
      <c r="E245" s="17"/>
      <c r="F245" s="17"/>
      <c r="G245" s="21">
        <f t="shared" si="3"/>
        <v>0</v>
      </c>
      <c r="H245" s="66"/>
    </row>
    <row r="246" spans="1:8" x14ac:dyDescent="0.25">
      <c r="A246" s="74"/>
      <c r="B246" s="74"/>
      <c r="C246" s="13"/>
      <c r="D246" s="66"/>
      <c r="E246" s="17"/>
      <c r="F246" s="17"/>
      <c r="G246" s="21">
        <f t="shared" si="3"/>
        <v>0</v>
      </c>
      <c r="H246" s="66"/>
    </row>
    <row r="247" spans="1:8" x14ac:dyDescent="0.25">
      <c r="A247" s="74"/>
      <c r="B247" s="74"/>
      <c r="C247" s="13"/>
      <c r="D247" s="66"/>
      <c r="E247" s="17"/>
      <c r="F247" s="17"/>
      <c r="G247" s="21">
        <f t="shared" si="3"/>
        <v>0</v>
      </c>
      <c r="H247" s="66"/>
    </row>
    <row r="248" spans="1:8" x14ac:dyDescent="0.25">
      <c r="A248" s="74"/>
      <c r="B248" s="74"/>
      <c r="C248" s="13"/>
      <c r="D248" s="66"/>
      <c r="E248" s="17"/>
      <c r="F248" s="17"/>
      <c r="G248" s="21">
        <f t="shared" si="3"/>
        <v>0</v>
      </c>
      <c r="H248" s="66"/>
    </row>
    <row r="249" spans="1:8" x14ac:dyDescent="0.25">
      <c r="A249" s="74"/>
      <c r="B249" s="74"/>
      <c r="C249" s="13"/>
      <c r="D249" s="66"/>
      <c r="E249" s="17"/>
      <c r="F249" s="17"/>
      <c r="G249" s="21">
        <f t="shared" si="3"/>
        <v>0</v>
      </c>
      <c r="H249" s="66"/>
    </row>
    <row r="250" spans="1:8" x14ac:dyDescent="0.25">
      <c r="A250" s="74"/>
      <c r="B250" s="74"/>
      <c r="C250" s="13"/>
      <c r="D250" s="66"/>
      <c r="E250" s="17"/>
      <c r="F250" s="17"/>
      <c r="G250" s="21">
        <f t="shared" si="3"/>
        <v>0</v>
      </c>
      <c r="H250" s="66"/>
    </row>
    <row r="251" spans="1:8" x14ac:dyDescent="0.25">
      <c r="A251" s="74"/>
      <c r="B251" s="74"/>
      <c r="C251" s="13"/>
      <c r="D251" s="66"/>
      <c r="E251" s="17"/>
      <c r="F251" s="17"/>
      <c r="G251" s="21">
        <f t="shared" si="3"/>
        <v>0</v>
      </c>
      <c r="H251" s="66"/>
    </row>
    <row r="252" spans="1:8" x14ac:dyDescent="0.25">
      <c r="A252" s="74"/>
      <c r="B252" s="74"/>
      <c r="C252" s="13"/>
      <c r="D252" s="66"/>
      <c r="E252" s="17"/>
      <c r="F252" s="17"/>
      <c r="G252" s="21">
        <f t="shared" si="3"/>
        <v>0</v>
      </c>
      <c r="H252" s="66"/>
    </row>
    <row r="253" spans="1:8" x14ac:dyDescent="0.25">
      <c r="A253" s="74"/>
      <c r="B253" s="74"/>
      <c r="C253" s="13"/>
      <c r="D253" s="66"/>
      <c r="E253" s="17"/>
      <c r="F253" s="17"/>
      <c r="G253" s="21">
        <f t="shared" si="3"/>
        <v>0</v>
      </c>
      <c r="H253" s="66"/>
    </row>
    <row r="254" spans="1:8" x14ac:dyDescent="0.25">
      <c r="A254" s="74"/>
      <c r="B254" s="74"/>
      <c r="C254" s="13"/>
      <c r="D254" s="66"/>
      <c r="E254" s="17"/>
      <c r="F254" s="17"/>
      <c r="G254" s="21">
        <f t="shared" si="3"/>
        <v>0</v>
      </c>
      <c r="H254" s="66"/>
    </row>
    <row r="255" spans="1:8" x14ac:dyDescent="0.25">
      <c r="A255" s="74"/>
      <c r="B255" s="74"/>
      <c r="C255" s="13"/>
      <c r="D255" s="66"/>
      <c r="E255" s="17"/>
      <c r="F255" s="17"/>
      <c r="G255" s="21">
        <f t="shared" si="3"/>
        <v>0</v>
      </c>
      <c r="H255" s="66"/>
    </row>
    <row r="256" spans="1:8" x14ac:dyDescent="0.25">
      <c r="A256" s="74"/>
      <c r="B256" s="74"/>
      <c r="C256" s="13"/>
      <c r="D256" s="66"/>
      <c r="E256" s="17"/>
      <c r="F256" s="17"/>
      <c r="G256" s="21">
        <f t="shared" si="3"/>
        <v>0</v>
      </c>
      <c r="H256" s="66"/>
    </row>
    <row r="257" spans="1:8" x14ac:dyDescent="0.25">
      <c r="A257" s="74"/>
      <c r="B257" s="74"/>
      <c r="C257" s="13"/>
      <c r="D257" s="66"/>
      <c r="E257" s="17"/>
      <c r="F257" s="17"/>
      <c r="G257" s="21">
        <f t="shared" si="3"/>
        <v>0</v>
      </c>
      <c r="H257" s="66"/>
    </row>
    <row r="258" spans="1:8" x14ac:dyDescent="0.25">
      <c r="A258" s="74"/>
      <c r="B258" s="74"/>
      <c r="C258" s="13"/>
      <c r="D258" s="66"/>
      <c r="E258" s="17"/>
      <c r="F258" s="17"/>
      <c r="G258" s="21">
        <f t="shared" si="3"/>
        <v>0</v>
      </c>
      <c r="H258" s="66"/>
    </row>
    <row r="259" spans="1:8" x14ac:dyDescent="0.25">
      <c r="A259" s="74"/>
      <c r="B259" s="74"/>
      <c r="C259" s="13"/>
      <c r="D259" s="66"/>
      <c r="E259" s="17"/>
      <c r="F259" s="17"/>
      <c r="G259" s="21">
        <f t="shared" si="3"/>
        <v>0</v>
      </c>
      <c r="H259" s="66"/>
    </row>
    <row r="260" spans="1:8" x14ac:dyDescent="0.25">
      <c r="A260" s="74"/>
      <c r="B260" s="74"/>
      <c r="C260" s="13"/>
      <c r="D260" s="66"/>
      <c r="E260" s="17"/>
      <c r="F260" s="17"/>
      <c r="G260" s="21">
        <f t="shared" si="3"/>
        <v>0</v>
      </c>
      <c r="H260" s="66"/>
    </row>
    <row r="261" spans="1:8" x14ac:dyDescent="0.25">
      <c r="A261" s="74"/>
      <c r="B261" s="74"/>
      <c r="C261" s="13"/>
      <c r="D261" s="66"/>
      <c r="E261" s="17"/>
      <c r="F261" s="17"/>
      <c r="G261" s="21">
        <f t="shared" si="3"/>
        <v>0</v>
      </c>
      <c r="H261" s="66"/>
    </row>
    <row r="262" spans="1:8" x14ac:dyDescent="0.25">
      <c r="A262" s="74"/>
      <c r="B262" s="74"/>
      <c r="C262" s="13"/>
      <c r="D262" s="66"/>
      <c r="E262" s="17"/>
      <c r="F262" s="17"/>
      <c r="G262" s="21">
        <f t="shared" ref="G262:G298" si="4">G261+E262-F262</f>
        <v>0</v>
      </c>
      <c r="H262" s="66"/>
    </row>
    <row r="263" spans="1:8" x14ac:dyDescent="0.25">
      <c r="A263" s="74"/>
      <c r="B263" s="74"/>
      <c r="C263" s="13"/>
      <c r="D263" s="66"/>
      <c r="E263" s="17"/>
      <c r="F263" s="17"/>
      <c r="G263" s="21">
        <f t="shared" si="4"/>
        <v>0</v>
      </c>
      <c r="H263" s="66"/>
    </row>
    <row r="264" spans="1:8" x14ac:dyDescent="0.25">
      <c r="A264" s="74"/>
      <c r="B264" s="74"/>
      <c r="C264" s="13"/>
      <c r="D264" s="66"/>
      <c r="E264" s="17"/>
      <c r="F264" s="17"/>
      <c r="G264" s="21">
        <f t="shared" si="4"/>
        <v>0</v>
      </c>
      <c r="H264" s="66"/>
    </row>
    <row r="265" spans="1:8" x14ac:dyDescent="0.25">
      <c r="A265" s="74"/>
      <c r="B265" s="74"/>
      <c r="C265" s="13"/>
      <c r="D265" s="66"/>
      <c r="E265" s="17"/>
      <c r="F265" s="17"/>
      <c r="G265" s="21">
        <f t="shared" si="4"/>
        <v>0</v>
      </c>
      <c r="H265" s="66"/>
    </row>
    <row r="266" spans="1:8" x14ac:dyDescent="0.25">
      <c r="A266" s="74"/>
      <c r="B266" s="74"/>
      <c r="C266" s="13"/>
      <c r="D266" s="66"/>
      <c r="E266" s="17"/>
      <c r="F266" s="17"/>
      <c r="G266" s="21">
        <f t="shared" si="4"/>
        <v>0</v>
      </c>
      <c r="H266" s="66"/>
    </row>
    <row r="267" spans="1:8" x14ac:dyDescent="0.25">
      <c r="A267" s="74"/>
      <c r="B267" s="74"/>
      <c r="C267" s="13"/>
      <c r="D267" s="66"/>
      <c r="E267" s="17"/>
      <c r="F267" s="17"/>
      <c r="G267" s="21">
        <f t="shared" si="4"/>
        <v>0</v>
      </c>
      <c r="H267" s="66"/>
    </row>
    <row r="268" spans="1:8" x14ac:dyDescent="0.25">
      <c r="A268" s="74"/>
      <c r="B268" s="74"/>
      <c r="C268" s="13"/>
      <c r="D268" s="66"/>
      <c r="E268" s="17"/>
      <c r="F268" s="17"/>
      <c r="G268" s="21">
        <f t="shared" si="4"/>
        <v>0</v>
      </c>
      <c r="H268" s="66"/>
    </row>
    <row r="269" spans="1:8" x14ac:dyDescent="0.25">
      <c r="A269" s="74"/>
      <c r="B269" s="74"/>
      <c r="C269" s="13"/>
      <c r="D269" s="66"/>
      <c r="E269" s="17"/>
      <c r="F269" s="17"/>
      <c r="G269" s="21">
        <f t="shared" si="4"/>
        <v>0</v>
      </c>
      <c r="H269" s="66"/>
    </row>
    <row r="270" spans="1:8" x14ac:dyDescent="0.25">
      <c r="A270" s="74"/>
      <c r="B270" s="74"/>
      <c r="C270" s="13"/>
      <c r="D270" s="66"/>
      <c r="E270" s="17"/>
      <c r="F270" s="17"/>
      <c r="G270" s="21">
        <f t="shared" si="4"/>
        <v>0</v>
      </c>
      <c r="H270" s="66"/>
    </row>
    <row r="271" spans="1:8" x14ac:dyDescent="0.25">
      <c r="A271" s="74"/>
      <c r="B271" s="74"/>
      <c r="C271" s="13"/>
      <c r="D271" s="66"/>
      <c r="E271" s="17"/>
      <c r="F271" s="17"/>
      <c r="G271" s="21">
        <f t="shared" si="4"/>
        <v>0</v>
      </c>
      <c r="H271" s="66"/>
    </row>
    <row r="272" spans="1:8" x14ac:dyDescent="0.25">
      <c r="A272" s="74"/>
      <c r="B272" s="74"/>
      <c r="C272" s="13"/>
      <c r="D272" s="66"/>
      <c r="E272" s="17"/>
      <c r="F272" s="17"/>
      <c r="G272" s="21">
        <f t="shared" si="4"/>
        <v>0</v>
      </c>
      <c r="H272" s="66"/>
    </row>
    <row r="273" spans="1:8" x14ac:dyDescent="0.25">
      <c r="A273" s="74"/>
      <c r="B273" s="74"/>
      <c r="C273" s="13"/>
      <c r="D273" s="66"/>
      <c r="E273" s="17"/>
      <c r="F273" s="17"/>
      <c r="G273" s="21">
        <f t="shared" si="4"/>
        <v>0</v>
      </c>
      <c r="H273" s="66"/>
    </row>
    <row r="274" spans="1:8" x14ac:dyDescent="0.25">
      <c r="A274" s="74"/>
      <c r="B274" s="74"/>
      <c r="C274" s="13"/>
      <c r="D274" s="66"/>
      <c r="E274" s="17"/>
      <c r="F274" s="17"/>
      <c r="G274" s="21">
        <f t="shared" si="4"/>
        <v>0</v>
      </c>
      <c r="H274" s="66"/>
    </row>
    <row r="275" spans="1:8" x14ac:dyDescent="0.25">
      <c r="A275" s="74"/>
      <c r="B275" s="74"/>
      <c r="C275" s="13"/>
      <c r="D275" s="66"/>
      <c r="E275" s="17"/>
      <c r="F275" s="17"/>
      <c r="G275" s="21">
        <f t="shared" si="4"/>
        <v>0</v>
      </c>
      <c r="H275" s="66"/>
    </row>
    <row r="276" spans="1:8" x14ac:dyDescent="0.25">
      <c r="A276" s="74"/>
      <c r="B276" s="74"/>
      <c r="C276" s="13"/>
      <c r="D276" s="66"/>
      <c r="E276" s="17"/>
      <c r="F276" s="17"/>
      <c r="G276" s="21">
        <f t="shared" si="4"/>
        <v>0</v>
      </c>
      <c r="H276" s="66"/>
    </row>
    <row r="277" spans="1:8" x14ac:dyDescent="0.25">
      <c r="A277" s="74"/>
      <c r="B277" s="74"/>
      <c r="C277" s="13"/>
      <c r="D277" s="66"/>
      <c r="E277" s="17"/>
      <c r="F277" s="17"/>
      <c r="G277" s="21">
        <f t="shared" si="4"/>
        <v>0</v>
      </c>
      <c r="H277" s="66"/>
    </row>
    <row r="278" spans="1:8" x14ac:dyDescent="0.25">
      <c r="A278" s="74"/>
      <c r="B278" s="74"/>
      <c r="C278" s="13"/>
      <c r="D278" s="66"/>
      <c r="E278" s="17"/>
      <c r="F278" s="17"/>
      <c r="G278" s="21">
        <f t="shared" si="4"/>
        <v>0</v>
      </c>
      <c r="H278" s="66"/>
    </row>
    <row r="279" spans="1:8" x14ac:dyDescent="0.25">
      <c r="A279" s="74"/>
      <c r="B279" s="74"/>
      <c r="C279" s="13"/>
      <c r="D279" s="66"/>
      <c r="E279" s="17"/>
      <c r="F279" s="17"/>
      <c r="G279" s="21">
        <f t="shared" si="4"/>
        <v>0</v>
      </c>
      <c r="H279" s="66"/>
    </row>
    <row r="280" spans="1:8" x14ac:dyDescent="0.25">
      <c r="A280" s="74"/>
      <c r="B280" s="74"/>
      <c r="C280" s="13"/>
      <c r="D280" s="66"/>
      <c r="E280" s="17"/>
      <c r="F280" s="17"/>
      <c r="G280" s="21">
        <f t="shared" si="4"/>
        <v>0</v>
      </c>
      <c r="H280" s="66"/>
    </row>
    <row r="281" spans="1:8" x14ac:dyDescent="0.25">
      <c r="A281" s="74"/>
      <c r="B281" s="74"/>
      <c r="C281" s="13"/>
      <c r="D281" s="66"/>
      <c r="E281" s="17"/>
      <c r="F281" s="17"/>
      <c r="G281" s="21">
        <f t="shared" si="4"/>
        <v>0</v>
      </c>
      <c r="H281" s="66"/>
    </row>
    <row r="282" spans="1:8" x14ac:dyDescent="0.25">
      <c r="A282" s="74"/>
      <c r="B282" s="74"/>
      <c r="C282" s="13"/>
      <c r="D282" s="66"/>
      <c r="E282" s="17"/>
      <c r="F282" s="17"/>
      <c r="G282" s="21">
        <f t="shared" si="4"/>
        <v>0</v>
      </c>
      <c r="H282" s="66"/>
    </row>
    <row r="283" spans="1:8" x14ac:dyDescent="0.25">
      <c r="A283" s="74"/>
      <c r="B283" s="74"/>
      <c r="C283" s="13"/>
      <c r="D283" s="66"/>
      <c r="E283" s="17"/>
      <c r="F283" s="17"/>
      <c r="G283" s="21">
        <f t="shared" si="4"/>
        <v>0</v>
      </c>
      <c r="H283" s="66"/>
    </row>
    <row r="284" spans="1:8" x14ac:dyDescent="0.25">
      <c r="A284" s="74"/>
      <c r="B284" s="74"/>
      <c r="C284" s="13"/>
      <c r="D284" s="66"/>
      <c r="E284" s="17"/>
      <c r="F284" s="17"/>
      <c r="G284" s="21">
        <f t="shared" si="4"/>
        <v>0</v>
      </c>
      <c r="H284" s="66"/>
    </row>
    <row r="285" spans="1:8" x14ac:dyDescent="0.25">
      <c r="A285" s="74"/>
      <c r="B285" s="74"/>
      <c r="C285" s="13"/>
      <c r="D285" s="66"/>
      <c r="E285" s="17"/>
      <c r="F285" s="17"/>
      <c r="G285" s="21">
        <f t="shared" si="4"/>
        <v>0</v>
      </c>
      <c r="H285" s="66"/>
    </row>
    <row r="286" spans="1:8" x14ac:dyDescent="0.25">
      <c r="A286" s="74"/>
      <c r="B286" s="74"/>
      <c r="C286" s="13"/>
      <c r="D286" s="66"/>
      <c r="E286" s="17"/>
      <c r="F286" s="17"/>
      <c r="G286" s="21">
        <f t="shared" si="4"/>
        <v>0</v>
      </c>
      <c r="H286" s="66"/>
    </row>
    <row r="287" spans="1:8" x14ac:dyDescent="0.25">
      <c r="A287" s="74"/>
      <c r="B287" s="74"/>
      <c r="C287" s="13"/>
      <c r="D287" s="66"/>
      <c r="E287" s="17"/>
      <c r="F287" s="17"/>
      <c r="G287" s="21">
        <f t="shared" si="4"/>
        <v>0</v>
      </c>
      <c r="H287" s="66"/>
    </row>
    <row r="288" spans="1:8" x14ac:dyDescent="0.25">
      <c r="A288" s="74"/>
      <c r="B288" s="74"/>
      <c r="C288" s="13"/>
      <c r="D288" s="66"/>
      <c r="E288" s="17"/>
      <c r="F288" s="17"/>
      <c r="G288" s="21">
        <f t="shared" si="4"/>
        <v>0</v>
      </c>
      <c r="H288" s="66"/>
    </row>
    <row r="289" spans="1:8" x14ac:dyDescent="0.25">
      <c r="A289" s="74"/>
      <c r="B289" s="74"/>
      <c r="C289" s="13"/>
      <c r="D289" s="66"/>
      <c r="E289" s="17"/>
      <c r="F289" s="17"/>
      <c r="G289" s="21">
        <f t="shared" si="4"/>
        <v>0</v>
      </c>
      <c r="H289" s="66"/>
    </row>
    <row r="290" spans="1:8" x14ac:dyDescent="0.25">
      <c r="A290" s="74"/>
      <c r="B290" s="74"/>
      <c r="C290" s="13"/>
      <c r="D290" s="66"/>
      <c r="E290" s="17"/>
      <c r="F290" s="17"/>
      <c r="G290" s="21">
        <f t="shared" si="4"/>
        <v>0</v>
      </c>
      <c r="H290" s="66"/>
    </row>
    <row r="291" spans="1:8" x14ac:dyDescent="0.25">
      <c r="A291" s="74"/>
      <c r="B291" s="74"/>
      <c r="C291" s="13"/>
      <c r="D291" s="66"/>
      <c r="E291" s="17"/>
      <c r="F291" s="17"/>
      <c r="G291" s="21">
        <f t="shared" si="4"/>
        <v>0</v>
      </c>
      <c r="H291" s="66"/>
    </row>
    <row r="292" spans="1:8" x14ac:dyDescent="0.25">
      <c r="A292" s="74"/>
      <c r="B292" s="74"/>
      <c r="C292" s="13"/>
      <c r="D292" s="66"/>
      <c r="E292" s="17"/>
      <c r="F292" s="17"/>
      <c r="G292" s="21">
        <f t="shared" si="4"/>
        <v>0</v>
      </c>
      <c r="H292" s="66"/>
    </row>
    <row r="293" spans="1:8" x14ac:dyDescent="0.25">
      <c r="A293" s="74"/>
      <c r="B293" s="74"/>
      <c r="C293" s="13"/>
      <c r="D293" s="66"/>
      <c r="E293" s="17"/>
      <c r="F293" s="17"/>
      <c r="G293" s="21">
        <f t="shared" si="4"/>
        <v>0</v>
      </c>
      <c r="H293" s="66"/>
    </row>
    <row r="294" spans="1:8" x14ac:dyDescent="0.25">
      <c r="A294" s="74"/>
      <c r="B294" s="74"/>
      <c r="C294" s="13"/>
      <c r="D294" s="66"/>
      <c r="E294" s="17"/>
      <c r="F294" s="17"/>
      <c r="G294" s="21">
        <f t="shared" si="4"/>
        <v>0</v>
      </c>
      <c r="H294" s="66"/>
    </row>
    <row r="295" spans="1:8" x14ac:dyDescent="0.25">
      <c r="A295" s="74"/>
      <c r="B295" s="74"/>
      <c r="C295" s="13"/>
      <c r="D295" s="66"/>
      <c r="E295" s="17"/>
      <c r="F295" s="17"/>
      <c r="G295" s="21">
        <f t="shared" si="4"/>
        <v>0</v>
      </c>
      <c r="H295" s="66"/>
    </row>
    <row r="296" spans="1:8" x14ac:dyDescent="0.25">
      <c r="A296" s="74"/>
      <c r="B296" s="74"/>
      <c r="C296" s="13"/>
      <c r="D296" s="66"/>
      <c r="E296" s="17"/>
      <c r="F296" s="17"/>
      <c r="G296" s="21">
        <f t="shared" si="4"/>
        <v>0</v>
      </c>
      <c r="H296" s="66"/>
    </row>
    <row r="297" spans="1:8" x14ac:dyDescent="0.25">
      <c r="A297" s="74"/>
      <c r="B297" s="74"/>
      <c r="C297" s="13"/>
      <c r="D297" s="66"/>
      <c r="E297" s="17"/>
      <c r="F297" s="17"/>
      <c r="G297" s="21">
        <f t="shared" si="4"/>
        <v>0</v>
      </c>
      <c r="H297" s="66"/>
    </row>
    <row r="298" spans="1:8" x14ac:dyDescent="0.25">
      <c r="A298" s="74"/>
      <c r="B298" s="74"/>
      <c r="C298" s="13"/>
      <c r="D298" s="66"/>
      <c r="E298" s="17"/>
      <c r="F298" s="17"/>
      <c r="G298" s="21">
        <f t="shared" si="4"/>
        <v>0</v>
      </c>
      <c r="H298" s="66"/>
    </row>
    <row r="299" spans="1:8" x14ac:dyDescent="0.25">
      <c r="A299" s="74"/>
      <c r="B299" s="74"/>
      <c r="C299" s="13"/>
      <c r="D299" s="66"/>
      <c r="E299" s="17"/>
      <c r="F299" s="17"/>
      <c r="G299" s="21">
        <f>G298+E299-F299</f>
        <v>0</v>
      </c>
      <c r="H299" s="66"/>
    </row>
    <row r="300" spans="1:8" ht="12" thickBot="1" x14ac:dyDescent="0.3">
      <c r="A300" s="73"/>
      <c r="B300" s="73"/>
      <c r="C300" s="19"/>
      <c r="D300" s="64"/>
      <c r="E300" s="18"/>
      <c r="F300" s="18"/>
      <c r="G300" s="22">
        <f>G299+E300-F300</f>
        <v>0</v>
      </c>
      <c r="H300" s="64"/>
    </row>
  </sheetData>
  <sheetProtection algorithmName="SHA-512" hashValue="aTuEW+7Msxv+BkBW4F6Xy+WejW8GuAN7yBUxe4SQzyXVx7EUjV22OffeKEOhwNnFT+bKnximKPuOrf+D9I/glQ==" saltValue="GGrZlljlLGQ3ttdvhC+IOQ==" spinCount="100000" sheet="1" objects="1" scenarios="1" autoFilter="0"/>
  <autoFilter ref="A1:H300" xr:uid="{00000000-0009-0000-0000-00000A000000}"/>
  <printOptions horizontalCentered="1"/>
  <pageMargins left="0.19685039370078741" right="0.19685039370078741" top="1.1811023622047245" bottom="0.19685039370078741" header="0" footer="0"/>
  <pageSetup orientation="portrait" r:id="rId1"/>
  <headerFooter>
    <oddHeader>&amp;L&amp;G&amp;C&amp;"Malgun Gothic,Negrita"&amp;12&amp;K00-045
&amp;F
&amp;A&amp;R&amp;"Malgun Gothic,Negrita"&amp;8&amp;K00-045
ESTADO DE CUENTA BANCARIO
FR0110A v1.1
Pág. &amp;P de &amp;N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300"/>
  <sheetViews>
    <sheetView showGridLines="0" topLeftCell="A85" zoomScaleNormal="100" workbookViewId="0">
      <selection activeCell="H95" sqref="H95:H105"/>
    </sheetView>
  </sheetViews>
  <sheetFormatPr baseColWidth="10" defaultColWidth="9.140625" defaultRowHeight="11.25" x14ac:dyDescent="0.25"/>
  <cols>
    <col min="1" max="2" width="6.7109375" style="1" customWidth="1"/>
    <col min="3" max="3" width="9.7109375" style="1" customWidth="1"/>
    <col min="4" max="4" width="30.7109375" style="1" customWidth="1"/>
    <col min="5" max="7" width="9.7109375" style="1" customWidth="1"/>
    <col min="8" max="8" width="19.7109375" style="1" customWidth="1"/>
    <col min="9" max="69" width="1.85546875" style="1" customWidth="1"/>
    <col min="70" max="16384" width="9.140625" style="1"/>
  </cols>
  <sheetData>
    <row r="1" spans="1:8" ht="12" thickBot="1" x14ac:dyDescent="0.3">
      <c r="A1" s="15" t="s">
        <v>361</v>
      </c>
      <c r="B1" s="15" t="s">
        <v>611</v>
      </c>
      <c r="C1" s="15" t="s">
        <v>612</v>
      </c>
      <c r="D1" s="15" t="s">
        <v>613</v>
      </c>
      <c r="E1" s="15" t="s">
        <v>614</v>
      </c>
      <c r="F1" s="15" t="s">
        <v>615</v>
      </c>
      <c r="G1" s="15" t="s">
        <v>413</v>
      </c>
      <c r="H1" s="15" t="s">
        <v>616</v>
      </c>
    </row>
    <row r="2" spans="1:8" x14ac:dyDescent="0.25">
      <c r="A2" s="75"/>
      <c r="B2" s="75"/>
      <c r="C2" s="7"/>
      <c r="D2" s="37" t="s">
        <v>617</v>
      </c>
      <c r="E2" s="35">
        <f>'BANCO JUN'!G152</f>
        <v>0</v>
      </c>
      <c r="F2" s="16"/>
      <c r="G2" s="20">
        <f>E2</f>
        <v>0</v>
      </c>
      <c r="H2" s="69"/>
    </row>
    <row r="3" spans="1:8" x14ac:dyDescent="0.25">
      <c r="A3" s="74"/>
      <c r="B3" s="74"/>
      <c r="C3" s="13"/>
      <c r="D3" s="66"/>
      <c r="E3" s="17"/>
      <c r="F3" s="17"/>
      <c r="G3" s="21">
        <f>G2+E3-F3</f>
        <v>0</v>
      </c>
      <c r="H3" s="66"/>
    </row>
    <row r="4" spans="1:8" x14ac:dyDescent="0.25">
      <c r="A4" s="74"/>
      <c r="B4" s="74"/>
      <c r="C4" s="13"/>
      <c r="D4" s="66"/>
      <c r="E4" s="17"/>
      <c r="F4" s="17"/>
      <c r="G4" s="21">
        <f>G3+E4-F4</f>
        <v>0</v>
      </c>
      <c r="H4" s="66"/>
    </row>
    <row r="5" spans="1:8" x14ac:dyDescent="0.25">
      <c r="A5" s="74"/>
      <c r="B5" s="74"/>
      <c r="C5" s="13"/>
      <c r="D5" s="66"/>
      <c r="E5" s="17"/>
      <c r="F5" s="17"/>
      <c r="G5" s="21">
        <f>G4+E5-F5</f>
        <v>0</v>
      </c>
      <c r="H5" s="66"/>
    </row>
    <row r="6" spans="1:8" x14ac:dyDescent="0.25">
      <c r="A6" s="74"/>
      <c r="B6" s="74"/>
      <c r="C6" s="13"/>
      <c r="D6" s="66"/>
      <c r="E6" s="17"/>
      <c r="F6" s="17"/>
      <c r="G6" s="21">
        <f t="shared" ref="G6:G69" si="0">G5+E6-F6</f>
        <v>0</v>
      </c>
      <c r="H6" s="66"/>
    </row>
    <row r="7" spans="1:8" x14ac:dyDescent="0.25">
      <c r="A7" s="74"/>
      <c r="B7" s="74"/>
      <c r="C7" s="13"/>
      <c r="D7" s="66"/>
      <c r="E7" s="17"/>
      <c r="F7" s="17"/>
      <c r="G7" s="21">
        <f t="shared" si="0"/>
        <v>0</v>
      </c>
      <c r="H7" s="66"/>
    </row>
    <row r="8" spans="1:8" x14ac:dyDescent="0.25">
      <c r="A8" s="74"/>
      <c r="B8" s="74"/>
      <c r="C8" s="13"/>
      <c r="D8" s="66"/>
      <c r="E8" s="17"/>
      <c r="F8" s="17"/>
      <c r="G8" s="21">
        <f t="shared" si="0"/>
        <v>0</v>
      </c>
      <c r="H8" s="66"/>
    </row>
    <row r="9" spans="1:8" x14ac:dyDescent="0.25">
      <c r="A9" s="74"/>
      <c r="B9" s="74"/>
      <c r="C9" s="13"/>
      <c r="D9" s="66"/>
      <c r="E9" s="17"/>
      <c r="F9" s="17"/>
      <c r="G9" s="21">
        <f t="shared" si="0"/>
        <v>0</v>
      </c>
      <c r="H9" s="66"/>
    </row>
    <row r="10" spans="1:8" x14ac:dyDescent="0.25">
      <c r="A10" s="74"/>
      <c r="B10" s="74"/>
      <c r="C10" s="13"/>
      <c r="D10" s="66"/>
      <c r="E10" s="17"/>
      <c r="F10" s="17"/>
      <c r="G10" s="21">
        <f t="shared" si="0"/>
        <v>0</v>
      </c>
      <c r="H10" s="66"/>
    </row>
    <row r="11" spans="1:8" x14ac:dyDescent="0.25">
      <c r="A11" s="74"/>
      <c r="B11" s="74"/>
      <c r="C11" s="13"/>
      <c r="D11" s="66"/>
      <c r="E11" s="17"/>
      <c r="F11" s="17"/>
      <c r="G11" s="21">
        <f t="shared" si="0"/>
        <v>0</v>
      </c>
      <c r="H11" s="66"/>
    </row>
    <row r="12" spans="1:8" x14ac:dyDescent="0.25">
      <c r="A12" s="74"/>
      <c r="B12" s="74"/>
      <c r="C12" s="13"/>
      <c r="D12" s="66"/>
      <c r="E12" s="17"/>
      <c r="F12" s="17"/>
      <c r="G12" s="21">
        <f t="shared" si="0"/>
        <v>0</v>
      </c>
      <c r="H12" s="66"/>
    </row>
    <row r="13" spans="1:8" x14ac:dyDescent="0.25">
      <c r="A13" s="74"/>
      <c r="B13" s="74"/>
      <c r="C13" s="13"/>
      <c r="D13" s="66"/>
      <c r="E13" s="17"/>
      <c r="F13" s="17"/>
      <c r="G13" s="21">
        <f t="shared" si="0"/>
        <v>0</v>
      </c>
      <c r="H13" s="66"/>
    </row>
    <row r="14" spans="1:8" x14ac:dyDescent="0.25">
      <c r="A14" s="74"/>
      <c r="B14" s="74"/>
      <c r="C14" s="13"/>
      <c r="D14" s="66"/>
      <c r="E14" s="17"/>
      <c r="F14" s="17"/>
      <c r="G14" s="21">
        <f t="shared" si="0"/>
        <v>0</v>
      </c>
      <c r="H14" s="66"/>
    </row>
    <row r="15" spans="1:8" x14ac:dyDescent="0.25">
      <c r="A15" s="74"/>
      <c r="B15" s="74"/>
      <c r="C15" s="13"/>
      <c r="D15" s="66"/>
      <c r="E15" s="17"/>
      <c r="F15" s="17"/>
      <c r="G15" s="21">
        <f t="shared" si="0"/>
        <v>0</v>
      </c>
      <c r="H15" s="66"/>
    </row>
    <row r="16" spans="1:8" x14ac:dyDescent="0.25">
      <c r="A16" s="74"/>
      <c r="B16" s="74"/>
      <c r="C16" s="13"/>
      <c r="D16" s="66"/>
      <c r="E16" s="17"/>
      <c r="F16" s="17"/>
      <c r="G16" s="21">
        <f t="shared" si="0"/>
        <v>0</v>
      </c>
      <c r="H16" s="66"/>
    </row>
    <row r="17" spans="1:8" x14ac:dyDescent="0.25">
      <c r="A17" s="74"/>
      <c r="B17" s="74"/>
      <c r="C17" s="13"/>
      <c r="D17" s="66"/>
      <c r="E17" s="17"/>
      <c r="F17" s="17"/>
      <c r="G17" s="21">
        <f t="shared" si="0"/>
        <v>0</v>
      </c>
      <c r="H17" s="66"/>
    </row>
    <row r="18" spans="1:8" x14ac:dyDescent="0.25">
      <c r="A18" s="74"/>
      <c r="B18" s="74"/>
      <c r="C18" s="13"/>
      <c r="D18" s="66"/>
      <c r="E18" s="17"/>
      <c r="F18" s="17"/>
      <c r="G18" s="21">
        <f t="shared" si="0"/>
        <v>0</v>
      </c>
      <c r="H18" s="66"/>
    </row>
    <row r="19" spans="1:8" x14ac:dyDescent="0.25">
      <c r="A19" s="74"/>
      <c r="B19" s="74"/>
      <c r="C19" s="13"/>
      <c r="D19" s="66"/>
      <c r="E19" s="17"/>
      <c r="F19" s="17"/>
      <c r="G19" s="21">
        <f t="shared" si="0"/>
        <v>0</v>
      </c>
      <c r="H19" s="66"/>
    </row>
    <row r="20" spans="1:8" x14ac:dyDescent="0.25">
      <c r="A20" s="74"/>
      <c r="B20" s="74"/>
      <c r="C20" s="13"/>
      <c r="D20" s="66"/>
      <c r="E20" s="17"/>
      <c r="F20" s="17"/>
      <c r="G20" s="21">
        <f t="shared" si="0"/>
        <v>0</v>
      </c>
      <c r="H20" s="66"/>
    </row>
    <row r="21" spans="1:8" x14ac:dyDescent="0.25">
      <c r="A21" s="74"/>
      <c r="B21" s="74"/>
      <c r="C21" s="13"/>
      <c r="D21" s="66"/>
      <c r="E21" s="17"/>
      <c r="F21" s="17"/>
      <c r="G21" s="21">
        <f t="shared" si="0"/>
        <v>0</v>
      </c>
      <c r="H21" s="66"/>
    </row>
    <row r="22" spans="1:8" x14ac:dyDescent="0.25">
      <c r="A22" s="74"/>
      <c r="B22" s="74"/>
      <c r="C22" s="13"/>
      <c r="D22" s="66"/>
      <c r="E22" s="17"/>
      <c r="F22" s="17"/>
      <c r="G22" s="21">
        <f t="shared" si="0"/>
        <v>0</v>
      </c>
      <c r="H22" s="66"/>
    </row>
    <row r="23" spans="1:8" x14ac:dyDescent="0.25">
      <c r="A23" s="74"/>
      <c r="B23" s="74"/>
      <c r="C23" s="13"/>
      <c r="D23" s="66"/>
      <c r="E23" s="17"/>
      <c r="F23" s="17"/>
      <c r="G23" s="21">
        <f t="shared" si="0"/>
        <v>0</v>
      </c>
      <c r="H23" s="66"/>
    </row>
    <row r="24" spans="1:8" x14ac:dyDescent="0.25">
      <c r="A24" s="74"/>
      <c r="B24" s="74"/>
      <c r="C24" s="13"/>
      <c r="D24" s="66"/>
      <c r="E24" s="17"/>
      <c r="F24" s="17"/>
      <c r="G24" s="21">
        <f t="shared" si="0"/>
        <v>0</v>
      </c>
      <c r="H24" s="66"/>
    </row>
    <row r="25" spans="1:8" x14ac:dyDescent="0.25">
      <c r="A25" s="74"/>
      <c r="B25" s="74"/>
      <c r="C25" s="13"/>
      <c r="D25" s="66"/>
      <c r="E25" s="17"/>
      <c r="F25" s="17"/>
      <c r="G25" s="21">
        <f t="shared" si="0"/>
        <v>0</v>
      </c>
      <c r="H25" s="66"/>
    </row>
    <row r="26" spans="1:8" x14ac:dyDescent="0.25">
      <c r="A26" s="74"/>
      <c r="B26" s="74"/>
      <c r="C26" s="13"/>
      <c r="D26" s="66"/>
      <c r="E26" s="17"/>
      <c r="F26" s="17"/>
      <c r="G26" s="21">
        <f t="shared" si="0"/>
        <v>0</v>
      </c>
      <c r="H26" s="66"/>
    </row>
    <row r="27" spans="1:8" x14ac:dyDescent="0.25">
      <c r="A27" s="74"/>
      <c r="B27" s="74"/>
      <c r="C27" s="13"/>
      <c r="D27" s="66"/>
      <c r="E27" s="17"/>
      <c r="F27" s="17"/>
      <c r="G27" s="21">
        <f t="shared" si="0"/>
        <v>0</v>
      </c>
      <c r="H27" s="66"/>
    </row>
    <row r="28" spans="1:8" x14ac:dyDescent="0.25">
      <c r="A28" s="74"/>
      <c r="B28" s="74"/>
      <c r="C28" s="13"/>
      <c r="D28" s="66"/>
      <c r="E28" s="17"/>
      <c r="F28" s="17"/>
      <c r="G28" s="21">
        <f t="shared" si="0"/>
        <v>0</v>
      </c>
      <c r="H28" s="66"/>
    </row>
    <row r="29" spans="1:8" x14ac:dyDescent="0.25">
      <c r="A29" s="74"/>
      <c r="B29" s="74"/>
      <c r="C29" s="13"/>
      <c r="D29" s="66"/>
      <c r="E29" s="17"/>
      <c r="F29" s="17"/>
      <c r="G29" s="21">
        <f t="shared" si="0"/>
        <v>0</v>
      </c>
      <c r="H29" s="66"/>
    </row>
    <row r="30" spans="1:8" x14ac:dyDescent="0.25">
      <c r="A30" s="74"/>
      <c r="B30" s="74"/>
      <c r="C30" s="13"/>
      <c r="D30" s="66"/>
      <c r="E30" s="17"/>
      <c r="F30" s="17"/>
      <c r="G30" s="21">
        <f t="shared" si="0"/>
        <v>0</v>
      </c>
      <c r="H30" s="66"/>
    </row>
    <row r="31" spans="1:8" x14ac:dyDescent="0.25">
      <c r="A31" s="74"/>
      <c r="B31" s="74"/>
      <c r="C31" s="13"/>
      <c r="D31" s="66"/>
      <c r="E31" s="17"/>
      <c r="F31" s="17"/>
      <c r="G31" s="21">
        <f t="shared" si="0"/>
        <v>0</v>
      </c>
      <c r="H31" s="66"/>
    </row>
    <row r="32" spans="1:8" x14ac:dyDescent="0.25">
      <c r="A32" s="74"/>
      <c r="B32" s="74"/>
      <c r="C32" s="13"/>
      <c r="D32" s="66"/>
      <c r="E32" s="17"/>
      <c r="F32" s="17"/>
      <c r="G32" s="21">
        <f t="shared" si="0"/>
        <v>0</v>
      </c>
      <c r="H32" s="66"/>
    </row>
    <row r="33" spans="1:8" x14ac:dyDescent="0.25">
      <c r="A33" s="74"/>
      <c r="B33" s="74"/>
      <c r="C33" s="13"/>
      <c r="D33" s="66"/>
      <c r="E33" s="17"/>
      <c r="F33" s="17"/>
      <c r="G33" s="21">
        <f t="shared" si="0"/>
        <v>0</v>
      </c>
      <c r="H33" s="66"/>
    </row>
    <row r="34" spans="1:8" x14ac:dyDescent="0.25">
      <c r="A34" s="74"/>
      <c r="B34" s="74"/>
      <c r="C34" s="13"/>
      <c r="D34" s="66"/>
      <c r="E34" s="17"/>
      <c r="F34" s="17"/>
      <c r="G34" s="21">
        <f t="shared" si="0"/>
        <v>0</v>
      </c>
      <c r="H34" s="66"/>
    </row>
    <row r="35" spans="1:8" x14ac:dyDescent="0.25">
      <c r="A35" s="74"/>
      <c r="B35" s="74"/>
      <c r="C35" s="13"/>
      <c r="D35" s="66"/>
      <c r="E35" s="17"/>
      <c r="F35" s="17"/>
      <c r="G35" s="21">
        <f t="shared" si="0"/>
        <v>0</v>
      </c>
      <c r="H35" s="66"/>
    </row>
    <row r="36" spans="1:8" x14ac:dyDescent="0.25">
      <c r="A36" s="74"/>
      <c r="B36" s="74"/>
      <c r="C36" s="13"/>
      <c r="D36" s="66"/>
      <c r="E36" s="17"/>
      <c r="F36" s="17"/>
      <c r="G36" s="21">
        <f t="shared" si="0"/>
        <v>0</v>
      </c>
      <c r="H36" s="66"/>
    </row>
    <row r="37" spans="1:8" x14ac:dyDescent="0.25">
      <c r="A37" s="74"/>
      <c r="B37" s="74"/>
      <c r="C37" s="13"/>
      <c r="D37" s="66"/>
      <c r="E37" s="17"/>
      <c r="F37" s="17"/>
      <c r="G37" s="21">
        <f t="shared" si="0"/>
        <v>0</v>
      </c>
      <c r="H37" s="66"/>
    </row>
    <row r="38" spans="1:8" x14ac:dyDescent="0.25">
      <c r="A38" s="74"/>
      <c r="B38" s="74"/>
      <c r="C38" s="13"/>
      <c r="D38" s="66"/>
      <c r="E38" s="17"/>
      <c r="F38" s="17"/>
      <c r="G38" s="21">
        <f t="shared" si="0"/>
        <v>0</v>
      </c>
      <c r="H38" s="66"/>
    </row>
    <row r="39" spans="1:8" x14ac:dyDescent="0.25">
      <c r="A39" s="74"/>
      <c r="B39" s="74"/>
      <c r="C39" s="13"/>
      <c r="D39" s="66"/>
      <c r="E39" s="17"/>
      <c r="F39" s="17"/>
      <c r="G39" s="21">
        <f t="shared" si="0"/>
        <v>0</v>
      </c>
      <c r="H39" s="66"/>
    </row>
    <row r="40" spans="1:8" x14ac:dyDescent="0.25">
      <c r="A40" s="74"/>
      <c r="B40" s="74"/>
      <c r="C40" s="13"/>
      <c r="D40" s="66"/>
      <c r="E40" s="17"/>
      <c r="F40" s="17"/>
      <c r="G40" s="21">
        <f t="shared" si="0"/>
        <v>0</v>
      </c>
      <c r="H40" s="66"/>
    </row>
    <row r="41" spans="1:8" x14ac:dyDescent="0.25">
      <c r="A41" s="74"/>
      <c r="B41" s="74"/>
      <c r="C41" s="13"/>
      <c r="D41" s="66"/>
      <c r="E41" s="17"/>
      <c r="F41" s="17"/>
      <c r="G41" s="21">
        <f t="shared" si="0"/>
        <v>0</v>
      </c>
      <c r="H41" s="66"/>
    </row>
    <row r="42" spans="1:8" x14ac:dyDescent="0.25">
      <c r="A42" s="74"/>
      <c r="B42" s="74"/>
      <c r="C42" s="13"/>
      <c r="D42" s="66"/>
      <c r="E42" s="17"/>
      <c r="F42" s="17"/>
      <c r="G42" s="21">
        <f t="shared" si="0"/>
        <v>0</v>
      </c>
      <c r="H42" s="66"/>
    </row>
    <row r="43" spans="1:8" x14ac:dyDescent="0.25">
      <c r="A43" s="74"/>
      <c r="B43" s="74"/>
      <c r="C43" s="13"/>
      <c r="D43" s="66"/>
      <c r="E43" s="17"/>
      <c r="F43" s="17"/>
      <c r="G43" s="21">
        <f t="shared" si="0"/>
        <v>0</v>
      </c>
      <c r="H43" s="66"/>
    </row>
    <row r="44" spans="1:8" x14ac:dyDescent="0.25">
      <c r="A44" s="74"/>
      <c r="B44" s="74"/>
      <c r="C44" s="13"/>
      <c r="D44" s="66"/>
      <c r="E44" s="17"/>
      <c r="F44" s="17"/>
      <c r="G44" s="21">
        <f t="shared" si="0"/>
        <v>0</v>
      </c>
      <c r="H44" s="66"/>
    </row>
    <row r="45" spans="1:8" x14ac:dyDescent="0.25">
      <c r="A45" s="74"/>
      <c r="B45" s="74"/>
      <c r="C45" s="13"/>
      <c r="D45" s="66"/>
      <c r="E45" s="17"/>
      <c r="F45" s="17"/>
      <c r="G45" s="21">
        <f t="shared" si="0"/>
        <v>0</v>
      </c>
      <c r="H45" s="66"/>
    </row>
    <row r="46" spans="1:8" x14ac:dyDescent="0.25">
      <c r="A46" s="74"/>
      <c r="B46" s="74"/>
      <c r="C46" s="13"/>
      <c r="D46" s="66"/>
      <c r="E46" s="17"/>
      <c r="F46" s="17"/>
      <c r="G46" s="21">
        <f t="shared" si="0"/>
        <v>0</v>
      </c>
      <c r="H46" s="66"/>
    </row>
    <row r="47" spans="1:8" x14ac:dyDescent="0.25">
      <c r="A47" s="74"/>
      <c r="B47" s="74"/>
      <c r="C47" s="13"/>
      <c r="D47" s="66"/>
      <c r="E47" s="17"/>
      <c r="F47" s="17"/>
      <c r="G47" s="21">
        <f t="shared" si="0"/>
        <v>0</v>
      </c>
      <c r="H47" s="66"/>
    </row>
    <row r="48" spans="1:8" x14ac:dyDescent="0.25">
      <c r="A48" s="74"/>
      <c r="B48" s="74"/>
      <c r="C48" s="13"/>
      <c r="D48" s="66"/>
      <c r="E48" s="17"/>
      <c r="F48" s="17"/>
      <c r="G48" s="21">
        <f t="shared" si="0"/>
        <v>0</v>
      </c>
      <c r="H48" s="66"/>
    </row>
    <row r="49" spans="1:8" x14ac:dyDescent="0.25">
      <c r="A49" s="74"/>
      <c r="B49" s="74"/>
      <c r="C49" s="13"/>
      <c r="D49" s="66"/>
      <c r="E49" s="17"/>
      <c r="F49" s="17"/>
      <c r="G49" s="21">
        <f t="shared" si="0"/>
        <v>0</v>
      </c>
      <c r="H49" s="66"/>
    </row>
    <row r="50" spans="1:8" x14ac:dyDescent="0.25">
      <c r="A50" s="74"/>
      <c r="B50" s="74"/>
      <c r="C50" s="13"/>
      <c r="D50" s="66"/>
      <c r="E50" s="17"/>
      <c r="F50" s="17"/>
      <c r="G50" s="21">
        <f t="shared" si="0"/>
        <v>0</v>
      </c>
      <c r="H50" s="66"/>
    </row>
    <row r="51" spans="1:8" x14ac:dyDescent="0.25">
      <c r="A51" s="74"/>
      <c r="B51" s="74"/>
      <c r="C51" s="13"/>
      <c r="D51" s="66"/>
      <c r="E51" s="17"/>
      <c r="F51" s="17"/>
      <c r="G51" s="21">
        <f t="shared" si="0"/>
        <v>0</v>
      </c>
      <c r="H51" s="66"/>
    </row>
    <row r="52" spans="1:8" x14ac:dyDescent="0.25">
      <c r="A52" s="74"/>
      <c r="B52" s="74"/>
      <c r="C52" s="13"/>
      <c r="D52" s="66"/>
      <c r="E52" s="17"/>
      <c r="F52" s="17"/>
      <c r="G52" s="21">
        <f t="shared" si="0"/>
        <v>0</v>
      </c>
      <c r="H52" s="66"/>
    </row>
    <row r="53" spans="1:8" x14ac:dyDescent="0.25">
      <c r="A53" s="74"/>
      <c r="B53" s="74"/>
      <c r="C53" s="13"/>
      <c r="D53" s="66"/>
      <c r="E53" s="17"/>
      <c r="F53" s="17"/>
      <c r="G53" s="21">
        <f t="shared" si="0"/>
        <v>0</v>
      </c>
      <c r="H53" s="66"/>
    </row>
    <row r="54" spans="1:8" x14ac:dyDescent="0.25">
      <c r="A54" s="74"/>
      <c r="B54" s="74"/>
      <c r="C54" s="13"/>
      <c r="D54" s="66"/>
      <c r="E54" s="17"/>
      <c r="F54" s="17"/>
      <c r="G54" s="21">
        <f t="shared" si="0"/>
        <v>0</v>
      </c>
      <c r="H54" s="66"/>
    </row>
    <row r="55" spans="1:8" x14ac:dyDescent="0.25">
      <c r="A55" s="74"/>
      <c r="B55" s="74"/>
      <c r="C55" s="13"/>
      <c r="D55" s="66"/>
      <c r="E55" s="17"/>
      <c r="F55" s="17"/>
      <c r="G55" s="21">
        <f t="shared" si="0"/>
        <v>0</v>
      </c>
      <c r="H55" s="66"/>
    </row>
    <row r="56" spans="1:8" x14ac:dyDescent="0.25">
      <c r="A56" s="74"/>
      <c r="B56" s="74"/>
      <c r="C56" s="13"/>
      <c r="D56" s="66"/>
      <c r="E56" s="17"/>
      <c r="F56" s="17"/>
      <c r="G56" s="21">
        <f t="shared" si="0"/>
        <v>0</v>
      </c>
      <c r="H56" s="66"/>
    </row>
    <row r="57" spans="1:8" x14ac:dyDescent="0.25">
      <c r="A57" s="74"/>
      <c r="B57" s="74"/>
      <c r="C57" s="13"/>
      <c r="D57" s="66"/>
      <c r="E57" s="17"/>
      <c r="F57" s="17"/>
      <c r="G57" s="21">
        <f t="shared" si="0"/>
        <v>0</v>
      </c>
      <c r="H57" s="66"/>
    </row>
    <row r="58" spans="1:8" x14ac:dyDescent="0.25">
      <c r="A58" s="74"/>
      <c r="B58" s="74"/>
      <c r="C58" s="13"/>
      <c r="D58" s="66"/>
      <c r="E58" s="17"/>
      <c r="F58" s="17"/>
      <c r="G58" s="21">
        <f t="shared" si="0"/>
        <v>0</v>
      </c>
      <c r="H58" s="66"/>
    </row>
    <row r="59" spans="1:8" x14ac:dyDescent="0.25">
      <c r="A59" s="74"/>
      <c r="B59" s="74"/>
      <c r="C59" s="13"/>
      <c r="D59" s="66"/>
      <c r="E59" s="17"/>
      <c r="F59" s="17"/>
      <c r="G59" s="21">
        <f t="shared" si="0"/>
        <v>0</v>
      </c>
      <c r="H59" s="66"/>
    </row>
    <row r="60" spans="1:8" x14ac:dyDescent="0.25">
      <c r="A60" s="74"/>
      <c r="B60" s="74"/>
      <c r="C60" s="13"/>
      <c r="D60" s="66"/>
      <c r="E60" s="17"/>
      <c r="F60" s="17"/>
      <c r="G60" s="21">
        <f t="shared" si="0"/>
        <v>0</v>
      </c>
      <c r="H60" s="66"/>
    </row>
    <row r="61" spans="1:8" x14ac:dyDescent="0.25">
      <c r="A61" s="74"/>
      <c r="B61" s="74"/>
      <c r="C61" s="13"/>
      <c r="D61" s="66"/>
      <c r="E61" s="17"/>
      <c r="F61" s="17"/>
      <c r="G61" s="21">
        <f t="shared" si="0"/>
        <v>0</v>
      </c>
      <c r="H61" s="66"/>
    </row>
    <row r="62" spans="1:8" x14ac:dyDescent="0.25">
      <c r="A62" s="74"/>
      <c r="B62" s="74"/>
      <c r="C62" s="13"/>
      <c r="D62" s="66"/>
      <c r="E62" s="17"/>
      <c r="F62" s="17"/>
      <c r="G62" s="21">
        <f t="shared" si="0"/>
        <v>0</v>
      </c>
      <c r="H62" s="66"/>
    </row>
    <row r="63" spans="1:8" x14ac:dyDescent="0.25">
      <c r="A63" s="74"/>
      <c r="B63" s="74"/>
      <c r="C63" s="13"/>
      <c r="D63" s="66"/>
      <c r="E63" s="17"/>
      <c r="F63" s="17"/>
      <c r="G63" s="21">
        <f t="shared" si="0"/>
        <v>0</v>
      </c>
      <c r="H63" s="66"/>
    </row>
    <row r="64" spans="1:8" x14ac:dyDescent="0.25">
      <c r="A64" s="74"/>
      <c r="B64" s="74"/>
      <c r="C64" s="13"/>
      <c r="D64" s="66"/>
      <c r="E64" s="17"/>
      <c r="F64" s="17"/>
      <c r="G64" s="21">
        <f t="shared" si="0"/>
        <v>0</v>
      </c>
      <c r="H64" s="66"/>
    </row>
    <row r="65" spans="1:8" x14ac:dyDescent="0.25">
      <c r="A65" s="74"/>
      <c r="B65" s="74"/>
      <c r="C65" s="13"/>
      <c r="D65" s="66"/>
      <c r="E65" s="17"/>
      <c r="F65" s="17"/>
      <c r="G65" s="21">
        <f t="shared" si="0"/>
        <v>0</v>
      </c>
      <c r="H65" s="66"/>
    </row>
    <row r="66" spans="1:8" x14ac:dyDescent="0.25">
      <c r="A66" s="74"/>
      <c r="B66" s="74"/>
      <c r="C66" s="13"/>
      <c r="D66" s="66"/>
      <c r="E66" s="17"/>
      <c r="F66" s="17"/>
      <c r="G66" s="21">
        <f t="shared" si="0"/>
        <v>0</v>
      </c>
      <c r="H66" s="66"/>
    </row>
    <row r="67" spans="1:8" x14ac:dyDescent="0.25">
      <c r="A67" s="74"/>
      <c r="B67" s="74"/>
      <c r="C67" s="13"/>
      <c r="D67" s="66"/>
      <c r="E67" s="17"/>
      <c r="F67" s="17"/>
      <c r="G67" s="21">
        <f t="shared" si="0"/>
        <v>0</v>
      </c>
      <c r="H67" s="66"/>
    </row>
    <row r="68" spans="1:8" x14ac:dyDescent="0.25">
      <c r="A68" s="74"/>
      <c r="B68" s="74"/>
      <c r="C68" s="13"/>
      <c r="D68" s="66"/>
      <c r="E68" s="17"/>
      <c r="F68" s="17"/>
      <c r="G68" s="21">
        <f t="shared" si="0"/>
        <v>0</v>
      </c>
      <c r="H68" s="66"/>
    </row>
    <row r="69" spans="1:8" x14ac:dyDescent="0.25">
      <c r="A69" s="74"/>
      <c r="B69" s="74"/>
      <c r="C69" s="13"/>
      <c r="D69" s="66"/>
      <c r="E69" s="17"/>
      <c r="F69" s="17"/>
      <c r="G69" s="21">
        <f t="shared" si="0"/>
        <v>0</v>
      </c>
      <c r="H69" s="66"/>
    </row>
    <row r="70" spans="1:8" x14ac:dyDescent="0.25">
      <c r="A70" s="74"/>
      <c r="B70" s="74"/>
      <c r="C70" s="13"/>
      <c r="D70" s="66"/>
      <c r="E70" s="17"/>
      <c r="F70" s="17"/>
      <c r="G70" s="21">
        <f t="shared" ref="G70:G133" si="1">G69+E70-F70</f>
        <v>0</v>
      </c>
      <c r="H70" s="66"/>
    </row>
    <row r="71" spans="1:8" x14ac:dyDescent="0.25">
      <c r="A71" s="74"/>
      <c r="B71" s="74"/>
      <c r="C71" s="13"/>
      <c r="D71" s="66"/>
      <c r="E71" s="17"/>
      <c r="F71" s="17"/>
      <c r="G71" s="21">
        <f t="shared" si="1"/>
        <v>0</v>
      </c>
      <c r="H71" s="66"/>
    </row>
    <row r="72" spans="1:8" x14ac:dyDescent="0.25">
      <c r="A72" s="74"/>
      <c r="B72" s="74"/>
      <c r="C72" s="13"/>
      <c r="D72" s="66"/>
      <c r="E72" s="17"/>
      <c r="F72" s="17"/>
      <c r="G72" s="21">
        <f t="shared" si="1"/>
        <v>0</v>
      </c>
      <c r="H72" s="66"/>
    </row>
    <row r="73" spans="1:8" x14ac:dyDescent="0.25">
      <c r="A73" s="74"/>
      <c r="B73" s="74"/>
      <c r="C73" s="13"/>
      <c r="D73" s="66"/>
      <c r="E73" s="17"/>
      <c r="F73" s="17"/>
      <c r="G73" s="21">
        <f t="shared" si="1"/>
        <v>0</v>
      </c>
      <c r="H73" s="66"/>
    </row>
    <row r="74" spans="1:8" x14ac:dyDescent="0.25">
      <c r="A74" s="74"/>
      <c r="B74" s="74"/>
      <c r="C74" s="13"/>
      <c r="D74" s="66"/>
      <c r="E74" s="17"/>
      <c r="F74" s="17"/>
      <c r="G74" s="21">
        <f t="shared" si="1"/>
        <v>0</v>
      </c>
      <c r="H74" s="66"/>
    </row>
    <row r="75" spans="1:8" x14ac:dyDescent="0.25">
      <c r="A75" s="74"/>
      <c r="B75" s="74"/>
      <c r="C75" s="13"/>
      <c r="D75" s="66"/>
      <c r="E75" s="17"/>
      <c r="F75" s="17"/>
      <c r="G75" s="21">
        <f t="shared" si="1"/>
        <v>0</v>
      </c>
      <c r="H75" s="66"/>
    </row>
    <row r="76" spans="1:8" x14ac:dyDescent="0.25">
      <c r="A76" s="74"/>
      <c r="B76" s="74"/>
      <c r="C76" s="13"/>
      <c r="D76" s="66"/>
      <c r="E76" s="17"/>
      <c r="F76" s="17"/>
      <c r="G76" s="21">
        <f t="shared" si="1"/>
        <v>0</v>
      </c>
      <c r="H76" s="66"/>
    </row>
    <row r="77" spans="1:8" x14ac:dyDescent="0.25">
      <c r="A77" s="74"/>
      <c r="B77" s="74"/>
      <c r="C77" s="13"/>
      <c r="D77" s="66"/>
      <c r="E77" s="17"/>
      <c r="F77" s="17"/>
      <c r="G77" s="21">
        <f t="shared" si="1"/>
        <v>0</v>
      </c>
      <c r="H77" s="66"/>
    </row>
    <row r="78" spans="1:8" x14ac:dyDescent="0.25">
      <c r="A78" s="74"/>
      <c r="B78" s="74"/>
      <c r="C78" s="13"/>
      <c r="D78" s="66"/>
      <c r="E78" s="17"/>
      <c r="F78" s="17"/>
      <c r="G78" s="21">
        <f t="shared" si="1"/>
        <v>0</v>
      </c>
      <c r="H78" s="66"/>
    </row>
    <row r="79" spans="1:8" x14ac:dyDescent="0.25">
      <c r="A79" s="74"/>
      <c r="B79" s="74"/>
      <c r="C79" s="13"/>
      <c r="D79" s="66"/>
      <c r="E79" s="17"/>
      <c r="F79" s="17"/>
      <c r="G79" s="21">
        <f t="shared" si="1"/>
        <v>0</v>
      </c>
      <c r="H79" s="66"/>
    </row>
    <row r="80" spans="1:8" x14ac:dyDescent="0.25">
      <c r="A80" s="74"/>
      <c r="B80" s="74"/>
      <c r="C80" s="13"/>
      <c r="D80" s="66"/>
      <c r="E80" s="17"/>
      <c r="F80" s="17"/>
      <c r="G80" s="21">
        <f t="shared" si="1"/>
        <v>0</v>
      </c>
      <c r="H80" s="66"/>
    </row>
    <row r="81" spans="1:8" x14ac:dyDescent="0.25">
      <c r="A81" s="74"/>
      <c r="B81" s="74"/>
      <c r="C81" s="13"/>
      <c r="D81" s="66"/>
      <c r="E81" s="17"/>
      <c r="F81" s="17"/>
      <c r="G81" s="21">
        <f t="shared" si="1"/>
        <v>0</v>
      </c>
      <c r="H81" s="66"/>
    </row>
    <row r="82" spans="1:8" x14ac:dyDescent="0.25">
      <c r="A82" s="74"/>
      <c r="B82" s="74"/>
      <c r="C82" s="13"/>
      <c r="D82" s="66"/>
      <c r="E82" s="17"/>
      <c r="F82" s="17"/>
      <c r="G82" s="21">
        <f t="shared" si="1"/>
        <v>0</v>
      </c>
      <c r="H82" s="66"/>
    </row>
    <row r="83" spans="1:8" x14ac:dyDescent="0.25">
      <c r="A83" s="74"/>
      <c r="B83" s="74"/>
      <c r="C83" s="13"/>
      <c r="D83" s="66"/>
      <c r="E83" s="17"/>
      <c r="F83" s="17"/>
      <c r="G83" s="21">
        <f t="shared" si="1"/>
        <v>0</v>
      </c>
      <c r="H83" s="66"/>
    </row>
    <row r="84" spans="1:8" x14ac:dyDescent="0.25">
      <c r="A84" s="74"/>
      <c r="B84" s="74"/>
      <c r="C84" s="13"/>
      <c r="D84" s="66"/>
      <c r="E84" s="17"/>
      <c r="F84" s="17"/>
      <c r="G84" s="21">
        <f t="shared" si="1"/>
        <v>0</v>
      </c>
      <c r="H84" s="66"/>
    </row>
    <row r="85" spans="1:8" x14ac:dyDescent="0.25">
      <c r="A85" s="74"/>
      <c r="B85" s="74"/>
      <c r="C85" s="13"/>
      <c r="D85" s="66"/>
      <c r="E85" s="17"/>
      <c r="F85" s="17"/>
      <c r="G85" s="21">
        <f t="shared" si="1"/>
        <v>0</v>
      </c>
      <c r="H85" s="66"/>
    </row>
    <row r="86" spans="1:8" x14ac:dyDescent="0.25">
      <c r="A86" s="74"/>
      <c r="B86" s="74"/>
      <c r="C86" s="13"/>
      <c r="D86" s="66"/>
      <c r="E86" s="17"/>
      <c r="F86" s="17"/>
      <c r="G86" s="21">
        <f t="shared" si="1"/>
        <v>0</v>
      </c>
      <c r="H86" s="66"/>
    </row>
    <row r="87" spans="1:8" x14ac:dyDescent="0.25">
      <c r="A87" s="74"/>
      <c r="B87" s="74"/>
      <c r="C87" s="13"/>
      <c r="D87" s="66"/>
      <c r="E87" s="17"/>
      <c r="F87" s="17"/>
      <c r="G87" s="21">
        <f t="shared" si="1"/>
        <v>0</v>
      </c>
      <c r="H87" s="66"/>
    </row>
    <row r="88" spans="1:8" x14ac:dyDescent="0.25">
      <c r="A88" s="74"/>
      <c r="B88" s="74"/>
      <c r="C88" s="13"/>
      <c r="D88" s="66"/>
      <c r="E88" s="17"/>
      <c r="F88" s="17"/>
      <c r="G88" s="21">
        <f t="shared" si="1"/>
        <v>0</v>
      </c>
      <c r="H88" s="66"/>
    </row>
    <row r="89" spans="1:8" x14ac:dyDescent="0.25">
      <c r="A89" s="74"/>
      <c r="B89" s="74"/>
      <c r="C89" s="13"/>
      <c r="D89" s="66"/>
      <c r="E89" s="17"/>
      <c r="F89" s="17"/>
      <c r="G89" s="21">
        <f t="shared" si="1"/>
        <v>0</v>
      </c>
      <c r="H89" s="66"/>
    </row>
    <row r="90" spans="1:8" x14ac:dyDescent="0.25">
      <c r="A90" s="74"/>
      <c r="B90" s="74"/>
      <c r="C90" s="13"/>
      <c r="D90" s="66"/>
      <c r="E90" s="17"/>
      <c r="F90" s="17"/>
      <c r="G90" s="21">
        <f t="shared" si="1"/>
        <v>0</v>
      </c>
      <c r="H90" s="66"/>
    </row>
    <row r="91" spans="1:8" x14ac:dyDescent="0.25">
      <c r="A91" s="74"/>
      <c r="B91" s="74"/>
      <c r="C91" s="13"/>
      <c r="D91" s="66"/>
      <c r="E91" s="17"/>
      <c r="F91" s="17"/>
      <c r="G91" s="21">
        <f t="shared" si="1"/>
        <v>0</v>
      </c>
      <c r="H91" s="66"/>
    </row>
    <row r="92" spans="1:8" x14ac:dyDescent="0.25">
      <c r="A92" s="74"/>
      <c r="B92" s="74"/>
      <c r="C92" s="13"/>
      <c r="D92" s="66"/>
      <c r="E92" s="17"/>
      <c r="F92" s="17"/>
      <c r="G92" s="21">
        <f t="shared" si="1"/>
        <v>0</v>
      </c>
      <c r="H92" s="66"/>
    </row>
    <row r="93" spans="1:8" x14ac:dyDescent="0.25">
      <c r="A93" s="74"/>
      <c r="B93" s="74"/>
      <c r="C93" s="13"/>
      <c r="D93" s="66"/>
      <c r="E93" s="17"/>
      <c r="F93" s="17"/>
      <c r="G93" s="21">
        <f t="shared" si="1"/>
        <v>0</v>
      </c>
      <c r="H93" s="66"/>
    </row>
    <row r="94" spans="1:8" x14ac:dyDescent="0.25">
      <c r="A94" s="74"/>
      <c r="B94" s="74"/>
      <c r="C94" s="13"/>
      <c r="D94" s="66"/>
      <c r="E94" s="17"/>
      <c r="F94" s="17"/>
      <c r="G94" s="21">
        <f t="shared" si="1"/>
        <v>0</v>
      </c>
      <c r="H94" s="66"/>
    </row>
    <row r="95" spans="1:8" x14ac:dyDescent="0.25">
      <c r="A95" s="74"/>
      <c r="B95" s="74"/>
      <c r="C95" s="13"/>
      <c r="D95" s="66"/>
      <c r="E95" s="17"/>
      <c r="F95" s="17"/>
      <c r="G95" s="21">
        <f t="shared" si="1"/>
        <v>0</v>
      </c>
      <c r="H95" s="66"/>
    </row>
    <row r="96" spans="1:8" x14ac:dyDescent="0.25">
      <c r="A96" s="74"/>
      <c r="B96" s="74"/>
      <c r="C96" s="13"/>
      <c r="D96" s="66"/>
      <c r="E96" s="17"/>
      <c r="F96" s="17"/>
      <c r="G96" s="21">
        <f t="shared" si="1"/>
        <v>0</v>
      </c>
      <c r="H96" s="66"/>
    </row>
    <row r="97" spans="1:8" x14ac:dyDescent="0.25">
      <c r="A97" s="74"/>
      <c r="B97" s="74"/>
      <c r="C97" s="13"/>
      <c r="D97" s="66"/>
      <c r="E97" s="17"/>
      <c r="F97" s="17"/>
      <c r="G97" s="21">
        <f t="shared" si="1"/>
        <v>0</v>
      </c>
      <c r="H97" s="66"/>
    </row>
    <row r="98" spans="1:8" x14ac:dyDescent="0.25">
      <c r="A98" s="74"/>
      <c r="B98" s="74"/>
      <c r="C98" s="13"/>
      <c r="D98" s="66"/>
      <c r="E98" s="17"/>
      <c r="F98" s="17"/>
      <c r="G98" s="21">
        <f t="shared" si="1"/>
        <v>0</v>
      </c>
      <c r="H98" s="66"/>
    </row>
    <row r="99" spans="1:8" x14ac:dyDescent="0.25">
      <c r="A99" s="74"/>
      <c r="B99" s="74"/>
      <c r="C99" s="13"/>
      <c r="D99" s="66"/>
      <c r="E99" s="17"/>
      <c r="F99" s="17"/>
      <c r="G99" s="21">
        <f t="shared" si="1"/>
        <v>0</v>
      </c>
      <c r="H99" s="66"/>
    </row>
    <row r="100" spans="1:8" x14ac:dyDescent="0.25">
      <c r="A100" s="74"/>
      <c r="B100" s="74"/>
      <c r="C100" s="13"/>
      <c r="D100" s="66"/>
      <c r="E100" s="17"/>
      <c r="F100" s="17"/>
      <c r="G100" s="21">
        <f t="shared" si="1"/>
        <v>0</v>
      </c>
      <c r="H100" s="66"/>
    </row>
    <row r="101" spans="1:8" x14ac:dyDescent="0.25">
      <c r="A101" s="74"/>
      <c r="B101" s="74"/>
      <c r="C101" s="13"/>
      <c r="D101" s="66"/>
      <c r="E101" s="17"/>
      <c r="F101" s="17"/>
      <c r="G101" s="21">
        <f t="shared" si="1"/>
        <v>0</v>
      </c>
      <c r="H101" s="66"/>
    </row>
    <row r="102" spans="1:8" x14ac:dyDescent="0.25">
      <c r="A102" s="74"/>
      <c r="B102" s="74"/>
      <c r="C102" s="13"/>
      <c r="D102" s="66"/>
      <c r="E102" s="17"/>
      <c r="F102" s="17"/>
      <c r="G102" s="21">
        <f t="shared" si="1"/>
        <v>0</v>
      </c>
      <c r="H102" s="66"/>
    </row>
    <row r="103" spans="1:8" x14ac:dyDescent="0.25">
      <c r="A103" s="74"/>
      <c r="B103" s="74"/>
      <c r="C103" s="13"/>
      <c r="D103" s="66"/>
      <c r="E103" s="17"/>
      <c r="F103" s="17"/>
      <c r="G103" s="21">
        <f t="shared" si="1"/>
        <v>0</v>
      </c>
      <c r="H103" s="66"/>
    </row>
    <row r="104" spans="1:8" x14ac:dyDescent="0.25">
      <c r="A104" s="74"/>
      <c r="B104" s="74"/>
      <c r="C104" s="13"/>
      <c r="D104" s="66"/>
      <c r="E104" s="17"/>
      <c r="F104" s="17"/>
      <c r="G104" s="21">
        <f t="shared" si="1"/>
        <v>0</v>
      </c>
      <c r="H104" s="66"/>
    </row>
    <row r="105" spans="1:8" x14ac:dyDescent="0.25">
      <c r="A105" s="74"/>
      <c r="B105" s="74"/>
      <c r="C105" s="13"/>
      <c r="D105" s="66"/>
      <c r="E105" s="17"/>
      <c r="F105" s="17"/>
      <c r="G105" s="21">
        <f t="shared" si="1"/>
        <v>0</v>
      </c>
      <c r="H105" s="66"/>
    </row>
    <row r="106" spans="1:8" x14ac:dyDescent="0.25">
      <c r="A106" s="74"/>
      <c r="B106" s="74"/>
      <c r="C106" s="13"/>
      <c r="D106" s="66"/>
      <c r="E106" s="17"/>
      <c r="F106" s="17"/>
      <c r="G106" s="21">
        <f t="shared" si="1"/>
        <v>0</v>
      </c>
      <c r="H106" s="66"/>
    </row>
    <row r="107" spans="1:8" x14ac:dyDescent="0.25">
      <c r="A107" s="74"/>
      <c r="B107" s="74"/>
      <c r="C107" s="13"/>
      <c r="D107" s="66"/>
      <c r="E107" s="17"/>
      <c r="F107" s="17"/>
      <c r="G107" s="21">
        <f t="shared" si="1"/>
        <v>0</v>
      </c>
      <c r="H107" s="66"/>
    </row>
    <row r="108" spans="1:8" x14ac:dyDescent="0.25">
      <c r="A108" s="74"/>
      <c r="B108" s="74"/>
      <c r="C108" s="13"/>
      <c r="D108" s="66"/>
      <c r="E108" s="17"/>
      <c r="F108" s="17"/>
      <c r="G108" s="21">
        <f t="shared" si="1"/>
        <v>0</v>
      </c>
      <c r="H108" s="66"/>
    </row>
    <row r="109" spans="1:8" x14ac:dyDescent="0.25">
      <c r="A109" s="74"/>
      <c r="B109" s="74"/>
      <c r="C109" s="13"/>
      <c r="D109" s="66"/>
      <c r="E109" s="17"/>
      <c r="F109" s="17"/>
      <c r="G109" s="21">
        <f t="shared" si="1"/>
        <v>0</v>
      </c>
      <c r="H109" s="66"/>
    </row>
    <row r="110" spans="1:8" x14ac:dyDescent="0.25">
      <c r="A110" s="74"/>
      <c r="B110" s="74"/>
      <c r="C110" s="13"/>
      <c r="D110" s="66"/>
      <c r="E110" s="17"/>
      <c r="F110" s="17"/>
      <c r="G110" s="21">
        <f t="shared" si="1"/>
        <v>0</v>
      </c>
      <c r="H110" s="66"/>
    </row>
    <row r="111" spans="1:8" x14ac:dyDescent="0.25">
      <c r="A111" s="74"/>
      <c r="B111" s="74"/>
      <c r="C111" s="13"/>
      <c r="D111" s="66"/>
      <c r="E111" s="17"/>
      <c r="F111" s="17"/>
      <c r="G111" s="21">
        <f t="shared" si="1"/>
        <v>0</v>
      </c>
      <c r="H111" s="66"/>
    </row>
    <row r="112" spans="1:8" x14ac:dyDescent="0.25">
      <c r="A112" s="74"/>
      <c r="B112" s="74"/>
      <c r="C112" s="13"/>
      <c r="D112" s="66"/>
      <c r="E112" s="17"/>
      <c r="F112" s="17"/>
      <c r="G112" s="21">
        <f t="shared" si="1"/>
        <v>0</v>
      </c>
      <c r="H112" s="66"/>
    </row>
    <row r="113" spans="1:8" x14ac:dyDescent="0.25">
      <c r="A113" s="74"/>
      <c r="B113" s="74"/>
      <c r="C113" s="13"/>
      <c r="D113" s="66"/>
      <c r="E113" s="17"/>
      <c r="F113" s="17"/>
      <c r="G113" s="21">
        <f t="shared" si="1"/>
        <v>0</v>
      </c>
      <c r="H113" s="66"/>
    </row>
    <row r="114" spans="1:8" x14ac:dyDescent="0.25">
      <c r="A114" s="74"/>
      <c r="B114" s="74"/>
      <c r="C114" s="13"/>
      <c r="D114" s="66"/>
      <c r="E114" s="17"/>
      <c r="F114" s="17"/>
      <c r="G114" s="21">
        <f t="shared" si="1"/>
        <v>0</v>
      </c>
      <c r="H114" s="66"/>
    </row>
    <row r="115" spans="1:8" x14ac:dyDescent="0.25">
      <c r="A115" s="74"/>
      <c r="B115" s="74"/>
      <c r="C115" s="13"/>
      <c r="D115" s="66"/>
      <c r="E115" s="17"/>
      <c r="F115" s="17"/>
      <c r="G115" s="21">
        <f t="shared" si="1"/>
        <v>0</v>
      </c>
      <c r="H115" s="66"/>
    </row>
    <row r="116" spans="1:8" x14ac:dyDescent="0.25">
      <c r="A116" s="74"/>
      <c r="B116" s="74"/>
      <c r="C116" s="13"/>
      <c r="D116" s="66"/>
      <c r="E116" s="17"/>
      <c r="F116" s="17"/>
      <c r="G116" s="21">
        <f t="shared" si="1"/>
        <v>0</v>
      </c>
      <c r="H116" s="66"/>
    </row>
    <row r="117" spans="1:8" x14ac:dyDescent="0.25">
      <c r="A117" s="74"/>
      <c r="B117" s="74"/>
      <c r="C117" s="13"/>
      <c r="D117" s="66"/>
      <c r="E117" s="17"/>
      <c r="F117" s="17"/>
      <c r="G117" s="21">
        <f t="shared" si="1"/>
        <v>0</v>
      </c>
      <c r="H117" s="66"/>
    </row>
    <row r="118" spans="1:8" x14ac:dyDescent="0.25">
      <c r="A118" s="74"/>
      <c r="B118" s="74"/>
      <c r="C118" s="13"/>
      <c r="D118" s="66"/>
      <c r="E118" s="17"/>
      <c r="F118" s="17"/>
      <c r="G118" s="21">
        <f t="shared" si="1"/>
        <v>0</v>
      </c>
      <c r="H118" s="66"/>
    </row>
    <row r="119" spans="1:8" x14ac:dyDescent="0.25">
      <c r="A119" s="74"/>
      <c r="B119" s="74"/>
      <c r="C119" s="13"/>
      <c r="D119" s="66"/>
      <c r="E119" s="17"/>
      <c r="F119" s="17"/>
      <c r="G119" s="21">
        <f t="shared" si="1"/>
        <v>0</v>
      </c>
      <c r="H119" s="66"/>
    </row>
    <row r="120" spans="1:8" x14ac:dyDescent="0.25">
      <c r="A120" s="74"/>
      <c r="B120" s="74"/>
      <c r="C120" s="13"/>
      <c r="D120" s="66"/>
      <c r="E120" s="17"/>
      <c r="F120" s="17"/>
      <c r="G120" s="21">
        <f t="shared" si="1"/>
        <v>0</v>
      </c>
      <c r="H120" s="66"/>
    </row>
    <row r="121" spans="1:8" x14ac:dyDescent="0.25">
      <c r="A121" s="74"/>
      <c r="B121" s="74"/>
      <c r="C121" s="13"/>
      <c r="D121" s="66"/>
      <c r="E121" s="17"/>
      <c r="F121" s="17"/>
      <c r="G121" s="21">
        <f t="shared" si="1"/>
        <v>0</v>
      </c>
      <c r="H121" s="66"/>
    </row>
    <row r="122" spans="1:8" x14ac:dyDescent="0.25">
      <c r="A122" s="74"/>
      <c r="B122" s="74"/>
      <c r="C122" s="13"/>
      <c r="D122" s="66"/>
      <c r="E122" s="17"/>
      <c r="F122" s="17"/>
      <c r="G122" s="21">
        <f t="shared" si="1"/>
        <v>0</v>
      </c>
      <c r="H122" s="66"/>
    </row>
    <row r="123" spans="1:8" x14ac:dyDescent="0.25">
      <c r="A123" s="74"/>
      <c r="B123" s="74"/>
      <c r="C123" s="13"/>
      <c r="D123" s="66"/>
      <c r="E123" s="17"/>
      <c r="F123" s="17"/>
      <c r="G123" s="21">
        <f t="shared" si="1"/>
        <v>0</v>
      </c>
      <c r="H123" s="66"/>
    </row>
    <row r="124" spans="1:8" x14ac:dyDescent="0.25">
      <c r="A124" s="74"/>
      <c r="B124" s="74"/>
      <c r="C124" s="13"/>
      <c r="D124" s="66"/>
      <c r="E124" s="17"/>
      <c r="F124" s="17"/>
      <c r="G124" s="21">
        <f t="shared" si="1"/>
        <v>0</v>
      </c>
      <c r="H124" s="66"/>
    </row>
    <row r="125" spans="1:8" x14ac:dyDescent="0.25">
      <c r="A125" s="74"/>
      <c r="B125" s="74"/>
      <c r="C125" s="13"/>
      <c r="D125" s="66"/>
      <c r="E125" s="17"/>
      <c r="F125" s="17"/>
      <c r="G125" s="21">
        <f t="shared" si="1"/>
        <v>0</v>
      </c>
      <c r="H125" s="66"/>
    </row>
    <row r="126" spans="1:8" x14ac:dyDescent="0.25">
      <c r="A126" s="74"/>
      <c r="B126" s="74"/>
      <c r="C126" s="13"/>
      <c r="D126" s="66"/>
      <c r="E126" s="17"/>
      <c r="F126" s="17"/>
      <c r="G126" s="21">
        <f t="shared" si="1"/>
        <v>0</v>
      </c>
      <c r="H126" s="66"/>
    </row>
    <row r="127" spans="1:8" x14ac:dyDescent="0.25">
      <c r="A127" s="74"/>
      <c r="B127" s="74"/>
      <c r="C127" s="13"/>
      <c r="D127" s="66"/>
      <c r="E127" s="17"/>
      <c r="F127" s="17"/>
      <c r="G127" s="21">
        <f t="shared" si="1"/>
        <v>0</v>
      </c>
      <c r="H127" s="66"/>
    </row>
    <row r="128" spans="1:8" x14ac:dyDescent="0.25">
      <c r="A128" s="74"/>
      <c r="B128" s="74"/>
      <c r="C128" s="13"/>
      <c r="D128" s="66"/>
      <c r="E128" s="17"/>
      <c r="F128" s="17"/>
      <c r="G128" s="21">
        <f t="shared" si="1"/>
        <v>0</v>
      </c>
      <c r="H128" s="66"/>
    </row>
    <row r="129" spans="1:8" x14ac:dyDescent="0.25">
      <c r="A129" s="74"/>
      <c r="B129" s="74"/>
      <c r="C129" s="13"/>
      <c r="D129" s="66"/>
      <c r="E129" s="17"/>
      <c r="F129" s="17"/>
      <c r="G129" s="21">
        <f t="shared" si="1"/>
        <v>0</v>
      </c>
      <c r="H129" s="66"/>
    </row>
    <row r="130" spans="1:8" x14ac:dyDescent="0.25">
      <c r="A130" s="74"/>
      <c r="B130" s="74"/>
      <c r="C130" s="13"/>
      <c r="D130" s="66"/>
      <c r="E130" s="17"/>
      <c r="F130" s="17"/>
      <c r="G130" s="21">
        <f t="shared" si="1"/>
        <v>0</v>
      </c>
      <c r="H130" s="66"/>
    </row>
    <row r="131" spans="1:8" x14ac:dyDescent="0.25">
      <c r="A131" s="74"/>
      <c r="B131" s="74"/>
      <c r="C131" s="13"/>
      <c r="D131" s="66"/>
      <c r="E131" s="17"/>
      <c r="F131" s="17"/>
      <c r="G131" s="21">
        <f t="shared" si="1"/>
        <v>0</v>
      </c>
      <c r="H131" s="66"/>
    </row>
    <row r="132" spans="1:8" x14ac:dyDescent="0.25">
      <c r="A132" s="74"/>
      <c r="B132" s="74"/>
      <c r="C132" s="13"/>
      <c r="D132" s="66"/>
      <c r="E132" s="17"/>
      <c r="F132" s="17"/>
      <c r="G132" s="21">
        <f t="shared" si="1"/>
        <v>0</v>
      </c>
      <c r="H132" s="66"/>
    </row>
    <row r="133" spans="1:8" x14ac:dyDescent="0.25">
      <c r="A133" s="74"/>
      <c r="B133" s="74"/>
      <c r="C133" s="13"/>
      <c r="D133" s="66"/>
      <c r="E133" s="17"/>
      <c r="F133" s="17"/>
      <c r="G133" s="21">
        <f t="shared" si="1"/>
        <v>0</v>
      </c>
      <c r="H133" s="66"/>
    </row>
    <row r="134" spans="1:8" x14ac:dyDescent="0.25">
      <c r="A134" s="74"/>
      <c r="B134" s="74"/>
      <c r="C134" s="13"/>
      <c r="D134" s="66"/>
      <c r="E134" s="17"/>
      <c r="F134" s="17"/>
      <c r="G134" s="21">
        <f t="shared" ref="G134:G197" si="2">G133+E134-F134</f>
        <v>0</v>
      </c>
      <c r="H134" s="66"/>
    </row>
    <row r="135" spans="1:8" x14ac:dyDescent="0.25">
      <c r="A135" s="74"/>
      <c r="B135" s="74"/>
      <c r="C135" s="13"/>
      <c r="D135" s="66"/>
      <c r="E135" s="17"/>
      <c r="F135" s="17"/>
      <c r="G135" s="21">
        <f t="shared" si="2"/>
        <v>0</v>
      </c>
      <c r="H135" s="66"/>
    </row>
    <row r="136" spans="1:8" x14ac:dyDescent="0.25">
      <c r="A136" s="74"/>
      <c r="B136" s="74"/>
      <c r="C136" s="13"/>
      <c r="D136" s="66"/>
      <c r="E136" s="17"/>
      <c r="F136" s="17"/>
      <c r="G136" s="21">
        <f t="shared" si="2"/>
        <v>0</v>
      </c>
      <c r="H136" s="66"/>
    </row>
    <row r="137" spans="1:8" x14ac:dyDescent="0.25">
      <c r="A137" s="74"/>
      <c r="B137" s="74"/>
      <c r="C137" s="13"/>
      <c r="D137" s="66"/>
      <c r="E137" s="17"/>
      <c r="F137" s="17"/>
      <c r="G137" s="21">
        <f t="shared" si="2"/>
        <v>0</v>
      </c>
      <c r="H137" s="66"/>
    </row>
    <row r="138" spans="1:8" x14ac:dyDescent="0.25">
      <c r="A138" s="74"/>
      <c r="B138" s="74"/>
      <c r="C138" s="13"/>
      <c r="D138" s="66"/>
      <c r="E138" s="17"/>
      <c r="F138" s="17"/>
      <c r="G138" s="21">
        <f t="shared" si="2"/>
        <v>0</v>
      </c>
      <c r="H138" s="66"/>
    </row>
    <row r="139" spans="1:8" x14ac:dyDescent="0.25">
      <c r="A139" s="74"/>
      <c r="B139" s="74"/>
      <c r="C139" s="13"/>
      <c r="D139" s="66"/>
      <c r="E139" s="17"/>
      <c r="F139" s="17"/>
      <c r="G139" s="21">
        <f t="shared" si="2"/>
        <v>0</v>
      </c>
      <c r="H139" s="66"/>
    </row>
    <row r="140" spans="1:8" x14ac:dyDescent="0.25">
      <c r="A140" s="74"/>
      <c r="B140" s="74"/>
      <c r="C140" s="13"/>
      <c r="D140" s="66"/>
      <c r="E140" s="17"/>
      <c r="F140" s="17"/>
      <c r="G140" s="21">
        <f t="shared" si="2"/>
        <v>0</v>
      </c>
      <c r="H140" s="66"/>
    </row>
    <row r="141" spans="1:8" x14ac:dyDescent="0.25">
      <c r="A141" s="74"/>
      <c r="B141" s="74"/>
      <c r="C141" s="13"/>
      <c r="D141" s="66"/>
      <c r="E141" s="17"/>
      <c r="F141" s="17"/>
      <c r="G141" s="21">
        <f t="shared" si="2"/>
        <v>0</v>
      </c>
      <c r="H141" s="66"/>
    </row>
    <row r="142" spans="1:8" x14ac:dyDescent="0.25">
      <c r="A142" s="74"/>
      <c r="B142" s="74"/>
      <c r="C142" s="13"/>
      <c r="D142" s="66"/>
      <c r="E142" s="17"/>
      <c r="F142" s="17"/>
      <c r="G142" s="21">
        <f t="shared" si="2"/>
        <v>0</v>
      </c>
      <c r="H142" s="66"/>
    </row>
    <row r="143" spans="1:8" x14ac:dyDescent="0.25">
      <c r="A143" s="74"/>
      <c r="B143" s="74"/>
      <c r="C143" s="13"/>
      <c r="D143" s="66"/>
      <c r="E143" s="17"/>
      <c r="F143" s="17"/>
      <c r="G143" s="21">
        <f t="shared" si="2"/>
        <v>0</v>
      </c>
      <c r="H143" s="66"/>
    </row>
    <row r="144" spans="1:8" x14ac:dyDescent="0.25">
      <c r="A144" s="74"/>
      <c r="B144" s="74"/>
      <c r="C144" s="13"/>
      <c r="D144" s="66"/>
      <c r="E144" s="17"/>
      <c r="F144" s="17"/>
      <c r="G144" s="21">
        <f t="shared" si="2"/>
        <v>0</v>
      </c>
      <c r="H144" s="66"/>
    </row>
    <row r="145" spans="1:8" x14ac:dyDescent="0.25">
      <c r="A145" s="74"/>
      <c r="B145" s="74"/>
      <c r="C145" s="13"/>
      <c r="D145" s="66"/>
      <c r="E145" s="17"/>
      <c r="F145" s="17"/>
      <c r="G145" s="21">
        <f t="shared" si="2"/>
        <v>0</v>
      </c>
      <c r="H145" s="66"/>
    </row>
    <row r="146" spans="1:8" x14ac:dyDescent="0.25">
      <c r="A146" s="74"/>
      <c r="B146" s="74"/>
      <c r="C146" s="13"/>
      <c r="D146" s="66"/>
      <c r="E146" s="17"/>
      <c r="F146" s="17"/>
      <c r="G146" s="21">
        <f t="shared" si="2"/>
        <v>0</v>
      </c>
      <c r="H146" s="66"/>
    </row>
    <row r="147" spans="1:8" x14ac:dyDescent="0.25">
      <c r="A147" s="74"/>
      <c r="B147" s="74"/>
      <c r="C147" s="13"/>
      <c r="D147" s="66"/>
      <c r="E147" s="17"/>
      <c r="F147" s="17"/>
      <c r="G147" s="21">
        <f t="shared" si="2"/>
        <v>0</v>
      </c>
      <c r="H147" s="66"/>
    </row>
    <row r="148" spans="1:8" x14ac:dyDescent="0.25">
      <c r="A148" s="74"/>
      <c r="B148" s="74"/>
      <c r="C148" s="13"/>
      <c r="D148" s="66"/>
      <c r="E148" s="17"/>
      <c r="F148" s="17"/>
      <c r="G148" s="21">
        <f t="shared" si="2"/>
        <v>0</v>
      </c>
      <c r="H148" s="66"/>
    </row>
    <row r="149" spans="1:8" x14ac:dyDescent="0.25">
      <c r="A149" s="74"/>
      <c r="B149" s="74"/>
      <c r="C149" s="13"/>
      <c r="D149" s="66"/>
      <c r="E149" s="17"/>
      <c r="F149" s="17"/>
      <c r="G149" s="21">
        <f t="shared" si="2"/>
        <v>0</v>
      </c>
      <c r="H149" s="66"/>
    </row>
    <row r="150" spans="1:8" x14ac:dyDescent="0.25">
      <c r="A150" s="74"/>
      <c r="B150" s="74"/>
      <c r="C150" s="13"/>
      <c r="D150" s="66"/>
      <c r="E150" s="17"/>
      <c r="F150" s="17"/>
      <c r="G150" s="21">
        <f t="shared" si="2"/>
        <v>0</v>
      </c>
      <c r="H150" s="66"/>
    </row>
    <row r="151" spans="1:8" x14ac:dyDescent="0.25">
      <c r="A151" s="74"/>
      <c r="B151" s="74"/>
      <c r="C151" s="13"/>
      <c r="D151" s="66"/>
      <c r="E151" s="17"/>
      <c r="F151" s="17"/>
      <c r="G151" s="21">
        <f t="shared" si="2"/>
        <v>0</v>
      </c>
      <c r="H151" s="66"/>
    </row>
    <row r="152" spans="1:8" x14ac:dyDescent="0.25">
      <c r="A152" s="74"/>
      <c r="B152" s="74"/>
      <c r="C152" s="13"/>
      <c r="D152" s="66"/>
      <c r="E152" s="17"/>
      <c r="F152" s="17"/>
      <c r="G152" s="21">
        <f t="shared" si="2"/>
        <v>0</v>
      </c>
      <c r="H152" s="66"/>
    </row>
    <row r="153" spans="1:8" x14ac:dyDescent="0.25">
      <c r="A153" s="74"/>
      <c r="B153" s="74"/>
      <c r="C153" s="13"/>
      <c r="D153" s="66"/>
      <c r="E153" s="17"/>
      <c r="F153" s="17"/>
      <c r="G153" s="21">
        <f t="shared" si="2"/>
        <v>0</v>
      </c>
      <c r="H153" s="66"/>
    </row>
    <row r="154" spans="1:8" x14ac:dyDescent="0.25">
      <c r="A154" s="74"/>
      <c r="B154" s="74"/>
      <c r="C154" s="13"/>
      <c r="D154" s="66"/>
      <c r="E154" s="17"/>
      <c r="F154" s="17"/>
      <c r="G154" s="21">
        <f t="shared" si="2"/>
        <v>0</v>
      </c>
      <c r="H154" s="66"/>
    </row>
    <row r="155" spans="1:8" x14ac:dyDescent="0.25">
      <c r="A155" s="74"/>
      <c r="B155" s="74"/>
      <c r="C155" s="13"/>
      <c r="D155" s="66"/>
      <c r="E155" s="17"/>
      <c r="F155" s="17"/>
      <c r="G155" s="21">
        <f t="shared" si="2"/>
        <v>0</v>
      </c>
      <c r="H155" s="66"/>
    </row>
    <row r="156" spans="1:8" x14ac:dyDescent="0.25">
      <c r="A156" s="74"/>
      <c r="B156" s="74"/>
      <c r="C156" s="13"/>
      <c r="D156" s="66"/>
      <c r="E156" s="17"/>
      <c r="F156" s="17"/>
      <c r="G156" s="21">
        <f t="shared" si="2"/>
        <v>0</v>
      </c>
      <c r="H156" s="66"/>
    </row>
    <row r="157" spans="1:8" x14ac:dyDescent="0.25">
      <c r="A157" s="74"/>
      <c r="B157" s="74"/>
      <c r="C157" s="13"/>
      <c r="D157" s="66"/>
      <c r="E157" s="17"/>
      <c r="F157" s="17"/>
      <c r="G157" s="21">
        <f t="shared" si="2"/>
        <v>0</v>
      </c>
      <c r="H157" s="66"/>
    </row>
    <row r="158" spans="1:8" x14ac:dyDescent="0.25">
      <c r="A158" s="74"/>
      <c r="B158" s="74"/>
      <c r="C158" s="13"/>
      <c r="D158" s="66"/>
      <c r="E158" s="17"/>
      <c r="F158" s="17"/>
      <c r="G158" s="21">
        <f t="shared" si="2"/>
        <v>0</v>
      </c>
      <c r="H158" s="66"/>
    </row>
    <row r="159" spans="1:8" x14ac:dyDescent="0.25">
      <c r="A159" s="74"/>
      <c r="B159" s="74"/>
      <c r="C159" s="13"/>
      <c r="D159" s="66"/>
      <c r="E159" s="17"/>
      <c r="F159" s="17"/>
      <c r="G159" s="21">
        <f t="shared" si="2"/>
        <v>0</v>
      </c>
      <c r="H159" s="66"/>
    </row>
    <row r="160" spans="1:8" x14ac:dyDescent="0.25">
      <c r="A160" s="74"/>
      <c r="B160" s="74"/>
      <c r="C160" s="13"/>
      <c r="D160" s="66"/>
      <c r="E160" s="17"/>
      <c r="F160" s="17"/>
      <c r="G160" s="21">
        <f t="shared" si="2"/>
        <v>0</v>
      </c>
      <c r="H160" s="66"/>
    </row>
    <row r="161" spans="1:8" x14ac:dyDescent="0.25">
      <c r="A161" s="74"/>
      <c r="B161" s="74"/>
      <c r="C161" s="13"/>
      <c r="D161" s="66"/>
      <c r="E161" s="17"/>
      <c r="F161" s="17"/>
      <c r="G161" s="21">
        <f t="shared" si="2"/>
        <v>0</v>
      </c>
      <c r="H161" s="66"/>
    </row>
    <row r="162" spans="1:8" x14ac:dyDescent="0.25">
      <c r="A162" s="74"/>
      <c r="B162" s="74"/>
      <c r="C162" s="13"/>
      <c r="D162" s="66"/>
      <c r="E162" s="17"/>
      <c r="F162" s="17"/>
      <c r="G162" s="21">
        <f t="shared" si="2"/>
        <v>0</v>
      </c>
      <c r="H162" s="66"/>
    </row>
    <row r="163" spans="1:8" x14ac:dyDescent="0.25">
      <c r="A163" s="74"/>
      <c r="B163" s="74"/>
      <c r="C163" s="13"/>
      <c r="D163" s="66"/>
      <c r="E163" s="17"/>
      <c r="F163" s="17"/>
      <c r="G163" s="21">
        <f t="shared" si="2"/>
        <v>0</v>
      </c>
      <c r="H163" s="66"/>
    </row>
    <row r="164" spans="1:8" x14ac:dyDescent="0.25">
      <c r="A164" s="74"/>
      <c r="B164" s="74"/>
      <c r="C164" s="13"/>
      <c r="D164" s="66"/>
      <c r="E164" s="17"/>
      <c r="F164" s="17"/>
      <c r="G164" s="21">
        <f t="shared" si="2"/>
        <v>0</v>
      </c>
      <c r="H164" s="66"/>
    </row>
    <row r="165" spans="1:8" x14ac:dyDescent="0.25">
      <c r="A165" s="74"/>
      <c r="B165" s="74"/>
      <c r="C165" s="13"/>
      <c r="D165" s="66"/>
      <c r="E165" s="17"/>
      <c r="F165" s="17"/>
      <c r="G165" s="21">
        <f t="shared" si="2"/>
        <v>0</v>
      </c>
      <c r="H165" s="66"/>
    </row>
    <row r="166" spans="1:8" x14ac:dyDescent="0.25">
      <c r="A166" s="74"/>
      <c r="B166" s="74"/>
      <c r="C166" s="13"/>
      <c r="D166" s="66"/>
      <c r="E166" s="17"/>
      <c r="F166" s="17"/>
      <c r="G166" s="21">
        <f t="shared" si="2"/>
        <v>0</v>
      </c>
      <c r="H166" s="66"/>
    </row>
    <row r="167" spans="1:8" x14ac:dyDescent="0.25">
      <c r="A167" s="74"/>
      <c r="B167" s="74"/>
      <c r="C167" s="13"/>
      <c r="D167" s="66"/>
      <c r="E167" s="17"/>
      <c r="F167" s="17"/>
      <c r="G167" s="21">
        <f t="shared" si="2"/>
        <v>0</v>
      </c>
      <c r="H167" s="66"/>
    </row>
    <row r="168" spans="1:8" x14ac:dyDescent="0.25">
      <c r="A168" s="74"/>
      <c r="B168" s="74"/>
      <c r="C168" s="13"/>
      <c r="D168" s="66"/>
      <c r="E168" s="17"/>
      <c r="F168" s="17"/>
      <c r="G168" s="21">
        <f t="shared" si="2"/>
        <v>0</v>
      </c>
      <c r="H168" s="66"/>
    </row>
    <row r="169" spans="1:8" x14ac:dyDescent="0.25">
      <c r="A169" s="74"/>
      <c r="B169" s="74"/>
      <c r="C169" s="13"/>
      <c r="D169" s="66"/>
      <c r="E169" s="17"/>
      <c r="F169" s="17"/>
      <c r="G169" s="21">
        <f t="shared" si="2"/>
        <v>0</v>
      </c>
      <c r="H169" s="66"/>
    </row>
    <row r="170" spans="1:8" x14ac:dyDescent="0.25">
      <c r="A170" s="74"/>
      <c r="B170" s="74"/>
      <c r="C170" s="13"/>
      <c r="D170" s="66"/>
      <c r="E170" s="17"/>
      <c r="F170" s="17"/>
      <c r="G170" s="21">
        <f t="shared" si="2"/>
        <v>0</v>
      </c>
      <c r="H170" s="66"/>
    </row>
    <row r="171" spans="1:8" x14ac:dyDescent="0.25">
      <c r="A171" s="74"/>
      <c r="B171" s="74"/>
      <c r="C171" s="13"/>
      <c r="D171" s="66"/>
      <c r="E171" s="17"/>
      <c r="F171" s="17"/>
      <c r="G171" s="21">
        <f t="shared" si="2"/>
        <v>0</v>
      </c>
      <c r="H171" s="66"/>
    </row>
    <row r="172" spans="1:8" x14ac:dyDescent="0.25">
      <c r="A172" s="74"/>
      <c r="B172" s="74"/>
      <c r="C172" s="13"/>
      <c r="D172" s="66"/>
      <c r="E172" s="17"/>
      <c r="F172" s="17"/>
      <c r="G172" s="21">
        <f t="shared" si="2"/>
        <v>0</v>
      </c>
      <c r="H172" s="66"/>
    </row>
    <row r="173" spans="1:8" x14ac:dyDescent="0.25">
      <c r="A173" s="74"/>
      <c r="B173" s="74"/>
      <c r="C173" s="13"/>
      <c r="D173" s="66"/>
      <c r="E173" s="17"/>
      <c r="F173" s="17"/>
      <c r="G173" s="21">
        <f t="shared" si="2"/>
        <v>0</v>
      </c>
      <c r="H173" s="66"/>
    </row>
    <row r="174" spans="1:8" x14ac:dyDescent="0.25">
      <c r="A174" s="74"/>
      <c r="B174" s="74"/>
      <c r="C174" s="13"/>
      <c r="D174" s="66"/>
      <c r="E174" s="17"/>
      <c r="F174" s="17"/>
      <c r="G174" s="21">
        <f t="shared" si="2"/>
        <v>0</v>
      </c>
      <c r="H174" s="66"/>
    </row>
    <row r="175" spans="1:8" x14ac:dyDescent="0.25">
      <c r="A175" s="74"/>
      <c r="B175" s="74"/>
      <c r="C175" s="13"/>
      <c r="D175" s="66"/>
      <c r="E175" s="17"/>
      <c r="F175" s="17"/>
      <c r="G175" s="21">
        <f t="shared" si="2"/>
        <v>0</v>
      </c>
      <c r="H175" s="66"/>
    </row>
    <row r="176" spans="1:8" x14ac:dyDescent="0.25">
      <c r="A176" s="74"/>
      <c r="B176" s="74"/>
      <c r="C176" s="13"/>
      <c r="D176" s="66"/>
      <c r="E176" s="17"/>
      <c r="F176" s="17"/>
      <c r="G176" s="21">
        <f t="shared" si="2"/>
        <v>0</v>
      </c>
      <c r="H176" s="66"/>
    </row>
    <row r="177" spans="1:8" x14ac:dyDescent="0.25">
      <c r="A177" s="74"/>
      <c r="B177" s="74"/>
      <c r="C177" s="13"/>
      <c r="D177" s="66"/>
      <c r="E177" s="17"/>
      <c r="F177" s="17"/>
      <c r="G177" s="21">
        <f t="shared" si="2"/>
        <v>0</v>
      </c>
      <c r="H177" s="66"/>
    </row>
    <row r="178" spans="1:8" x14ac:dyDescent="0.25">
      <c r="A178" s="74"/>
      <c r="B178" s="74"/>
      <c r="C178" s="13"/>
      <c r="D178" s="66"/>
      <c r="E178" s="17"/>
      <c r="F178" s="17"/>
      <c r="G178" s="21">
        <f t="shared" si="2"/>
        <v>0</v>
      </c>
      <c r="H178" s="66"/>
    </row>
    <row r="179" spans="1:8" x14ac:dyDescent="0.25">
      <c r="A179" s="74"/>
      <c r="B179" s="74"/>
      <c r="C179" s="13"/>
      <c r="D179" s="66"/>
      <c r="E179" s="17"/>
      <c r="F179" s="17"/>
      <c r="G179" s="21">
        <f t="shared" si="2"/>
        <v>0</v>
      </c>
      <c r="H179" s="66"/>
    </row>
    <row r="180" spans="1:8" x14ac:dyDescent="0.25">
      <c r="A180" s="74"/>
      <c r="B180" s="74"/>
      <c r="C180" s="13"/>
      <c r="D180" s="66"/>
      <c r="E180" s="17"/>
      <c r="F180" s="17"/>
      <c r="G180" s="21">
        <f t="shared" si="2"/>
        <v>0</v>
      </c>
      <c r="H180" s="66"/>
    </row>
    <row r="181" spans="1:8" x14ac:dyDescent="0.25">
      <c r="A181" s="74"/>
      <c r="B181" s="74"/>
      <c r="C181" s="13"/>
      <c r="D181" s="66"/>
      <c r="E181" s="17"/>
      <c r="F181" s="17"/>
      <c r="G181" s="21">
        <f t="shared" si="2"/>
        <v>0</v>
      </c>
      <c r="H181" s="66"/>
    </row>
    <row r="182" spans="1:8" x14ac:dyDescent="0.25">
      <c r="A182" s="74"/>
      <c r="B182" s="74"/>
      <c r="C182" s="13"/>
      <c r="D182" s="66"/>
      <c r="E182" s="17"/>
      <c r="F182" s="17"/>
      <c r="G182" s="21">
        <f t="shared" si="2"/>
        <v>0</v>
      </c>
      <c r="H182" s="66"/>
    </row>
    <row r="183" spans="1:8" x14ac:dyDescent="0.25">
      <c r="A183" s="74"/>
      <c r="B183" s="74"/>
      <c r="C183" s="13"/>
      <c r="D183" s="66"/>
      <c r="E183" s="17"/>
      <c r="F183" s="17"/>
      <c r="G183" s="21">
        <f t="shared" si="2"/>
        <v>0</v>
      </c>
      <c r="H183" s="66"/>
    </row>
    <row r="184" spans="1:8" x14ac:dyDescent="0.25">
      <c r="A184" s="74"/>
      <c r="B184" s="74"/>
      <c r="C184" s="13"/>
      <c r="D184" s="66"/>
      <c r="E184" s="17"/>
      <c r="F184" s="17"/>
      <c r="G184" s="21">
        <f t="shared" si="2"/>
        <v>0</v>
      </c>
      <c r="H184" s="66"/>
    </row>
    <row r="185" spans="1:8" x14ac:dyDescent="0.25">
      <c r="A185" s="74"/>
      <c r="B185" s="74"/>
      <c r="C185" s="13"/>
      <c r="D185" s="66"/>
      <c r="E185" s="17"/>
      <c r="F185" s="17"/>
      <c r="G185" s="21">
        <f t="shared" si="2"/>
        <v>0</v>
      </c>
      <c r="H185" s="66"/>
    </row>
    <row r="186" spans="1:8" x14ac:dyDescent="0.25">
      <c r="A186" s="74"/>
      <c r="B186" s="74"/>
      <c r="C186" s="13"/>
      <c r="D186" s="66"/>
      <c r="E186" s="17"/>
      <c r="F186" s="17"/>
      <c r="G186" s="21">
        <f t="shared" si="2"/>
        <v>0</v>
      </c>
      <c r="H186" s="66"/>
    </row>
    <row r="187" spans="1:8" x14ac:dyDescent="0.25">
      <c r="A187" s="74"/>
      <c r="B187" s="74"/>
      <c r="C187" s="13"/>
      <c r="D187" s="66"/>
      <c r="E187" s="17"/>
      <c r="F187" s="17"/>
      <c r="G187" s="21">
        <f t="shared" si="2"/>
        <v>0</v>
      </c>
      <c r="H187" s="66"/>
    </row>
    <row r="188" spans="1:8" x14ac:dyDescent="0.25">
      <c r="A188" s="74"/>
      <c r="B188" s="74"/>
      <c r="C188" s="13"/>
      <c r="D188" s="66"/>
      <c r="E188" s="17"/>
      <c r="F188" s="17"/>
      <c r="G188" s="21">
        <f t="shared" si="2"/>
        <v>0</v>
      </c>
      <c r="H188" s="66"/>
    </row>
    <row r="189" spans="1:8" x14ac:dyDescent="0.25">
      <c r="A189" s="74"/>
      <c r="B189" s="74"/>
      <c r="C189" s="13"/>
      <c r="D189" s="66"/>
      <c r="E189" s="17"/>
      <c r="F189" s="17"/>
      <c r="G189" s="21">
        <f t="shared" si="2"/>
        <v>0</v>
      </c>
      <c r="H189" s="66"/>
    </row>
    <row r="190" spans="1:8" x14ac:dyDescent="0.25">
      <c r="A190" s="74"/>
      <c r="B190" s="74"/>
      <c r="C190" s="13"/>
      <c r="D190" s="66"/>
      <c r="E190" s="17"/>
      <c r="F190" s="17"/>
      <c r="G190" s="21">
        <f t="shared" si="2"/>
        <v>0</v>
      </c>
      <c r="H190" s="66"/>
    </row>
    <row r="191" spans="1:8" x14ac:dyDescent="0.25">
      <c r="A191" s="74"/>
      <c r="B191" s="74"/>
      <c r="C191" s="13"/>
      <c r="D191" s="66"/>
      <c r="E191" s="17"/>
      <c r="F191" s="17"/>
      <c r="G191" s="21">
        <f t="shared" si="2"/>
        <v>0</v>
      </c>
      <c r="H191" s="66"/>
    </row>
    <row r="192" spans="1:8" x14ac:dyDescent="0.25">
      <c r="A192" s="74"/>
      <c r="B192" s="74"/>
      <c r="C192" s="13"/>
      <c r="D192" s="66"/>
      <c r="E192" s="17"/>
      <c r="F192" s="17"/>
      <c r="G192" s="21">
        <f t="shared" si="2"/>
        <v>0</v>
      </c>
      <c r="H192" s="66"/>
    </row>
    <row r="193" spans="1:8" x14ac:dyDescent="0.25">
      <c r="A193" s="74"/>
      <c r="B193" s="74"/>
      <c r="C193" s="13"/>
      <c r="D193" s="66"/>
      <c r="E193" s="17"/>
      <c r="F193" s="17"/>
      <c r="G193" s="21">
        <f t="shared" si="2"/>
        <v>0</v>
      </c>
      <c r="H193" s="66"/>
    </row>
    <row r="194" spans="1:8" x14ac:dyDescent="0.25">
      <c r="A194" s="74"/>
      <c r="B194" s="74"/>
      <c r="C194" s="13"/>
      <c r="D194" s="66"/>
      <c r="E194" s="17"/>
      <c r="F194" s="17"/>
      <c r="G194" s="21">
        <f t="shared" si="2"/>
        <v>0</v>
      </c>
      <c r="H194" s="66"/>
    </row>
    <row r="195" spans="1:8" x14ac:dyDescent="0.25">
      <c r="A195" s="74"/>
      <c r="B195" s="74"/>
      <c r="C195" s="13"/>
      <c r="D195" s="66"/>
      <c r="E195" s="17"/>
      <c r="F195" s="17"/>
      <c r="G195" s="21">
        <f t="shared" si="2"/>
        <v>0</v>
      </c>
      <c r="H195" s="66"/>
    </row>
    <row r="196" spans="1:8" x14ac:dyDescent="0.25">
      <c r="A196" s="74"/>
      <c r="B196" s="74"/>
      <c r="C196" s="13"/>
      <c r="D196" s="66"/>
      <c r="E196" s="17"/>
      <c r="F196" s="17"/>
      <c r="G196" s="21">
        <f t="shared" si="2"/>
        <v>0</v>
      </c>
      <c r="H196" s="66"/>
    </row>
    <row r="197" spans="1:8" x14ac:dyDescent="0.25">
      <c r="A197" s="74"/>
      <c r="B197" s="74"/>
      <c r="C197" s="13"/>
      <c r="D197" s="66"/>
      <c r="E197" s="17"/>
      <c r="F197" s="17"/>
      <c r="G197" s="21">
        <f t="shared" si="2"/>
        <v>0</v>
      </c>
      <c r="H197" s="66"/>
    </row>
    <row r="198" spans="1:8" x14ac:dyDescent="0.25">
      <c r="A198" s="74"/>
      <c r="B198" s="74"/>
      <c r="C198" s="13"/>
      <c r="D198" s="66"/>
      <c r="E198" s="17"/>
      <c r="F198" s="17"/>
      <c r="G198" s="21">
        <f t="shared" ref="G198:G261" si="3">G197+E198-F198</f>
        <v>0</v>
      </c>
      <c r="H198" s="66"/>
    </row>
    <row r="199" spans="1:8" x14ac:dyDescent="0.25">
      <c r="A199" s="74"/>
      <c r="B199" s="74"/>
      <c r="C199" s="13"/>
      <c r="D199" s="66"/>
      <c r="E199" s="17"/>
      <c r="F199" s="17"/>
      <c r="G199" s="21">
        <f t="shared" si="3"/>
        <v>0</v>
      </c>
      <c r="H199" s="66"/>
    </row>
    <row r="200" spans="1:8" x14ac:dyDescent="0.25">
      <c r="A200" s="74"/>
      <c r="B200" s="74"/>
      <c r="C200" s="13"/>
      <c r="D200" s="66"/>
      <c r="E200" s="17"/>
      <c r="F200" s="17"/>
      <c r="G200" s="21">
        <f t="shared" si="3"/>
        <v>0</v>
      </c>
      <c r="H200" s="66"/>
    </row>
    <row r="201" spans="1:8" x14ac:dyDescent="0.25">
      <c r="A201" s="74"/>
      <c r="B201" s="74"/>
      <c r="C201" s="13"/>
      <c r="D201" s="66"/>
      <c r="E201" s="17"/>
      <c r="F201" s="17"/>
      <c r="G201" s="21">
        <f t="shared" si="3"/>
        <v>0</v>
      </c>
      <c r="H201" s="66"/>
    </row>
    <row r="202" spans="1:8" x14ac:dyDescent="0.25">
      <c r="A202" s="74"/>
      <c r="B202" s="74"/>
      <c r="C202" s="13"/>
      <c r="D202" s="66"/>
      <c r="E202" s="17"/>
      <c r="F202" s="17"/>
      <c r="G202" s="21">
        <f t="shared" si="3"/>
        <v>0</v>
      </c>
      <c r="H202" s="66"/>
    </row>
    <row r="203" spans="1:8" x14ac:dyDescent="0.25">
      <c r="A203" s="74"/>
      <c r="B203" s="74"/>
      <c r="C203" s="13"/>
      <c r="D203" s="66"/>
      <c r="E203" s="17"/>
      <c r="F203" s="17"/>
      <c r="G203" s="21">
        <f t="shared" si="3"/>
        <v>0</v>
      </c>
      <c r="H203" s="66"/>
    </row>
    <row r="204" spans="1:8" x14ac:dyDescent="0.25">
      <c r="A204" s="74"/>
      <c r="B204" s="74"/>
      <c r="C204" s="13"/>
      <c r="D204" s="66"/>
      <c r="E204" s="17"/>
      <c r="F204" s="17"/>
      <c r="G204" s="21">
        <f t="shared" si="3"/>
        <v>0</v>
      </c>
      <c r="H204" s="66"/>
    </row>
    <row r="205" spans="1:8" x14ac:dyDescent="0.25">
      <c r="A205" s="74"/>
      <c r="B205" s="74"/>
      <c r="C205" s="13"/>
      <c r="D205" s="66"/>
      <c r="E205" s="17"/>
      <c r="F205" s="17"/>
      <c r="G205" s="21">
        <f t="shared" si="3"/>
        <v>0</v>
      </c>
      <c r="H205" s="66"/>
    </row>
    <row r="206" spans="1:8" x14ac:dyDescent="0.25">
      <c r="A206" s="74"/>
      <c r="B206" s="74"/>
      <c r="C206" s="13"/>
      <c r="D206" s="66"/>
      <c r="E206" s="17"/>
      <c r="F206" s="17"/>
      <c r="G206" s="21">
        <f t="shared" si="3"/>
        <v>0</v>
      </c>
      <c r="H206" s="66"/>
    </row>
    <row r="207" spans="1:8" x14ac:dyDescent="0.25">
      <c r="A207" s="74"/>
      <c r="B207" s="74"/>
      <c r="C207" s="13"/>
      <c r="D207" s="66"/>
      <c r="E207" s="17"/>
      <c r="F207" s="17"/>
      <c r="G207" s="21">
        <f t="shared" si="3"/>
        <v>0</v>
      </c>
      <c r="H207" s="66"/>
    </row>
    <row r="208" spans="1:8" x14ac:dyDescent="0.25">
      <c r="A208" s="74"/>
      <c r="B208" s="74"/>
      <c r="C208" s="13"/>
      <c r="D208" s="66"/>
      <c r="E208" s="17"/>
      <c r="F208" s="17"/>
      <c r="G208" s="21">
        <f t="shared" si="3"/>
        <v>0</v>
      </c>
      <c r="H208" s="66"/>
    </row>
    <row r="209" spans="1:8" x14ac:dyDescent="0.25">
      <c r="A209" s="74"/>
      <c r="B209" s="74"/>
      <c r="C209" s="13"/>
      <c r="D209" s="66"/>
      <c r="E209" s="17"/>
      <c r="F209" s="17"/>
      <c r="G209" s="21">
        <f t="shared" si="3"/>
        <v>0</v>
      </c>
      <c r="H209" s="66"/>
    </row>
    <row r="210" spans="1:8" x14ac:dyDescent="0.25">
      <c r="A210" s="74"/>
      <c r="B210" s="74"/>
      <c r="C210" s="13"/>
      <c r="D210" s="66"/>
      <c r="E210" s="17"/>
      <c r="F210" s="17"/>
      <c r="G210" s="21">
        <f t="shared" si="3"/>
        <v>0</v>
      </c>
      <c r="H210" s="66"/>
    </row>
    <row r="211" spans="1:8" x14ac:dyDescent="0.25">
      <c r="A211" s="74"/>
      <c r="B211" s="74"/>
      <c r="C211" s="13"/>
      <c r="D211" s="66"/>
      <c r="E211" s="17"/>
      <c r="F211" s="17"/>
      <c r="G211" s="21">
        <f t="shared" si="3"/>
        <v>0</v>
      </c>
      <c r="H211" s="66"/>
    </row>
    <row r="212" spans="1:8" x14ac:dyDescent="0.25">
      <c r="A212" s="74"/>
      <c r="B212" s="74"/>
      <c r="C212" s="13"/>
      <c r="D212" s="66"/>
      <c r="E212" s="17"/>
      <c r="F212" s="17"/>
      <c r="G212" s="21">
        <f t="shared" si="3"/>
        <v>0</v>
      </c>
      <c r="H212" s="66"/>
    </row>
    <row r="213" spans="1:8" x14ac:dyDescent="0.25">
      <c r="A213" s="74"/>
      <c r="B213" s="74"/>
      <c r="C213" s="13"/>
      <c r="D213" s="66"/>
      <c r="E213" s="17"/>
      <c r="F213" s="17"/>
      <c r="G213" s="21">
        <f t="shared" si="3"/>
        <v>0</v>
      </c>
      <c r="H213" s="66"/>
    </row>
    <row r="214" spans="1:8" x14ac:dyDescent="0.25">
      <c r="A214" s="74"/>
      <c r="B214" s="74"/>
      <c r="C214" s="13"/>
      <c r="D214" s="66"/>
      <c r="E214" s="17"/>
      <c r="F214" s="17"/>
      <c r="G214" s="21">
        <f t="shared" si="3"/>
        <v>0</v>
      </c>
      <c r="H214" s="66"/>
    </row>
    <row r="215" spans="1:8" x14ac:dyDescent="0.25">
      <c r="A215" s="74"/>
      <c r="B215" s="74"/>
      <c r="C215" s="13"/>
      <c r="D215" s="66"/>
      <c r="E215" s="17"/>
      <c r="F215" s="17"/>
      <c r="G215" s="21">
        <f t="shared" si="3"/>
        <v>0</v>
      </c>
      <c r="H215" s="66"/>
    </row>
    <row r="216" spans="1:8" x14ac:dyDescent="0.25">
      <c r="A216" s="74"/>
      <c r="B216" s="74"/>
      <c r="C216" s="13"/>
      <c r="D216" s="66"/>
      <c r="E216" s="17"/>
      <c r="F216" s="17"/>
      <c r="G216" s="21">
        <f t="shared" si="3"/>
        <v>0</v>
      </c>
      <c r="H216" s="66"/>
    </row>
    <row r="217" spans="1:8" x14ac:dyDescent="0.25">
      <c r="A217" s="74"/>
      <c r="B217" s="74"/>
      <c r="C217" s="13"/>
      <c r="D217" s="66"/>
      <c r="E217" s="17"/>
      <c r="F217" s="17"/>
      <c r="G217" s="21">
        <f t="shared" si="3"/>
        <v>0</v>
      </c>
      <c r="H217" s="66"/>
    </row>
    <row r="218" spans="1:8" x14ac:dyDescent="0.25">
      <c r="A218" s="74"/>
      <c r="B218" s="74"/>
      <c r="C218" s="13"/>
      <c r="D218" s="66"/>
      <c r="E218" s="17"/>
      <c r="F218" s="17"/>
      <c r="G218" s="21">
        <f t="shared" si="3"/>
        <v>0</v>
      </c>
      <c r="H218" s="66"/>
    </row>
    <row r="219" spans="1:8" x14ac:dyDescent="0.25">
      <c r="A219" s="74"/>
      <c r="B219" s="74"/>
      <c r="C219" s="13"/>
      <c r="D219" s="66"/>
      <c r="E219" s="17"/>
      <c r="F219" s="17"/>
      <c r="G219" s="21">
        <f t="shared" si="3"/>
        <v>0</v>
      </c>
      <c r="H219" s="66"/>
    </row>
    <row r="220" spans="1:8" x14ac:dyDescent="0.25">
      <c r="A220" s="74"/>
      <c r="B220" s="74"/>
      <c r="C220" s="13"/>
      <c r="D220" s="66"/>
      <c r="E220" s="17"/>
      <c r="F220" s="17"/>
      <c r="G220" s="21">
        <f t="shared" si="3"/>
        <v>0</v>
      </c>
      <c r="H220" s="66"/>
    </row>
    <row r="221" spans="1:8" x14ac:dyDescent="0.25">
      <c r="A221" s="74"/>
      <c r="B221" s="74"/>
      <c r="C221" s="13"/>
      <c r="D221" s="66"/>
      <c r="E221" s="17"/>
      <c r="F221" s="17"/>
      <c r="G221" s="21">
        <f t="shared" si="3"/>
        <v>0</v>
      </c>
      <c r="H221" s="66"/>
    </row>
    <row r="222" spans="1:8" x14ac:dyDescent="0.25">
      <c r="A222" s="74"/>
      <c r="B222" s="74"/>
      <c r="C222" s="13"/>
      <c r="D222" s="66"/>
      <c r="E222" s="17"/>
      <c r="F222" s="17"/>
      <c r="G222" s="21">
        <f t="shared" si="3"/>
        <v>0</v>
      </c>
      <c r="H222" s="66"/>
    </row>
    <row r="223" spans="1:8" x14ac:dyDescent="0.25">
      <c r="A223" s="74"/>
      <c r="B223" s="74"/>
      <c r="C223" s="13"/>
      <c r="D223" s="66"/>
      <c r="E223" s="17"/>
      <c r="F223" s="17"/>
      <c r="G223" s="21">
        <f t="shared" si="3"/>
        <v>0</v>
      </c>
      <c r="H223" s="66"/>
    </row>
    <row r="224" spans="1:8" x14ac:dyDescent="0.25">
      <c r="A224" s="74"/>
      <c r="B224" s="74"/>
      <c r="C224" s="13"/>
      <c r="D224" s="66"/>
      <c r="E224" s="17"/>
      <c r="F224" s="17"/>
      <c r="G224" s="21">
        <f t="shared" si="3"/>
        <v>0</v>
      </c>
      <c r="H224" s="66"/>
    </row>
    <row r="225" spans="1:8" x14ac:dyDescent="0.25">
      <c r="A225" s="74"/>
      <c r="B225" s="74"/>
      <c r="C225" s="13"/>
      <c r="D225" s="66"/>
      <c r="E225" s="17"/>
      <c r="F225" s="17"/>
      <c r="G225" s="21">
        <f t="shared" si="3"/>
        <v>0</v>
      </c>
      <c r="H225" s="66"/>
    </row>
    <row r="226" spans="1:8" x14ac:dyDescent="0.25">
      <c r="A226" s="74"/>
      <c r="B226" s="74"/>
      <c r="C226" s="13"/>
      <c r="D226" s="66"/>
      <c r="E226" s="17"/>
      <c r="F226" s="17"/>
      <c r="G226" s="21">
        <f t="shared" si="3"/>
        <v>0</v>
      </c>
      <c r="H226" s="66"/>
    </row>
    <row r="227" spans="1:8" x14ac:dyDescent="0.25">
      <c r="A227" s="74"/>
      <c r="B227" s="74"/>
      <c r="C227" s="13"/>
      <c r="D227" s="66"/>
      <c r="E227" s="17"/>
      <c r="F227" s="17"/>
      <c r="G227" s="21">
        <f t="shared" si="3"/>
        <v>0</v>
      </c>
      <c r="H227" s="66"/>
    </row>
    <row r="228" spans="1:8" x14ac:dyDescent="0.25">
      <c r="A228" s="74"/>
      <c r="B228" s="74"/>
      <c r="C228" s="13"/>
      <c r="D228" s="66"/>
      <c r="E228" s="17"/>
      <c r="F228" s="17"/>
      <c r="G228" s="21">
        <f t="shared" si="3"/>
        <v>0</v>
      </c>
      <c r="H228" s="66"/>
    </row>
    <row r="229" spans="1:8" x14ac:dyDescent="0.25">
      <c r="A229" s="74"/>
      <c r="B229" s="74"/>
      <c r="C229" s="13"/>
      <c r="D229" s="66"/>
      <c r="E229" s="17"/>
      <c r="F229" s="17"/>
      <c r="G229" s="21">
        <f t="shared" si="3"/>
        <v>0</v>
      </c>
      <c r="H229" s="66"/>
    </row>
    <row r="230" spans="1:8" x14ac:dyDescent="0.25">
      <c r="A230" s="74"/>
      <c r="B230" s="74"/>
      <c r="C230" s="13"/>
      <c r="D230" s="66"/>
      <c r="E230" s="17"/>
      <c r="F230" s="17"/>
      <c r="G230" s="21">
        <f t="shared" si="3"/>
        <v>0</v>
      </c>
      <c r="H230" s="66"/>
    </row>
    <row r="231" spans="1:8" x14ac:dyDescent="0.25">
      <c r="A231" s="74"/>
      <c r="B231" s="74"/>
      <c r="C231" s="13"/>
      <c r="D231" s="66"/>
      <c r="E231" s="17"/>
      <c r="F231" s="17"/>
      <c r="G231" s="21">
        <f t="shared" si="3"/>
        <v>0</v>
      </c>
      <c r="H231" s="66"/>
    </row>
    <row r="232" spans="1:8" x14ac:dyDescent="0.25">
      <c r="A232" s="74"/>
      <c r="B232" s="74"/>
      <c r="C232" s="13"/>
      <c r="D232" s="66"/>
      <c r="E232" s="17"/>
      <c r="F232" s="17"/>
      <c r="G232" s="21">
        <f t="shared" si="3"/>
        <v>0</v>
      </c>
      <c r="H232" s="66"/>
    </row>
    <row r="233" spans="1:8" x14ac:dyDescent="0.25">
      <c r="A233" s="74"/>
      <c r="B233" s="74"/>
      <c r="C233" s="13"/>
      <c r="D233" s="66"/>
      <c r="E233" s="17"/>
      <c r="F233" s="17"/>
      <c r="G233" s="21">
        <f t="shared" si="3"/>
        <v>0</v>
      </c>
      <c r="H233" s="66"/>
    </row>
    <row r="234" spans="1:8" x14ac:dyDescent="0.25">
      <c r="A234" s="74"/>
      <c r="B234" s="74"/>
      <c r="C234" s="13"/>
      <c r="D234" s="66"/>
      <c r="E234" s="17"/>
      <c r="F234" s="17"/>
      <c r="G234" s="21">
        <f t="shared" si="3"/>
        <v>0</v>
      </c>
      <c r="H234" s="66"/>
    </row>
    <row r="235" spans="1:8" x14ac:dyDescent="0.25">
      <c r="A235" s="74"/>
      <c r="B235" s="74"/>
      <c r="C235" s="13"/>
      <c r="D235" s="66"/>
      <c r="E235" s="17"/>
      <c r="F235" s="17"/>
      <c r="G235" s="21">
        <f t="shared" si="3"/>
        <v>0</v>
      </c>
      <c r="H235" s="66"/>
    </row>
    <row r="236" spans="1:8" x14ac:dyDescent="0.25">
      <c r="A236" s="74"/>
      <c r="B236" s="74"/>
      <c r="C236" s="13"/>
      <c r="D236" s="66"/>
      <c r="E236" s="17"/>
      <c r="F236" s="17"/>
      <c r="G236" s="21">
        <f t="shared" si="3"/>
        <v>0</v>
      </c>
      <c r="H236" s="66"/>
    </row>
    <row r="237" spans="1:8" x14ac:dyDescent="0.25">
      <c r="A237" s="74"/>
      <c r="B237" s="74"/>
      <c r="C237" s="13"/>
      <c r="D237" s="66"/>
      <c r="E237" s="17"/>
      <c r="F237" s="17"/>
      <c r="G237" s="21">
        <f t="shared" si="3"/>
        <v>0</v>
      </c>
      <c r="H237" s="66"/>
    </row>
    <row r="238" spans="1:8" x14ac:dyDescent="0.25">
      <c r="A238" s="74"/>
      <c r="B238" s="74"/>
      <c r="C238" s="13"/>
      <c r="D238" s="66"/>
      <c r="E238" s="17"/>
      <c r="F238" s="17"/>
      <c r="G238" s="21">
        <f t="shared" si="3"/>
        <v>0</v>
      </c>
      <c r="H238" s="66"/>
    </row>
    <row r="239" spans="1:8" x14ac:dyDescent="0.25">
      <c r="A239" s="74"/>
      <c r="B239" s="74"/>
      <c r="C239" s="13"/>
      <c r="D239" s="66"/>
      <c r="E239" s="17"/>
      <c r="F239" s="17"/>
      <c r="G239" s="21">
        <f t="shared" si="3"/>
        <v>0</v>
      </c>
      <c r="H239" s="66"/>
    </row>
    <row r="240" spans="1:8" x14ac:dyDescent="0.25">
      <c r="A240" s="74"/>
      <c r="B240" s="74"/>
      <c r="C240" s="13"/>
      <c r="D240" s="66"/>
      <c r="E240" s="17"/>
      <c r="F240" s="17"/>
      <c r="G240" s="21">
        <f t="shared" si="3"/>
        <v>0</v>
      </c>
      <c r="H240" s="66"/>
    </row>
    <row r="241" spans="1:8" x14ac:dyDescent="0.25">
      <c r="A241" s="74"/>
      <c r="B241" s="74"/>
      <c r="C241" s="13"/>
      <c r="D241" s="66"/>
      <c r="E241" s="17"/>
      <c r="F241" s="17"/>
      <c r="G241" s="21">
        <f t="shared" si="3"/>
        <v>0</v>
      </c>
      <c r="H241" s="66"/>
    </row>
    <row r="242" spans="1:8" x14ac:dyDescent="0.25">
      <c r="A242" s="74"/>
      <c r="B242" s="74"/>
      <c r="C242" s="13"/>
      <c r="D242" s="66"/>
      <c r="E242" s="17"/>
      <c r="F242" s="17"/>
      <c r="G242" s="21">
        <f t="shared" si="3"/>
        <v>0</v>
      </c>
      <c r="H242" s="66"/>
    </row>
    <row r="243" spans="1:8" x14ac:dyDescent="0.25">
      <c r="A243" s="74"/>
      <c r="B243" s="74"/>
      <c r="C243" s="13"/>
      <c r="D243" s="66"/>
      <c r="E243" s="17"/>
      <c r="F243" s="17"/>
      <c r="G243" s="21">
        <f t="shared" si="3"/>
        <v>0</v>
      </c>
      <c r="H243" s="66"/>
    </row>
    <row r="244" spans="1:8" x14ac:dyDescent="0.25">
      <c r="A244" s="74"/>
      <c r="B244" s="74"/>
      <c r="C244" s="13"/>
      <c r="D244" s="66"/>
      <c r="E244" s="17"/>
      <c r="F244" s="17"/>
      <c r="G244" s="21">
        <f t="shared" si="3"/>
        <v>0</v>
      </c>
      <c r="H244" s="66"/>
    </row>
    <row r="245" spans="1:8" x14ac:dyDescent="0.25">
      <c r="A245" s="74"/>
      <c r="B245" s="74"/>
      <c r="C245" s="13"/>
      <c r="D245" s="66"/>
      <c r="E245" s="17"/>
      <c r="F245" s="17"/>
      <c r="G245" s="21">
        <f t="shared" si="3"/>
        <v>0</v>
      </c>
      <c r="H245" s="66"/>
    </row>
    <row r="246" spans="1:8" x14ac:dyDescent="0.25">
      <c r="A246" s="74"/>
      <c r="B246" s="74"/>
      <c r="C246" s="13"/>
      <c r="D246" s="66"/>
      <c r="E246" s="17"/>
      <c r="F246" s="17"/>
      <c r="G246" s="21">
        <f t="shared" si="3"/>
        <v>0</v>
      </c>
      <c r="H246" s="66"/>
    </row>
    <row r="247" spans="1:8" x14ac:dyDescent="0.25">
      <c r="A247" s="74"/>
      <c r="B247" s="74"/>
      <c r="C247" s="13"/>
      <c r="D247" s="66"/>
      <c r="E247" s="17"/>
      <c r="F247" s="17"/>
      <c r="G247" s="21">
        <f t="shared" si="3"/>
        <v>0</v>
      </c>
      <c r="H247" s="66"/>
    </row>
    <row r="248" spans="1:8" x14ac:dyDescent="0.25">
      <c r="A248" s="74"/>
      <c r="B248" s="74"/>
      <c r="C248" s="13"/>
      <c r="D248" s="66"/>
      <c r="E248" s="17"/>
      <c r="F248" s="17"/>
      <c r="G248" s="21">
        <f t="shared" si="3"/>
        <v>0</v>
      </c>
      <c r="H248" s="66"/>
    </row>
    <row r="249" spans="1:8" x14ac:dyDescent="0.25">
      <c r="A249" s="74"/>
      <c r="B249" s="74"/>
      <c r="C249" s="13"/>
      <c r="D249" s="66"/>
      <c r="E249" s="17"/>
      <c r="F249" s="17"/>
      <c r="G249" s="21">
        <f t="shared" si="3"/>
        <v>0</v>
      </c>
      <c r="H249" s="66"/>
    </row>
    <row r="250" spans="1:8" x14ac:dyDescent="0.25">
      <c r="A250" s="74"/>
      <c r="B250" s="74"/>
      <c r="C250" s="13"/>
      <c r="D250" s="66"/>
      <c r="E250" s="17"/>
      <c r="F250" s="17"/>
      <c r="G250" s="21">
        <f t="shared" si="3"/>
        <v>0</v>
      </c>
      <c r="H250" s="66"/>
    </row>
    <row r="251" spans="1:8" x14ac:dyDescent="0.25">
      <c r="A251" s="74"/>
      <c r="B251" s="74"/>
      <c r="C251" s="13"/>
      <c r="D251" s="66"/>
      <c r="E251" s="17"/>
      <c r="F251" s="17"/>
      <c r="G251" s="21">
        <f t="shared" si="3"/>
        <v>0</v>
      </c>
      <c r="H251" s="66"/>
    </row>
    <row r="252" spans="1:8" x14ac:dyDescent="0.25">
      <c r="A252" s="74"/>
      <c r="B252" s="74"/>
      <c r="C252" s="13"/>
      <c r="D252" s="66"/>
      <c r="E252" s="17"/>
      <c r="F252" s="17"/>
      <c r="G252" s="21">
        <f t="shared" si="3"/>
        <v>0</v>
      </c>
      <c r="H252" s="66"/>
    </row>
    <row r="253" spans="1:8" x14ac:dyDescent="0.25">
      <c r="A253" s="74"/>
      <c r="B253" s="74"/>
      <c r="C253" s="13"/>
      <c r="D253" s="66"/>
      <c r="E253" s="17"/>
      <c r="F253" s="17"/>
      <c r="G253" s="21">
        <f t="shared" si="3"/>
        <v>0</v>
      </c>
      <c r="H253" s="66"/>
    </row>
    <row r="254" spans="1:8" x14ac:dyDescent="0.25">
      <c r="A254" s="74"/>
      <c r="B254" s="74"/>
      <c r="C254" s="13"/>
      <c r="D254" s="66"/>
      <c r="E254" s="17"/>
      <c r="F254" s="17"/>
      <c r="G254" s="21">
        <f t="shared" si="3"/>
        <v>0</v>
      </c>
      <c r="H254" s="66"/>
    </row>
    <row r="255" spans="1:8" x14ac:dyDescent="0.25">
      <c r="A255" s="74"/>
      <c r="B255" s="74"/>
      <c r="C255" s="13"/>
      <c r="D255" s="66"/>
      <c r="E255" s="17"/>
      <c r="F255" s="17"/>
      <c r="G255" s="21">
        <f t="shared" si="3"/>
        <v>0</v>
      </c>
      <c r="H255" s="66"/>
    </row>
    <row r="256" spans="1:8" x14ac:dyDescent="0.25">
      <c r="A256" s="74"/>
      <c r="B256" s="74"/>
      <c r="C256" s="13"/>
      <c r="D256" s="66"/>
      <c r="E256" s="17"/>
      <c r="F256" s="17"/>
      <c r="G256" s="21">
        <f t="shared" si="3"/>
        <v>0</v>
      </c>
      <c r="H256" s="66"/>
    </row>
    <row r="257" spans="1:8" x14ac:dyDescent="0.25">
      <c r="A257" s="74"/>
      <c r="B257" s="74"/>
      <c r="C257" s="13"/>
      <c r="D257" s="66"/>
      <c r="E257" s="17"/>
      <c r="F257" s="17"/>
      <c r="G257" s="21">
        <f t="shared" si="3"/>
        <v>0</v>
      </c>
      <c r="H257" s="66"/>
    </row>
    <row r="258" spans="1:8" x14ac:dyDescent="0.25">
      <c r="A258" s="74"/>
      <c r="B258" s="74"/>
      <c r="C258" s="13"/>
      <c r="D258" s="66"/>
      <c r="E258" s="17"/>
      <c r="F258" s="17"/>
      <c r="G258" s="21">
        <f t="shared" si="3"/>
        <v>0</v>
      </c>
      <c r="H258" s="66"/>
    </row>
    <row r="259" spans="1:8" x14ac:dyDescent="0.25">
      <c r="A259" s="74"/>
      <c r="B259" s="74"/>
      <c r="C259" s="13"/>
      <c r="D259" s="66"/>
      <c r="E259" s="17"/>
      <c r="F259" s="17"/>
      <c r="G259" s="21">
        <f t="shared" si="3"/>
        <v>0</v>
      </c>
      <c r="H259" s="66"/>
    </row>
    <row r="260" spans="1:8" x14ac:dyDescent="0.25">
      <c r="A260" s="74"/>
      <c r="B260" s="74"/>
      <c r="C260" s="13"/>
      <c r="D260" s="66"/>
      <c r="E260" s="17"/>
      <c r="F260" s="17"/>
      <c r="G260" s="21">
        <f t="shared" si="3"/>
        <v>0</v>
      </c>
      <c r="H260" s="66"/>
    </row>
    <row r="261" spans="1:8" x14ac:dyDescent="0.25">
      <c r="A261" s="74"/>
      <c r="B261" s="74"/>
      <c r="C261" s="13"/>
      <c r="D261" s="66"/>
      <c r="E261" s="17"/>
      <c r="F261" s="17"/>
      <c r="G261" s="21">
        <f t="shared" si="3"/>
        <v>0</v>
      </c>
      <c r="H261" s="66"/>
    </row>
    <row r="262" spans="1:8" x14ac:dyDescent="0.25">
      <c r="A262" s="74"/>
      <c r="B262" s="74"/>
      <c r="C262" s="13"/>
      <c r="D262" s="66"/>
      <c r="E262" s="17"/>
      <c r="F262" s="17"/>
      <c r="G262" s="21">
        <f t="shared" ref="G262:G298" si="4">G261+E262-F262</f>
        <v>0</v>
      </c>
      <c r="H262" s="66"/>
    </row>
    <row r="263" spans="1:8" x14ac:dyDescent="0.25">
      <c r="A263" s="74"/>
      <c r="B263" s="74"/>
      <c r="C263" s="13"/>
      <c r="D263" s="66"/>
      <c r="E263" s="17"/>
      <c r="F263" s="17"/>
      <c r="G263" s="21">
        <f t="shared" si="4"/>
        <v>0</v>
      </c>
      <c r="H263" s="66"/>
    </row>
    <row r="264" spans="1:8" x14ac:dyDescent="0.25">
      <c r="A264" s="74"/>
      <c r="B264" s="74"/>
      <c r="C264" s="13"/>
      <c r="D264" s="66"/>
      <c r="E264" s="17"/>
      <c r="F264" s="17"/>
      <c r="G264" s="21">
        <f t="shared" si="4"/>
        <v>0</v>
      </c>
      <c r="H264" s="66"/>
    </row>
    <row r="265" spans="1:8" x14ac:dyDescent="0.25">
      <c r="A265" s="74"/>
      <c r="B265" s="74"/>
      <c r="C265" s="13"/>
      <c r="D265" s="66"/>
      <c r="E265" s="17"/>
      <c r="F265" s="17"/>
      <c r="G265" s="21">
        <f t="shared" si="4"/>
        <v>0</v>
      </c>
      <c r="H265" s="66"/>
    </row>
    <row r="266" spans="1:8" x14ac:dyDescent="0.25">
      <c r="A266" s="74"/>
      <c r="B266" s="74"/>
      <c r="C266" s="13"/>
      <c r="D266" s="66"/>
      <c r="E266" s="17"/>
      <c r="F266" s="17"/>
      <c r="G266" s="21">
        <f t="shared" si="4"/>
        <v>0</v>
      </c>
      <c r="H266" s="66"/>
    </row>
    <row r="267" spans="1:8" x14ac:dyDescent="0.25">
      <c r="A267" s="74"/>
      <c r="B267" s="74"/>
      <c r="C267" s="13"/>
      <c r="D267" s="66"/>
      <c r="E267" s="17"/>
      <c r="F267" s="17"/>
      <c r="G267" s="21">
        <f t="shared" si="4"/>
        <v>0</v>
      </c>
      <c r="H267" s="66"/>
    </row>
    <row r="268" spans="1:8" x14ac:dyDescent="0.25">
      <c r="A268" s="74"/>
      <c r="B268" s="74"/>
      <c r="C268" s="13"/>
      <c r="D268" s="66"/>
      <c r="E268" s="17"/>
      <c r="F268" s="17"/>
      <c r="G268" s="21">
        <f t="shared" si="4"/>
        <v>0</v>
      </c>
      <c r="H268" s="66"/>
    </row>
    <row r="269" spans="1:8" x14ac:dyDescent="0.25">
      <c r="A269" s="74"/>
      <c r="B269" s="74"/>
      <c r="C269" s="13"/>
      <c r="D269" s="66"/>
      <c r="E269" s="17"/>
      <c r="F269" s="17"/>
      <c r="G269" s="21">
        <f t="shared" si="4"/>
        <v>0</v>
      </c>
      <c r="H269" s="66"/>
    </row>
    <row r="270" spans="1:8" x14ac:dyDescent="0.25">
      <c r="A270" s="74"/>
      <c r="B270" s="74"/>
      <c r="C270" s="13"/>
      <c r="D270" s="66"/>
      <c r="E270" s="17"/>
      <c r="F270" s="17"/>
      <c r="G270" s="21">
        <f t="shared" si="4"/>
        <v>0</v>
      </c>
      <c r="H270" s="66"/>
    </row>
    <row r="271" spans="1:8" x14ac:dyDescent="0.25">
      <c r="A271" s="74"/>
      <c r="B271" s="74"/>
      <c r="C271" s="13"/>
      <c r="D271" s="66"/>
      <c r="E271" s="17"/>
      <c r="F271" s="17"/>
      <c r="G271" s="21">
        <f t="shared" si="4"/>
        <v>0</v>
      </c>
      <c r="H271" s="66"/>
    </row>
    <row r="272" spans="1:8" x14ac:dyDescent="0.25">
      <c r="A272" s="74"/>
      <c r="B272" s="74"/>
      <c r="C272" s="13"/>
      <c r="D272" s="66"/>
      <c r="E272" s="17"/>
      <c r="F272" s="17"/>
      <c r="G272" s="21">
        <f t="shared" si="4"/>
        <v>0</v>
      </c>
      <c r="H272" s="66"/>
    </row>
    <row r="273" spans="1:8" x14ac:dyDescent="0.25">
      <c r="A273" s="74"/>
      <c r="B273" s="74"/>
      <c r="C273" s="13"/>
      <c r="D273" s="66"/>
      <c r="E273" s="17"/>
      <c r="F273" s="17"/>
      <c r="G273" s="21">
        <f t="shared" si="4"/>
        <v>0</v>
      </c>
      <c r="H273" s="66"/>
    </row>
    <row r="274" spans="1:8" x14ac:dyDescent="0.25">
      <c r="A274" s="74"/>
      <c r="B274" s="74"/>
      <c r="C274" s="13"/>
      <c r="D274" s="66"/>
      <c r="E274" s="17"/>
      <c r="F274" s="17"/>
      <c r="G274" s="21">
        <f t="shared" si="4"/>
        <v>0</v>
      </c>
      <c r="H274" s="66"/>
    </row>
    <row r="275" spans="1:8" x14ac:dyDescent="0.25">
      <c r="A275" s="74"/>
      <c r="B275" s="74"/>
      <c r="C275" s="13"/>
      <c r="D275" s="66"/>
      <c r="E275" s="17"/>
      <c r="F275" s="17"/>
      <c r="G275" s="21">
        <f t="shared" si="4"/>
        <v>0</v>
      </c>
      <c r="H275" s="66"/>
    </row>
    <row r="276" spans="1:8" x14ac:dyDescent="0.25">
      <c r="A276" s="74"/>
      <c r="B276" s="74"/>
      <c r="C276" s="13"/>
      <c r="D276" s="66"/>
      <c r="E276" s="17"/>
      <c r="F276" s="17"/>
      <c r="G276" s="21">
        <f t="shared" si="4"/>
        <v>0</v>
      </c>
      <c r="H276" s="66"/>
    </row>
    <row r="277" spans="1:8" x14ac:dyDescent="0.25">
      <c r="A277" s="74"/>
      <c r="B277" s="74"/>
      <c r="C277" s="13"/>
      <c r="D277" s="66"/>
      <c r="E277" s="17"/>
      <c r="F277" s="17"/>
      <c r="G277" s="21">
        <f t="shared" si="4"/>
        <v>0</v>
      </c>
      <c r="H277" s="66"/>
    </row>
    <row r="278" spans="1:8" x14ac:dyDescent="0.25">
      <c r="A278" s="74"/>
      <c r="B278" s="74"/>
      <c r="C278" s="13"/>
      <c r="D278" s="66"/>
      <c r="E278" s="17"/>
      <c r="F278" s="17"/>
      <c r="G278" s="21">
        <f t="shared" si="4"/>
        <v>0</v>
      </c>
      <c r="H278" s="66"/>
    </row>
    <row r="279" spans="1:8" x14ac:dyDescent="0.25">
      <c r="A279" s="74"/>
      <c r="B279" s="74"/>
      <c r="C279" s="13"/>
      <c r="D279" s="66"/>
      <c r="E279" s="17"/>
      <c r="F279" s="17"/>
      <c r="G279" s="21">
        <f t="shared" si="4"/>
        <v>0</v>
      </c>
      <c r="H279" s="66"/>
    </row>
    <row r="280" spans="1:8" x14ac:dyDescent="0.25">
      <c r="A280" s="74"/>
      <c r="B280" s="74"/>
      <c r="C280" s="13"/>
      <c r="D280" s="66"/>
      <c r="E280" s="17"/>
      <c r="F280" s="17"/>
      <c r="G280" s="21">
        <f t="shared" si="4"/>
        <v>0</v>
      </c>
      <c r="H280" s="66"/>
    </row>
    <row r="281" spans="1:8" x14ac:dyDescent="0.25">
      <c r="A281" s="74"/>
      <c r="B281" s="74"/>
      <c r="C281" s="13"/>
      <c r="D281" s="66"/>
      <c r="E281" s="17"/>
      <c r="F281" s="17"/>
      <c r="G281" s="21">
        <f t="shared" si="4"/>
        <v>0</v>
      </c>
      <c r="H281" s="66"/>
    </row>
    <row r="282" spans="1:8" x14ac:dyDescent="0.25">
      <c r="A282" s="74"/>
      <c r="B282" s="74"/>
      <c r="C282" s="13"/>
      <c r="D282" s="66"/>
      <c r="E282" s="17"/>
      <c r="F282" s="17"/>
      <c r="G282" s="21">
        <f t="shared" si="4"/>
        <v>0</v>
      </c>
      <c r="H282" s="66"/>
    </row>
    <row r="283" spans="1:8" x14ac:dyDescent="0.25">
      <c r="A283" s="74"/>
      <c r="B283" s="74"/>
      <c r="C283" s="13"/>
      <c r="D283" s="66"/>
      <c r="E283" s="17"/>
      <c r="F283" s="17"/>
      <c r="G283" s="21">
        <f t="shared" si="4"/>
        <v>0</v>
      </c>
      <c r="H283" s="66"/>
    </row>
    <row r="284" spans="1:8" x14ac:dyDescent="0.25">
      <c r="A284" s="74"/>
      <c r="B284" s="74"/>
      <c r="C284" s="13"/>
      <c r="D284" s="66"/>
      <c r="E284" s="17"/>
      <c r="F284" s="17"/>
      <c r="G284" s="21">
        <f t="shared" si="4"/>
        <v>0</v>
      </c>
      <c r="H284" s="66"/>
    </row>
    <row r="285" spans="1:8" x14ac:dyDescent="0.25">
      <c r="A285" s="74"/>
      <c r="B285" s="74"/>
      <c r="C285" s="13"/>
      <c r="D285" s="66"/>
      <c r="E285" s="17"/>
      <c r="F285" s="17"/>
      <c r="G285" s="21">
        <f t="shared" si="4"/>
        <v>0</v>
      </c>
      <c r="H285" s="66"/>
    </row>
    <row r="286" spans="1:8" x14ac:dyDescent="0.25">
      <c r="A286" s="74"/>
      <c r="B286" s="74"/>
      <c r="C286" s="13"/>
      <c r="D286" s="66"/>
      <c r="E286" s="17"/>
      <c r="F286" s="17"/>
      <c r="G286" s="21">
        <f t="shared" si="4"/>
        <v>0</v>
      </c>
      <c r="H286" s="66"/>
    </row>
    <row r="287" spans="1:8" x14ac:dyDescent="0.25">
      <c r="A287" s="74"/>
      <c r="B287" s="74"/>
      <c r="C287" s="13"/>
      <c r="D287" s="66"/>
      <c r="E287" s="17"/>
      <c r="F287" s="17"/>
      <c r="G287" s="21">
        <f t="shared" si="4"/>
        <v>0</v>
      </c>
      <c r="H287" s="66"/>
    </row>
    <row r="288" spans="1:8" x14ac:dyDescent="0.25">
      <c r="A288" s="74"/>
      <c r="B288" s="74"/>
      <c r="C288" s="13"/>
      <c r="D288" s="66"/>
      <c r="E288" s="17"/>
      <c r="F288" s="17"/>
      <c r="G288" s="21">
        <f t="shared" si="4"/>
        <v>0</v>
      </c>
      <c r="H288" s="66"/>
    </row>
    <row r="289" spans="1:8" x14ac:dyDescent="0.25">
      <c r="A289" s="74"/>
      <c r="B289" s="74"/>
      <c r="C289" s="13"/>
      <c r="D289" s="66"/>
      <c r="E289" s="17"/>
      <c r="F289" s="17"/>
      <c r="G289" s="21">
        <f t="shared" si="4"/>
        <v>0</v>
      </c>
      <c r="H289" s="66"/>
    </row>
    <row r="290" spans="1:8" x14ac:dyDescent="0.25">
      <c r="A290" s="74"/>
      <c r="B290" s="74"/>
      <c r="C290" s="13"/>
      <c r="D290" s="66"/>
      <c r="E290" s="17"/>
      <c r="F290" s="17"/>
      <c r="G290" s="21">
        <f t="shared" si="4"/>
        <v>0</v>
      </c>
      <c r="H290" s="66"/>
    </row>
    <row r="291" spans="1:8" x14ac:dyDescent="0.25">
      <c r="A291" s="74"/>
      <c r="B291" s="74"/>
      <c r="C291" s="13"/>
      <c r="D291" s="66"/>
      <c r="E291" s="17"/>
      <c r="F291" s="17"/>
      <c r="G291" s="21">
        <f t="shared" si="4"/>
        <v>0</v>
      </c>
      <c r="H291" s="66"/>
    </row>
    <row r="292" spans="1:8" x14ac:dyDescent="0.25">
      <c r="A292" s="74"/>
      <c r="B292" s="74"/>
      <c r="C292" s="13"/>
      <c r="D292" s="66"/>
      <c r="E292" s="17"/>
      <c r="F292" s="17"/>
      <c r="G292" s="21">
        <f t="shared" si="4"/>
        <v>0</v>
      </c>
      <c r="H292" s="66"/>
    </row>
    <row r="293" spans="1:8" x14ac:dyDescent="0.25">
      <c r="A293" s="74"/>
      <c r="B293" s="74"/>
      <c r="C293" s="13"/>
      <c r="D293" s="66"/>
      <c r="E293" s="17"/>
      <c r="F293" s="17"/>
      <c r="G293" s="21">
        <f t="shared" si="4"/>
        <v>0</v>
      </c>
      <c r="H293" s="66"/>
    </row>
    <row r="294" spans="1:8" x14ac:dyDescent="0.25">
      <c r="A294" s="74"/>
      <c r="B294" s="74"/>
      <c r="C294" s="13"/>
      <c r="D294" s="66"/>
      <c r="E294" s="17"/>
      <c r="F294" s="17"/>
      <c r="G294" s="21">
        <f t="shared" si="4"/>
        <v>0</v>
      </c>
      <c r="H294" s="66"/>
    </row>
    <row r="295" spans="1:8" x14ac:dyDescent="0.25">
      <c r="A295" s="74"/>
      <c r="B295" s="74"/>
      <c r="C295" s="13"/>
      <c r="D295" s="66"/>
      <c r="E295" s="17"/>
      <c r="F295" s="17"/>
      <c r="G295" s="21">
        <f t="shared" si="4"/>
        <v>0</v>
      </c>
      <c r="H295" s="66"/>
    </row>
    <row r="296" spans="1:8" x14ac:dyDescent="0.25">
      <c r="A296" s="74"/>
      <c r="B296" s="74"/>
      <c r="C296" s="13"/>
      <c r="D296" s="66"/>
      <c r="E296" s="17"/>
      <c r="F296" s="17"/>
      <c r="G296" s="21">
        <f t="shared" si="4"/>
        <v>0</v>
      </c>
      <c r="H296" s="66"/>
    </row>
    <row r="297" spans="1:8" x14ac:dyDescent="0.25">
      <c r="A297" s="74"/>
      <c r="B297" s="74"/>
      <c r="C297" s="13"/>
      <c r="D297" s="66"/>
      <c r="E297" s="17"/>
      <c r="F297" s="17"/>
      <c r="G297" s="21">
        <f t="shared" si="4"/>
        <v>0</v>
      </c>
      <c r="H297" s="66"/>
    </row>
    <row r="298" spans="1:8" x14ac:dyDescent="0.25">
      <c r="A298" s="74"/>
      <c r="B298" s="74"/>
      <c r="C298" s="13"/>
      <c r="D298" s="66"/>
      <c r="E298" s="17"/>
      <c r="F298" s="17"/>
      <c r="G298" s="21">
        <f t="shared" si="4"/>
        <v>0</v>
      </c>
      <c r="H298" s="66"/>
    </row>
    <row r="299" spans="1:8" x14ac:dyDescent="0.25">
      <c r="A299" s="74"/>
      <c r="B299" s="74"/>
      <c r="C299" s="13"/>
      <c r="D299" s="66"/>
      <c r="E299" s="17"/>
      <c r="F299" s="17"/>
      <c r="G299" s="21">
        <f>G298+E299-F299</f>
        <v>0</v>
      </c>
      <c r="H299" s="66"/>
    </row>
    <row r="300" spans="1:8" ht="12" thickBot="1" x14ac:dyDescent="0.3">
      <c r="A300" s="73"/>
      <c r="B300" s="73"/>
      <c r="C300" s="19"/>
      <c r="D300" s="64"/>
      <c r="E300" s="18"/>
      <c r="F300" s="18"/>
      <c r="G300" s="22">
        <f>G299+E300-F300</f>
        <v>0</v>
      </c>
      <c r="H300" s="64"/>
    </row>
  </sheetData>
  <sheetProtection algorithmName="SHA-512" hashValue="8Wzs10Pdp+Rny6b/awc4FQUH/h6SZvN5aSgs+Fd6VJLJH6baX+vtP2ojzp+WzE5jp3QJzamaAO47sRGOE43KGA==" saltValue="0MWbL9rNTkWD/oznVzUE4w==" spinCount="100000" sheet="1" objects="1" scenarios="1" autoFilter="0"/>
  <autoFilter ref="A1:H300" xr:uid="{00000000-0009-0000-0000-00000B000000}"/>
  <printOptions horizontalCentered="1"/>
  <pageMargins left="0.19685039370078741" right="0.19685039370078741" top="1.1811023622047245" bottom="0.19685039370078741" header="0" footer="0"/>
  <pageSetup orientation="portrait" r:id="rId1"/>
  <headerFooter>
    <oddHeader>&amp;L&amp;G&amp;C&amp;"Malgun Gothic,Negrita"&amp;8&amp;K00-045
&amp;F
&amp;A
&amp;R&amp;"Malgun Gothic,Negrita"&amp;8&amp;K00-045
ESTADO DE CUENTA BANCARIO
FR0110A v1.1
Pág. &amp;P de &amp;N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H300"/>
  <sheetViews>
    <sheetView showGridLines="0" zoomScaleNormal="100" workbookViewId="0">
      <selection activeCell="Q30" sqref="Q30"/>
    </sheetView>
  </sheetViews>
  <sheetFormatPr baseColWidth="10" defaultColWidth="9.140625" defaultRowHeight="11.25" x14ac:dyDescent="0.25"/>
  <cols>
    <col min="1" max="2" width="6.7109375" style="1" customWidth="1"/>
    <col min="3" max="3" width="9.7109375" style="1" customWidth="1"/>
    <col min="4" max="4" width="30.7109375" style="1" customWidth="1"/>
    <col min="5" max="7" width="9.7109375" style="1" customWidth="1"/>
    <col min="8" max="8" width="19.7109375" style="1" customWidth="1"/>
    <col min="9" max="69" width="1.85546875" style="1" customWidth="1"/>
    <col min="70" max="16384" width="9.140625" style="1"/>
  </cols>
  <sheetData>
    <row r="1" spans="1:8" ht="12" thickBot="1" x14ac:dyDescent="0.3">
      <c r="A1" s="15" t="s">
        <v>361</v>
      </c>
      <c r="B1" s="15" t="s">
        <v>611</v>
      </c>
      <c r="C1" s="15" t="s">
        <v>612</v>
      </c>
      <c r="D1" s="15" t="s">
        <v>613</v>
      </c>
      <c r="E1" s="15" t="s">
        <v>614</v>
      </c>
      <c r="F1" s="15" t="s">
        <v>615</v>
      </c>
      <c r="G1" s="15" t="s">
        <v>413</v>
      </c>
      <c r="H1" s="15" t="s">
        <v>616</v>
      </c>
    </row>
    <row r="2" spans="1:8" x14ac:dyDescent="0.25">
      <c r="A2" s="75"/>
      <c r="B2" s="75"/>
      <c r="C2" s="7"/>
      <c r="D2" s="37" t="s">
        <v>617</v>
      </c>
      <c r="E2" s="35">
        <f>'BANCO JUL'!G156</f>
        <v>0</v>
      </c>
      <c r="F2" s="16"/>
      <c r="G2" s="20">
        <f>E2</f>
        <v>0</v>
      </c>
      <c r="H2" s="69"/>
    </row>
    <row r="3" spans="1:8" x14ac:dyDescent="0.25">
      <c r="A3" s="74"/>
      <c r="B3" s="74"/>
      <c r="C3" s="13"/>
      <c r="D3" s="66"/>
      <c r="E3" s="17"/>
      <c r="F3" s="17"/>
      <c r="G3" s="21">
        <f>G2+E3-F3</f>
        <v>0</v>
      </c>
      <c r="H3" s="66"/>
    </row>
    <row r="4" spans="1:8" x14ac:dyDescent="0.25">
      <c r="A4" s="74"/>
      <c r="B4" s="74"/>
      <c r="C4" s="13"/>
      <c r="D4" s="66"/>
      <c r="E4" s="17"/>
      <c r="F4" s="17"/>
      <c r="G4" s="21">
        <f>G3+E4-F4</f>
        <v>0</v>
      </c>
      <c r="H4" s="66"/>
    </row>
    <row r="5" spans="1:8" x14ac:dyDescent="0.25">
      <c r="A5" s="74"/>
      <c r="B5" s="74"/>
      <c r="C5" s="13"/>
      <c r="D5" s="66"/>
      <c r="E5" s="17"/>
      <c r="F5" s="17"/>
      <c r="G5" s="21">
        <f>G4+E5-F5</f>
        <v>0</v>
      </c>
      <c r="H5" s="66"/>
    </row>
    <row r="6" spans="1:8" x14ac:dyDescent="0.25">
      <c r="A6" s="74"/>
      <c r="B6" s="74"/>
      <c r="C6" s="13"/>
      <c r="D6" s="66"/>
      <c r="E6" s="17"/>
      <c r="F6" s="17"/>
      <c r="G6" s="21">
        <f t="shared" ref="G6:G69" si="0">G5+E6-F6</f>
        <v>0</v>
      </c>
      <c r="H6" s="66"/>
    </row>
    <row r="7" spans="1:8" x14ac:dyDescent="0.25">
      <c r="A7" s="74"/>
      <c r="B7" s="74"/>
      <c r="C7" s="13"/>
      <c r="D7" s="66"/>
      <c r="E7" s="17"/>
      <c r="F7" s="17"/>
      <c r="G7" s="21">
        <f t="shared" si="0"/>
        <v>0</v>
      </c>
      <c r="H7" s="66"/>
    </row>
    <row r="8" spans="1:8" x14ac:dyDescent="0.25">
      <c r="A8" s="74"/>
      <c r="B8" s="74"/>
      <c r="C8" s="13"/>
      <c r="D8" s="66"/>
      <c r="E8" s="17"/>
      <c r="F8" s="17"/>
      <c r="G8" s="21">
        <f t="shared" si="0"/>
        <v>0</v>
      </c>
      <c r="H8" s="66"/>
    </row>
    <row r="9" spans="1:8" x14ac:dyDescent="0.25">
      <c r="A9" s="74"/>
      <c r="B9" s="74"/>
      <c r="C9" s="13"/>
      <c r="D9" s="66"/>
      <c r="E9" s="17"/>
      <c r="F9" s="17"/>
      <c r="G9" s="21">
        <f t="shared" si="0"/>
        <v>0</v>
      </c>
      <c r="H9" s="66"/>
    </row>
    <row r="10" spans="1:8" x14ac:dyDescent="0.25">
      <c r="A10" s="74"/>
      <c r="B10" s="74"/>
      <c r="C10" s="13"/>
      <c r="D10" s="66"/>
      <c r="E10" s="17"/>
      <c r="F10" s="17"/>
      <c r="G10" s="21">
        <f t="shared" si="0"/>
        <v>0</v>
      </c>
      <c r="H10" s="66"/>
    </row>
    <row r="11" spans="1:8" x14ac:dyDescent="0.25">
      <c r="A11" s="74"/>
      <c r="B11" s="74"/>
      <c r="C11" s="13"/>
      <c r="D11" s="66"/>
      <c r="E11" s="17"/>
      <c r="F11" s="17"/>
      <c r="G11" s="21">
        <f t="shared" si="0"/>
        <v>0</v>
      </c>
      <c r="H11" s="66"/>
    </row>
    <row r="12" spans="1:8" x14ac:dyDescent="0.25">
      <c r="A12" s="74"/>
      <c r="B12" s="74"/>
      <c r="C12" s="13"/>
      <c r="D12" s="66"/>
      <c r="E12" s="17"/>
      <c r="F12" s="17"/>
      <c r="G12" s="21">
        <f t="shared" si="0"/>
        <v>0</v>
      </c>
      <c r="H12" s="66"/>
    </row>
    <row r="13" spans="1:8" x14ac:dyDescent="0.25">
      <c r="A13" s="74"/>
      <c r="B13" s="74"/>
      <c r="C13" s="13"/>
      <c r="D13" s="66"/>
      <c r="E13" s="17"/>
      <c r="F13" s="17"/>
      <c r="G13" s="21">
        <f t="shared" si="0"/>
        <v>0</v>
      </c>
      <c r="H13" s="66"/>
    </row>
    <row r="14" spans="1:8" x14ac:dyDescent="0.25">
      <c r="A14" s="74"/>
      <c r="B14" s="74"/>
      <c r="C14" s="13"/>
      <c r="D14" s="66"/>
      <c r="E14" s="17"/>
      <c r="F14" s="17"/>
      <c r="G14" s="21">
        <f t="shared" si="0"/>
        <v>0</v>
      </c>
      <c r="H14" s="66"/>
    </row>
    <row r="15" spans="1:8" x14ac:dyDescent="0.25">
      <c r="A15" s="74"/>
      <c r="B15" s="74"/>
      <c r="C15" s="13"/>
      <c r="D15" s="66"/>
      <c r="E15" s="17"/>
      <c r="F15" s="17"/>
      <c r="G15" s="21">
        <f t="shared" si="0"/>
        <v>0</v>
      </c>
      <c r="H15" s="66"/>
    </row>
    <row r="16" spans="1:8" x14ac:dyDescent="0.25">
      <c r="A16" s="74"/>
      <c r="B16" s="74"/>
      <c r="C16" s="13"/>
      <c r="D16" s="66"/>
      <c r="E16" s="17"/>
      <c r="F16" s="17"/>
      <c r="G16" s="21">
        <f t="shared" si="0"/>
        <v>0</v>
      </c>
      <c r="H16" s="66"/>
    </row>
    <row r="17" spans="1:8" x14ac:dyDescent="0.25">
      <c r="A17" s="74"/>
      <c r="B17" s="74"/>
      <c r="C17" s="13"/>
      <c r="D17" s="66"/>
      <c r="E17" s="17"/>
      <c r="F17" s="17"/>
      <c r="G17" s="21">
        <f t="shared" si="0"/>
        <v>0</v>
      </c>
      <c r="H17" s="66"/>
    </row>
    <row r="18" spans="1:8" x14ac:dyDescent="0.25">
      <c r="A18" s="74"/>
      <c r="B18" s="74"/>
      <c r="C18" s="13"/>
      <c r="D18" s="66"/>
      <c r="E18" s="17"/>
      <c r="F18" s="17"/>
      <c r="G18" s="21">
        <f t="shared" si="0"/>
        <v>0</v>
      </c>
      <c r="H18" s="66"/>
    </row>
    <row r="19" spans="1:8" x14ac:dyDescent="0.25">
      <c r="A19" s="74"/>
      <c r="B19" s="74"/>
      <c r="C19" s="13"/>
      <c r="D19" s="66"/>
      <c r="E19" s="17"/>
      <c r="F19" s="17"/>
      <c r="G19" s="21">
        <f t="shared" si="0"/>
        <v>0</v>
      </c>
      <c r="H19" s="66"/>
    </row>
    <row r="20" spans="1:8" x14ac:dyDescent="0.25">
      <c r="A20" s="74"/>
      <c r="B20" s="74"/>
      <c r="C20" s="13"/>
      <c r="D20" s="66"/>
      <c r="E20" s="17"/>
      <c r="F20" s="17"/>
      <c r="G20" s="21">
        <f t="shared" si="0"/>
        <v>0</v>
      </c>
      <c r="H20" s="66"/>
    </row>
    <row r="21" spans="1:8" x14ac:dyDescent="0.25">
      <c r="A21" s="74"/>
      <c r="B21" s="74"/>
      <c r="C21" s="13"/>
      <c r="D21" s="66"/>
      <c r="E21" s="17"/>
      <c r="F21" s="17"/>
      <c r="G21" s="21">
        <f t="shared" si="0"/>
        <v>0</v>
      </c>
      <c r="H21" s="66"/>
    </row>
    <row r="22" spans="1:8" x14ac:dyDescent="0.25">
      <c r="A22" s="74"/>
      <c r="B22" s="74"/>
      <c r="C22" s="13"/>
      <c r="D22" s="66"/>
      <c r="E22" s="17"/>
      <c r="F22" s="17"/>
      <c r="G22" s="21">
        <f t="shared" si="0"/>
        <v>0</v>
      </c>
      <c r="H22" s="66"/>
    </row>
    <row r="23" spans="1:8" x14ac:dyDescent="0.25">
      <c r="A23" s="74"/>
      <c r="B23" s="74"/>
      <c r="C23" s="13"/>
      <c r="D23" s="66"/>
      <c r="E23" s="17"/>
      <c r="F23" s="17"/>
      <c r="G23" s="21">
        <f t="shared" si="0"/>
        <v>0</v>
      </c>
      <c r="H23" s="66"/>
    </row>
    <row r="24" spans="1:8" x14ac:dyDescent="0.25">
      <c r="A24" s="74"/>
      <c r="B24" s="74"/>
      <c r="C24" s="13"/>
      <c r="D24" s="66"/>
      <c r="E24" s="17"/>
      <c r="F24" s="17"/>
      <c r="G24" s="21">
        <f t="shared" si="0"/>
        <v>0</v>
      </c>
      <c r="H24" s="66"/>
    </row>
    <row r="25" spans="1:8" x14ac:dyDescent="0.25">
      <c r="A25" s="74"/>
      <c r="B25" s="74"/>
      <c r="C25" s="13"/>
      <c r="D25" s="66"/>
      <c r="E25" s="17"/>
      <c r="F25" s="17"/>
      <c r="G25" s="21">
        <f t="shared" si="0"/>
        <v>0</v>
      </c>
      <c r="H25" s="66"/>
    </row>
    <row r="26" spans="1:8" x14ac:dyDescent="0.25">
      <c r="A26" s="74"/>
      <c r="B26" s="74"/>
      <c r="C26" s="13"/>
      <c r="D26" s="66"/>
      <c r="E26" s="17"/>
      <c r="F26" s="17"/>
      <c r="G26" s="21">
        <f t="shared" si="0"/>
        <v>0</v>
      </c>
      <c r="H26" s="66"/>
    </row>
    <row r="27" spans="1:8" x14ac:dyDescent="0.25">
      <c r="A27" s="74"/>
      <c r="B27" s="74"/>
      <c r="C27" s="13"/>
      <c r="D27" s="66"/>
      <c r="E27" s="17"/>
      <c r="F27" s="17"/>
      <c r="G27" s="21">
        <f t="shared" si="0"/>
        <v>0</v>
      </c>
      <c r="H27" s="66"/>
    </row>
    <row r="28" spans="1:8" x14ac:dyDescent="0.25">
      <c r="A28" s="74"/>
      <c r="B28" s="74"/>
      <c r="C28" s="13"/>
      <c r="D28" s="66"/>
      <c r="E28" s="17"/>
      <c r="F28" s="17"/>
      <c r="G28" s="21">
        <f t="shared" si="0"/>
        <v>0</v>
      </c>
      <c r="H28" s="66"/>
    </row>
    <row r="29" spans="1:8" x14ac:dyDescent="0.25">
      <c r="A29" s="74"/>
      <c r="B29" s="74"/>
      <c r="C29" s="13"/>
      <c r="D29" s="66"/>
      <c r="E29" s="17"/>
      <c r="F29" s="17"/>
      <c r="G29" s="21">
        <f t="shared" si="0"/>
        <v>0</v>
      </c>
      <c r="H29" s="66"/>
    </row>
    <row r="30" spans="1:8" x14ac:dyDescent="0.25">
      <c r="A30" s="74"/>
      <c r="B30" s="74"/>
      <c r="C30" s="13"/>
      <c r="D30" s="66"/>
      <c r="E30" s="17"/>
      <c r="F30" s="17"/>
      <c r="G30" s="21">
        <f t="shared" si="0"/>
        <v>0</v>
      </c>
      <c r="H30" s="66"/>
    </row>
    <row r="31" spans="1:8" x14ac:dyDescent="0.25">
      <c r="A31" s="74"/>
      <c r="B31" s="74"/>
      <c r="C31" s="13"/>
      <c r="D31" s="66"/>
      <c r="E31" s="17"/>
      <c r="F31" s="17"/>
      <c r="G31" s="21">
        <f t="shared" si="0"/>
        <v>0</v>
      </c>
      <c r="H31" s="66"/>
    </row>
    <row r="32" spans="1:8" x14ac:dyDescent="0.25">
      <c r="A32" s="74"/>
      <c r="B32" s="74"/>
      <c r="C32" s="13"/>
      <c r="D32" s="66"/>
      <c r="E32" s="17"/>
      <c r="F32" s="17"/>
      <c r="G32" s="21">
        <f t="shared" si="0"/>
        <v>0</v>
      </c>
      <c r="H32" s="66"/>
    </row>
    <row r="33" spans="1:8" x14ac:dyDescent="0.25">
      <c r="A33" s="74"/>
      <c r="B33" s="74"/>
      <c r="C33" s="13"/>
      <c r="D33" s="66"/>
      <c r="E33" s="17"/>
      <c r="F33" s="17"/>
      <c r="G33" s="21">
        <f t="shared" si="0"/>
        <v>0</v>
      </c>
      <c r="H33" s="66"/>
    </row>
    <row r="34" spans="1:8" x14ac:dyDescent="0.25">
      <c r="A34" s="74"/>
      <c r="B34" s="74"/>
      <c r="C34" s="13"/>
      <c r="D34" s="66"/>
      <c r="E34" s="17"/>
      <c r="F34" s="17"/>
      <c r="G34" s="21">
        <f t="shared" si="0"/>
        <v>0</v>
      </c>
      <c r="H34" s="66"/>
    </row>
    <row r="35" spans="1:8" x14ac:dyDescent="0.25">
      <c r="A35" s="74"/>
      <c r="B35" s="74"/>
      <c r="C35" s="13"/>
      <c r="D35" s="66"/>
      <c r="E35" s="17"/>
      <c r="F35" s="17"/>
      <c r="G35" s="21">
        <f t="shared" si="0"/>
        <v>0</v>
      </c>
      <c r="H35" s="66"/>
    </row>
    <row r="36" spans="1:8" x14ac:dyDescent="0.25">
      <c r="A36" s="74"/>
      <c r="B36" s="74"/>
      <c r="C36" s="13"/>
      <c r="D36" s="66"/>
      <c r="E36" s="17"/>
      <c r="F36" s="17"/>
      <c r="G36" s="21">
        <f t="shared" si="0"/>
        <v>0</v>
      </c>
      <c r="H36" s="66"/>
    </row>
    <row r="37" spans="1:8" x14ac:dyDescent="0.25">
      <c r="A37" s="74"/>
      <c r="B37" s="74"/>
      <c r="C37" s="13"/>
      <c r="D37" s="66"/>
      <c r="E37" s="17"/>
      <c r="F37" s="17"/>
      <c r="G37" s="21">
        <f t="shared" si="0"/>
        <v>0</v>
      </c>
      <c r="H37" s="66"/>
    </row>
    <row r="38" spans="1:8" x14ac:dyDescent="0.25">
      <c r="A38" s="74"/>
      <c r="B38" s="74"/>
      <c r="C38" s="13"/>
      <c r="D38" s="66"/>
      <c r="E38" s="17"/>
      <c r="F38" s="17"/>
      <c r="G38" s="21">
        <f t="shared" si="0"/>
        <v>0</v>
      </c>
      <c r="H38" s="66"/>
    </row>
    <row r="39" spans="1:8" x14ac:dyDescent="0.25">
      <c r="A39" s="74"/>
      <c r="B39" s="74"/>
      <c r="C39" s="13"/>
      <c r="D39" s="66"/>
      <c r="E39" s="17"/>
      <c r="F39" s="17"/>
      <c r="G39" s="21">
        <f t="shared" si="0"/>
        <v>0</v>
      </c>
      <c r="H39" s="66"/>
    </row>
    <row r="40" spans="1:8" x14ac:dyDescent="0.25">
      <c r="A40" s="74"/>
      <c r="B40" s="74"/>
      <c r="C40" s="13"/>
      <c r="D40" s="66"/>
      <c r="E40" s="17"/>
      <c r="F40" s="17"/>
      <c r="G40" s="21">
        <f t="shared" si="0"/>
        <v>0</v>
      </c>
      <c r="H40" s="66"/>
    </row>
    <row r="41" spans="1:8" x14ac:dyDescent="0.25">
      <c r="A41" s="74"/>
      <c r="B41" s="74"/>
      <c r="C41" s="13"/>
      <c r="D41" s="66"/>
      <c r="E41" s="17"/>
      <c r="F41" s="17"/>
      <c r="G41" s="21">
        <f t="shared" si="0"/>
        <v>0</v>
      </c>
      <c r="H41" s="66"/>
    </row>
    <row r="42" spans="1:8" x14ac:dyDescent="0.25">
      <c r="A42" s="74"/>
      <c r="B42" s="74"/>
      <c r="C42" s="13"/>
      <c r="D42" s="66"/>
      <c r="E42" s="17"/>
      <c r="F42" s="17"/>
      <c r="G42" s="21">
        <f t="shared" si="0"/>
        <v>0</v>
      </c>
      <c r="H42" s="66"/>
    </row>
    <row r="43" spans="1:8" x14ac:dyDescent="0.25">
      <c r="A43" s="74"/>
      <c r="B43" s="74"/>
      <c r="C43" s="13"/>
      <c r="D43" s="66"/>
      <c r="E43" s="17"/>
      <c r="F43" s="17"/>
      <c r="G43" s="21">
        <f t="shared" si="0"/>
        <v>0</v>
      </c>
      <c r="H43" s="66"/>
    </row>
    <row r="44" spans="1:8" x14ac:dyDescent="0.25">
      <c r="A44" s="74"/>
      <c r="B44" s="74"/>
      <c r="C44" s="13"/>
      <c r="D44" s="66"/>
      <c r="E44" s="17"/>
      <c r="F44" s="17"/>
      <c r="G44" s="21">
        <f t="shared" si="0"/>
        <v>0</v>
      </c>
      <c r="H44" s="66"/>
    </row>
    <row r="45" spans="1:8" x14ac:dyDescent="0.25">
      <c r="A45" s="74"/>
      <c r="B45" s="74"/>
      <c r="C45" s="13"/>
      <c r="D45" s="66"/>
      <c r="E45" s="17"/>
      <c r="F45" s="17"/>
      <c r="G45" s="21">
        <f t="shared" si="0"/>
        <v>0</v>
      </c>
      <c r="H45" s="66"/>
    </row>
    <row r="46" spans="1:8" x14ac:dyDescent="0.25">
      <c r="A46" s="74"/>
      <c r="B46" s="74"/>
      <c r="C46" s="13"/>
      <c r="D46" s="66"/>
      <c r="E46" s="17"/>
      <c r="F46" s="17"/>
      <c r="G46" s="21">
        <f t="shared" si="0"/>
        <v>0</v>
      </c>
      <c r="H46" s="66"/>
    </row>
    <row r="47" spans="1:8" x14ac:dyDescent="0.25">
      <c r="A47" s="74"/>
      <c r="B47" s="74"/>
      <c r="C47" s="13"/>
      <c r="D47" s="66"/>
      <c r="E47" s="17"/>
      <c r="F47" s="17"/>
      <c r="G47" s="21">
        <f t="shared" si="0"/>
        <v>0</v>
      </c>
      <c r="H47" s="66"/>
    </row>
    <row r="48" spans="1:8" x14ac:dyDescent="0.25">
      <c r="A48" s="74"/>
      <c r="B48" s="74"/>
      <c r="C48" s="13"/>
      <c r="D48" s="66"/>
      <c r="E48" s="17"/>
      <c r="F48" s="17"/>
      <c r="G48" s="21">
        <f t="shared" si="0"/>
        <v>0</v>
      </c>
      <c r="H48" s="66"/>
    </row>
    <row r="49" spans="1:8" x14ac:dyDescent="0.25">
      <c r="A49" s="74"/>
      <c r="B49" s="74"/>
      <c r="C49" s="13"/>
      <c r="D49" s="66"/>
      <c r="E49" s="17"/>
      <c r="F49" s="17"/>
      <c r="G49" s="21">
        <f t="shared" si="0"/>
        <v>0</v>
      </c>
      <c r="H49" s="66"/>
    </row>
    <row r="50" spans="1:8" x14ac:dyDescent="0.25">
      <c r="A50" s="74"/>
      <c r="B50" s="74"/>
      <c r="C50" s="13"/>
      <c r="D50" s="66"/>
      <c r="E50" s="17"/>
      <c r="F50" s="17"/>
      <c r="G50" s="21">
        <f t="shared" si="0"/>
        <v>0</v>
      </c>
      <c r="H50" s="66"/>
    </row>
    <row r="51" spans="1:8" x14ac:dyDescent="0.25">
      <c r="A51" s="74"/>
      <c r="B51" s="74"/>
      <c r="C51" s="13"/>
      <c r="D51" s="66"/>
      <c r="E51" s="17"/>
      <c r="F51" s="17"/>
      <c r="G51" s="21">
        <f t="shared" si="0"/>
        <v>0</v>
      </c>
      <c r="H51" s="66"/>
    </row>
    <row r="52" spans="1:8" x14ac:dyDescent="0.25">
      <c r="A52" s="74"/>
      <c r="B52" s="74"/>
      <c r="C52" s="13"/>
      <c r="D52" s="66"/>
      <c r="E52" s="17"/>
      <c r="F52" s="17"/>
      <c r="G52" s="21">
        <f t="shared" si="0"/>
        <v>0</v>
      </c>
      <c r="H52" s="66"/>
    </row>
    <row r="53" spans="1:8" x14ac:dyDescent="0.25">
      <c r="A53" s="74"/>
      <c r="B53" s="74"/>
      <c r="C53" s="13"/>
      <c r="D53" s="66"/>
      <c r="E53" s="17"/>
      <c r="F53" s="17"/>
      <c r="G53" s="21">
        <f t="shared" si="0"/>
        <v>0</v>
      </c>
      <c r="H53" s="66"/>
    </row>
    <row r="54" spans="1:8" x14ac:dyDescent="0.25">
      <c r="A54" s="74"/>
      <c r="B54" s="74"/>
      <c r="C54" s="13"/>
      <c r="D54" s="66"/>
      <c r="E54" s="17"/>
      <c r="F54" s="17"/>
      <c r="G54" s="21">
        <f t="shared" si="0"/>
        <v>0</v>
      </c>
      <c r="H54" s="66"/>
    </row>
    <row r="55" spans="1:8" x14ac:dyDescent="0.25">
      <c r="A55" s="74"/>
      <c r="B55" s="74"/>
      <c r="C55" s="13"/>
      <c r="D55" s="66"/>
      <c r="E55" s="17"/>
      <c r="F55" s="17"/>
      <c r="G55" s="21">
        <f t="shared" si="0"/>
        <v>0</v>
      </c>
      <c r="H55" s="66"/>
    </row>
    <row r="56" spans="1:8" x14ac:dyDescent="0.25">
      <c r="A56" s="74"/>
      <c r="B56" s="74"/>
      <c r="C56" s="13"/>
      <c r="D56" s="66"/>
      <c r="E56" s="17"/>
      <c r="F56" s="17"/>
      <c r="G56" s="21">
        <f t="shared" si="0"/>
        <v>0</v>
      </c>
      <c r="H56" s="66"/>
    </row>
    <row r="57" spans="1:8" x14ac:dyDescent="0.25">
      <c r="A57" s="74"/>
      <c r="B57" s="74"/>
      <c r="C57" s="13"/>
      <c r="D57" s="66"/>
      <c r="E57" s="17"/>
      <c r="F57" s="17"/>
      <c r="G57" s="21">
        <f t="shared" si="0"/>
        <v>0</v>
      </c>
      <c r="H57" s="66"/>
    </row>
    <row r="58" spans="1:8" x14ac:dyDescent="0.25">
      <c r="A58" s="74"/>
      <c r="B58" s="74"/>
      <c r="C58" s="13"/>
      <c r="D58" s="66"/>
      <c r="E58" s="17"/>
      <c r="F58" s="17"/>
      <c r="G58" s="21">
        <f t="shared" si="0"/>
        <v>0</v>
      </c>
      <c r="H58" s="66"/>
    </row>
    <row r="59" spans="1:8" x14ac:dyDescent="0.25">
      <c r="A59" s="74"/>
      <c r="B59" s="74"/>
      <c r="C59" s="13"/>
      <c r="D59" s="66"/>
      <c r="E59" s="17"/>
      <c r="F59" s="17"/>
      <c r="G59" s="21">
        <f t="shared" si="0"/>
        <v>0</v>
      </c>
      <c r="H59" s="66"/>
    </row>
    <row r="60" spans="1:8" x14ac:dyDescent="0.25">
      <c r="A60" s="74"/>
      <c r="B60" s="74"/>
      <c r="C60" s="13"/>
      <c r="D60" s="66"/>
      <c r="E60" s="17"/>
      <c r="F60" s="17"/>
      <c r="G60" s="21">
        <f t="shared" si="0"/>
        <v>0</v>
      </c>
      <c r="H60" s="66"/>
    </row>
    <row r="61" spans="1:8" x14ac:dyDescent="0.25">
      <c r="A61" s="74"/>
      <c r="B61" s="74"/>
      <c r="C61" s="13"/>
      <c r="D61" s="66"/>
      <c r="E61" s="17"/>
      <c r="F61" s="17"/>
      <c r="G61" s="21">
        <f t="shared" si="0"/>
        <v>0</v>
      </c>
      <c r="H61" s="66"/>
    </row>
    <row r="62" spans="1:8" x14ac:dyDescent="0.25">
      <c r="A62" s="74"/>
      <c r="B62" s="74"/>
      <c r="C62" s="13"/>
      <c r="D62" s="66"/>
      <c r="E62" s="17"/>
      <c r="F62" s="17"/>
      <c r="G62" s="21">
        <f t="shared" si="0"/>
        <v>0</v>
      </c>
      <c r="H62" s="66"/>
    </row>
    <row r="63" spans="1:8" x14ac:dyDescent="0.25">
      <c r="A63" s="74"/>
      <c r="B63" s="74"/>
      <c r="C63" s="13"/>
      <c r="D63" s="66"/>
      <c r="E63" s="17"/>
      <c r="F63" s="17"/>
      <c r="G63" s="21">
        <f t="shared" si="0"/>
        <v>0</v>
      </c>
      <c r="H63" s="66"/>
    </row>
    <row r="64" spans="1:8" x14ac:dyDescent="0.25">
      <c r="A64" s="74"/>
      <c r="B64" s="74"/>
      <c r="C64" s="13"/>
      <c r="D64" s="66"/>
      <c r="E64" s="17"/>
      <c r="F64" s="17"/>
      <c r="G64" s="21">
        <f t="shared" si="0"/>
        <v>0</v>
      </c>
      <c r="H64" s="66"/>
    </row>
    <row r="65" spans="1:8" x14ac:dyDescent="0.25">
      <c r="A65" s="74"/>
      <c r="B65" s="74"/>
      <c r="C65" s="13"/>
      <c r="D65" s="66"/>
      <c r="E65" s="17"/>
      <c r="F65" s="17"/>
      <c r="G65" s="21">
        <f t="shared" si="0"/>
        <v>0</v>
      </c>
      <c r="H65" s="66"/>
    </row>
    <row r="66" spans="1:8" x14ac:dyDescent="0.25">
      <c r="A66" s="74"/>
      <c r="B66" s="74"/>
      <c r="C66" s="13"/>
      <c r="D66" s="66"/>
      <c r="E66" s="17"/>
      <c r="F66" s="17"/>
      <c r="G66" s="21">
        <f t="shared" si="0"/>
        <v>0</v>
      </c>
      <c r="H66" s="66"/>
    </row>
    <row r="67" spans="1:8" x14ac:dyDescent="0.25">
      <c r="A67" s="74"/>
      <c r="B67" s="74"/>
      <c r="C67" s="13"/>
      <c r="D67" s="66"/>
      <c r="E67" s="17"/>
      <c r="F67" s="17"/>
      <c r="G67" s="21">
        <f t="shared" si="0"/>
        <v>0</v>
      </c>
      <c r="H67" s="66"/>
    </row>
    <row r="68" spans="1:8" x14ac:dyDescent="0.25">
      <c r="A68" s="74"/>
      <c r="B68" s="74"/>
      <c r="C68" s="13"/>
      <c r="D68" s="66"/>
      <c r="E68" s="17"/>
      <c r="F68" s="17"/>
      <c r="G68" s="21">
        <f t="shared" si="0"/>
        <v>0</v>
      </c>
      <c r="H68" s="66"/>
    </row>
    <row r="69" spans="1:8" x14ac:dyDescent="0.25">
      <c r="A69" s="74"/>
      <c r="B69" s="74"/>
      <c r="C69" s="13"/>
      <c r="D69" s="66"/>
      <c r="E69" s="17"/>
      <c r="F69" s="17"/>
      <c r="G69" s="21">
        <f t="shared" si="0"/>
        <v>0</v>
      </c>
      <c r="H69" s="66"/>
    </row>
    <row r="70" spans="1:8" x14ac:dyDescent="0.25">
      <c r="A70" s="74"/>
      <c r="B70" s="74"/>
      <c r="C70" s="13"/>
      <c r="D70" s="66"/>
      <c r="E70" s="17"/>
      <c r="F70" s="17"/>
      <c r="G70" s="21">
        <f t="shared" ref="G70:G133" si="1">G69+E70-F70</f>
        <v>0</v>
      </c>
      <c r="H70" s="66"/>
    </row>
    <row r="71" spans="1:8" x14ac:dyDescent="0.25">
      <c r="A71" s="74"/>
      <c r="B71" s="74"/>
      <c r="C71" s="13"/>
      <c r="D71" s="66"/>
      <c r="E71" s="17"/>
      <c r="F71" s="17"/>
      <c r="G71" s="21">
        <f t="shared" si="1"/>
        <v>0</v>
      </c>
      <c r="H71" s="66"/>
    </row>
    <row r="72" spans="1:8" x14ac:dyDescent="0.25">
      <c r="A72" s="74"/>
      <c r="B72" s="74"/>
      <c r="C72" s="13"/>
      <c r="D72" s="66"/>
      <c r="E72" s="17"/>
      <c r="F72" s="17"/>
      <c r="G72" s="21">
        <f t="shared" si="1"/>
        <v>0</v>
      </c>
      <c r="H72" s="66"/>
    </row>
    <row r="73" spans="1:8" x14ac:dyDescent="0.25">
      <c r="A73" s="74"/>
      <c r="B73" s="74"/>
      <c r="C73" s="13"/>
      <c r="D73" s="66"/>
      <c r="E73" s="17"/>
      <c r="F73" s="17"/>
      <c r="G73" s="21">
        <f t="shared" si="1"/>
        <v>0</v>
      </c>
      <c r="H73" s="66"/>
    </row>
    <row r="74" spans="1:8" x14ac:dyDescent="0.25">
      <c r="A74" s="74"/>
      <c r="B74" s="74"/>
      <c r="C74" s="13"/>
      <c r="D74" s="66"/>
      <c r="E74" s="17"/>
      <c r="F74" s="17"/>
      <c r="G74" s="21">
        <f t="shared" si="1"/>
        <v>0</v>
      </c>
      <c r="H74" s="66"/>
    </row>
    <row r="75" spans="1:8" x14ac:dyDescent="0.25">
      <c r="A75" s="74"/>
      <c r="B75" s="74"/>
      <c r="C75" s="13"/>
      <c r="D75" s="66"/>
      <c r="E75" s="17"/>
      <c r="F75" s="17"/>
      <c r="G75" s="21">
        <f t="shared" si="1"/>
        <v>0</v>
      </c>
      <c r="H75" s="66"/>
    </row>
    <row r="76" spans="1:8" x14ac:dyDescent="0.25">
      <c r="A76" s="74"/>
      <c r="B76" s="74"/>
      <c r="C76" s="13"/>
      <c r="D76" s="66"/>
      <c r="E76" s="17"/>
      <c r="F76" s="17"/>
      <c r="G76" s="21">
        <f t="shared" si="1"/>
        <v>0</v>
      </c>
      <c r="H76" s="66"/>
    </row>
    <row r="77" spans="1:8" x14ac:dyDescent="0.25">
      <c r="A77" s="74"/>
      <c r="B77" s="74"/>
      <c r="C77" s="13"/>
      <c r="D77" s="66"/>
      <c r="E77" s="17"/>
      <c r="F77" s="17"/>
      <c r="G77" s="21">
        <f t="shared" si="1"/>
        <v>0</v>
      </c>
      <c r="H77" s="66"/>
    </row>
    <row r="78" spans="1:8" x14ac:dyDescent="0.25">
      <c r="A78" s="74"/>
      <c r="B78" s="74"/>
      <c r="C78" s="13"/>
      <c r="D78" s="66"/>
      <c r="E78" s="17"/>
      <c r="F78" s="17"/>
      <c r="G78" s="21">
        <f t="shared" si="1"/>
        <v>0</v>
      </c>
      <c r="H78" s="66"/>
    </row>
    <row r="79" spans="1:8" x14ac:dyDescent="0.25">
      <c r="A79" s="74"/>
      <c r="B79" s="74"/>
      <c r="C79" s="13"/>
      <c r="D79" s="66"/>
      <c r="E79" s="17"/>
      <c r="F79" s="17"/>
      <c r="G79" s="21">
        <f t="shared" si="1"/>
        <v>0</v>
      </c>
      <c r="H79" s="66"/>
    </row>
    <row r="80" spans="1:8" x14ac:dyDescent="0.25">
      <c r="A80" s="74"/>
      <c r="B80" s="74"/>
      <c r="C80" s="13"/>
      <c r="D80" s="66"/>
      <c r="E80" s="17"/>
      <c r="F80" s="17"/>
      <c r="G80" s="21">
        <f t="shared" si="1"/>
        <v>0</v>
      </c>
      <c r="H80" s="66"/>
    </row>
    <row r="81" spans="1:8" x14ac:dyDescent="0.25">
      <c r="A81" s="74"/>
      <c r="B81" s="74"/>
      <c r="C81" s="13"/>
      <c r="D81" s="66"/>
      <c r="E81" s="17"/>
      <c r="F81" s="17"/>
      <c r="G81" s="21">
        <f t="shared" si="1"/>
        <v>0</v>
      </c>
      <c r="H81" s="66"/>
    </row>
    <row r="82" spans="1:8" x14ac:dyDescent="0.25">
      <c r="A82" s="74"/>
      <c r="B82" s="74"/>
      <c r="C82" s="13"/>
      <c r="D82" s="66"/>
      <c r="E82" s="17"/>
      <c r="F82" s="17"/>
      <c r="G82" s="21">
        <f t="shared" si="1"/>
        <v>0</v>
      </c>
      <c r="H82" s="66"/>
    </row>
    <row r="83" spans="1:8" x14ac:dyDescent="0.25">
      <c r="A83" s="74"/>
      <c r="B83" s="74"/>
      <c r="C83" s="13"/>
      <c r="D83" s="66"/>
      <c r="E83" s="17"/>
      <c r="F83" s="17"/>
      <c r="G83" s="21">
        <f t="shared" si="1"/>
        <v>0</v>
      </c>
      <c r="H83" s="66"/>
    </row>
    <row r="84" spans="1:8" x14ac:dyDescent="0.25">
      <c r="A84" s="74"/>
      <c r="B84" s="74"/>
      <c r="C84" s="13"/>
      <c r="D84" s="66"/>
      <c r="E84" s="17"/>
      <c r="F84" s="17"/>
      <c r="G84" s="21">
        <f t="shared" si="1"/>
        <v>0</v>
      </c>
      <c r="H84" s="66"/>
    </row>
    <row r="85" spans="1:8" x14ac:dyDescent="0.25">
      <c r="A85" s="74"/>
      <c r="B85" s="74"/>
      <c r="C85" s="13"/>
      <c r="D85" s="66"/>
      <c r="E85" s="17"/>
      <c r="F85" s="17"/>
      <c r="G85" s="21">
        <f t="shared" si="1"/>
        <v>0</v>
      </c>
      <c r="H85" s="66"/>
    </row>
    <row r="86" spans="1:8" x14ac:dyDescent="0.25">
      <c r="A86" s="74"/>
      <c r="B86" s="74"/>
      <c r="C86" s="13"/>
      <c r="D86" s="66"/>
      <c r="E86" s="17"/>
      <c r="F86" s="17"/>
      <c r="G86" s="21">
        <f t="shared" si="1"/>
        <v>0</v>
      </c>
      <c r="H86" s="66"/>
    </row>
    <row r="87" spans="1:8" x14ac:dyDescent="0.25">
      <c r="A87" s="74"/>
      <c r="B87" s="74"/>
      <c r="C87" s="13"/>
      <c r="D87" s="66"/>
      <c r="E87" s="17"/>
      <c r="F87" s="17"/>
      <c r="G87" s="21">
        <f t="shared" si="1"/>
        <v>0</v>
      </c>
      <c r="H87" s="66"/>
    </row>
    <row r="88" spans="1:8" x14ac:dyDescent="0.25">
      <c r="A88" s="74"/>
      <c r="B88" s="74"/>
      <c r="C88" s="13"/>
      <c r="D88" s="66"/>
      <c r="E88" s="17"/>
      <c r="F88" s="17"/>
      <c r="G88" s="21">
        <f t="shared" si="1"/>
        <v>0</v>
      </c>
      <c r="H88" s="66"/>
    </row>
    <row r="89" spans="1:8" x14ac:dyDescent="0.25">
      <c r="A89" s="74"/>
      <c r="B89" s="74"/>
      <c r="C89" s="13"/>
      <c r="D89" s="66"/>
      <c r="E89" s="17"/>
      <c r="F89" s="17"/>
      <c r="G89" s="21">
        <f t="shared" si="1"/>
        <v>0</v>
      </c>
      <c r="H89" s="66"/>
    </row>
    <row r="90" spans="1:8" x14ac:dyDescent="0.25">
      <c r="A90" s="74"/>
      <c r="B90" s="74"/>
      <c r="C90" s="13"/>
      <c r="D90" s="66"/>
      <c r="E90" s="17"/>
      <c r="F90" s="17"/>
      <c r="G90" s="21">
        <f t="shared" si="1"/>
        <v>0</v>
      </c>
      <c r="H90" s="66"/>
    </row>
    <row r="91" spans="1:8" x14ac:dyDescent="0.25">
      <c r="A91" s="74"/>
      <c r="B91" s="74"/>
      <c r="C91" s="13"/>
      <c r="D91" s="66"/>
      <c r="E91" s="17"/>
      <c r="F91" s="17"/>
      <c r="G91" s="21">
        <f t="shared" si="1"/>
        <v>0</v>
      </c>
      <c r="H91" s="66"/>
    </row>
    <row r="92" spans="1:8" x14ac:dyDescent="0.25">
      <c r="A92" s="74"/>
      <c r="B92" s="74"/>
      <c r="C92" s="13"/>
      <c r="D92" s="66"/>
      <c r="E92" s="17"/>
      <c r="F92" s="17"/>
      <c r="G92" s="21">
        <f t="shared" si="1"/>
        <v>0</v>
      </c>
      <c r="H92" s="66"/>
    </row>
    <row r="93" spans="1:8" x14ac:dyDescent="0.25">
      <c r="A93" s="74"/>
      <c r="B93" s="74"/>
      <c r="C93" s="13"/>
      <c r="D93" s="66"/>
      <c r="E93" s="17"/>
      <c r="F93" s="17"/>
      <c r="G93" s="21">
        <f>G92+E93-F93</f>
        <v>0</v>
      </c>
      <c r="H93" s="66"/>
    </row>
    <row r="94" spans="1:8" x14ac:dyDescent="0.25">
      <c r="A94" s="74"/>
      <c r="B94" s="74"/>
      <c r="C94" s="13"/>
      <c r="D94" s="66"/>
      <c r="E94" s="17"/>
      <c r="F94" s="17"/>
      <c r="G94" s="21">
        <f t="shared" si="1"/>
        <v>0</v>
      </c>
      <c r="H94" s="66"/>
    </row>
    <row r="95" spans="1:8" x14ac:dyDescent="0.25">
      <c r="A95" s="74"/>
      <c r="B95" s="74"/>
      <c r="C95" s="13"/>
      <c r="D95" s="66"/>
      <c r="E95" s="17"/>
      <c r="F95" s="17"/>
      <c r="G95" s="21">
        <f t="shared" si="1"/>
        <v>0</v>
      </c>
      <c r="H95" s="66"/>
    </row>
    <row r="96" spans="1:8" x14ac:dyDescent="0.25">
      <c r="A96" s="74"/>
      <c r="B96" s="74"/>
      <c r="C96" s="13"/>
      <c r="D96" s="66"/>
      <c r="E96" s="17"/>
      <c r="F96" s="17"/>
      <c r="G96" s="21">
        <f t="shared" si="1"/>
        <v>0</v>
      </c>
      <c r="H96" s="66"/>
    </row>
    <row r="97" spans="1:8" x14ac:dyDescent="0.25">
      <c r="A97" s="74"/>
      <c r="B97" s="74"/>
      <c r="C97" s="13"/>
      <c r="D97" s="66"/>
      <c r="E97" s="17"/>
      <c r="F97" s="17"/>
      <c r="G97" s="21">
        <f t="shared" si="1"/>
        <v>0</v>
      </c>
      <c r="H97" s="66"/>
    </row>
    <row r="98" spans="1:8" x14ac:dyDescent="0.25">
      <c r="A98" s="74"/>
      <c r="B98" s="74"/>
      <c r="C98" s="13"/>
      <c r="D98" s="66"/>
      <c r="E98" s="17"/>
      <c r="F98" s="17"/>
      <c r="G98" s="21">
        <f t="shared" si="1"/>
        <v>0</v>
      </c>
      <c r="H98" s="66"/>
    </row>
    <row r="99" spans="1:8" x14ac:dyDescent="0.25">
      <c r="A99" s="74"/>
      <c r="B99" s="74"/>
      <c r="C99" s="13"/>
      <c r="D99" s="66"/>
      <c r="E99" s="17"/>
      <c r="F99" s="17"/>
      <c r="G99" s="21">
        <f t="shared" si="1"/>
        <v>0</v>
      </c>
      <c r="H99" s="66"/>
    </row>
    <row r="100" spans="1:8" x14ac:dyDescent="0.25">
      <c r="A100" s="74"/>
      <c r="B100" s="74"/>
      <c r="C100" s="13"/>
      <c r="D100" s="66"/>
      <c r="E100" s="17"/>
      <c r="F100" s="17"/>
      <c r="G100" s="21">
        <f t="shared" si="1"/>
        <v>0</v>
      </c>
      <c r="H100" s="66"/>
    </row>
    <row r="101" spans="1:8" x14ac:dyDescent="0.25">
      <c r="A101" s="74"/>
      <c r="B101" s="74"/>
      <c r="C101" s="13"/>
      <c r="D101" s="66"/>
      <c r="E101" s="17"/>
      <c r="F101" s="17"/>
      <c r="G101" s="21">
        <f t="shared" si="1"/>
        <v>0</v>
      </c>
      <c r="H101" s="66"/>
    </row>
    <row r="102" spans="1:8" x14ac:dyDescent="0.25">
      <c r="A102" s="74"/>
      <c r="B102" s="74"/>
      <c r="C102" s="13"/>
      <c r="D102" s="66"/>
      <c r="E102" s="17"/>
      <c r="F102" s="17"/>
      <c r="G102" s="21">
        <f t="shared" si="1"/>
        <v>0</v>
      </c>
      <c r="H102" s="66"/>
    </row>
    <row r="103" spans="1:8" x14ac:dyDescent="0.25">
      <c r="A103" s="74"/>
      <c r="B103" s="74"/>
      <c r="C103" s="13"/>
      <c r="D103" s="66"/>
      <c r="E103" s="17"/>
      <c r="F103" s="17"/>
      <c r="G103" s="21">
        <f t="shared" si="1"/>
        <v>0</v>
      </c>
      <c r="H103" s="66"/>
    </row>
    <row r="104" spans="1:8" x14ac:dyDescent="0.25">
      <c r="A104" s="74"/>
      <c r="B104" s="74"/>
      <c r="C104" s="13"/>
      <c r="D104" s="66"/>
      <c r="E104" s="17"/>
      <c r="F104" s="17"/>
      <c r="G104" s="21">
        <f t="shared" si="1"/>
        <v>0</v>
      </c>
      <c r="H104" s="66"/>
    </row>
    <row r="105" spans="1:8" x14ac:dyDescent="0.25">
      <c r="A105" s="74"/>
      <c r="B105" s="74"/>
      <c r="C105" s="13"/>
      <c r="D105" s="66"/>
      <c r="E105" s="17"/>
      <c r="F105" s="17"/>
      <c r="G105" s="21">
        <f t="shared" si="1"/>
        <v>0</v>
      </c>
      <c r="H105" s="66"/>
    </row>
    <row r="106" spans="1:8" x14ac:dyDescent="0.25">
      <c r="A106" s="74"/>
      <c r="B106" s="74"/>
      <c r="C106" s="13"/>
      <c r="D106" s="66"/>
      <c r="E106" s="17"/>
      <c r="F106" s="17"/>
      <c r="G106" s="21">
        <f t="shared" si="1"/>
        <v>0</v>
      </c>
      <c r="H106" s="66"/>
    </row>
    <row r="107" spans="1:8" x14ac:dyDescent="0.25">
      <c r="A107" s="74"/>
      <c r="B107" s="74"/>
      <c r="C107" s="13"/>
      <c r="D107" s="66"/>
      <c r="E107" s="17"/>
      <c r="F107" s="17"/>
      <c r="G107" s="21">
        <f t="shared" si="1"/>
        <v>0</v>
      </c>
      <c r="H107" s="66"/>
    </row>
    <row r="108" spans="1:8" x14ac:dyDescent="0.25">
      <c r="A108" s="74"/>
      <c r="B108" s="74"/>
      <c r="C108" s="13"/>
      <c r="D108" s="66"/>
      <c r="E108" s="17"/>
      <c r="F108" s="17"/>
      <c r="G108" s="21">
        <f t="shared" si="1"/>
        <v>0</v>
      </c>
      <c r="H108" s="66"/>
    </row>
    <row r="109" spans="1:8" x14ac:dyDescent="0.25">
      <c r="A109" s="74"/>
      <c r="B109" s="74"/>
      <c r="C109" s="13"/>
      <c r="D109" s="66"/>
      <c r="E109" s="17"/>
      <c r="F109" s="17"/>
      <c r="G109" s="21">
        <f t="shared" si="1"/>
        <v>0</v>
      </c>
      <c r="H109" s="66"/>
    </row>
    <row r="110" spans="1:8" x14ac:dyDescent="0.25">
      <c r="A110" s="74"/>
      <c r="B110" s="74"/>
      <c r="C110" s="13"/>
      <c r="D110" s="66"/>
      <c r="E110" s="17"/>
      <c r="F110" s="17"/>
      <c r="G110" s="21">
        <f t="shared" si="1"/>
        <v>0</v>
      </c>
      <c r="H110" s="66"/>
    </row>
    <row r="111" spans="1:8" x14ac:dyDescent="0.25">
      <c r="A111" s="74"/>
      <c r="B111" s="74"/>
      <c r="C111" s="13"/>
      <c r="D111" s="66"/>
      <c r="E111" s="17"/>
      <c r="F111" s="17"/>
      <c r="G111" s="21">
        <f t="shared" si="1"/>
        <v>0</v>
      </c>
      <c r="H111" s="66"/>
    </row>
    <row r="112" spans="1:8" x14ac:dyDescent="0.25">
      <c r="A112" s="74"/>
      <c r="B112" s="74"/>
      <c r="C112" s="13"/>
      <c r="D112" s="66"/>
      <c r="E112" s="17"/>
      <c r="F112" s="17"/>
      <c r="G112" s="21">
        <f t="shared" si="1"/>
        <v>0</v>
      </c>
      <c r="H112" s="66"/>
    </row>
    <row r="113" spans="1:8" x14ac:dyDescent="0.25">
      <c r="A113" s="74"/>
      <c r="B113" s="74"/>
      <c r="C113" s="13"/>
      <c r="D113" s="66"/>
      <c r="E113" s="17"/>
      <c r="F113" s="17"/>
      <c r="G113" s="21">
        <f t="shared" si="1"/>
        <v>0</v>
      </c>
      <c r="H113" s="66"/>
    </row>
    <row r="114" spans="1:8" x14ac:dyDescent="0.25">
      <c r="A114" s="74"/>
      <c r="B114" s="74"/>
      <c r="C114" s="13"/>
      <c r="D114" s="66"/>
      <c r="E114" s="17"/>
      <c r="F114" s="17"/>
      <c r="G114" s="21">
        <f t="shared" si="1"/>
        <v>0</v>
      </c>
      <c r="H114" s="66"/>
    </row>
    <row r="115" spans="1:8" x14ac:dyDescent="0.25">
      <c r="A115" s="74"/>
      <c r="B115" s="74"/>
      <c r="C115" s="13"/>
      <c r="D115" s="66"/>
      <c r="E115" s="17"/>
      <c r="F115" s="17"/>
      <c r="G115" s="21">
        <f t="shared" si="1"/>
        <v>0</v>
      </c>
      <c r="H115" s="66"/>
    </row>
    <row r="116" spans="1:8" x14ac:dyDescent="0.25">
      <c r="A116" s="74"/>
      <c r="B116" s="74"/>
      <c r="C116" s="13"/>
      <c r="D116" s="66"/>
      <c r="E116" s="17"/>
      <c r="F116" s="17"/>
      <c r="G116" s="21">
        <f>G115+E116-F116</f>
        <v>0</v>
      </c>
      <c r="H116" s="66"/>
    </row>
    <row r="117" spans="1:8" x14ac:dyDescent="0.25">
      <c r="A117" s="74"/>
      <c r="B117" s="74"/>
      <c r="C117" s="13"/>
      <c r="D117" s="66"/>
      <c r="E117" s="17"/>
      <c r="F117" s="17"/>
      <c r="G117" s="21">
        <f t="shared" si="1"/>
        <v>0</v>
      </c>
      <c r="H117" s="66"/>
    </row>
    <row r="118" spans="1:8" x14ac:dyDescent="0.25">
      <c r="A118" s="74"/>
      <c r="B118" s="74"/>
      <c r="C118" s="13"/>
      <c r="D118" s="66"/>
      <c r="E118" s="17"/>
      <c r="F118" s="17"/>
      <c r="G118" s="21">
        <f t="shared" si="1"/>
        <v>0</v>
      </c>
      <c r="H118" s="66"/>
    </row>
    <row r="119" spans="1:8" x14ac:dyDescent="0.25">
      <c r="A119" s="74"/>
      <c r="B119" s="74"/>
      <c r="C119" s="13"/>
      <c r="D119" s="66"/>
      <c r="E119" s="17"/>
      <c r="F119" s="17"/>
      <c r="G119" s="21">
        <f t="shared" si="1"/>
        <v>0</v>
      </c>
      <c r="H119" s="66"/>
    </row>
    <row r="120" spans="1:8" x14ac:dyDescent="0.25">
      <c r="A120" s="74"/>
      <c r="B120" s="74"/>
      <c r="C120" s="13"/>
      <c r="D120" s="66"/>
      <c r="E120" s="17"/>
      <c r="F120" s="17"/>
      <c r="G120" s="21">
        <f t="shared" si="1"/>
        <v>0</v>
      </c>
      <c r="H120" s="66"/>
    </row>
    <row r="121" spans="1:8" x14ac:dyDescent="0.25">
      <c r="A121" s="74"/>
      <c r="B121" s="74"/>
      <c r="C121" s="13"/>
      <c r="D121" s="66"/>
      <c r="E121" s="17"/>
      <c r="F121" s="17"/>
      <c r="G121" s="21">
        <f t="shared" si="1"/>
        <v>0</v>
      </c>
      <c r="H121" s="66"/>
    </row>
    <row r="122" spans="1:8" x14ac:dyDescent="0.25">
      <c r="A122" s="74"/>
      <c r="B122" s="74"/>
      <c r="C122" s="13"/>
      <c r="D122" s="66"/>
      <c r="E122" s="17"/>
      <c r="F122" s="17"/>
      <c r="G122" s="21">
        <f t="shared" si="1"/>
        <v>0</v>
      </c>
      <c r="H122" s="66"/>
    </row>
    <row r="123" spans="1:8" x14ac:dyDescent="0.25">
      <c r="A123" s="74"/>
      <c r="B123" s="74"/>
      <c r="C123" s="13"/>
      <c r="D123" s="66"/>
      <c r="E123" s="17"/>
      <c r="F123" s="17"/>
      <c r="G123" s="21">
        <f t="shared" si="1"/>
        <v>0</v>
      </c>
      <c r="H123" s="66"/>
    </row>
    <row r="124" spans="1:8" x14ac:dyDescent="0.25">
      <c r="A124" s="74"/>
      <c r="B124" s="74"/>
      <c r="C124" s="13"/>
      <c r="D124" s="66"/>
      <c r="E124" s="17"/>
      <c r="F124" s="17"/>
      <c r="G124" s="21">
        <f t="shared" si="1"/>
        <v>0</v>
      </c>
      <c r="H124" s="66"/>
    </row>
    <row r="125" spans="1:8" x14ac:dyDescent="0.25">
      <c r="A125" s="74"/>
      <c r="B125" s="74"/>
      <c r="C125" s="13"/>
      <c r="D125" s="66"/>
      <c r="E125" s="17"/>
      <c r="F125" s="17"/>
      <c r="G125" s="21">
        <f t="shared" si="1"/>
        <v>0</v>
      </c>
      <c r="H125" s="66"/>
    </row>
    <row r="126" spans="1:8" x14ac:dyDescent="0.25">
      <c r="A126" s="74"/>
      <c r="B126" s="74"/>
      <c r="C126" s="13"/>
      <c r="D126" s="66"/>
      <c r="E126" s="17"/>
      <c r="F126" s="17"/>
      <c r="G126" s="21">
        <f t="shared" si="1"/>
        <v>0</v>
      </c>
      <c r="H126" s="66"/>
    </row>
    <row r="127" spans="1:8" x14ac:dyDescent="0.25">
      <c r="A127" s="74"/>
      <c r="B127" s="74"/>
      <c r="C127" s="13"/>
      <c r="D127" s="66"/>
      <c r="E127" s="17"/>
      <c r="F127" s="17"/>
      <c r="G127" s="21">
        <f t="shared" si="1"/>
        <v>0</v>
      </c>
      <c r="H127" s="66"/>
    </row>
    <row r="128" spans="1:8" x14ac:dyDescent="0.25">
      <c r="A128" s="74"/>
      <c r="B128" s="74"/>
      <c r="C128" s="13"/>
      <c r="D128" s="66"/>
      <c r="E128" s="17"/>
      <c r="F128" s="17"/>
      <c r="G128" s="21">
        <f t="shared" si="1"/>
        <v>0</v>
      </c>
      <c r="H128" s="66"/>
    </row>
    <row r="129" spans="1:8" x14ac:dyDescent="0.25">
      <c r="A129" s="74"/>
      <c r="B129" s="74"/>
      <c r="C129" s="13"/>
      <c r="D129" s="66"/>
      <c r="E129" s="17"/>
      <c r="F129" s="17"/>
      <c r="G129" s="21">
        <f t="shared" si="1"/>
        <v>0</v>
      </c>
      <c r="H129" s="66"/>
    </row>
    <row r="130" spans="1:8" x14ac:dyDescent="0.25">
      <c r="A130" s="74"/>
      <c r="B130" s="74"/>
      <c r="C130" s="13"/>
      <c r="D130" s="66"/>
      <c r="E130" s="17"/>
      <c r="F130" s="17"/>
      <c r="G130" s="21">
        <f t="shared" si="1"/>
        <v>0</v>
      </c>
      <c r="H130" s="66"/>
    </row>
    <row r="131" spans="1:8" x14ac:dyDescent="0.25">
      <c r="A131" s="74"/>
      <c r="B131" s="74"/>
      <c r="C131" s="13"/>
      <c r="D131" s="66"/>
      <c r="E131" s="17"/>
      <c r="F131" s="17"/>
      <c r="G131" s="21">
        <f t="shared" si="1"/>
        <v>0</v>
      </c>
      <c r="H131" s="66"/>
    </row>
    <row r="132" spans="1:8" x14ac:dyDescent="0.25">
      <c r="A132" s="74"/>
      <c r="B132" s="74"/>
      <c r="C132" s="13"/>
      <c r="D132" s="66"/>
      <c r="E132" s="17"/>
      <c r="F132" s="17"/>
      <c r="G132" s="21">
        <f t="shared" si="1"/>
        <v>0</v>
      </c>
      <c r="H132" s="66"/>
    </row>
    <row r="133" spans="1:8" x14ac:dyDescent="0.25">
      <c r="A133" s="74"/>
      <c r="B133" s="74"/>
      <c r="C133" s="13"/>
      <c r="D133" s="66"/>
      <c r="E133" s="17"/>
      <c r="F133" s="17"/>
      <c r="G133" s="21">
        <f t="shared" si="1"/>
        <v>0</v>
      </c>
      <c r="H133" s="66"/>
    </row>
    <row r="134" spans="1:8" x14ac:dyDescent="0.25">
      <c r="A134" s="74"/>
      <c r="B134" s="74"/>
      <c r="C134" s="13"/>
      <c r="D134" s="66"/>
      <c r="E134" s="17"/>
      <c r="F134" s="17"/>
      <c r="G134" s="21">
        <f t="shared" ref="G134:G197" si="2">G133+E134-F134</f>
        <v>0</v>
      </c>
      <c r="H134" s="66"/>
    </row>
    <row r="135" spans="1:8" x14ac:dyDescent="0.25">
      <c r="A135" s="74"/>
      <c r="B135" s="74"/>
      <c r="C135" s="13"/>
      <c r="D135" s="66"/>
      <c r="E135" s="17"/>
      <c r="F135" s="17"/>
      <c r="G135" s="21">
        <f t="shared" si="2"/>
        <v>0</v>
      </c>
      <c r="H135" s="66"/>
    </row>
    <row r="136" spans="1:8" x14ac:dyDescent="0.25">
      <c r="A136" s="74"/>
      <c r="B136" s="74"/>
      <c r="C136" s="13"/>
      <c r="D136" s="66"/>
      <c r="E136" s="17"/>
      <c r="F136" s="17"/>
      <c r="G136" s="21">
        <f t="shared" si="2"/>
        <v>0</v>
      </c>
      <c r="H136" s="66"/>
    </row>
    <row r="137" spans="1:8" x14ac:dyDescent="0.25">
      <c r="A137" s="74"/>
      <c r="B137" s="74"/>
      <c r="C137" s="13"/>
      <c r="D137" s="66"/>
      <c r="E137" s="17"/>
      <c r="F137" s="17"/>
      <c r="G137" s="21">
        <f t="shared" si="2"/>
        <v>0</v>
      </c>
      <c r="H137" s="66"/>
    </row>
    <row r="138" spans="1:8" x14ac:dyDescent="0.25">
      <c r="A138" s="74"/>
      <c r="B138" s="74"/>
      <c r="C138" s="13"/>
      <c r="D138" s="66"/>
      <c r="E138" s="17"/>
      <c r="F138" s="17"/>
      <c r="G138" s="21">
        <f t="shared" si="2"/>
        <v>0</v>
      </c>
      <c r="H138" s="66"/>
    </row>
    <row r="139" spans="1:8" x14ac:dyDescent="0.25">
      <c r="A139" s="74"/>
      <c r="B139" s="74"/>
      <c r="C139" s="13"/>
      <c r="D139" s="66"/>
      <c r="E139" s="17"/>
      <c r="F139" s="17"/>
      <c r="G139" s="21">
        <f t="shared" si="2"/>
        <v>0</v>
      </c>
      <c r="H139" s="66"/>
    </row>
    <row r="140" spans="1:8" x14ac:dyDescent="0.25">
      <c r="A140" s="74"/>
      <c r="B140" s="74"/>
      <c r="C140" s="13"/>
      <c r="D140" s="66"/>
      <c r="E140" s="17"/>
      <c r="F140" s="17"/>
      <c r="G140" s="21">
        <f t="shared" si="2"/>
        <v>0</v>
      </c>
      <c r="H140" s="66"/>
    </row>
    <row r="141" spans="1:8" x14ac:dyDescent="0.25">
      <c r="A141" s="74"/>
      <c r="B141" s="74"/>
      <c r="C141" s="13"/>
      <c r="D141" s="66"/>
      <c r="E141" s="17"/>
      <c r="F141" s="17"/>
      <c r="G141" s="21">
        <f t="shared" si="2"/>
        <v>0</v>
      </c>
      <c r="H141" s="66"/>
    </row>
    <row r="142" spans="1:8" x14ac:dyDescent="0.25">
      <c r="A142" s="74"/>
      <c r="B142" s="74"/>
      <c r="C142" s="13"/>
      <c r="D142" s="66"/>
      <c r="E142" s="17"/>
      <c r="F142" s="17"/>
      <c r="G142" s="21">
        <f t="shared" si="2"/>
        <v>0</v>
      </c>
      <c r="H142" s="66"/>
    </row>
    <row r="143" spans="1:8" x14ac:dyDescent="0.25">
      <c r="A143" s="74"/>
      <c r="B143" s="74"/>
      <c r="C143" s="13"/>
      <c r="D143" s="66"/>
      <c r="E143" s="17"/>
      <c r="F143" s="17"/>
      <c r="G143" s="21">
        <f t="shared" si="2"/>
        <v>0</v>
      </c>
      <c r="H143" s="66"/>
    </row>
    <row r="144" spans="1:8" x14ac:dyDescent="0.25">
      <c r="A144" s="74"/>
      <c r="B144" s="74"/>
      <c r="C144" s="13"/>
      <c r="D144" s="66"/>
      <c r="E144" s="17"/>
      <c r="F144" s="17"/>
      <c r="G144" s="21">
        <f t="shared" si="2"/>
        <v>0</v>
      </c>
      <c r="H144" s="66"/>
    </row>
    <row r="145" spans="1:8" x14ac:dyDescent="0.25">
      <c r="A145" s="74"/>
      <c r="B145" s="74"/>
      <c r="C145" s="13"/>
      <c r="D145" s="66"/>
      <c r="E145" s="17"/>
      <c r="F145" s="17"/>
      <c r="G145" s="21">
        <f t="shared" si="2"/>
        <v>0</v>
      </c>
      <c r="H145" s="66"/>
    </row>
    <row r="146" spans="1:8" x14ac:dyDescent="0.25">
      <c r="A146" s="74"/>
      <c r="B146" s="74"/>
      <c r="C146" s="13"/>
      <c r="D146" s="66"/>
      <c r="E146" s="17"/>
      <c r="F146" s="17"/>
      <c r="G146" s="21">
        <f t="shared" si="2"/>
        <v>0</v>
      </c>
      <c r="H146" s="66"/>
    </row>
    <row r="147" spans="1:8" x14ac:dyDescent="0.25">
      <c r="A147" s="74"/>
      <c r="B147" s="74"/>
      <c r="C147" s="13"/>
      <c r="D147" s="66"/>
      <c r="E147" s="17"/>
      <c r="F147" s="17"/>
      <c r="G147" s="21">
        <f t="shared" si="2"/>
        <v>0</v>
      </c>
      <c r="H147" s="66"/>
    </row>
    <row r="148" spans="1:8" x14ac:dyDescent="0.25">
      <c r="A148" s="74"/>
      <c r="B148" s="74"/>
      <c r="C148" s="13"/>
      <c r="D148" s="66"/>
      <c r="E148" s="17"/>
      <c r="F148" s="17"/>
      <c r="G148" s="21">
        <f t="shared" si="2"/>
        <v>0</v>
      </c>
      <c r="H148" s="66"/>
    </row>
    <row r="149" spans="1:8" x14ac:dyDescent="0.25">
      <c r="A149" s="74"/>
      <c r="B149" s="74"/>
      <c r="C149" s="13"/>
      <c r="D149" s="66"/>
      <c r="E149" s="17"/>
      <c r="F149" s="17"/>
      <c r="G149" s="21">
        <f t="shared" si="2"/>
        <v>0</v>
      </c>
      <c r="H149" s="66"/>
    </row>
    <row r="150" spans="1:8" x14ac:dyDescent="0.25">
      <c r="A150" s="74"/>
      <c r="B150" s="74"/>
      <c r="C150" s="13"/>
      <c r="D150" s="66"/>
      <c r="E150" s="17"/>
      <c r="F150" s="17"/>
      <c r="G150" s="21">
        <f t="shared" si="2"/>
        <v>0</v>
      </c>
      <c r="H150" s="66"/>
    </row>
    <row r="151" spans="1:8" x14ac:dyDescent="0.25">
      <c r="A151" s="74"/>
      <c r="B151" s="74"/>
      <c r="C151" s="13"/>
      <c r="D151" s="66"/>
      <c r="E151" s="17"/>
      <c r="F151" s="17"/>
      <c r="G151" s="21">
        <f t="shared" si="2"/>
        <v>0</v>
      </c>
      <c r="H151" s="66"/>
    </row>
    <row r="152" spans="1:8" x14ac:dyDescent="0.25">
      <c r="A152" s="74"/>
      <c r="B152" s="74"/>
      <c r="C152" s="13"/>
      <c r="D152" s="66"/>
      <c r="E152" s="17"/>
      <c r="F152" s="17"/>
      <c r="G152" s="21">
        <f t="shared" si="2"/>
        <v>0</v>
      </c>
      <c r="H152" s="66"/>
    </row>
    <row r="153" spans="1:8" x14ac:dyDescent="0.25">
      <c r="A153" s="74"/>
      <c r="B153" s="74"/>
      <c r="C153" s="13"/>
      <c r="D153" s="66"/>
      <c r="E153" s="17"/>
      <c r="F153" s="17"/>
      <c r="G153" s="21">
        <f t="shared" si="2"/>
        <v>0</v>
      </c>
      <c r="H153" s="66"/>
    </row>
    <row r="154" spans="1:8" x14ac:dyDescent="0.25">
      <c r="A154" s="74"/>
      <c r="B154" s="74"/>
      <c r="C154" s="13"/>
      <c r="D154" s="66"/>
      <c r="E154" s="17"/>
      <c r="F154" s="17"/>
      <c r="G154" s="21">
        <f t="shared" si="2"/>
        <v>0</v>
      </c>
      <c r="H154" s="66"/>
    </row>
    <row r="155" spans="1:8" x14ac:dyDescent="0.25">
      <c r="A155" s="74"/>
      <c r="B155" s="74"/>
      <c r="C155" s="13"/>
      <c r="D155" s="66"/>
      <c r="E155" s="17"/>
      <c r="F155" s="17"/>
      <c r="G155" s="21">
        <f t="shared" si="2"/>
        <v>0</v>
      </c>
      <c r="H155" s="66"/>
    </row>
    <row r="156" spans="1:8" x14ac:dyDescent="0.25">
      <c r="A156" s="74"/>
      <c r="B156" s="74"/>
      <c r="C156" s="13"/>
      <c r="D156" s="66"/>
      <c r="E156" s="17"/>
      <c r="F156" s="17"/>
      <c r="G156" s="21">
        <f t="shared" si="2"/>
        <v>0</v>
      </c>
      <c r="H156" s="66"/>
    </row>
    <row r="157" spans="1:8" x14ac:dyDescent="0.25">
      <c r="A157" s="74"/>
      <c r="B157" s="74"/>
      <c r="C157" s="13"/>
      <c r="D157" s="66"/>
      <c r="E157" s="17"/>
      <c r="F157" s="17"/>
      <c r="G157" s="21">
        <f t="shared" si="2"/>
        <v>0</v>
      </c>
      <c r="H157" s="66"/>
    </row>
    <row r="158" spans="1:8" x14ac:dyDescent="0.25">
      <c r="A158" s="74"/>
      <c r="B158" s="74"/>
      <c r="C158" s="13"/>
      <c r="D158" s="66"/>
      <c r="E158" s="17"/>
      <c r="F158" s="17"/>
      <c r="G158" s="21">
        <f t="shared" si="2"/>
        <v>0</v>
      </c>
      <c r="H158" s="66"/>
    </row>
    <row r="159" spans="1:8" x14ac:dyDescent="0.25">
      <c r="A159" s="74"/>
      <c r="B159" s="74"/>
      <c r="C159" s="13"/>
      <c r="D159" s="66"/>
      <c r="E159" s="17"/>
      <c r="F159" s="17"/>
      <c r="G159" s="21">
        <f t="shared" si="2"/>
        <v>0</v>
      </c>
      <c r="H159" s="66"/>
    </row>
    <row r="160" spans="1:8" x14ac:dyDescent="0.25">
      <c r="A160" s="74"/>
      <c r="B160" s="74"/>
      <c r="C160" s="13"/>
      <c r="D160" s="66"/>
      <c r="E160" s="17"/>
      <c r="F160" s="17"/>
      <c r="G160" s="21">
        <f t="shared" si="2"/>
        <v>0</v>
      </c>
      <c r="H160" s="66"/>
    </row>
    <row r="161" spans="1:8" x14ac:dyDescent="0.25">
      <c r="A161" s="74"/>
      <c r="B161" s="74"/>
      <c r="C161" s="13"/>
      <c r="D161" s="66"/>
      <c r="E161" s="17"/>
      <c r="F161" s="17"/>
      <c r="G161" s="21">
        <f t="shared" si="2"/>
        <v>0</v>
      </c>
      <c r="H161" s="66"/>
    </row>
    <row r="162" spans="1:8" x14ac:dyDescent="0.25">
      <c r="A162" s="74"/>
      <c r="B162" s="74"/>
      <c r="C162" s="13"/>
      <c r="D162" s="66"/>
      <c r="E162" s="17"/>
      <c r="F162" s="17"/>
      <c r="G162" s="21">
        <f t="shared" si="2"/>
        <v>0</v>
      </c>
      <c r="H162" s="66"/>
    </row>
    <row r="163" spans="1:8" x14ac:dyDescent="0.25">
      <c r="A163" s="74"/>
      <c r="B163" s="74"/>
      <c r="C163" s="13"/>
      <c r="D163" s="66"/>
      <c r="E163" s="17"/>
      <c r="F163" s="17"/>
      <c r="G163" s="21">
        <f t="shared" si="2"/>
        <v>0</v>
      </c>
      <c r="H163" s="66"/>
    </row>
    <row r="164" spans="1:8" x14ac:dyDescent="0.25">
      <c r="A164" s="74"/>
      <c r="B164" s="74"/>
      <c r="C164" s="13"/>
      <c r="D164" s="66"/>
      <c r="E164" s="17"/>
      <c r="F164" s="17"/>
      <c r="G164" s="21">
        <f t="shared" si="2"/>
        <v>0</v>
      </c>
      <c r="H164" s="66"/>
    </row>
    <row r="165" spans="1:8" x14ac:dyDescent="0.25">
      <c r="A165" s="74"/>
      <c r="B165" s="74"/>
      <c r="C165" s="13"/>
      <c r="D165" s="66"/>
      <c r="E165" s="17"/>
      <c r="F165" s="17"/>
      <c r="G165" s="21">
        <f t="shared" si="2"/>
        <v>0</v>
      </c>
      <c r="H165" s="66"/>
    </row>
    <row r="166" spans="1:8" x14ac:dyDescent="0.25">
      <c r="A166" s="74"/>
      <c r="B166" s="74"/>
      <c r="C166" s="13"/>
      <c r="D166" s="66"/>
      <c r="E166" s="17"/>
      <c r="F166" s="17"/>
      <c r="G166" s="21">
        <f t="shared" si="2"/>
        <v>0</v>
      </c>
      <c r="H166" s="66"/>
    </row>
    <row r="167" spans="1:8" x14ac:dyDescent="0.25">
      <c r="A167" s="74"/>
      <c r="B167" s="74"/>
      <c r="C167" s="13"/>
      <c r="D167" s="66"/>
      <c r="E167" s="17"/>
      <c r="F167" s="17"/>
      <c r="G167" s="21">
        <f t="shared" si="2"/>
        <v>0</v>
      </c>
      <c r="H167" s="66"/>
    </row>
    <row r="168" spans="1:8" x14ac:dyDescent="0.25">
      <c r="A168" s="74"/>
      <c r="B168" s="74"/>
      <c r="C168" s="13"/>
      <c r="D168" s="66"/>
      <c r="E168" s="17"/>
      <c r="F168" s="17"/>
      <c r="G168" s="21">
        <f t="shared" si="2"/>
        <v>0</v>
      </c>
      <c r="H168" s="66"/>
    </row>
    <row r="169" spans="1:8" x14ac:dyDescent="0.25">
      <c r="A169" s="74"/>
      <c r="B169" s="74"/>
      <c r="C169" s="13"/>
      <c r="D169" s="66"/>
      <c r="E169" s="17"/>
      <c r="F169" s="17"/>
      <c r="G169" s="21">
        <f t="shared" si="2"/>
        <v>0</v>
      </c>
      <c r="H169" s="66"/>
    </row>
    <row r="170" spans="1:8" x14ac:dyDescent="0.25">
      <c r="A170" s="74"/>
      <c r="B170" s="74"/>
      <c r="C170" s="13"/>
      <c r="D170" s="66"/>
      <c r="E170" s="17"/>
      <c r="F170" s="17"/>
      <c r="G170" s="21">
        <f t="shared" si="2"/>
        <v>0</v>
      </c>
      <c r="H170" s="66"/>
    </row>
    <row r="171" spans="1:8" x14ac:dyDescent="0.25">
      <c r="A171" s="74"/>
      <c r="B171" s="74"/>
      <c r="C171" s="13"/>
      <c r="D171" s="66"/>
      <c r="E171" s="17"/>
      <c r="F171" s="17"/>
      <c r="G171" s="21">
        <f t="shared" si="2"/>
        <v>0</v>
      </c>
      <c r="H171" s="66"/>
    </row>
    <row r="172" spans="1:8" x14ac:dyDescent="0.25">
      <c r="A172" s="74"/>
      <c r="B172" s="74"/>
      <c r="C172" s="13"/>
      <c r="D172" s="66"/>
      <c r="E172" s="17"/>
      <c r="F172" s="17"/>
      <c r="G172" s="21">
        <f t="shared" si="2"/>
        <v>0</v>
      </c>
      <c r="H172" s="66"/>
    </row>
    <row r="173" spans="1:8" x14ac:dyDescent="0.25">
      <c r="A173" s="74"/>
      <c r="B173" s="74"/>
      <c r="C173" s="13"/>
      <c r="D173" s="66"/>
      <c r="E173" s="17"/>
      <c r="F173" s="17"/>
      <c r="G173" s="21">
        <f t="shared" si="2"/>
        <v>0</v>
      </c>
      <c r="H173" s="66"/>
    </row>
    <row r="174" spans="1:8" x14ac:dyDescent="0.25">
      <c r="A174" s="74"/>
      <c r="B174" s="74"/>
      <c r="C174" s="13"/>
      <c r="D174" s="66"/>
      <c r="E174" s="17"/>
      <c r="F174" s="17"/>
      <c r="G174" s="21">
        <f t="shared" si="2"/>
        <v>0</v>
      </c>
      <c r="H174" s="66"/>
    </row>
    <row r="175" spans="1:8" x14ac:dyDescent="0.25">
      <c r="A175" s="74"/>
      <c r="B175" s="74"/>
      <c r="C175" s="13"/>
      <c r="D175" s="66"/>
      <c r="E175" s="17"/>
      <c r="F175" s="17"/>
      <c r="G175" s="21">
        <f t="shared" si="2"/>
        <v>0</v>
      </c>
      <c r="H175" s="66"/>
    </row>
    <row r="176" spans="1:8" x14ac:dyDescent="0.25">
      <c r="A176" s="74"/>
      <c r="B176" s="74"/>
      <c r="C176" s="13"/>
      <c r="D176" s="66"/>
      <c r="E176" s="17"/>
      <c r="F176" s="17"/>
      <c r="G176" s="21">
        <f t="shared" si="2"/>
        <v>0</v>
      </c>
      <c r="H176" s="66"/>
    </row>
    <row r="177" spans="1:8" x14ac:dyDescent="0.25">
      <c r="A177" s="74"/>
      <c r="B177" s="74"/>
      <c r="C177" s="13"/>
      <c r="D177" s="66"/>
      <c r="E177" s="17"/>
      <c r="F177" s="17"/>
      <c r="G177" s="21">
        <f t="shared" si="2"/>
        <v>0</v>
      </c>
      <c r="H177" s="66"/>
    </row>
    <row r="178" spans="1:8" x14ac:dyDescent="0.25">
      <c r="A178" s="74"/>
      <c r="B178" s="74"/>
      <c r="C178" s="13"/>
      <c r="D178" s="66"/>
      <c r="E178" s="17"/>
      <c r="F178" s="17"/>
      <c r="G178" s="21">
        <f t="shared" si="2"/>
        <v>0</v>
      </c>
      <c r="H178" s="66"/>
    </row>
    <row r="179" spans="1:8" x14ac:dyDescent="0.25">
      <c r="A179" s="74"/>
      <c r="B179" s="74"/>
      <c r="C179" s="13"/>
      <c r="D179" s="66"/>
      <c r="E179" s="17"/>
      <c r="F179" s="17"/>
      <c r="G179" s="21">
        <f t="shared" si="2"/>
        <v>0</v>
      </c>
      <c r="H179" s="66"/>
    </row>
    <row r="180" spans="1:8" x14ac:dyDescent="0.25">
      <c r="A180" s="74"/>
      <c r="B180" s="74"/>
      <c r="C180" s="13"/>
      <c r="D180" s="66"/>
      <c r="E180" s="17"/>
      <c r="F180" s="17"/>
      <c r="G180" s="21">
        <f t="shared" si="2"/>
        <v>0</v>
      </c>
      <c r="H180" s="66"/>
    </row>
    <row r="181" spans="1:8" x14ac:dyDescent="0.25">
      <c r="A181" s="74"/>
      <c r="B181" s="74"/>
      <c r="C181" s="13"/>
      <c r="D181" s="66"/>
      <c r="E181" s="17"/>
      <c r="F181" s="17"/>
      <c r="G181" s="21">
        <f t="shared" si="2"/>
        <v>0</v>
      </c>
      <c r="H181" s="66"/>
    </row>
    <row r="182" spans="1:8" x14ac:dyDescent="0.25">
      <c r="A182" s="74"/>
      <c r="B182" s="74"/>
      <c r="C182" s="13"/>
      <c r="D182" s="66"/>
      <c r="E182" s="17"/>
      <c r="F182" s="17"/>
      <c r="G182" s="21">
        <f t="shared" si="2"/>
        <v>0</v>
      </c>
      <c r="H182" s="66"/>
    </row>
    <row r="183" spans="1:8" x14ac:dyDescent="0.25">
      <c r="A183" s="74"/>
      <c r="B183" s="74"/>
      <c r="C183" s="13"/>
      <c r="D183" s="66"/>
      <c r="E183" s="17"/>
      <c r="F183" s="17"/>
      <c r="G183" s="21">
        <f t="shared" si="2"/>
        <v>0</v>
      </c>
      <c r="H183" s="66"/>
    </row>
    <row r="184" spans="1:8" x14ac:dyDescent="0.25">
      <c r="A184" s="74"/>
      <c r="B184" s="74"/>
      <c r="C184" s="13"/>
      <c r="D184" s="66"/>
      <c r="E184" s="17"/>
      <c r="F184" s="17"/>
      <c r="G184" s="21">
        <f t="shared" si="2"/>
        <v>0</v>
      </c>
      <c r="H184" s="66"/>
    </row>
    <row r="185" spans="1:8" x14ac:dyDescent="0.25">
      <c r="A185" s="74"/>
      <c r="B185" s="74"/>
      <c r="C185" s="13"/>
      <c r="D185" s="66"/>
      <c r="E185" s="17"/>
      <c r="F185" s="17"/>
      <c r="G185" s="21">
        <f t="shared" si="2"/>
        <v>0</v>
      </c>
      <c r="H185" s="66"/>
    </row>
    <row r="186" spans="1:8" x14ac:dyDescent="0.25">
      <c r="A186" s="74"/>
      <c r="B186" s="74"/>
      <c r="C186" s="13"/>
      <c r="D186" s="66"/>
      <c r="E186" s="17"/>
      <c r="F186" s="17"/>
      <c r="G186" s="21">
        <f t="shared" si="2"/>
        <v>0</v>
      </c>
      <c r="H186" s="66"/>
    </row>
    <row r="187" spans="1:8" x14ac:dyDescent="0.25">
      <c r="A187" s="74"/>
      <c r="B187" s="74"/>
      <c r="C187" s="13"/>
      <c r="D187" s="66"/>
      <c r="E187" s="17"/>
      <c r="F187" s="17"/>
      <c r="G187" s="21">
        <f t="shared" si="2"/>
        <v>0</v>
      </c>
      <c r="H187" s="66"/>
    </row>
    <row r="188" spans="1:8" x14ac:dyDescent="0.25">
      <c r="A188" s="74"/>
      <c r="B188" s="74"/>
      <c r="C188" s="13"/>
      <c r="D188" s="66"/>
      <c r="E188" s="17"/>
      <c r="F188" s="17"/>
      <c r="G188" s="21">
        <f t="shared" si="2"/>
        <v>0</v>
      </c>
      <c r="H188" s="66"/>
    </row>
    <row r="189" spans="1:8" x14ac:dyDescent="0.25">
      <c r="A189" s="74"/>
      <c r="B189" s="74"/>
      <c r="C189" s="13"/>
      <c r="D189" s="66"/>
      <c r="E189" s="17"/>
      <c r="F189" s="17"/>
      <c r="G189" s="21">
        <f t="shared" si="2"/>
        <v>0</v>
      </c>
      <c r="H189" s="66"/>
    </row>
    <row r="190" spans="1:8" x14ac:dyDescent="0.25">
      <c r="A190" s="74"/>
      <c r="B190" s="74"/>
      <c r="C190" s="13"/>
      <c r="D190" s="66"/>
      <c r="E190" s="17"/>
      <c r="F190" s="17"/>
      <c r="G190" s="21">
        <f t="shared" si="2"/>
        <v>0</v>
      </c>
      <c r="H190" s="66"/>
    </row>
    <row r="191" spans="1:8" x14ac:dyDescent="0.25">
      <c r="A191" s="74"/>
      <c r="B191" s="74"/>
      <c r="C191" s="13"/>
      <c r="D191" s="66"/>
      <c r="E191" s="17"/>
      <c r="F191" s="17"/>
      <c r="G191" s="21">
        <f t="shared" si="2"/>
        <v>0</v>
      </c>
      <c r="H191" s="66"/>
    </row>
    <row r="192" spans="1:8" x14ac:dyDescent="0.25">
      <c r="A192" s="74"/>
      <c r="B192" s="74"/>
      <c r="C192" s="13"/>
      <c r="D192" s="66"/>
      <c r="E192" s="17"/>
      <c r="F192" s="17"/>
      <c r="G192" s="21">
        <f t="shared" si="2"/>
        <v>0</v>
      </c>
      <c r="H192" s="66"/>
    </row>
    <row r="193" spans="1:8" x14ac:dyDescent="0.25">
      <c r="A193" s="74"/>
      <c r="B193" s="74"/>
      <c r="C193" s="13"/>
      <c r="D193" s="66"/>
      <c r="E193" s="17"/>
      <c r="F193" s="17"/>
      <c r="G193" s="21">
        <f t="shared" si="2"/>
        <v>0</v>
      </c>
      <c r="H193" s="66"/>
    </row>
    <row r="194" spans="1:8" x14ac:dyDescent="0.25">
      <c r="A194" s="74"/>
      <c r="B194" s="74"/>
      <c r="C194" s="13"/>
      <c r="D194" s="66"/>
      <c r="E194" s="17"/>
      <c r="F194" s="17"/>
      <c r="G194" s="21">
        <f t="shared" si="2"/>
        <v>0</v>
      </c>
      <c r="H194" s="66"/>
    </row>
    <row r="195" spans="1:8" x14ac:dyDescent="0.25">
      <c r="A195" s="74"/>
      <c r="B195" s="74"/>
      <c r="C195" s="13"/>
      <c r="D195" s="66"/>
      <c r="E195" s="17"/>
      <c r="F195" s="17"/>
      <c r="G195" s="21">
        <f t="shared" si="2"/>
        <v>0</v>
      </c>
      <c r="H195" s="66"/>
    </row>
    <row r="196" spans="1:8" x14ac:dyDescent="0.25">
      <c r="A196" s="74"/>
      <c r="B196" s="74"/>
      <c r="C196" s="13"/>
      <c r="D196" s="66"/>
      <c r="E196" s="17"/>
      <c r="F196" s="17"/>
      <c r="G196" s="21">
        <f t="shared" si="2"/>
        <v>0</v>
      </c>
      <c r="H196" s="66"/>
    </row>
    <row r="197" spans="1:8" x14ac:dyDescent="0.25">
      <c r="A197" s="74"/>
      <c r="B197" s="74"/>
      <c r="C197" s="13"/>
      <c r="D197" s="66"/>
      <c r="E197" s="17"/>
      <c r="F197" s="17"/>
      <c r="G197" s="21">
        <f t="shared" si="2"/>
        <v>0</v>
      </c>
      <c r="H197" s="66"/>
    </row>
    <row r="198" spans="1:8" x14ac:dyDescent="0.25">
      <c r="A198" s="74"/>
      <c r="B198" s="74"/>
      <c r="C198" s="13"/>
      <c r="D198" s="66"/>
      <c r="E198" s="17"/>
      <c r="F198" s="17"/>
      <c r="G198" s="21">
        <f t="shared" ref="G198:G261" si="3">G197+E198-F198</f>
        <v>0</v>
      </c>
      <c r="H198" s="66"/>
    </row>
    <row r="199" spans="1:8" x14ac:dyDescent="0.25">
      <c r="A199" s="74"/>
      <c r="B199" s="74"/>
      <c r="C199" s="13"/>
      <c r="D199" s="66"/>
      <c r="E199" s="17"/>
      <c r="F199" s="17"/>
      <c r="G199" s="21">
        <f t="shared" si="3"/>
        <v>0</v>
      </c>
      <c r="H199" s="66"/>
    </row>
    <row r="200" spans="1:8" x14ac:dyDescent="0.25">
      <c r="A200" s="74"/>
      <c r="B200" s="74"/>
      <c r="C200" s="13"/>
      <c r="D200" s="66"/>
      <c r="E200" s="17"/>
      <c r="F200" s="17"/>
      <c r="G200" s="21">
        <f t="shared" si="3"/>
        <v>0</v>
      </c>
      <c r="H200" s="66"/>
    </row>
    <row r="201" spans="1:8" x14ac:dyDescent="0.25">
      <c r="A201" s="74"/>
      <c r="B201" s="74"/>
      <c r="C201" s="13"/>
      <c r="D201" s="66"/>
      <c r="E201" s="17"/>
      <c r="F201" s="17"/>
      <c r="G201" s="21">
        <f t="shared" si="3"/>
        <v>0</v>
      </c>
      <c r="H201" s="66"/>
    </row>
    <row r="202" spans="1:8" x14ac:dyDescent="0.25">
      <c r="A202" s="74"/>
      <c r="B202" s="74"/>
      <c r="C202" s="13"/>
      <c r="D202" s="66"/>
      <c r="E202" s="17"/>
      <c r="F202" s="17"/>
      <c r="G202" s="21">
        <f t="shared" si="3"/>
        <v>0</v>
      </c>
      <c r="H202" s="66"/>
    </row>
    <row r="203" spans="1:8" x14ac:dyDescent="0.25">
      <c r="A203" s="74"/>
      <c r="B203" s="74"/>
      <c r="C203" s="13"/>
      <c r="D203" s="66"/>
      <c r="E203" s="17"/>
      <c r="F203" s="17"/>
      <c r="G203" s="21">
        <f t="shared" si="3"/>
        <v>0</v>
      </c>
      <c r="H203" s="66"/>
    </row>
    <row r="204" spans="1:8" x14ac:dyDescent="0.25">
      <c r="A204" s="74"/>
      <c r="B204" s="74"/>
      <c r="C204" s="13"/>
      <c r="D204" s="66"/>
      <c r="E204" s="17"/>
      <c r="F204" s="17"/>
      <c r="G204" s="21">
        <f t="shared" si="3"/>
        <v>0</v>
      </c>
      <c r="H204" s="66"/>
    </row>
    <row r="205" spans="1:8" x14ac:dyDescent="0.25">
      <c r="A205" s="74"/>
      <c r="B205" s="74"/>
      <c r="C205" s="13"/>
      <c r="D205" s="66"/>
      <c r="E205" s="17"/>
      <c r="F205" s="17"/>
      <c r="G205" s="21">
        <f t="shared" si="3"/>
        <v>0</v>
      </c>
      <c r="H205" s="66"/>
    </row>
    <row r="206" spans="1:8" x14ac:dyDescent="0.25">
      <c r="A206" s="74"/>
      <c r="B206" s="74"/>
      <c r="C206" s="13"/>
      <c r="D206" s="66"/>
      <c r="E206" s="17"/>
      <c r="F206" s="17"/>
      <c r="G206" s="21">
        <f t="shared" si="3"/>
        <v>0</v>
      </c>
      <c r="H206" s="66"/>
    </row>
    <row r="207" spans="1:8" x14ac:dyDescent="0.25">
      <c r="A207" s="74"/>
      <c r="B207" s="74"/>
      <c r="C207" s="13"/>
      <c r="D207" s="66"/>
      <c r="E207" s="17"/>
      <c r="F207" s="17"/>
      <c r="G207" s="21">
        <f t="shared" si="3"/>
        <v>0</v>
      </c>
      <c r="H207" s="66"/>
    </row>
    <row r="208" spans="1:8" x14ac:dyDescent="0.25">
      <c r="A208" s="74"/>
      <c r="B208" s="74"/>
      <c r="C208" s="13"/>
      <c r="D208" s="66"/>
      <c r="E208" s="17"/>
      <c r="F208" s="17"/>
      <c r="G208" s="21">
        <f t="shared" si="3"/>
        <v>0</v>
      </c>
      <c r="H208" s="66"/>
    </row>
    <row r="209" spans="1:8" x14ac:dyDescent="0.25">
      <c r="A209" s="74"/>
      <c r="B209" s="74"/>
      <c r="C209" s="13"/>
      <c r="D209" s="66"/>
      <c r="E209" s="17"/>
      <c r="F209" s="17"/>
      <c r="G209" s="21">
        <f t="shared" si="3"/>
        <v>0</v>
      </c>
      <c r="H209" s="66"/>
    </row>
    <row r="210" spans="1:8" x14ac:dyDescent="0.25">
      <c r="A210" s="74"/>
      <c r="B210" s="74"/>
      <c r="C210" s="13"/>
      <c r="D210" s="66"/>
      <c r="E210" s="17"/>
      <c r="F210" s="17"/>
      <c r="G210" s="21">
        <f t="shared" si="3"/>
        <v>0</v>
      </c>
      <c r="H210" s="66"/>
    </row>
    <row r="211" spans="1:8" x14ac:dyDescent="0.25">
      <c r="A211" s="74"/>
      <c r="B211" s="74"/>
      <c r="C211" s="13"/>
      <c r="D211" s="66"/>
      <c r="E211" s="17"/>
      <c r="F211" s="17"/>
      <c r="G211" s="21">
        <f t="shared" si="3"/>
        <v>0</v>
      </c>
      <c r="H211" s="66"/>
    </row>
    <row r="212" spans="1:8" x14ac:dyDescent="0.25">
      <c r="A212" s="74"/>
      <c r="B212" s="74"/>
      <c r="C212" s="13"/>
      <c r="D212" s="66"/>
      <c r="E212" s="17"/>
      <c r="F212" s="17"/>
      <c r="G212" s="21">
        <f t="shared" si="3"/>
        <v>0</v>
      </c>
      <c r="H212" s="66"/>
    </row>
    <row r="213" spans="1:8" x14ac:dyDescent="0.25">
      <c r="A213" s="74"/>
      <c r="B213" s="74"/>
      <c r="C213" s="13"/>
      <c r="D213" s="66"/>
      <c r="E213" s="17"/>
      <c r="F213" s="17"/>
      <c r="G213" s="21">
        <f t="shared" si="3"/>
        <v>0</v>
      </c>
      <c r="H213" s="66"/>
    </row>
    <row r="214" spans="1:8" x14ac:dyDescent="0.25">
      <c r="A214" s="74"/>
      <c r="B214" s="74"/>
      <c r="C214" s="13"/>
      <c r="D214" s="66"/>
      <c r="E214" s="17"/>
      <c r="F214" s="17"/>
      <c r="G214" s="21">
        <f t="shared" si="3"/>
        <v>0</v>
      </c>
      <c r="H214" s="66"/>
    </row>
    <row r="215" spans="1:8" x14ac:dyDescent="0.25">
      <c r="A215" s="74"/>
      <c r="B215" s="74"/>
      <c r="C215" s="13"/>
      <c r="D215" s="66"/>
      <c r="E215" s="17"/>
      <c r="F215" s="17"/>
      <c r="G215" s="21">
        <f t="shared" si="3"/>
        <v>0</v>
      </c>
      <c r="H215" s="66"/>
    </row>
    <row r="216" spans="1:8" x14ac:dyDescent="0.25">
      <c r="A216" s="74"/>
      <c r="B216" s="74"/>
      <c r="C216" s="13"/>
      <c r="D216" s="66"/>
      <c r="E216" s="17"/>
      <c r="F216" s="17"/>
      <c r="G216" s="21">
        <f t="shared" si="3"/>
        <v>0</v>
      </c>
      <c r="H216" s="66"/>
    </row>
    <row r="217" spans="1:8" x14ac:dyDescent="0.25">
      <c r="A217" s="74"/>
      <c r="B217" s="74"/>
      <c r="C217" s="13"/>
      <c r="D217" s="66"/>
      <c r="E217" s="17"/>
      <c r="F217" s="17"/>
      <c r="G217" s="21">
        <f t="shared" si="3"/>
        <v>0</v>
      </c>
      <c r="H217" s="66"/>
    </row>
    <row r="218" spans="1:8" x14ac:dyDescent="0.25">
      <c r="A218" s="74"/>
      <c r="B218" s="74"/>
      <c r="C218" s="13"/>
      <c r="D218" s="66"/>
      <c r="E218" s="17"/>
      <c r="F218" s="17"/>
      <c r="G218" s="21">
        <f t="shared" si="3"/>
        <v>0</v>
      </c>
      <c r="H218" s="66"/>
    </row>
    <row r="219" spans="1:8" x14ac:dyDescent="0.25">
      <c r="A219" s="74"/>
      <c r="B219" s="74"/>
      <c r="C219" s="13"/>
      <c r="D219" s="66"/>
      <c r="E219" s="17"/>
      <c r="F219" s="17"/>
      <c r="G219" s="21">
        <f t="shared" si="3"/>
        <v>0</v>
      </c>
      <c r="H219" s="66"/>
    </row>
    <row r="220" spans="1:8" x14ac:dyDescent="0.25">
      <c r="A220" s="74"/>
      <c r="B220" s="74"/>
      <c r="C220" s="13"/>
      <c r="D220" s="66"/>
      <c r="E220" s="17"/>
      <c r="F220" s="17"/>
      <c r="G220" s="21">
        <f t="shared" si="3"/>
        <v>0</v>
      </c>
      <c r="H220" s="66"/>
    </row>
    <row r="221" spans="1:8" x14ac:dyDescent="0.25">
      <c r="A221" s="74"/>
      <c r="B221" s="74"/>
      <c r="C221" s="13"/>
      <c r="D221" s="66"/>
      <c r="E221" s="17"/>
      <c r="F221" s="17"/>
      <c r="G221" s="21">
        <f t="shared" si="3"/>
        <v>0</v>
      </c>
      <c r="H221" s="66"/>
    </row>
    <row r="222" spans="1:8" x14ac:dyDescent="0.25">
      <c r="A222" s="74"/>
      <c r="B222" s="74"/>
      <c r="C222" s="13"/>
      <c r="D222" s="66"/>
      <c r="E222" s="17"/>
      <c r="F222" s="17"/>
      <c r="G222" s="21">
        <f t="shared" si="3"/>
        <v>0</v>
      </c>
      <c r="H222" s="66"/>
    </row>
    <row r="223" spans="1:8" x14ac:dyDescent="0.25">
      <c r="A223" s="74"/>
      <c r="B223" s="74"/>
      <c r="C223" s="13"/>
      <c r="D223" s="66"/>
      <c r="E223" s="17"/>
      <c r="F223" s="17"/>
      <c r="G223" s="21">
        <f t="shared" si="3"/>
        <v>0</v>
      </c>
      <c r="H223" s="66"/>
    </row>
    <row r="224" spans="1:8" x14ac:dyDescent="0.25">
      <c r="A224" s="74"/>
      <c r="B224" s="74"/>
      <c r="C224" s="13"/>
      <c r="D224" s="66"/>
      <c r="E224" s="17"/>
      <c r="F224" s="17"/>
      <c r="G224" s="21">
        <f t="shared" si="3"/>
        <v>0</v>
      </c>
      <c r="H224" s="66"/>
    </row>
    <row r="225" spans="1:8" x14ac:dyDescent="0.25">
      <c r="A225" s="74"/>
      <c r="B225" s="74"/>
      <c r="C225" s="13"/>
      <c r="D225" s="66"/>
      <c r="E225" s="17"/>
      <c r="F225" s="17"/>
      <c r="G225" s="21">
        <f t="shared" si="3"/>
        <v>0</v>
      </c>
      <c r="H225" s="66"/>
    </row>
    <row r="226" spans="1:8" x14ac:dyDescent="0.25">
      <c r="A226" s="74"/>
      <c r="B226" s="74"/>
      <c r="C226" s="13"/>
      <c r="D226" s="66"/>
      <c r="E226" s="17"/>
      <c r="F226" s="17"/>
      <c r="G226" s="21">
        <f t="shared" si="3"/>
        <v>0</v>
      </c>
      <c r="H226" s="66"/>
    </row>
    <row r="227" spans="1:8" x14ac:dyDescent="0.25">
      <c r="A227" s="74"/>
      <c r="B227" s="74"/>
      <c r="C227" s="13"/>
      <c r="D227" s="66"/>
      <c r="E227" s="17"/>
      <c r="F227" s="17"/>
      <c r="G227" s="21">
        <f t="shared" si="3"/>
        <v>0</v>
      </c>
      <c r="H227" s="66"/>
    </row>
    <row r="228" spans="1:8" x14ac:dyDescent="0.25">
      <c r="A228" s="74"/>
      <c r="B228" s="74"/>
      <c r="C228" s="13"/>
      <c r="D228" s="66"/>
      <c r="E228" s="17"/>
      <c r="F228" s="17"/>
      <c r="G228" s="21">
        <f t="shared" si="3"/>
        <v>0</v>
      </c>
      <c r="H228" s="66"/>
    </row>
    <row r="229" spans="1:8" x14ac:dyDescent="0.25">
      <c r="A229" s="74"/>
      <c r="B229" s="74"/>
      <c r="C229" s="13"/>
      <c r="D229" s="66"/>
      <c r="E229" s="17"/>
      <c r="F229" s="17"/>
      <c r="G229" s="21">
        <f t="shared" si="3"/>
        <v>0</v>
      </c>
      <c r="H229" s="66"/>
    </row>
    <row r="230" spans="1:8" x14ac:dyDescent="0.25">
      <c r="A230" s="74"/>
      <c r="B230" s="74"/>
      <c r="C230" s="13"/>
      <c r="D230" s="66"/>
      <c r="E230" s="17"/>
      <c r="F230" s="17"/>
      <c r="G230" s="21">
        <f t="shared" si="3"/>
        <v>0</v>
      </c>
      <c r="H230" s="66"/>
    </row>
    <row r="231" spans="1:8" x14ac:dyDescent="0.25">
      <c r="A231" s="74"/>
      <c r="B231" s="74"/>
      <c r="C231" s="13"/>
      <c r="D231" s="66"/>
      <c r="E231" s="17"/>
      <c r="F231" s="17"/>
      <c r="G231" s="21">
        <f t="shared" si="3"/>
        <v>0</v>
      </c>
      <c r="H231" s="66"/>
    </row>
    <row r="232" spans="1:8" x14ac:dyDescent="0.25">
      <c r="A232" s="74"/>
      <c r="B232" s="74"/>
      <c r="C232" s="13"/>
      <c r="D232" s="66"/>
      <c r="E232" s="17"/>
      <c r="F232" s="17"/>
      <c r="G232" s="21">
        <f t="shared" si="3"/>
        <v>0</v>
      </c>
      <c r="H232" s="66"/>
    </row>
    <row r="233" spans="1:8" x14ac:dyDescent="0.25">
      <c r="A233" s="74"/>
      <c r="B233" s="74"/>
      <c r="C233" s="13"/>
      <c r="D233" s="66"/>
      <c r="E233" s="17"/>
      <c r="F233" s="17"/>
      <c r="G233" s="21">
        <f t="shared" si="3"/>
        <v>0</v>
      </c>
      <c r="H233" s="66"/>
    </row>
    <row r="234" spans="1:8" x14ac:dyDescent="0.25">
      <c r="A234" s="74"/>
      <c r="B234" s="74"/>
      <c r="C234" s="13"/>
      <c r="D234" s="66"/>
      <c r="E234" s="17"/>
      <c r="F234" s="17"/>
      <c r="G234" s="21">
        <f t="shared" si="3"/>
        <v>0</v>
      </c>
      <c r="H234" s="66"/>
    </row>
    <row r="235" spans="1:8" x14ac:dyDescent="0.25">
      <c r="A235" s="74"/>
      <c r="B235" s="74"/>
      <c r="C235" s="13"/>
      <c r="D235" s="66"/>
      <c r="E235" s="17"/>
      <c r="F235" s="17"/>
      <c r="G235" s="21">
        <f t="shared" si="3"/>
        <v>0</v>
      </c>
      <c r="H235" s="66"/>
    </row>
    <row r="236" spans="1:8" x14ac:dyDescent="0.25">
      <c r="A236" s="74"/>
      <c r="B236" s="74"/>
      <c r="C236" s="13"/>
      <c r="D236" s="66"/>
      <c r="E236" s="17"/>
      <c r="F236" s="17"/>
      <c r="G236" s="21">
        <f t="shared" si="3"/>
        <v>0</v>
      </c>
      <c r="H236" s="66"/>
    </row>
    <row r="237" spans="1:8" x14ac:dyDescent="0.25">
      <c r="A237" s="74"/>
      <c r="B237" s="74"/>
      <c r="C237" s="13"/>
      <c r="D237" s="66"/>
      <c r="E237" s="17"/>
      <c r="F237" s="17"/>
      <c r="G237" s="21">
        <f t="shared" si="3"/>
        <v>0</v>
      </c>
      <c r="H237" s="66"/>
    </row>
    <row r="238" spans="1:8" x14ac:dyDescent="0.25">
      <c r="A238" s="74"/>
      <c r="B238" s="74"/>
      <c r="C238" s="13"/>
      <c r="D238" s="66"/>
      <c r="E238" s="17"/>
      <c r="F238" s="17"/>
      <c r="G238" s="21">
        <f t="shared" si="3"/>
        <v>0</v>
      </c>
      <c r="H238" s="66"/>
    </row>
    <row r="239" spans="1:8" x14ac:dyDescent="0.25">
      <c r="A239" s="74"/>
      <c r="B239" s="74"/>
      <c r="C239" s="13"/>
      <c r="D239" s="66"/>
      <c r="E239" s="17"/>
      <c r="F239" s="17"/>
      <c r="G239" s="21">
        <f t="shared" si="3"/>
        <v>0</v>
      </c>
      <c r="H239" s="66"/>
    </row>
    <row r="240" spans="1:8" x14ac:dyDescent="0.25">
      <c r="A240" s="74"/>
      <c r="B240" s="74"/>
      <c r="C240" s="13"/>
      <c r="D240" s="66"/>
      <c r="E240" s="17"/>
      <c r="F240" s="17"/>
      <c r="G240" s="21">
        <f t="shared" si="3"/>
        <v>0</v>
      </c>
      <c r="H240" s="66"/>
    </row>
    <row r="241" spans="1:8" x14ac:dyDescent="0.25">
      <c r="A241" s="74"/>
      <c r="B241" s="74"/>
      <c r="C241" s="13"/>
      <c r="D241" s="66"/>
      <c r="E241" s="17"/>
      <c r="F241" s="17"/>
      <c r="G241" s="21">
        <f t="shared" si="3"/>
        <v>0</v>
      </c>
      <c r="H241" s="66"/>
    </row>
    <row r="242" spans="1:8" x14ac:dyDescent="0.25">
      <c r="A242" s="74"/>
      <c r="B242" s="74"/>
      <c r="C242" s="13"/>
      <c r="D242" s="66"/>
      <c r="E242" s="17"/>
      <c r="F242" s="17"/>
      <c r="G242" s="21">
        <f t="shared" si="3"/>
        <v>0</v>
      </c>
      <c r="H242" s="66"/>
    </row>
    <row r="243" spans="1:8" x14ac:dyDescent="0.25">
      <c r="A243" s="74"/>
      <c r="B243" s="74"/>
      <c r="C243" s="13"/>
      <c r="D243" s="66"/>
      <c r="E243" s="17"/>
      <c r="F243" s="17"/>
      <c r="G243" s="21">
        <f t="shared" si="3"/>
        <v>0</v>
      </c>
      <c r="H243" s="66"/>
    </row>
    <row r="244" spans="1:8" x14ac:dyDescent="0.25">
      <c r="A244" s="74"/>
      <c r="B244" s="74"/>
      <c r="C244" s="13"/>
      <c r="D244" s="66"/>
      <c r="E244" s="17"/>
      <c r="F244" s="17"/>
      <c r="G244" s="21">
        <f t="shared" si="3"/>
        <v>0</v>
      </c>
      <c r="H244" s="66"/>
    </row>
    <row r="245" spans="1:8" x14ac:dyDescent="0.25">
      <c r="A245" s="74"/>
      <c r="B245" s="74"/>
      <c r="C245" s="13"/>
      <c r="D245" s="66"/>
      <c r="E245" s="17"/>
      <c r="F245" s="17"/>
      <c r="G245" s="21">
        <f t="shared" si="3"/>
        <v>0</v>
      </c>
      <c r="H245" s="66"/>
    </row>
    <row r="246" spans="1:8" x14ac:dyDescent="0.25">
      <c r="A246" s="74"/>
      <c r="B246" s="74"/>
      <c r="C246" s="13"/>
      <c r="D246" s="66"/>
      <c r="E246" s="17"/>
      <c r="F246" s="17"/>
      <c r="G246" s="21">
        <f t="shared" si="3"/>
        <v>0</v>
      </c>
      <c r="H246" s="66"/>
    </row>
    <row r="247" spans="1:8" x14ac:dyDescent="0.25">
      <c r="A247" s="74"/>
      <c r="B247" s="74"/>
      <c r="C247" s="13"/>
      <c r="D247" s="66"/>
      <c r="E247" s="17"/>
      <c r="F247" s="17"/>
      <c r="G247" s="21">
        <f t="shared" si="3"/>
        <v>0</v>
      </c>
      <c r="H247" s="66"/>
    </row>
    <row r="248" spans="1:8" x14ac:dyDescent="0.25">
      <c r="A248" s="74"/>
      <c r="B248" s="74"/>
      <c r="C248" s="13"/>
      <c r="D248" s="66"/>
      <c r="E248" s="17"/>
      <c r="F248" s="17"/>
      <c r="G248" s="21">
        <f t="shared" si="3"/>
        <v>0</v>
      </c>
      <c r="H248" s="66"/>
    </row>
    <row r="249" spans="1:8" x14ac:dyDescent="0.25">
      <c r="A249" s="74"/>
      <c r="B249" s="74"/>
      <c r="C249" s="13"/>
      <c r="D249" s="66"/>
      <c r="E249" s="17"/>
      <c r="F249" s="17"/>
      <c r="G249" s="21">
        <f t="shared" si="3"/>
        <v>0</v>
      </c>
      <c r="H249" s="66"/>
    </row>
    <row r="250" spans="1:8" x14ac:dyDescent="0.25">
      <c r="A250" s="74"/>
      <c r="B250" s="74"/>
      <c r="C250" s="13"/>
      <c r="D250" s="66"/>
      <c r="E250" s="17"/>
      <c r="F250" s="17"/>
      <c r="G250" s="21">
        <f t="shared" si="3"/>
        <v>0</v>
      </c>
      <c r="H250" s="66"/>
    </row>
    <row r="251" spans="1:8" x14ac:dyDescent="0.25">
      <c r="A251" s="74"/>
      <c r="B251" s="74"/>
      <c r="C251" s="13"/>
      <c r="D251" s="66"/>
      <c r="E251" s="17"/>
      <c r="F251" s="17"/>
      <c r="G251" s="21">
        <f t="shared" si="3"/>
        <v>0</v>
      </c>
      <c r="H251" s="66"/>
    </row>
    <row r="252" spans="1:8" x14ac:dyDescent="0.25">
      <c r="A252" s="74"/>
      <c r="B252" s="74"/>
      <c r="C252" s="13"/>
      <c r="D252" s="66"/>
      <c r="E252" s="17"/>
      <c r="F252" s="17"/>
      <c r="G252" s="21">
        <f t="shared" si="3"/>
        <v>0</v>
      </c>
      <c r="H252" s="66"/>
    </row>
    <row r="253" spans="1:8" x14ac:dyDescent="0.25">
      <c r="A253" s="74"/>
      <c r="B253" s="74"/>
      <c r="C253" s="13"/>
      <c r="D253" s="66"/>
      <c r="E253" s="17"/>
      <c r="F253" s="17"/>
      <c r="G253" s="21">
        <f t="shared" si="3"/>
        <v>0</v>
      </c>
      <c r="H253" s="66"/>
    </row>
    <row r="254" spans="1:8" x14ac:dyDescent="0.25">
      <c r="A254" s="74"/>
      <c r="B254" s="74"/>
      <c r="C254" s="13"/>
      <c r="D254" s="66"/>
      <c r="E254" s="17"/>
      <c r="F254" s="17"/>
      <c r="G254" s="21">
        <f t="shared" si="3"/>
        <v>0</v>
      </c>
      <c r="H254" s="66"/>
    </row>
    <row r="255" spans="1:8" x14ac:dyDescent="0.25">
      <c r="A255" s="74"/>
      <c r="B255" s="74"/>
      <c r="C255" s="13"/>
      <c r="D255" s="66"/>
      <c r="E255" s="17"/>
      <c r="F255" s="17"/>
      <c r="G255" s="21">
        <f t="shared" si="3"/>
        <v>0</v>
      </c>
      <c r="H255" s="66"/>
    </row>
    <row r="256" spans="1:8" x14ac:dyDescent="0.25">
      <c r="A256" s="74"/>
      <c r="B256" s="74"/>
      <c r="C256" s="13"/>
      <c r="D256" s="66"/>
      <c r="E256" s="17"/>
      <c r="F256" s="17"/>
      <c r="G256" s="21">
        <f t="shared" si="3"/>
        <v>0</v>
      </c>
      <c r="H256" s="66"/>
    </row>
    <row r="257" spans="1:8" x14ac:dyDescent="0.25">
      <c r="A257" s="74"/>
      <c r="B257" s="74"/>
      <c r="C257" s="13"/>
      <c r="D257" s="66"/>
      <c r="E257" s="17"/>
      <c r="F257" s="17"/>
      <c r="G257" s="21">
        <f t="shared" si="3"/>
        <v>0</v>
      </c>
      <c r="H257" s="66"/>
    </row>
    <row r="258" spans="1:8" x14ac:dyDescent="0.25">
      <c r="A258" s="74"/>
      <c r="B258" s="74"/>
      <c r="C258" s="13"/>
      <c r="D258" s="66"/>
      <c r="E258" s="17"/>
      <c r="F258" s="17"/>
      <c r="G258" s="21">
        <f t="shared" si="3"/>
        <v>0</v>
      </c>
      <c r="H258" s="66"/>
    </row>
    <row r="259" spans="1:8" x14ac:dyDescent="0.25">
      <c r="A259" s="74"/>
      <c r="B259" s="74"/>
      <c r="C259" s="13"/>
      <c r="D259" s="66"/>
      <c r="E259" s="17"/>
      <c r="F259" s="17"/>
      <c r="G259" s="21">
        <f t="shared" si="3"/>
        <v>0</v>
      </c>
      <c r="H259" s="66"/>
    </row>
    <row r="260" spans="1:8" x14ac:dyDescent="0.25">
      <c r="A260" s="74"/>
      <c r="B260" s="74"/>
      <c r="C260" s="13"/>
      <c r="D260" s="66"/>
      <c r="E260" s="17"/>
      <c r="F260" s="17"/>
      <c r="G260" s="21">
        <f t="shared" si="3"/>
        <v>0</v>
      </c>
      <c r="H260" s="66"/>
    </row>
    <row r="261" spans="1:8" x14ac:dyDescent="0.25">
      <c r="A261" s="74"/>
      <c r="B261" s="74"/>
      <c r="C261" s="13"/>
      <c r="D261" s="66"/>
      <c r="E261" s="17"/>
      <c r="F261" s="17"/>
      <c r="G261" s="21">
        <f t="shared" si="3"/>
        <v>0</v>
      </c>
      <c r="H261" s="66"/>
    </row>
    <row r="262" spans="1:8" x14ac:dyDescent="0.25">
      <c r="A262" s="74"/>
      <c r="B262" s="74"/>
      <c r="C262" s="13"/>
      <c r="D262" s="66"/>
      <c r="E262" s="17"/>
      <c r="F262" s="17"/>
      <c r="G262" s="21">
        <f t="shared" ref="G262:G298" si="4">G261+E262-F262</f>
        <v>0</v>
      </c>
      <c r="H262" s="66"/>
    </row>
    <row r="263" spans="1:8" x14ac:dyDescent="0.25">
      <c r="A263" s="74"/>
      <c r="B263" s="74"/>
      <c r="C263" s="13"/>
      <c r="D263" s="66"/>
      <c r="E263" s="17"/>
      <c r="F263" s="17"/>
      <c r="G263" s="21">
        <f t="shared" si="4"/>
        <v>0</v>
      </c>
      <c r="H263" s="66"/>
    </row>
    <row r="264" spans="1:8" x14ac:dyDescent="0.25">
      <c r="A264" s="74"/>
      <c r="B264" s="74"/>
      <c r="C264" s="13"/>
      <c r="D264" s="66"/>
      <c r="E264" s="17"/>
      <c r="F264" s="17"/>
      <c r="G264" s="21">
        <f t="shared" si="4"/>
        <v>0</v>
      </c>
      <c r="H264" s="66"/>
    </row>
    <row r="265" spans="1:8" x14ac:dyDescent="0.25">
      <c r="A265" s="74"/>
      <c r="B265" s="74"/>
      <c r="C265" s="13"/>
      <c r="D265" s="66"/>
      <c r="E265" s="17"/>
      <c r="F265" s="17"/>
      <c r="G265" s="21">
        <f t="shared" si="4"/>
        <v>0</v>
      </c>
      <c r="H265" s="66"/>
    </row>
    <row r="266" spans="1:8" x14ac:dyDescent="0.25">
      <c r="A266" s="74"/>
      <c r="B266" s="74"/>
      <c r="C266" s="13"/>
      <c r="D266" s="66"/>
      <c r="E266" s="17"/>
      <c r="F266" s="17"/>
      <c r="G266" s="21">
        <f t="shared" si="4"/>
        <v>0</v>
      </c>
      <c r="H266" s="66"/>
    </row>
    <row r="267" spans="1:8" x14ac:dyDescent="0.25">
      <c r="A267" s="74"/>
      <c r="B267" s="74"/>
      <c r="C267" s="13"/>
      <c r="D267" s="66"/>
      <c r="E267" s="17"/>
      <c r="F267" s="17"/>
      <c r="G267" s="21">
        <f t="shared" si="4"/>
        <v>0</v>
      </c>
      <c r="H267" s="66"/>
    </row>
    <row r="268" spans="1:8" x14ac:dyDescent="0.25">
      <c r="A268" s="74"/>
      <c r="B268" s="74"/>
      <c r="C268" s="13"/>
      <c r="D268" s="66"/>
      <c r="E268" s="17"/>
      <c r="F268" s="17"/>
      <c r="G268" s="21">
        <f t="shared" si="4"/>
        <v>0</v>
      </c>
      <c r="H268" s="66"/>
    </row>
    <row r="269" spans="1:8" x14ac:dyDescent="0.25">
      <c r="A269" s="74"/>
      <c r="B269" s="74"/>
      <c r="C269" s="13"/>
      <c r="D269" s="66"/>
      <c r="E269" s="17"/>
      <c r="F269" s="17"/>
      <c r="G269" s="21">
        <f t="shared" si="4"/>
        <v>0</v>
      </c>
      <c r="H269" s="66"/>
    </row>
    <row r="270" spans="1:8" x14ac:dyDescent="0.25">
      <c r="A270" s="74"/>
      <c r="B270" s="74"/>
      <c r="C270" s="13"/>
      <c r="D270" s="66"/>
      <c r="E270" s="17"/>
      <c r="F270" s="17"/>
      <c r="G270" s="21">
        <f t="shared" si="4"/>
        <v>0</v>
      </c>
      <c r="H270" s="66"/>
    </row>
    <row r="271" spans="1:8" x14ac:dyDescent="0.25">
      <c r="A271" s="74"/>
      <c r="B271" s="74"/>
      <c r="C271" s="13"/>
      <c r="D271" s="66"/>
      <c r="E271" s="17"/>
      <c r="F271" s="17"/>
      <c r="G271" s="21">
        <f t="shared" si="4"/>
        <v>0</v>
      </c>
      <c r="H271" s="66"/>
    </row>
    <row r="272" spans="1:8" x14ac:dyDescent="0.25">
      <c r="A272" s="74"/>
      <c r="B272" s="74"/>
      <c r="C272" s="13"/>
      <c r="D272" s="66"/>
      <c r="E272" s="17"/>
      <c r="F272" s="17"/>
      <c r="G272" s="21">
        <f t="shared" si="4"/>
        <v>0</v>
      </c>
      <c r="H272" s="66"/>
    </row>
    <row r="273" spans="1:8" x14ac:dyDescent="0.25">
      <c r="A273" s="74"/>
      <c r="B273" s="74"/>
      <c r="C273" s="13"/>
      <c r="D273" s="66"/>
      <c r="E273" s="17"/>
      <c r="F273" s="17"/>
      <c r="G273" s="21">
        <f t="shared" si="4"/>
        <v>0</v>
      </c>
      <c r="H273" s="66"/>
    </row>
    <row r="274" spans="1:8" x14ac:dyDescent="0.25">
      <c r="A274" s="74"/>
      <c r="B274" s="74"/>
      <c r="C274" s="13"/>
      <c r="D274" s="66"/>
      <c r="E274" s="17"/>
      <c r="F274" s="17"/>
      <c r="G274" s="21">
        <f t="shared" si="4"/>
        <v>0</v>
      </c>
      <c r="H274" s="66"/>
    </row>
    <row r="275" spans="1:8" x14ac:dyDescent="0.25">
      <c r="A275" s="74"/>
      <c r="B275" s="74"/>
      <c r="C275" s="13"/>
      <c r="D275" s="66"/>
      <c r="E275" s="17"/>
      <c r="F275" s="17"/>
      <c r="G275" s="21">
        <f t="shared" si="4"/>
        <v>0</v>
      </c>
      <c r="H275" s="66"/>
    </row>
    <row r="276" spans="1:8" x14ac:dyDescent="0.25">
      <c r="A276" s="74"/>
      <c r="B276" s="74"/>
      <c r="C276" s="13"/>
      <c r="D276" s="66"/>
      <c r="E276" s="17"/>
      <c r="F276" s="17"/>
      <c r="G276" s="21">
        <f t="shared" si="4"/>
        <v>0</v>
      </c>
      <c r="H276" s="66"/>
    </row>
    <row r="277" spans="1:8" x14ac:dyDescent="0.25">
      <c r="A277" s="74"/>
      <c r="B277" s="74"/>
      <c r="C277" s="13"/>
      <c r="D277" s="66"/>
      <c r="E277" s="17"/>
      <c r="F277" s="17"/>
      <c r="G277" s="21">
        <f t="shared" si="4"/>
        <v>0</v>
      </c>
      <c r="H277" s="66"/>
    </row>
    <row r="278" spans="1:8" x14ac:dyDescent="0.25">
      <c r="A278" s="74"/>
      <c r="B278" s="74"/>
      <c r="C278" s="13"/>
      <c r="D278" s="66"/>
      <c r="E278" s="17"/>
      <c r="F278" s="17"/>
      <c r="G278" s="21">
        <f t="shared" si="4"/>
        <v>0</v>
      </c>
      <c r="H278" s="66"/>
    </row>
    <row r="279" spans="1:8" x14ac:dyDescent="0.25">
      <c r="A279" s="74"/>
      <c r="B279" s="74"/>
      <c r="C279" s="13"/>
      <c r="D279" s="66"/>
      <c r="E279" s="17"/>
      <c r="F279" s="17"/>
      <c r="G279" s="21">
        <f t="shared" si="4"/>
        <v>0</v>
      </c>
      <c r="H279" s="66"/>
    </row>
    <row r="280" spans="1:8" x14ac:dyDescent="0.25">
      <c r="A280" s="74"/>
      <c r="B280" s="74"/>
      <c r="C280" s="13"/>
      <c r="D280" s="66"/>
      <c r="E280" s="17"/>
      <c r="F280" s="17"/>
      <c r="G280" s="21">
        <f t="shared" si="4"/>
        <v>0</v>
      </c>
      <c r="H280" s="66"/>
    </row>
    <row r="281" spans="1:8" x14ac:dyDescent="0.25">
      <c r="A281" s="74"/>
      <c r="B281" s="74"/>
      <c r="C281" s="13"/>
      <c r="D281" s="66"/>
      <c r="E281" s="17"/>
      <c r="F281" s="17"/>
      <c r="G281" s="21">
        <f t="shared" si="4"/>
        <v>0</v>
      </c>
      <c r="H281" s="66"/>
    </row>
    <row r="282" spans="1:8" x14ac:dyDescent="0.25">
      <c r="A282" s="74"/>
      <c r="B282" s="74"/>
      <c r="C282" s="13"/>
      <c r="D282" s="66"/>
      <c r="E282" s="17"/>
      <c r="F282" s="17"/>
      <c r="G282" s="21">
        <f t="shared" si="4"/>
        <v>0</v>
      </c>
      <c r="H282" s="66"/>
    </row>
    <row r="283" spans="1:8" x14ac:dyDescent="0.25">
      <c r="A283" s="74"/>
      <c r="B283" s="74"/>
      <c r="C283" s="13"/>
      <c r="D283" s="66"/>
      <c r="E283" s="17"/>
      <c r="F283" s="17"/>
      <c r="G283" s="21">
        <f t="shared" si="4"/>
        <v>0</v>
      </c>
      <c r="H283" s="66"/>
    </row>
    <row r="284" spans="1:8" x14ac:dyDescent="0.25">
      <c r="A284" s="74"/>
      <c r="B284" s="74"/>
      <c r="C284" s="13"/>
      <c r="D284" s="66"/>
      <c r="E284" s="17"/>
      <c r="F284" s="17"/>
      <c r="G284" s="21">
        <f t="shared" si="4"/>
        <v>0</v>
      </c>
      <c r="H284" s="66"/>
    </row>
    <row r="285" spans="1:8" x14ac:dyDescent="0.25">
      <c r="A285" s="74"/>
      <c r="B285" s="74"/>
      <c r="C285" s="13"/>
      <c r="D285" s="66"/>
      <c r="E285" s="17"/>
      <c r="F285" s="17"/>
      <c r="G285" s="21">
        <f t="shared" si="4"/>
        <v>0</v>
      </c>
      <c r="H285" s="66"/>
    </row>
    <row r="286" spans="1:8" x14ac:dyDescent="0.25">
      <c r="A286" s="74"/>
      <c r="B286" s="74"/>
      <c r="C286" s="13"/>
      <c r="D286" s="66"/>
      <c r="E286" s="17"/>
      <c r="F286" s="17"/>
      <c r="G286" s="21">
        <f t="shared" si="4"/>
        <v>0</v>
      </c>
      <c r="H286" s="66"/>
    </row>
    <row r="287" spans="1:8" x14ac:dyDescent="0.25">
      <c r="A287" s="74"/>
      <c r="B287" s="74"/>
      <c r="C287" s="13"/>
      <c r="D287" s="66"/>
      <c r="E287" s="17"/>
      <c r="F287" s="17"/>
      <c r="G287" s="21">
        <f t="shared" si="4"/>
        <v>0</v>
      </c>
      <c r="H287" s="66"/>
    </row>
    <row r="288" spans="1:8" x14ac:dyDescent="0.25">
      <c r="A288" s="74"/>
      <c r="B288" s="74"/>
      <c r="C288" s="13"/>
      <c r="D288" s="66"/>
      <c r="E288" s="17"/>
      <c r="F288" s="17"/>
      <c r="G288" s="21">
        <f t="shared" si="4"/>
        <v>0</v>
      </c>
      <c r="H288" s="66"/>
    </row>
    <row r="289" spans="1:8" x14ac:dyDescent="0.25">
      <c r="A289" s="74"/>
      <c r="B289" s="74"/>
      <c r="C289" s="13"/>
      <c r="D289" s="66"/>
      <c r="E289" s="17"/>
      <c r="F289" s="17"/>
      <c r="G289" s="21">
        <f t="shared" si="4"/>
        <v>0</v>
      </c>
      <c r="H289" s="66"/>
    </row>
    <row r="290" spans="1:8" x14ac:dyDescent="0.25">
      <c r="A290" s="74"/>
      <c r="B290" s="74"/>
      <c r="C290" s="13"/>
      <c r="D290" s="66"/>
      <c r="E290" s="17"/>
      <c r="F290" s="17"/>
      <c r="G290" s="21">
        <f t="shared" si="4"/>
        <v>0</v>
      </c>
      <c r="H290" s="66"/>
    </row>
    <row r="291" spans="1:8" x14ac:dyDescent="0.25">
      <c r="A291" s="74"/>
      <c r="B291" s="74"/>
      <c r="C291" s="13"/>
      <c r="D291" s="66"/>
      <c r="E291" s="17"/>
      <c r="F291" s="17"/>
      <c r="G291" s="21">
        <f t="shared" si="4"/>
        <v>0</v>
      </c>
      <c r="H291" s="66"/>
    </row>
    <row r="292" spans="1:8" x14ac:dyDescent="0.25">
      <c r="A292" s="74"/>
      <c r="B292" s="74"/>
      <c r="C292" s="13"/>
      <c r="D292" s="66"/>
      <c r="E292" s="17"/>
      <c r="F292" s="17"/>
      <c r="G292" s="21">
        <f t="shared" si="4"/>
        <v>0</v>
      </c>
      <c r="H292" s="66"/>
    </row>
    <row r="293" spans="1:8" x14ac:dyDescent="0.25">
      <c r="A293" s="74"/>
      <c r="B293" s="74"/>
      <c r="C293" s="13"/>
      <c r="D293" s="66"/>
      <c r="E293" s="17"/>
      <c r="F293" s="17"/>
      <c r="G293" s="21">
        <f t="shared" si="4"/>
        <v>0</v>
      </c>
      <c r="H293" s="66"/>
    </row>
    <row r="294" spans="1:8" x14ac:dyDescent="0.25">
      <c r="A294" s="74"/>
      <c r="B294" s="74"/>
      <c r="C294" s="13"/>
      <c r="D294" s="66"/>
      <c r="E294" s="17"/>
      <c r="F294" s="17"/>
      <c r="G294" s="21">
        <f t="shared" si="4"/>
        <v>0</v>
      </c>
      <c r="H294" s="66"/>
    </row>
    <row r="295" spans="1:8" x14ac:dyDescent="0.25">
      <c r="A295" s="74"/>
      <c r="B295" s="74"/>
      <c r="C295" s="13"/>
      <c r="D295" s="66"/>
      <c r="E295" s="17"/>
      <c r="F295" s="17"/>
      <c r="G295" s="21">
        <f t="shared" si="4"/>
        <v>0</v>
      </c>
      <c r="H295" s="66"/>
    </row>
    <row r="296" spans="1:8" x14ac:dyDescent="0.25">
      <c r="A296" s="74"/>
      <c r="B296" s="74"/>
      <c r="C296" s="13"/>
      <c r="D296" s="66"/>
      <c r="E296" s="17"/>
      <c r="F296" s="17"/>
      <c r="G296" s="21">
        <f t="shared" si="4"/>
        <v>0</v>
      </c>
      <c r="H296" s="66"/>
    </row>
    <row r="297" spans="1:8" x14ac:dyDescent="0.25">
      <c r="A297" s="74"/>
      <c r="B297" s="74"/>
      <c r="C297" s="13"/>
      <c r="D297" s="66"/>
      <c r="E297" s="17"/>
      <c r="F297" s="17"/>
      <c r="G297" s="21">
        <f t="shared" si="4"/>
        <v>0</v>
      </c>
      <c r="H297" s="66"/>
    </row>
    <row r="298" spans="1:8" x14ac:dyDescent="0.25">
      <c r="A298" s="74"/>
      <c r="B298" s="74"/>
      <c r="C298" s="13"/>
      <c r="D298" s="66"/>
      <c r="E298" s="17"/>
      <c r="F298" s="17"/>
      <c r="G298" s="21">
        <f t="shared" si="4"/>
        <v>0</v>
      </c>
      <c r="H298" s="66"/>
    </row>
    <row r="299" spans="1:8" x14ac:dyDescent="0.25">
      <c r="A299" s="74"/>
      <c r="B299" s="74"/>
      <c r="C299" s="13"/>
      <c r="D299" s="66"/>
      <c r="E299" s="17"/>
      <c r="F299" s="17"/>
      <c r="G299" s="21">
        <f>G298+E299-F299</f>
        <v>0</v>
      </c>
      <c r="H299" s="66"/>
    </row>
    <row r="300" spans="1:8" ht="12" thickBot="1" x14ac:dyDescent="0.3">
      <c r="A300" s="73"/>
      <c r="B300" s="73"/>
      <c r="C300" s="19"/>
      <c r="D300" s="64"/>
      <c r="E300" s="18"/>
      <c r="F300" s="18"/>
      <c r="G300" s="22">
        <f>G299+E300-F300</f>
        <v>0</v>
      </c>
      <c r="H300" s="64"/>
    </row>
  </sheetData>
  <sheetProtection algorithmName="SHA-512" hashValue="RokCtFdoYjEsjDDkK8pStjr4b6tjPzHHZkWFRz9oZMZdrJ/z66awKrXAu7q+b3db6IBfuT6ttrkC8LEewkGdtQ==" saltValue="Iwk9RVljVIQz+iFN4FtdJQ==" spinCount="100000" sheet="1" objects="1" scenarios="1" autoFilter="0"/>
  <autoFilter ref="A1:H300" xr:uid="{00000000-0009-0000-0000-00000C000000}"/>
  <printOptions horizontalCentered="1"/>
  <pageMargins left="0.19685039370078741" right="0.19685039370078741" top="1.1811023622047245" bottom="0.19685039370078741" header="0" footer="0"/>
  <pageSetup orientation="portrait" r:id="rId1"/>
  <headerFooter>
    <oddHeader>&amp;L&amp;G&amp;C&amp;"Malgun Gothic,Negrita"&amp;12&amp;K00-045
&amp;F
&amp;A&amp;R&amp;"Malgun Gothic,Negrita"&amp;8&amp;K00-045
ESTADO DE CUENTA BANCARIO
FR0110A v1.1
Pág. &amp;P de &amp;N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1"/>
  <dimension ref="A1:H300"/>
  <sheetViews>
    <sheetView showGridLines="0" zoomScaleNormal="100" workbookViewId="0">
      <selection activeCell="B3" sqref="B3:F66"/>
    </sheetView>
  </sheetViews>
  <sheetFormatPr baseColWidth="10" defaultColWidth="9.140625" defaultRowHeight="11.25" x14ac:dyDescent="0.25"/>
  <cols>
    <col min="1" max="2" width="6.7109375" style="1" customWidth="1"/>
    <col min="3" max="3" width="9.7109375" style="1" customWidth="1"/>
    <col min="4" max="4" width="30.7109375" style="1" customWidth="1"/>
    <col min="5" max="7" width="9.7109375" style="1" customWidth="1"/>
    <col min="8" max="8" width="19.7109375" style="1" customWidth="1"/>
    <col min="9" max="69" width="1.85546875" style="1" customWidth="1"/>
    <col min="70" max="16384" width="9.140625" style="1"/>
  </cols>
  <sheetData>
    <row r="1" spans="1:8" ht="12" thickBot="1" x14ac:dyDescent="0.3">
      <c r="A1" s="15" t="s">
        <v>361</v>
      </c>
      <c r="B1" s="15" t="s">
        <v>611</v>
      </c>
      <c r="C1" s="15" t="s">
        <v>612</v>
      </c>
      <c r="D1" s="15" t="s">
        <v>613</v>
      </c>
      <c r="E1" s="15" t="s">
        <v>614</v>
      </c>
      <c r="F1" s="15" t="s">
        <v>615</v>
      </c>
      <c r="G1" s="15" t="s">
        <v>413</v>
      </c>
      <c r="H1" s="15" t="s">
        <v>616</v>
      </c>
    </row>
    <row r="2" spans="1:8" x14ac:dyDescent="0.25">
      <c r="A2" s="75"/>
      <c r="B2" s="75"/>
      <c r="C2" s="7"/>
      <c r="D2" s="37" t="s">
        <v>617</v>
      </c>
      <c r="E2" s="38">
        <f>'BANCO AGO'!F160</f>
        <v>0</v>
      </c>
      <c r="F2" s="16"/>
      <c r="G2" s="20">
        <f>E2</f>
        <v>0</v>
      </c>
      <c r="H2" s="69"/>
    </row>
    <row r="3" spans="1:8" x14ac:dyDescent="0.25">
      <c r="A3" s="74"/>
      <c r="B3" s="74"/>
      <c r="C3" s="13"/>
      <c r="D3" s="66"/>
      <c r="E3" s="17"/>
      <c r="F3" s="17"/>
      <c r="G3" s="21">
        <f>G2+E3-F3</f>
        <v>0</v>
      </c>
      <c r="H3" s="66"/>
    </row>
    <row r="4" spans="1:8" x14ac:dyDescent="0.25">
      <c r="A4" s="74"/>
      <c r="B4" s="74"/>
      <c r="C4" s="13"/>
      <c r="D4" s="66"/>
      <c r="E4" s="17"/>
      <c r="F4" s="17"/>
      <c r="G4" s="21">
        <f>G3+E4-F4</f>
        <v>0</v>
      </c>
      <c r="H4" s="66"/>
    </row>
    <row r="5" spans="1:8" x14ac:dyDescent="0.25">
      <c r="A5" s="74"/>
      <c r="B5" s="74"/>
      <c r="C5" s="13"/>
      <c r="D5" s="66"/>
      <c r="E5" s="17"/>
      <c r="F5" s="17"/>
      <c r="G5" s="21">
        <f>G4+E5-F5</f>
        <v>0</v>
      </c>
      <c r="H5" s="66"/>
    </row>
    <row r="6" spans="1:8" x14ac:dyDescent="0.25">
      <c r="A6" s="74"/>
      <c r="B6" s="74"/>
      <c r="C6" s="13"/>
      <c r="D6" s="66"/>
      <c r="E6" s="17"/>
      <c r="F6" s="17"/>
      <c r="G6" s="21">
        <f t="shared" ref="G6:G69" si="0">G5+E6-F6</f>
        <v>0</v>
      </c>
      <c r="H6" s="66"/>
    </row>
    <row r="7" spans="1:8" x14ac:dyDescent="0.25">
      <c r="A7" s="74"/>
      <c r="B7" s="74"/>
      <c r="C7" s="13"/>
      <c r="D7" s="66"/>
      <c r="E7" s="17"/>
      <c r="F7" s="17"/>
      <c r="G7" s="21">
        <f t="shared" si="0"/>
        <v>0</v>
      </c>
      <c r="H7" s="66"/>
    </row>
    <row r="8" spans="1:8" x14ac:dyDescent="0.25">
      <c r="A8" s="74"/>
      <c r="B8" s="74"/>
      <c r="C8" s="13"/>
      <c r="D8" s="66"/>
      <c r="E8" s="17"/>
      <c r="F8" s="17"/>
      <c r="G8" s="21">
        <f t="shared" si="0"/>
        <v>0</v>
      </c>
      <c r="H8" s="66"/>
    </row>
    <row r="9" spans="1:8" x14ac:dyDescent="0.25">
      <c r="A9" s="74"/>
      <c r="B9" s="74"/>
      <c r="C9" s="13"/>
      <c r="D9" s="66"/>
      <c r="E9" s="17"/>
      <c r="F9" s="17"/>
      <c r="G9" s="21">
        <f t="shared" si="0"/>
        <v>0</v>
      </c>
      <c r="H9" s="66"/>
    </row>
    <row r="10" spans="1:8" x14ac:dyDescent="0.25">
      <c r="A10" s="74"/>
      <c r="B10" s="74"/>
      <c r="C10" s="13"/>
      <c r="D10" s="66"/>
      <c r="E10" s="17"/>
      <c r="F10" s="17"/>
      <c r="G10" s="21">
        <f t="shared" si="0"/>
        <v>0</v>
      </c>
      <c r="H10" s="66"/>
    </row>
    <row r="11" spans="1:8" x14ac:dyDescent="0.25">
      <c r="A11" s="74"/>
      <c r="B11" s="74"/>
      <c r="C11" s="13"/>
      <c r="D11" s="66"/>
      <c r="E11" s="17"/>
      <c r="F11" s="17"/>
      <c r="G11" s="21">
        <f t="shared" si="0"/>
        <v>0</v>
      </c>
      <c r="H11" s="66"/>
    </row>
    <row r="12" spans="1:8" x14ac:dyDescent="0.25">
      <c r="A12" s="74"/>
      <c r="B12" s="74"/>
      <c r="C12" s="13"/>
      <c r="D12" s="66"/>
      <c r="E12" s="17"/>
      <c r="F12" s="17"/>
      <c r="G12" s="21">
        <f t="shared" si="0"/>
        <v>0</v>
      </c>
      <c r="H12" s="66"/>
    </row>
    <row r="13" spans="1:8" x14ac:dyDescent="0.25">
      <c r="A13" s="74"/>
      <c r="B13" s="74"/>
      <c r="C13" s="13"/>
      <c r="D13" s="66"/>
      <c r="E13" s="17"/>
      <c r="F13" s="17"/>
      <c r="G13" s="21">
        <f t="shared" si="0"/>
        <v>0</v>
      </c>
      <c r="H13" s="66"/>
    </row>
    <row r="14" spans="1:8" x14ac:dyDescent="0.25">
      <c r="A14" s="74"/>
      <c r="B14" s="74"/>
      <c r="C14" s="13"/>
      <c r="D14" s="66"/>
      <c r="E14" s="17"/>
      <c r="F14" s="17"/>
      <c r="G14" s="21">
        <f t="shared" si="0"/>
        <v>0</v>
      </c>
      <c r="H14" s="66"/>
    </row>
    <row r="15" spans="1:8" x14ac:dyDescent="0.25">
      <c r="A15" s="74"/>
      <c r="B15" s="74"/>
      <c r="C15" s="13"/>
      <c r="D15" s="66"/>
      <c r="E15" s="17"/>
      <c r="F15" s="17"/>
      <c r="G15" s="21">
        <f t="shared" si="0"/>
        <v>0</v>
      </c>
      <c r="H15" s="66"/>
    </row>
    <row r="16" spans="1:8" x14ac:dyDescent="0.25">
      <c r="A16" s="74"/>
      <c r="B16" s="74"/>
      <c r="C16" s="13"/>
      <c r="D16" s="66"/>
      <c r="E16" s="17"/>
      <c r="F16" s="17"/>
      <c r="G16" s="21">
        <f t="shared" si="0"/>
        <v>0</v>
      </c>
      <c r="H16" s="66"/>
    </row>
    <row r="17" spans="1:8" x14ac:dyDescent="0.25">
      <c r="A17" s="74"/>
      <c r="B17" s="74"/>
      <c r="C17" s="13"/>
      <c r="D17" s="66"/>
      <c r="E17" s="17"/>
      <c r="F17" s="17"/>
      <c r="G17" s="21">
        <f t="shared" si="0"/>
        <v>0</v>
      </c>
      <c r="H17" s="66"/>
    </row>
    <row r="18" spans="1:8" x14ac:dyDescent="0.25">
      <c r="A18" s="74"/>
      <c r="B18" s="74"/>
      <c r="C18" s="13"/>
      <c r="D18" s="66"/>
      <c r="E18" s="17"/>
      <c r="F18" s="17"/>
      <c r="G18" s="21">
        <f t="shared" si="0"/>
        <v>0</v>
      </c>
      <c r="H18" s="66"/>
    </row>
    <row r="19" spans="1:8" x14ac:dyDescent="0.25">
      <c r="A19" s="74"/>
      <c r="B19" s="74"/>
      <c r="C19" s="13"/>
      <c r="D19" s="66"/>
      <c r="E19" s="17"/>
      <c r="F19" s="17"/>
      <c r="G19" s="21">
        <f t="shared" si="0"/>
        <v>0</v>
      </c>
      <c r="H19" s="66"/>
    </row>
    <row r="20" spans="1:8" x14ac:dyDescent="0.25">
      <c r="A20" s="74"/>
      <c r="B20" s="74"/>
      <c r="C20" s="13"/>
      <c r="D20" s="66"/>
      <c r="E20" s="17"/>
      <c r="F20" s="17"/>
      <c r="G20" s="21">
        <f t="shared" si="0"/>
        <v>0</v>
      </c>
      <c r="H20" s="66"/>
    </row>
    <row r="21" spans="1:8" x14ac:dyDescent="0.25">
      <c r="A21" s="74"/>
      <c r="B21" s="74"/>
      <c r="C21" s="13"/>
      <c r="D21" s="66"/>
      <c r="E21" s="17"/>
      <c r="F21" s="17"/>
      <c r="G21" s="21">
        <f t="shared" si="0"/>
        <v>0</v>
      </c>
      <c r="H21" s="66"/>
    </row>
    <row r="22" spans="1:8" x14ac:dyDescent="0.25">
      <c r="A22" s="74"/>
      <c r="B22" s="74"/>
      <c r="C22" s="13"/>
      <c r="D22" s="66"/>
      <c r="E22" s="17"/>
      <c r="F22" s="17"/>
      <c r="G22" s="21">
        <f t="shared" si="0"/>
        <v>0</v>
      </c>
      <c r="H22" s="66"/>
    </row>
    <row r="23" spans="1:8" x14ac:dyDescent="0.25">
      <c r="A23" s="74"/>
      <c r="B23" s="74"/>
      <c r="C23" s="13"/>
      <c r="D23" s="66"/>
      <c r="E23" s="17"/>
      <c r="F23" s="17"/>
      <c r="G23" s="21">
        <f t="shared" si="0"/>
        <v>0</v>
      </c>
      <c r="H23" s="66"/>
    </row>
    <row r="24" spans="1:8" x14ac:dyDescent="0.25">
      <c r="A24" s="74"/>
      <c r="B24" s="74"/>
      <c r="C24" s="13"/>
      <c r="D24" s="66"/>
      <c r="E24" s="17"/>
      <c r="F24" s="17"/>
      <c r="G24" s="21">
        <f t="shared" si="0"/>
        <v>0</v>
      </c>
      <c r="H24" s="66"/>
    </row>
    <row r="25" spans="1:8" x14ac:dyDescent="0.25">
      <c r="A25" s="74"/>
      <c r="B25" s="74"/>
      <c r="C25" s="13"/>
      <c r="D25" s="66"/>
      <c r="E25" s="17"/>
      <c r="F25" s="17"/>
      <c r="G25" s="21">
        <f t="shared" si="0"/>
        <v>0</v>
      </c>
      <c r="H25" s="66"/>
    </row>
    <row r="26" spans="1:8" x14ac:dyDescent="0.25">
      <c r="A26" s="74"/>
      <c r="B26" s="74"/>
      <c r="C26" s="13"/>
      <c r="D26" s="66"/>
      <c r="E26" s="17"/>
      <c r="F26" s="17"/>
      <c r="G26" s="21">
        <f t="shared" si="0"/>
        <v>0</v>
      </c>
      <c r="H26" s="66"/>
    </row>
    <row r="27" spans="1:8" x14ac:dyDescent="0.25">
      <c r="A27" s="74"/>
      <c r="B27" s="74"/>
      <c r="C27" s="13"/>
      <c r="D27" s="66"/>
      <c r="E27" s="17"/>
      <c r="F27" s="17"/>
      <c r="G27" s="21">
        <f t="shared" si="0"/>
        <v>0</v>
      </c>
      <c r="H27" s="66"/>
    </row>
    <row r="28" spans="1:8" x14ac:dyDescent="0.25">
      <c r="A28" s="74"/>
      <c r="B28" s="74"/>
      <c r="C28" s="13"/>
      <c r="D28" s="66"/>
      <c r="E28" s="17"/>
      <c r="F28" s="17"/>
      <c r="G28" s="21">
        <f t="shared" si="0"/>
        <v>0</v>
      </c>
      <c r="H28" s="66"/>
    </row>
    <row r="29" spans="1:8" x14ac:dyDescent="0.25">
      <c r="A29" s="74"/>
      <c r="B29" s="74"/>
      <c r="C29" s="13"/>
      <c r="D29" s="66"/>
      <c r="E29" s="17"/>
      <c r="F29" s="17"/>
      <c r="G29" s="21">
        <f t="shared" si="0"/>
        <v>0</v>
      </c>
      <c r="H29" s="66"/>
    </row>
    <row r="30" spans="1:8" x14ac:dyDescent="0.25">
      <c r="A30" s="74"/>
      <c r="B30" s="74"/>
      <c r="C30" s="13"/>
      <c r="D30" s="66"/>
      <c r="E30" s="17"/>
      <c r="F30" s="17"/>
      <c r="G30" s="21">
        <f t="shared" si="0"/>
        <v>0</v>
      </c>
      <c r="H30" s="66"/>
    </row>
    <row r="31" spans="1:8" x14ac:dyDescent="0.25">
      <c r="A31" s="74"/>
      <c r="B31" s="74"/>
      <c r="C31" s="13"/>
      <c r="D31" s="66"/>
      <c r="E31" s="17"/>
      <c r="F31" s="17"/>
      <c r="G31" s="21">
        <f t="shared" si="0"/>
        <v>0</v>
      </c>
      <c r="H31" s="66"/>
    </row>
    <row r="32" spans="1:8" x14ac:dyDescent="0.25">
      <c r="A32" s="74"/>
      <c r="B32" s="74"/>
      <c r="C32" s="13"/>
      <c r="D32" s="66"/>
      <c r="E32" s="17"/>
      <c r="F32" s="17"/>
      <c r="G32" s="21">
        <f t="shared" si="0"/>
        <v>0</v>
      </c>
      <c r="H32" s="66"/>
    </row>
    <row r="33" spans="1:8" x14ac:dyDescent="0.25">
      <c r="A33" s="74"/>
      <c r="B33" s="74"/>
      <c r="C33" s="13"/>
      <c r="D33" s="66"/>
      <c r="E33" s="17"/>
      <c r="F33" s="17"/>
      <c r="G33" s="21">
        <f t="shared" si="0"/>
        <v>0</v>
      </c>
      <c r="H33" s="66"/>
    </row>
    <row r="34" spans="1:8" x14ac:dyDescent="0.25">
      <c r="A34" s="74"/>
      <c r="B34" s="74"/>
      <c r="C34" s="13"/>
      <c r="D34" s="66"/>
      <c r="E34" s="17"/>
      <c r="F34" s="17"/>
      <c r="G34" s="21">
        <f t="shared" si="0"/>
        <v>0</v>
      </c>
      <c r="H34" s="66"/>
    </row>
    <row r="35" spans="1:8" x14ac:dyDescent="0.25">
      <c r="A35" s="74"/>
      <c r="B35" s="74"/>
      <c r="C35" s="13"/>
      <c r="D35" s="66"/>
      <c r="E35" s="17"/>
      <c r="F35" s="17"/>
      <c r="G35" s="21">
        <f t="shared" si="0"/>
        <v>0</v>
      </c>
      <c r="H35" s="66"/>
    </row>
    <row r="36" spans="1:8" x14ac:dyDescent="0.25">
      <c r="A36" s="74"/>
      <c r="B36" s="74"/>
      <c r="C36" s="13"/>
      <c r="D36" s="66"/>
      <c r="E36" s="17"/>
      <c r="F36" s="17"/>
      <c r="G36" s="21">
        <f t="shared" si="0"/>
        <v>0</v>
      </c>
      <c r="H36" s="66"/>
    </row>
    <row r="37" spans="1:8" x14ac:dyDescent="0.25">
      <c r="A37" s="74"/>
      <c r="B37" s="74"/>
      <c r="C37" s="13"/>
      <c r="D37" s="66"/>
      <c r="E37" s="17"/>
      <c r="F37" s="17"/>
      <c r="G37" s="21">
        <f t="shared" si="0"/>
        <v>0</v>
      </c>
      <c r="H37" s="66"/>
    </row>
    <row r="38" spans="1:8" x14ac:dyDescent="0.25">
      <c r="A38" s="74"/>
      <c r="B38" s="74"/>
      <c r="C38" s="13"/>
      <c r="D38" s="66"/>
      <c r="E38" s="17"/>
      <c r="F38" s="17"/>
      <c r="G38" s="21">
        <f t="shared" si="0"/>
        <v>0</v>
      </c>
      <c r="H38" s="66"/>
    </row>
    <row r="39" spans="1:8" x14ac:dyDescent="0.25">
      <c r="A39" s="74"/>
      <c r="B39" s="74"/>
      <c r="C39" s="13"/>
      <c r="D39" s="66"/>
      <c r="E39" s="17"/>
      <c r="F39" s="17"/>
      <c r="G39" s="21">
        <f t="shared" si="0"/>
        <v>0</v>
      </c>
      <c r="H39" s="66"/>
    </row>
    <row r="40" spans="1:8" x14ac:dyDescent="0.25">
      <c r="A40" s="74"/>
      <c r="B40" s="74"/>
      <c r="C40" s="13"/>
      <c r="D40" s="66"/>
      <c r="E40" s="17"/>
      <c r="F40" s="17"/>
      <c r="G40" s="21">
        <f t="shared" si="0"/>
        <v>0</v>
      </c>
      <c r="H40" s="66"/>
    </row>
    <row r="41" spans="1:8" x14ac:dyDescent="0.25">
      <c r="A41" s="74"/>
      <c r="B41" s="74"/>
      <c r="C41" s="13"/>
      <c r="D41" s="66"/>
      <c r="E41" s="17"/>
      <c r="F41" s="17"/>
      <c r="G41" s="21">
        <f t="shared" si="0"/>
        <v>0</v>
      </c>
      <c r="H41" s="66"/>
    </row>
    <row r="42" spans="1:8" x14ac:dyDescent="0.25">
      <c r="A42" s="74"/>
      <c r="B42" s="74"/>
      <c r="C42" s="13"/>
      <c r="D42" s="66"/>
      <c r="E42" s="17"/>
      <c r="F42" s="17"/>
      <c r="G42" s="21">
        <f t="shared" si="0"/>
        <v>0</v>
      </c>
      <c r="H42" s="66"/>
    </row>
    <row r="43" spans="1:8" x14ac:dyDescent="0.25">
      <c r="A43" s="74"/>
      <c r="B43" s="74"/>
      <c r="C43" s="13"/>
      <c r="D43" s="66"/>
      <c r="E43" s="17"/>
      <c r="F43" s="17"/>
      <c r="G43" s="21">
        <f t="shared" si="0"/>
        <v>0</v>
      </c>
      <c r="H43" s="66"/>
    </row>
    <row r="44" spans="1:8" x14ac:dyDescent="0.25">
      <c r="A44" s="74"/>
      <c r="B44" s="74"/>
      <c r="C44" s="13"/>
      <c r="D44" s="66"/>
      <c r="E44" s="17"/>
      <c r="F44" s="17"/>
      <c r="G44" s="21">
        <f t="shared" si="0"/>
        <v>0</v>
      </c>
      <c r="H44" s="66"/>
    </row>
    <row r="45" spans="1:8" x14ac:dyDescent="0.25">
      <c r="A45" s="74"/>
      <c r="B45" s="74"/>
      <c r="C45" s="13"/>
      <c r="D45" s="66"/>
      <c r="E45" s="17"/>
      <c r="F45" s="17"/>
      <c r="G45" s="21">
        <f t="shared" si="0"/>
        <v>0</v>
      </c>
      <c r="H45" s="66"/>
    </row>
    <row r="46" spans="1:8" x14ac:dyDescent="0.25">
      <c r="A46" s="74"/>
      <c r="B46" s="74"/>
      <c r="C46" s="13"/>
      <c r="D46" s="66"/>
      <c r="E46" s="17"/>
      <c r="F46" s="17"/>
      <c r="G46" s="21">
        <f t="shared" si="0"/>
        <v>0</v>
      </c>
      <c r="H46" s="66"/>
    </row>
    <row r="47" spans="1:8" x14ac:dyDescent="0.25">
      <c r="A47" s="74"/>
      <c r="B47" s="74"/>
      <c r="C47" s="13"/>
      <c r="D47" s="66"/>
      <c r="E47" s="17"/>
      <c r="F47" s="17"/>
      <c r="G47" s="21">
        <f t="shared" si="0"/>
        <v>0</v>
      </c>
      <c r="H47" s="66"/>
    </row>
    <row r="48" spans="1:8" x14ac:dyDescent="0.25">
      <c r="A48" s="74"/>
      <c r="B48" s="74"/>
      <c r="C48" s="13"/>
      <c r="D48" s="66"/>
      <c r="E48" s="17"/>
      <c r="F48" s="17"/>
      <c r="G48" s="21">
        <f t="shared" si="0"/>
        <v>0</v>
      </c>
      <c r="H48" s="66"/>
    </row>
    <row r="49" spans="1:8" x14ac:dyDescent="0.25">
      <c r="A49" s="74"/>
      <c r="B49" s="74"/>
      <c r="C49" s="13"/>
      <c r="D49" s="66"/>
      <c r="E49" s="17"/>
      <c r="F49" s="17"/>
      <c r="G49" s="21">
        <f t="shared" si="0"/>
        <v>0</v>
      </c>
      <c r="H49" s="66"/>
    </row>
    <row r="50" spans="1:8" x14ac:dyDescent="0.25">
      <c r="A50" s="74"/>
      <c r="B50" s="74"/>
      <c r="C50" s="13"/>
      <c r="D50" s="66"/>
      <c r="E50" s="17"/>
      <c r="F50" s="17"/>
      <c r="G50" s="21">
        <f t="shared" si="0"/>
        <v>0</v>
      </c>
      <c r="H50" s="66"/>
    </row>
    <row r="51" spans="1:8" x14ac:dyDescent="0.25">
      <c r="A51" s="74"/>
      <c r="B51" s="74"/>
      <c r="C51" s="13"/>
      <c r="D51" s="66"/>
      <c r="E51" s="17"/>
      <c r="F51" s="17"/>
      <c r="G51" s="21">
        <f t="shared" si="0"/>
        <v>0</v>
      </c>
      <c r="H51" s="66"/>
    </row>
    <row r="52" spans="1:8" x14ac:dyDescent="0.25">
      <c r="A52" s="74"/>
      <c r="B52" s="74"/>
      <c r="C52" s="13"/>
      <c r="D52" s="66"/>
      <c r="E52" s="17"/>
      <c r="F52" s="17"/>
      <c r="G52" s="21">
        <f t="shared" si="0"/>
        <v>0</v>
      </c>
      <c r="H52" s="66"/>
    </row>
    <row r="53" spans="1:8" x14ac:dyDescent="0.25">
      <c r="A53" s="74"/>
      <c r="B53" s="74"/>
      <c r="C53" s="13"/>
      <c r="D53" s="66"/>
      <c r="E53" s="17"/>
      <c r="F53" s="17"/>
      <c r="G53" s="21">
        <f t="shared" si="0"/>
        <v>0</v>
      </c>
      <c r="H53" s="66"/>
    </row>
    <row r="54" spans="1:8" x14ac:dyDescent="0.25">
      <c r="A54" s="74"/>
      <c r="B54" s="74"/>
      <c r="C54" s="13"/>
      <c r="D54" s="66"/>
      <c r="E54" s="17"/>
      <c r="F54" s="17"/>
      <c r="G54" s="21">
        <f t="shared" si="0"/>
        <v>0</v>
      </c>
      <c r="H54" s="66"/>
    </row>
    <row r="55" spans="1:8" x14ac:dyDescent="0.25">
      <c r="A55" s="74"/>
      <c r="B55" s="74"/>
      <c r="C55" s="13"/>
      <c r="D55" s="66"/>
      <c r="E55" s="17"/>
      <c r="F55" s="17"/>
      <c r="G55" s="21">
        <f t="shared" si="0"/>
        <v>0</v>
      </c>
      <c r="H55" s="66"/>
    </row>
    <row r="56" spans="1:8" x14ac:dyDescent="0.25">
      <c r="A56" s="74"/>
      <c r="B56" s="74"/>
      <c r="C56" s="13"/>
      <c r="D56" s="66"/>
      <c r="E56" s="17"/>
      <c r="F56" s="17"/>
      <c r="G56" s="21">
        <f t="shared" si="0"/>
        <v>0</v>
      </c>
      <c r="H56" s="66"/>
    </row>
    <row r="57" spans="1:8" x14ac:dyDescent="0.25">
      <c r="A57" s="74"/>
      <c r="B57" s="74"/>
      <c r="C57" s="13"/>
      <c r="D57" s="66"/>
      <c r="E57" s="17"/>
      <c r="F57" s="17"/>
      <c r="G57" s="21">
        <f t="shared" si="0"/>
        <v>0</v>
      </c>
      <c r="H57" s="66"/>
    </row>
    <row r="58" spans="1:8" x14ac:dyDescent="0.25">
      <c r="A58" s="74"/>
      <c r="B58" s="74"/>
      <c r="C58" s="13"/>
      <c r="D58" s="66"/>
      <c r="E58" s="17"/>
      <c r="F58" s="17"/>
      <c r="G58" s="21">
        <f t="shared" si="0"/>
        <v>0</v>
      </c>
      <c r="H58" s="66"/>
    </row>
    <row r="59" spans="1:8" x14ac:dyDescent="0.25">
      <c r="A59" s="74"/>
      <c r="B59" s="74"/>
      <c r="C59" s="13"/>
      <c r="D59" s="66"/>
      <c r="E59" s="17"/>
      <c r="F59" s="17"/>
      <c r="G59" s="21">
        <f t="shared" si="0"/>
        <v>0</v>
      </c>
      <c r="H59" s="66"/>
    </row>
    <row r="60" spans="1:8" x14ac:dyDescent="0.25">
      <c r="A60" s="74"/>
      <c r="B60" s="74"/>
      <c r="C60" s="13"/>
      <c r="D60" s="66"/>
      <c r="E60" s="17"/>
      <c r="F60" s="17"/>
      <c r="G60" s="21">
        <f t="shared" si="0"/>
        <v>0</v>
      </c>
      <c r="H60" s="66"/>
    </row>
    <row r="61" spans="1:8" x14ac:dyDescent="0.25">
      <c r="A61" s="74"/>
      <c r="B61" s="74"/>
      <c r="C61" s="13"/>
      <c r="D61" s="66"/>
      <c r="E61" s="17"/>
      <c r="F61" s="17"/>
      <c r="G61" s="21">
        <f t="shared" si="0"/>
        <v>0</v>
      </c>
      <c r="H61" s="66"/>
    </row>
    <row r="62" spans="1:8" x14ac:dyDescent="0.25">
      <c r="A62" s="74"/>
      <c r="B62" s="74"/>
      <c r="C62" s="13"/>
      <c r="D62" s="66"/>
      <c r="E62" s="17"/>
      <c r="F62" s="17"/>
      <c r="G62" s="21">
        <f t="shared" si="0"/>
        <v>0</v>
      </c>
      <c r="H62" s="66"/>
    </row>
    <row r="63" spans="1:8" x14ac:dyDescent="0.25">
      <c r="A63" s="74"/>
      <c r="B63" s="74"/>
      <c r="C63" s="13"/>
      <c r="D63" s="66"/>
      <c r="E63" s="17"/>
      <c r="F63" s="17"/>
      <c r="G63" s="21">
        <f t="shared" si="0"/>
        <v>0</v>
      </c>
      <c r="H63" s="66"/>
    </row>
    <row r="64" spans="1:8" x14ac:dyDescent="0.25">
      <c r="A64" s="74"/>
      <c r="B64" s="74"/>
      <c r="C64" s="13"/>
      <c r="D64" s="66"/>
      <c r="E64" s="17"/>
      <c r="F64" s="17"/>
      <c r="G64" s="21">
        <f t="shared" si="0"/>
        <v>0</v>
      </c>
      <c r="H64" s="66"/>
    </row>
    <row r="65" spans="1:8" x14ac:dyDescent="0.25">
      <c r="A65" s="74"/>
      <c r="B65" s="74"/>
      <c r="C65" s="13"/>
      <c r="D65" s="66"/>
      <c r="E65" s="17"/>
      <c r="F65" s="17"/>
      <c r="G65" s="21">
        <f t="shared" si="0"/>
        <v>0</v>
      </c>
      <c r="H65" s="66"/>
    </row>
    <row r="66" spans="1:8" x14ac:dyDescent="0.25">
      <c r="A66" s="74"/>
      <c r="B66" s="74"/>
      <c r="C66" s="13"/>
      <c r="D66" s="66"/>
      <c r="E66" s="17"/>
      <c r="F66" s="17"/>
      <c r="G66" s="21">
        <f t="shared" si="0"/>
        <v>0</v>
      </c>
      <c r="H66" s="66"/>
    </row>
    <row r="67" spans="1:8" x14ac:dyDescent="0.25">
      <c r="A67" s="74"/>
      <c r="B67" s="74"/>
      <c r="C67" s="13"/>
      <c r="D67" s="66"/>
      <c r="E67" s="17"/>
      <c r="F67" s="17"/>
      <c r="G67" s="21">
        <f t="shared" si="0"/>
        <v>0</v>
      </c>
      <c r="H67" s="66"/>
    </row>
    <row r="68" spans="1:8" x14ac:dyDescent="0.25">
      <c r="A68" s="74"/>
      <c r="B68" s="74"/>
      <c r="C68" s="13"/>
      <c r="D68" s="66"/>
      <c r="E68" s="17"/>
      <c r="F68" s="17"/>
      <c r="G68" s="21">
        <f t="shared" si="0"/>
        <v>0</v>
      </c>
      <c r="H68" s="66"/>
    </row>
    <row r="69" spans="1:8" x14ac:dyDescent="0.25">
      <c r="A69" s="74"/>
      <c r="B69" s="74"/>
      <c r="C69" s="13"/>
      <c r="D69" s="66"/>
      <c r="E69" s="17"/>
      <c r="F69" s="17"/>
      <c r="G69" s="21">
        <f t="shared" si="0"/>
        <v>0</v>
      </c>
      <c r="H69" s="66"/>
    </row>
    <row r="70" spans="1:8" x14ac:dyDescent="0.25">
      <c r="A70" s="74"/>
      <c r="B70" s="74"/>
      <c r="C70" s="13"/>
      <c r="D70" s="66"/>
      <c r="E70" s="17"/>
      <c r="F70" s="17"/>
      <c r="G70" s="21">
        <f t="shared" ref="G70:G133" si="1">G69+E70-F70</f>
        <v>0</v>
      </c>
      <c r="H70" s="66"/>
    </row>
    <row r="71" spans="1:8" x14ac:dyDescent="0.25">
      <c r="A71" s="74"/>
      <c r="B71" s="74"/>
      <c r="C71" s="13"/>
      <c r="D71" s="66"/>
      <c r="E71" s="17"/>
      <c r="F71" s="17"/>
      <c r="G71" s="21">
        <f t="shared" si="1"/>
        <v>0</v>
      </c>
      <c r="H71" s="66"/>
    </row>
    <row r="72" spans="1:8" x14ac:dyDescent="0.25">
      <c r="A72" s="74"/>
      <c r="B72" s="74"/>
      <c r="C72" s="13"/>
      <c r="D72" s="66"/>
      <c r="E72" s="17"/>
      <c r="F72" s="17"/>
      <c r="G72" s="21">
        <f t="shared" si="1"/>
        <v>0</v>
      </c>
      <c r="H72" s="66"/>
    </row>
    <row r="73" spans="1:8" x14ac:dyDescent="0.25">
      <c r="A73" s="74"/>
      <c r="B73" s="74"/>
      <c r="C73" s="13"/>
      <c r="D73" s="66"/>
      <c r="E73" s="17"/>
      <c r="F73" s="17"/>
      <c r="G73" s="21">
        <f t="shared" si="1"/>
        <v>0</v>
      </c>
      <c r="H73" s="66"/>
    </row>
    <row r="74" spans="1:8" x14ac:dyDescent="0.25">
      <c r="A74" s="74"/>
      <c r="B74" s="74"/>
      <c r="C74" s="13"/>
      <c r="D74" s="66"/>
      <c r="E74" s="17"/>
      <c r="F74" s="17"/>
      <c r="G74" s="21">
        <f t="shared" si="1"/>
        <v>0</v>
      </c>
      <c r="H74" s="66"/>
    </row>
    <row r="75" spans="1:8" x14ac:dyDescent="0.25">
      <c r="A75" s="74"/>
      <c r="B75" s="74"/>
      <c r="C75" s="13"/>
      <c r="D75" s="66"/>
      <c r="E75" s="17"/>
      <c r="F75" s="17"/>
      <c r="G75" s="21">
        <f t="shared" si="1"/>
        <v>0</v>
      </c>
      <c r="H75" s="66"/>
    </row>
    <row r="76" spans="1:8" x14ac:dyDescent="0.25">
      <c r="A76" s="74"/>
      <c r="B76" s="74"/>
      <c r="C76" s="13"/>
      <c r="D76" s="66"/>
      <c r="E76" s="17"/>
      <c r="F76" s="17"/>
      <c r="G76" s="21">
        <f t="shared" si="1"/>
        <v>0</v>
      </c>
      <c r="H76" s="66"/>
    </row>
    <row r="77" spans="1:8" x14ac:dyDescent="0.25">
      <c r="A77" s="74"/>
      <c r="B77" s="74"/>
      <c r="C77" s="13"/>
      <c r="D77" s="66"/>
      <c r="E77" s="17"/>
      <c r="F77" s="17"/>
      <c r="G77" s="21">
        <f t="shared" si="1"/>
        <v>0</v>
      </c>
      <c r="H77" s="66"/>
    </row>
    <row r="78" spans="1:8" x14ac:dyDescent="0.25">
      <c r="A78" s="74"/>
      <c r="B78" s="74"/>
      <c r="C78" s="13"/>
      <c r="D78" s="66"/>
      <c r="E78" s="17"/>
      <c r="F78" s="17"/>
      <c r="G78" s="21">
        <f t="shared" si="1"/>
        <v>0</v>
      </c>
      <c r="H78" s="66"/>
    </row>
    <row r="79" spans="1:8" x14ac:dyDescent="0.25">
      <c r="A79" s="74"/>
      <c r="B79" s="74"/>
      <c r="C79" s="13"/>
      <c r="D79" s="66"/>
      <c r="E79" s="17"/>
      <c r="F79" s="17"/>
      <c r="G79" s="21">
        <f t="shared" si="1"/>
        <v>0</v>
      </c>
      <c r="H79" s="66"/>
    </row>
    <row r="80" spans="1:8" x14ac:dyDescent="0.25">
      <c r="A80" s="74"/>
      <c r="B80" s="74"/>
      <c r="C80" s="13"/>
      <c r="D80" s="66"/>
      <c r="E80" s="17"/>
      <c r="F80" s="17"/>
      <c r="G80" s="21">
        <f t="shared" si="1"/>
        <v>0</v>
      </c>
      <c r="H80" s="66"/>
    </row>
    <row r="81" spans="1:8" x14ac:dyDescent="0.25">
      <c r="A81" s="74"/>
      <c r="B81" s="74"/>
      <c r="C81" s="13"/>
      <c r="D81" s="66"/>
      <c r="E81" s="17"/>
      <c r="F81" s="17"/>
      <c r="G81" s="21">
        <f t="shared" si="1"/>
        <v>0</v>
      </c>
      <c r="H81" s="66"/>
    </row>
    <row r="82" spans="1:8" x14ac:dyDescent="0.25">
      <c r="A82" s="74"/>
      <c r="B82" s="74"/>
      <c r="C82" s="13"/>
      <c r="D82" s="66"/>
      <c r="E82" s="17"/>
      <c r="F82" s="17"/>
      <c r="G82" s="21">
        <f t="shared" si="1"/>
        <v>0</v>
      </c>
      <c r="H82" s="66"/>
    </row>
    <row r="83" spans="1:8" x14ac:dyDescent="0.25">
      <c r="A83" s="74"/>
      <c r="B83" s="74"/>
      <c r="C83" s="13"/>
      <c r="D83" s="66"/>
      <c r="E83" s="17"/>
      <c r="F83" s="17"/>
      <c r="G83" s="21">
        <f t="shared" si="1"/>
        <v>0</v>
      </c>
      <c r="H83" s="66"/>
    </row>
    <row r="84" spans="1:8" x14ac:dyDescent="0.25">
      <c r="A84" s="74"/>
      <c r="B84" s="74"/>
      <c r="C84" s="13"/>
      <c r="D84" s="66"/>
      <c r="E84" s="17"/>
      <c r="F84" s="17"/>
      <c r="G84" s="21">
        <f t="shared" si="1"/>
        <v>0</v>
      </c>
      <c r="H84" s="66"/>
    </row>
    <row r="85" spans="1:8" x14ac:dyDescent="0.25">
      <c r="A85" s="74"/>
      <c r="B85" s="74"/>
      <c r="C85" s="13"/>
      <c r="D85" s="66"/>
      <c r="E85" s="17"/>
      <c r="F85" s="17"/>
      <c r="G85" s="21">
        <f t="shared" si="1"/>
        <v>0</v>
      </c>
      <c r="H85" s="66"/>
    </row>
    <row r="86" spans="1:8" x14ac:dyDescent="0.25">
      <c r="A86" s="74"/>
      <c r="B86" s="74"/>
      <c r="C86" s="13"/>
      <c r="D86" s="66"/>
      <c r="E86" s="17"/>
      <c r="F86" s="17"/>
      <c r="G86" s="21">
        <f t="shared" si="1"/>
        <v>0</v>
      </c>
      <c r="H86" s="66"/>
    </row>
    <row r="87" spans="1:8" x14ac:dyDescent="0.25">
      <c r="A87" s="74"/>
      <c r="B87" s="74"/>
      <c r="C87" s="13"/>
      <c r="D87" s="66"/>
      <c r="E87" s="17"/>
      <c r="F87" s="17"/>
      <c r="G87" s="21">
        <f t="shared" si="1"/>
        <v>0</v>
      </c>
      <c r="H87" s="66"/>
    </row>
    <row r="88" spans="1:8" x14ac:dyDescent="0.25">
      <c r="A88" s="74"/>
      <c r="B88" s="74"/>
      <c r="C88" s="13"/>
      <c r="D88" s="66"/>
      <c r="E88" s="17"/>
      <c r="F88" s="17"/>
      <c r="G88" s="21">
        <f t="shared" si="1"/>
        <v>0</v>
      </c>
      <c r="H88" s="66"/>
    </row>
    <row r="89" spans="1:8" x14ac:dyDescent="0.25">
      <c r="A89" s="74"/>
      <c r="B89" s="74"/>
      <c r="C89" s="13"/>
      <c r="D89" s="66"/>
      <c r="E89" s="17"/>
      <c r="F89" s="17"/>
      <c r="G89" s="21">
        <f t="shared" si="1"/>
        <v>0</v>
      </c>
      <c r="H89" s="66"/>
    </row>
    <row r="90" spans="1:8" x14ac:dyDescent="0.25">
      <c r="A90" s="74"/>
      <c r="B90" s="74"/>
      <c r="C90" s="13"/>
      <c r="D90" s="66"/>
      <c r="E90" s="17"/>
      <c r="F90" s="17"/>
      <c r="G90" s="21">
        <f t="shared" si="1"/>
        <v>0</v>
      </c>
      <c r="H90" s="66"/>
    </row>
    <row r="91" spans="1:8" x14ac:dyDescent="0.25">
      <c r="A91" s="74"/>
      <c r="B91" s="74"/>
      <c r="C91" s="13"/>
      <c r="D91" s="66"/>
      <c r="E91" s="17"/>
      <c r="F91" s="17"/>
      <c r="G91" s="21">
        <f t="shared" si="1"/>
        <v>0</v>
      </c>
      <c r="H91" s="66"/>
    </row>
    <row r="92" spans="1:8" x14ac:dyDescent="0.25">
      <c r="A92" s="74"/>
      <c r="B92" s="74"/>
      <c r="C92" s="13"/>
      <c r="D92" s="66"/>
      <c r="E92" s="17"/>
      <c r="F92" s="17"/>
      <c r="G92" s="21">
        <f t="shared" si="1"/>
        <v>0</v>
      </c>
      <c r="H92" s="66"/>
    </row>
    <row r="93" spans="1:8" x14ac:dyDescent="0.25">
      <c r="A93" s="74"/>
      <c r="B93" s="74"/>
      <c r="C93" s="13"/>
      <c r="D93" s="66"/>
      <c r="E93" s="17"/>
      <c r="F93" s="17"/>
      <c r="G93" s="21">
        <f t="shared" si="1"/>
        <v>0</v>
      </c>
      <c r="H93" s="66"/>
    </row>
    <row r="94" spans="1:8" x14ac:dyDescent="0.25">
      <c r="A94" s="74"/>
      <c r="B94" s="74"/>
      <c r="C94" s="13"/>
      <c r="D94" s="66"/>
      <c r="E94" s="17"/>
      <c r="F94" s="17"/>
      <c r="G94" s="21">
        <f t="shared" si="1"/>
        <v>0</v>
      </c>
      <c r="H94" s="66"/>
    </row>
    <row r="95" spans="1:8" x14ac:dyDescent="0.25">
      <c r="A95" s="74"/>
      <c r="B95" s="74"/>
      <c r="C95" s="13"/>
      <c r="D95" s="66"/>
      <c r="E95" s="17"/>
      <c r="F95" s="17"/>
      <c r="G95" s="21">
        <f t="shared" si="1"/>
        <v>0</v>
      </c>
      <c r="H95" s="66"/>
    </row>
    <row r="96" spans="1:8" x14ac:dyDescent="0.25">
      <c r="A96" s="74"/>
      <c r="B96" s="74"/>
      <c r="C96" s="13"/>
      <c r="D96" s="66"/>
      <c r="E96" s="17"/>
      <c r="F96" s="17"/>
      <c r="G96" s="21">
        <f t="shared" si="1"/>
        <v>0</v>
      </c>
      <c r="H96" s="66"/>
    </row>
    <row r="97" spans="1:8" x14ac:dyDescent="0.25">
      <c r="A97" s="74"/>
      <c r="B97" s="74"/>
      <c r="C97" s="13"/>
      <c r="D97" s="66"/>
      <c r="E97" s="17"/>
      <c r="F97" s="17"/>
      <c r="G97" s="21">
        <f t="shared" si="1"/>
        <v>0</v>
      </c>
      <c r="H97" s="66"/>
    </row>
    <row r="98" spans="1:8" x14ac:dyDescent="0.25">
      <c r="A98" s="74"/>
      <c r="B98" s="74"/>
      <c r="C98" s="13"/>
      <c r="D98" s="66"/>
      <c r="E98" s="17"/>
      <c r="F98" s="17"/>
      <c r="G98" s="21">
        <f t="shared" si="1"/>
        <v>0</v>
      </c>
      <c r="H98" s="66"/>
    </row>
    <row r="99" spans="1:8" x14ac:dyDescent="0.25">
      <c r="A99" s="74"/>
      <c r="B99" s="74"/>
      <c r="C99" s="13"/>
      <c r="D99" s="66"/>
      <c r="E99" s="17"/>
      <c r="F99" s="17"/>
      <c r="G99" s="21">
        <f t="shared" si="1"/>
        <v>0</v>
      </c>
      <c r="H99" s="66"/>
    </row>
    <row r="100" spans="1:8" x14ac:dyDescent="0.25">
      <c r="A100" s="74"/>
      <c r="B100" s="74"/>
      <c r="C100" s="13"/>
      <c r="D100" s="66"/>
      <c r="E100" s="17"/>
      <c r="F100" s="17"/>
      <c r="G100" s="21">
        <f t="shared" si="1"/>
        <v>0</v>
      </c>
      <c r="H100" s="66"/>
    </row>
    <row r="101" spans="1:8" x14ac:dyDescent="0.25">
      <c r="A101" s="74"/>
      <c r="B101" s="74"/>
      <c r="C101" s="13"/>
      <c r="D101" s="66"/>
      <c r="E101" s="17"/>
      <c r="F101" s="17"/>
      <c r="G101" s="21">
        <f t="shared" si="1"/>
        <v>0</v>
      </c>
      <c r="H101" s="66"/>
    </row>
    <row r="102" spans="1:8" x14ac:dyDescent="0.25">
      <c r="A102" s="74"/>
      <c r="B102" s="74"/>
      <c r="C102" s="13"/>
      <c r="D102" s="66"/>
      <c r="E102" s="17"/>
      <c r="F102" s="17"/>
      <c r="G102" s="21">
        <f t="shared" si="1"/>
        <v>0</v>
      </c>
      <c r="H102" s="66"/>
    </row>
    <row r="103" spans="1:8" x14ac:dyDescent="0.25">
      <c r="A103" s="74"/>
      <c r="B103" s="74"/>
      <c r="C103" s="13"/>
      <c r="D103" s="66"/>
      <c r="E103" s="17"/>
      <c r="F103" s="17"/>
      <c r="G103" s="21">
        <f t="shared" si="1"/>
        <v>0</v>
      </c>
      <c r="H103" s="66"/>
    </row>
    <row r="104" spans="1:8" x14ac:dyDescent="0.25">
      <c r="A104" s="74"/>
      <c r="B104" s="74"/>
      <c r="C104" s="13"/>
      <c r="D104" s="66"/>
      <c r="E104" s="17"/>
      <c r="F104" s="17"/>
      <c r="G104" s="21">
        <f t="shared" si="1"/>
        <v>0</v>
      </c>
      <c r="H104" s="66"/>
    </row>
    <row r="105" spans="1:8" x14ac:dyDescent="0.25">
      <c r="A105" s="74"/>
      <c r="B105" s="74"/>
      <c r="C105" s="13"/>
      <c r="D105" s="66"/>
      <c r="E105" s="17"/>
      <c r="F105" s="17"/>
      <c r="G105" s="21">
        <f t="shared" si="1"/>
        <v>0</v>
      </c>
      <c r="H105" s="66"/>
    </row>
    <row r="106" spans="1:8" x14ac:dyDescent="0.25">
      <c r="A106" s="74"/>
      <c r="B106" s="74"/>
      <c r="C106" s="13"/>
      <c r="D106" s="66"/>
      <c r="E106" s="17"/>
      <c r="F106" s="17"/>
      <c r="G106" s="21">
        <f t="shared" si="1"/>
        <v>0</v>
      </c>
      <c r="H106" s="66"/>
    </row>
    <row r="107" spans="1:8" x14ac:dyDescent="0.25">
      <c r="A107" s="74"/>
      <c r="B107" s="74"/>
      <c r="C107" s="13"/>
      <c r="D107" s="66"/>
      <c r="E107" s="17"/>
      <c r="F107" s="17"/>
      <c r="G107" s="21">
        <f t="shared" si="1"/>
        <v>0</v>
      </c>
      <c r="H107" s="66"/>
    </row>
    <row r="108" spans="1:8" x14ac:dyDescent="0.25">
      <c r="A108" s="74"/>
      <c r="B108" s="74"/>
      <c r="C108" s="13"/>
      <c r="D108" s="66"/>
      <c r="E108" s="17"/>
      <c r="F108" s="17"/>
      <c r="G108" s="21">
        <f t="shared" si="1"/>
        <v>0</v>
      </c>
      <c r="H108" s="66"/>
    </row>
    <row r="109" spans="1:8" x14ac:dyDescent="0.25">
      <c r="A109" s="74"/>
      <c r="B109" s="74"/>
      <c r="C109" s="13"/>
      <c r="D109" s="66"/>
      <c r="E109" s="17"/>
      <c r="F109" s="17"/>
      <c r="G109" s="21">
        <f t="shared" si="1"/>
        <v>0</v>
      </c>
      <c r="H109" s="66"/>
    </row>
    <row r="110" spans="1:8" x14ac:dyDescent="0.25">
      <c r="A110" s="74"/>
      <c r="B110" s="74"/>
      <c r="C110" s="13"/>
      <c r="D110" s="66"/>
      <c r="E110" s="17"/>
      <c r="F110" s="17"/>
      <c r="G110" s="21">
        <f t="shared" si="1"/>
        <v>0</v>
      </c>
      <c r="H110" s="66"/>
    </row>
    <row r="111" spans="1:8" x14ac:dyDescent="0.25">
      <c r="A111" s="74"/>
      <c r="B111" s="74"/>
      <c r="C111" s="13"/>
      <c r="D111" s="66"/>
      <c r="E111" s="17"/>
      <c r="F111" s="17"/>
      <c r="G111" s="21">
        <f t="shared" si="1"/>
        <v>0</v>
      </c>
      <c r="H111" s="66"/>
    </row>
    <row r="112" spans="1:8" x14ac:dyDescent="0.25">
      <c r="A112" s="74"/>
      <c r="B112" s="74"/>
      <c r="C112" s="13"/>
      <c r="D112" s="66"/>
      <c r="E112" s="17"/>
      <c r="F112" s="17"/>
      <c r="G112" s="21">
        <f t="shared" si="1"/>
        <v>0</v>
      </c>
      <c r="H112" s="66"/>
    </row>
    <row r="113" spans="1:8" x14ac:dyDescent="0.25">
      <c r="A113" s="74"/>
      <c r="B113" s="74"/>
      <c r="C113" s="13"/>
      <c r="D113" s="66"/>
      <c r="E113" s="17"/>
      <c r="F113" s="17"/>
      <c r="G113" s="21">
        <f t="shared" si="1"/>
        <v>0</v>
      </c>
      <c r="H113" s="66"/>
    </row>
    <row r="114" spans="1:8" x14ac:dyDescent="0.25">
      <c r="A114" s="74"/>
      <c r="B114" s="74"/>
      <c r="C114" s="13"/>
      <c r="D114" s="66"/>
      <c r="E114" s="17"/>
      <c r="F114" s="17"/>
      <c r="G114" s="21">
        <f t="shared" si="1"/>
        <v>0</v>
      </c>
      <c r="H114" s="66"/>
    </row>
    <row r="115" spans="1:8" x14ac:dyDescent="0.25">
      <c r="A115" s="74"/>
      <c r="B115" s="74"/>
      <c r="C115" s="13"/>
      <c r="D115" s="66"/>
      <c r="E115" s="17"/>
      <c r="F115" s="17"/>
      <c r="G115" s="21">
        <f t="shared" si="1"/>
        <v>0</v>
      </c>
      <c r="H115" s="66"/>
    </row>
    <row r="116" spans="1:8" x14ac:dyDescent="0.25">
      <c r="A116" s="74"/>
      <c r="B116" s="74"/>
      <c r="C116" s="13"/>
      <c r="D116" s="66"/>
      <c r="E116" s="17"/>
      <c r="F116" s="17"/>
      <c r="G116" s="21">
        <f t="shared" si="1"/>
        <v>0</v>
      </c>
      <c r="H116" s="66"/>
    </row>
    <row r="117" spans="1:8" x14ac:dyDescent="0.25">
      <c r="A117" s="74"/>
      <c r="B117" s="74"/>
      <c r="C117" s="13"/>
      <c r="D117" s="66"/>
      <c r="E117" s="17"/>
      <c r="F117" s="17"/>
      <c r="G117" s="21">
        <f t="shared" si="1"/>
        <v>0</v>
      </c>
      <c r="H117" s="66"/>
    </row>
    <row r="118" spans="1:8" x14ac:dyDescent="0.25">
      <c r="A118" s="74"/>
      <c r="B118" s="74"/>
      <c r="C118" s="13"/>
      <c r="D118" s="66"/>
      <c r="E118" s="17"/>
      <c r="F118" s="17"/>
      <c r="G118" s="21">
        <f t="shared" si="1"/>
        <v>0</v>
      </c>
      <c r="H118" s="66"/>
    </row>
    <row r="119" spans="1:8" x14ac:dyDescent="0.25">
      <c r="A119" s="74"/>
      <c r="B119" s="74"/>
      <c r="C119" s="13"/>
      <c r="D119" s="66"/>
      <c r="E119" s="17"/>
      <c r="F119" s="17"/>
      <c r="G119" s="21">
        <f t="shared" si="1"/>
        <v>0</v>
      </c>
      <c r="H119" s="66"/>
    </row>
    <row r="120" spans="1:8" x14ac:dyDescent="0.25">
      <c r="A120" s="74"/>
      <c r="B120" s="74"/>
      <c r="C120" s="13"/>
      <c r="D120" s="66"/>
      <c r="E120" s="17"/>
      <c r="F120" s="17"/>
      <c r="G120" s="21">
        <f t="shared" si="1"/>
        <v>0</v>
      </c>
      <c r="H120" s="66"/>
    </row>
    <row r="121" spans="1:8" x14ac:dyDescent="0.25">
      <c r="A121" s="74"/>
      <c r="B121" s="74"/>
      <c r="C121" s="13"/>
      <c r="D121" s="66"/>
      <c r="E121" s="17"/>
      <c r="F121" s="17"/>
      <c r="G121" s="21">
        <f t="shared" si="1"/>
        <v>0</v>
      </c>
      <c r="H121" s="66"/>
    </row>
    <row r="122" spans="1:8" x14ac:dyDescent="0.25">
      <c r="A122" s="74"/>
      <c r="B122" s="74"/>
      <c r="C122" s="13"/>
      <c r="D122" s="66"/>
      <c r="E122" s="17"/>
      <c r="F122" s="17"/>
      <c r="G122" s="21">
        <f t="shared" si="1"/>
        <v>0</v>
      </c>
      <c r="H122" s="66"/>
    </row>
    <row r="123" spans="1:8" x14ac:dyDescent="0.25">
      <c r="A123" s="74"/>
      <c r="B123" s="74"/>
      <c r="C123" s="13"/>
      <c r="D123" s="66"/>
      <c r="E123" s="17"/>
      <c r="F123" s="17"/>
      <c r="G123" s="21">
        <f t="shared" si="1"/>
        <v>0</v>
      </c>
      <c r="H123" s="66"/>
    </row>
    <row r="124" spans="1:8" x14ac:dyDescent="0.25">
      <c r="A124" s="74"/>
      <c r="B124" s="74"/>
      <c r="C124" s="13"/>
      <c r="D124" s="66"/>
      <c r="E124" s="17"/>
      <c r="F124" s="17"/>
      <c r="G124" s="21">
        <f t="shared" si="1"/>
        <v>0</v>
      </c>
      <c r="H124" s="66"/>
    </row>
    <row r="125" spans="1:8" x14ac:dyDescent="0.25">
      <c r="A125" s="74"/>
      <c r="B125" s="74"/>
      <c r="C125" s="13"/>
      <c r="D125" s="66"/>
      <c r="E125" s="17"/>
      <c r="F125" s="17"/>
      <c r="G125" s="21">
        <f t="shared" si="1"/>
        <v>0</v>
      </c>
      <c r="H125" s="66"/>
    </row>
    <row r="126" spans="1:8" x14ac:dyDescent="0.25">
      <c r="A126" s="74"/>
      <c r="B126" s="74"/>
      <c r="C126" s="13"/>
      <c r="D126" s="66"/>
      <c r="E126" s="17"/>
      <c r="F126" s="17"/>
      <c r="G126" s="21">
        <f t="shared" si="1"/>
        <v>0</v>
      </c>
      <c r="H126" s="66"/>
    </row>
    <row r="127" spans="1:8" x14ac:dyDescent="0.25">
      <c r="A127" s="74"/>
      <c r="B127" s="74"/>
      <c r="C127" s="13"/>
      <c r="D127" s="66"/>
      <c r="E127" s="17"/>
      <c r="F127" s="17"/>
      <c r="G127" s="21">
        <f t="shared" si="1"/>
        <v>0</v>
      </c>
      <c r="H127" s="66"/>
    </row>
    <row r="128" spans="1:8" x14ac:dyDescent="0.25">
      <c r="A128" s="74"/>
      <c r="B128" s="74"/>
      <c r="C128" s="13"/>
      <c r="D128" s="66"/>
      <c r="E128" s="17"/>
      <c r="F128" s="17"/>
      <c r="G128" s="21">
        <f t="shared" si="1"/>
        <v>0</v>
      </c>
      <c r="H128" s="66"/>
    </row>
    <row r="129" spans="1:8" x14ac:dyDescent="0.25">
      <c r="A129" s="74"/>
      <c r="B129" s="74"/>
      <c r="C129" s="13"/>
      <c r="D129" s="66"/>
      <c r="E129" s="17"/>
      <c r="F129" s="17"/>
      <c r="G129" s="21">
        <f t="shared" si="1"/>
        <v>0</v>
      </c>
      <c r="H129" s="66"/>
    </row>
    <row r="130" spans="1:8" x14ac:dyDescent="0.25">
      <c r="A130" s="74"/>
      <c r="B130" s="74"/>
      <c r="C130" s="13"/>
      <c r="D130" s="66"/>
      <c r="E130" s="17"/>
      <c r="F130" s="17"/>
      <c r="G130" s="21">
        <f t="shared" si="1"/>
        <v>0</v>
      </c>
      <c r="H130" s="66"/>
    </row>
    <row r="131" spans="1:8" x14ac:dyDescent="0.25">
      <c r="A131" s="74"/>
      <c r="B131" s="74"/>
      <c r="C131" s="13"/>
      <c r="D131" s="66"/>
      <c r="E131" s="17"/>
      <c r="F131" s="17"/>
      <c r="G131" s="21">
        <f t="shared" si="1"/>
        <v>0</v>
      </c>
      <c r="H131" s="66"/>
    </row>
    <row r="132" spans="1:8" x14ac:dyDescent="0.25">
      <c r="A132" s="74"/>
      <c r="B132" s="74"/>
      <c r="C132" s="13"/>
      <c r="D132" s="66"/>
      <c r="E132" s="17"/>
      <c r="F132" s="17"/>
      <c r="G132" s="21">
        <f t="shared" si="1"/>
        <v>0</v>
      </c>
      <c r="H132" s="66"/>
    </row>
    <row r="133" spans="1:8" x14ac:dyDescent="0.25">
      <c r="A133" s="74"/>
      <c r="B133" s="74"/>
      <c r="C133" s="13"/>
      <c r="D133" s="66"/>
      <c r="E133" s="17"/>
      <c r="F133" s="17"/>
      <c r="G133" s="21">
        <f t="shared" si="1"/>
        <v>0</v>
      </c>
      <c r="H133" s="66"/>
    </row>
    <row r="134" spans="1:8" x14ac:dyDescent="0.25">
      <c r="A134" s="74"/>
      <c r="B134" s="74"/>
      <c r="C134" s="13"/>
      <c r="D134" s="66"/>
      <c r="E134" s="17"/>
      <c r="F134" s="17"/>
      <c r="G134" s="21">
        <f t="shared" ref="G134:G197" si="2">G133+E134-F134</f>
        <v>0</v>
      </c>
      <c r="H134" s="66"/>
    </row>
    <row r="135" spans="1:8" x14ac:dyDescent="0.25">
      <c r="A135" s="74"/>
      <c r="B135" s="74"/>
      <c r="C135" s="13"/>
      <c r="D135" s="66"/>
      <c r="E135" s="17"/>
      <c r="F135" s="17"/>
      <c r="G135" s="21">
        <f t="shared" si="2"/>
        <v>0</v>
      </c>
      <c r="H135" s="66"/>
    </row>
    <row r="136" spans="1:8" x14ac:dyDescent="0.25">
      <c r="A136" s="74"/>
      <c r="B136" s="74"/>
      <c r="C136" s="13"/>
      <c r="D136" s="66"/>
      <c r="E136" s="17"/>
      <c r="F136" s="17"/>
      <c r="G136" s="21">
        <f t="shared" si="2"/>
        <v>0</v>
      </c>
      <c r="H136" s="66"/>
    </row>
    <row r="137" spans="1:8" x14ac:dyDescent="0.25">
      <c r="A137" s="74"/>
      <c r="B137" s="74"/>
      <c r="C137" s="13"/>
      <c r="D137" s="66"/>
      <c r="E137" s="17"/>
      <c r="F137" s="17"/>
      <c r="G137" s="21">
        <f t="shared" si="2"/>
        <v>0</v>
      </c>
      <c r="H137" s="66"/>
    </row>
    <row r="138" spans="1:8" x14ac:dyDescent="0.25">
      <c r="A138" s="74"/>
      <c r="B138" s="74"/>
      <c r="C138" s="13"/>
      <c r="D138" s="66"/>
      <c r="E138" s="17"/>
      <c r="F138" s="17"/>
      <c r="G138" s="21">
        <f t="shared" si="2"/>
        <v>0</v>
      </c>
      <c r="H138" s="66"/>
    </row>
    <row r="139" spans="1:8" x14ac:dyDescent="0.25">
      <c r="A139" s="74"/>
      <c r="B139" s="74"/>
      <c r="C139" s="13"/>
      <c r="D139" s="66"/>
      <c r="E139" s="17"/>
      <c r="F139" s="17"/>
      <c r="G139" s="21">
        <f t="shared" si="2"/>
        <v>0</v>
      </c>
      <c r="H139" s="66"/>
    </row>
    <row r="140" spans="1:8" x14ac:dyDescent="0.25">
      <c r="A140" s="74"/>
      <c r="B140" s="74"/>
      <c r="C140" s="13"/>
      <c r="D140" s="66"/>
      <c r="E140" s="17"/>
      <c r="F140" s="17"/>
      <c r="G140" s="21">
        <f t="shared" si="2"/>
        <v>0</v>
      </c>
      <c r="H140" s="66"/>
    </row>
    <row r="141" spans="1:8" x14ac:dyDescent="0.25">
      <c r="A141" s="74"/>
      <c r="B141" s="74"/>
      <c r="C141" s="13"/>
      <c r="D141" s="66"/>
      <c r="E141" s="17"/>
      <c r="F141" s="17"/>
      <c r="G141" s="21">
        <f t="shared" si="2"/>
        <v>0</v>
      </c>
      <c r="H141" s="66"/>
    </row>
    <row r="142" spans="1:8" x14ac:dyDescent="0.25">
      <c r="A142" s="74"/>
      <c r="B142" s="74"/>
      <c r="C142" s="13"/>
      <c r="D142" s="66"/>
      <c r="E142" s="17"/>
      <c r="F142" s="17"/>
      <c r="G142" s="21">
        <f t="shared" si="2"/>
        <v>0</v>
      </c>
      <c r="H142" s="66"/>
    </row>
    <row r="143" spans="1:8" x14ac:dyDescent="0.25">
      <c r="A143" s="74"/>
      <c r="B143" s="74"/>
      <c r="C143" s="13"/>
      <c r="D143" s="66"/>
      <c r="E143" s="17"/>
      <c r="F143" s="17"/>
      <c r="G143" s="21">
        <f t="shared" si="2"/>
        <v>0</v>
      </c>
      <c r="H143" s="66"/>
    </row>
    <row r="144" spans="1:8" x14ac:dyDescent="0.25">
      <c r="A144" s="74"/>
      <c r="B144" s="74"/>
      <c r="C144" s="13"/>
      <c r="D144" s="66"/>
      <c r="E144" s="17"/>
      <c r="F144" s="17"/>
      <c r="G144" s="21">
        <f t="shared" si="2"/>
        <v>0</v>
      </c>
      <c r="H144" s="66"/>
    </row>
    <row r="145" spans="1:8" x14ac:dyDescent="0.25">
      <c r="A145" s="74"/>
      <c r="B145" s="74"/>
      <c r="C145" s="13"/>
      <c r="D145" s="66"/>
      <c r="E145" s="17"/>
      <c r="F145" s="17"/>
      <c r="G145" s="21">
        <f t="shared" si="2"/>
        <v>0</v>
      </c>
      <c r="H145" s="66"/>
    </row>
    <row r="146" spans="1:8" x14ac:dyDescent="0.25">
      <c r="A146" s="74"/>
      <c r="B146" s="74"/>
      <c r="C146" s="13"/>
      <c r="D146" s="66"/>
      <c r="E146" s="17"/>
      <c r="F146" s="17"/>
      <c r="G146" s="21">
        <f t="shared" si="2"/>
        <v>0</v>
      </c>
      <c r="H146" s="66"/>
    </row>
    <row r="147" spans="1:8" x14ac:dyDescent="0.25">
      <c r="A147" s="74"/>
      <c r="B147" s="74"/>
      <c r="C147" s="13"/>
      <c r="D147" s="66"/>
      <c r="E147" s="17"/>
      <c r="F147" s="17"/>
      <c r="G147" s="21">
        <f t="shared" si="2"/>
        <v>0</v>
      </c>
      <c r="H147" s="66"/>
    </row>
    <row r="148" spans="1:8" x14ac:dyDescent="0.25">
      <c r="A148" s="74"/>
      <c r="B148" s="74"/>
      <c r="C148" s="13"/>
      <c r="D148" s="66"/>
      <c r="E148" s="17"/>
      <c r="F148" s="17"/>
      <c r="G148" s="21">
        <f t="shared" si="2"/>
        <v>0</v>
      </c>
      <c r="H148" s="66"/>
    </row>
    <row r="149" spans="1:8" x14ac:dyDescent="0.25">
      <c r="A149" s="74"/>
      <c r="B149" s="74"/>
      <c r="C149" s="13"/>
      <c r="D149" s="66"/>
      <c r="E149" s="17"/>
      <c r="F149" s="17"/>
      <c r="G149" s="21">
        <f t="shared" si="2"/>
        <v>0</v>
      </c>
      <c r="H149" s="66"/>
    </row>
    <row r="150" spans="1:8" x14ac:dyDescent="0.25">
      <c r="A150" s="74"/>
      <c r="B150" s="74"/>
      <c r="C150" s="13"/>
      <c r="D150" s="66"/>
      <c r="E150" s="17"/>
      <c r="F150" s="17"/>
      <c r="G150" s="21">
        <f t="shared" si="2"/>
        <v>0</v>
      </c>
      <c r="H150" s="66"/>
    </row>
    <row r="151" spans="1:8" x14ac:dyDescent="0.25">
      <c r="A151" s="74"/>
      <c r="B151" s="74"/>
      <c r="C151" s="13"/>
      <c r="D151" s="66"/>
      <c r="E151" s="17"/>
      <c r="F151" s="17"/>
      <c r="G151" s="21">
        <f t="shared" si="2"/>
        <v>0</v>
      </c>
      <c r="H151" s="66"/>
    </row>
    <row r="152" spans="1:8" x14ac:dyDescent="0.25">
      <c r="A152" s="74"/>
      <c r="B152" s="74"/>
      <c r="C152" s="13"/>
      <c r="D152" s="66"/>
      <c r="E152" s="17"/>
      <c r="F152" s="17"/>
      <c r="G152" s="21">
        <f t="shared" si="2"/>
        <v>0</v>
      </c>
      <c r="H152" s="66"/>
    </row>
    <row r="153" spans="1:8" x14ac:dyDescent="0.25">
      <c r="A153" s="74"/>
      <c r="B153" s="74"/>
      <c r="C153" s="13"/>
      <c r="D153" s="66"/>
      <c r="E153" s="17"/>
      <c r="F153" s="17"/>
      <c r="G153" s="21">
        <f t="shared" si="2"/>
        <v>0</v>
      </c>
      <c r="H153" s="66"/>
    </row>
    <row r="154" spans="1:8" x14ac:dyDescent="0.25">
      <c r="A154" s="74"/>
      <c r="B154" s="74"/>
      <c r="C154" s="13"/>
      <c r="D154" s="66"/>
      <c r="E154" s="17"/>
      <c r="F154" s="17"/>
      <c r="G154" s="21">
        <f t="shared" si="2"/>
        <v>0</v>
      </c>
      <c r="H154" s="66"/>
    </row>
    <row r="155" spans="1:8" x14ac:dyDescent="0.25">
      <c r="A155" s="74"/>
      <c r="B155" s="74"/>
      <c r="C155" s="13"/>
      <c r="D155" s="66"/>
      <c r="E155" s="17"/>
      <c r="F155" s="17"/>
      <c r="G155" s="21">
        <f t="shared" si="2"/>
        <v>0</v>
      </c>
      <c r="H155" s="66"/>
    </row>
    <row r="156" spans="1:8" x14ac:dyDescent="0.25">
      <c r="A156" s="74"/>
      <c r="B156" s="74"/>
      <c r="C156" s="13"/>
      <c r="D156" s="66"/>
      <c r="E156" s="17"/>
      <c r="F156" s="17"/>
      <c r="G156" s="21">
        <f t="shared" si="2"/>
        <v>0</v>
      </c>
      <c r="H156" s="66"/>
    </row>
    <row r="157" spans="1:8" x14ac:dyDescent="0.25">
      <c r="A157" s="74"/>
      <c r="B157" s="74"/>
      <c r="C157" s="13"/>
      <c r="D157" s="66"/>
      <c r="E157" s="17"/>
      <c r="F157" s="17"/>
      <c r="G157" s="21">
        <f t="shared" si="2"/>
        <v>0</v>
      </c>
      <c r="H157" s="66"/>
    </row>
    <row r="158" spans="1:8" x14ac:dyDescent="0.25">
      <c r="A158" s="74"/>
      <c r="B158" s="74"/>
      <c r="C158" s="13"/>
      <c r="D158" s="66"/>
      <c r="E158" s="17"/>
      <c r="F158" s="17"/>
      <c r="G158" s="21">
        <f t="shared" si="2"/>
        <v>0</v>
      </c>
      <c r="H158" s="66"/>
    </row>
    <row r="159" spans="1:8" x14ac:dyDescent="0.25">
      <c r="A159" s="74"/>
      <c r="B159" s="74"/>
      <c r="C159" s="13"/>
      <c r="D159" s="66"/>
      <c r="E159" s="17"/>
      <c r="F159" s="17"/>
      <c r="G159" s="21">
        <f t="shared" si="2"/>
        <v>0</v>
      </c>
      <c r="H159" s="66"/>
    </row>
    <row r="160" spans="1:8" x14ac:dyDescent="0.25">
      <c r="A160" s="74"/>
      <c r="B160" s="74"/>
      <c r="C160" s="13"/>
      <c r="D160" s="66"/>
      <c r="E160" s="17"/>
      <c r="F160" s="17"/>
      <c r="G160" s="21">
        <f t="shared" si="2"/>
        <v>0</v>
      </c>
      <c r="H160" s="66"/>
    </row>
    <row r="161" spans="1:8" x14ac:dyDescent="0.25">
      <c r="A161" s="74"/>
      <c r="B161" s="74"/>
      <c r="C161" s="13"/>
      <c r="D161" s="66"/>
      <c r="E161" s="17"/>
      <c r="F161" s="17"/>
      <c r="G161" s="21">
        <f t="shared" si="2"/>
        <v>0</v>
      </c>
      <c r="H161" s="66"/>
    </row>
    <row r="162" spans="1:8" x14ac:dyDescent="0.25">
      <c r="A162" s="74"/>
      <c r="B162" s="74"/>
      <c r="C162" s="13"/>
      <c r="D162" s="66"/>
      <c r="E162" s="17"/>
      <c r="F162" s="17"/>
      <c r="G162" s="21">
        <f t="shared" si="2"/>
        <v>0</v>
      </c>
      <c r="H162" s="66"/>
    </row>
    <row r="163" spans="1:8" x14ac:dyDescent="0.25">
      <c r="A163" s="74"/>
      <c r="B163" s="74"/>
      <c r="C163" s="13"/>
      <c r="D163" s="66"/>
      <c r="E163" s="17"/>
      <c r="F163" s="17"/>
      <c r="G163" s="21">
        <f t="shared" si="2"/>
        <v>0</v>
      </c>
      <c r="H163" s="66"/>
    </row>
    <row r="164" spans="1:8" x14ac:dyDescent="0.25">
      <c r="A164" s="74"/>
      <c r="B164" s="74"/>
      <c r="C164" s="13"/>
      <c r="D164" s="66"/>
      <c r="E164" s="17"/>
      <c r="F164" s="17"/>
      <c r="G164" s="21">
        <f t="shared" si="2"/>
        <v>0</v>
      </c>
      <c r="H164" s="66"/>
    </row>
    <row r="165" spans="1:8" x14ac:dyDescent="0.25">
      <c r="A165" s="74"/>
      <c r="B165" s="74"/>
      <c r="C165" s="13"/>
      <c r="D165" s="66"/>
      <c r="E165" s="17"/>
      <c r="F165" s="17"/>
      <c r="G165" s="21">
        <f t="shared" si="2"/>
        <v>0</v>
      </c>
      <c r="H165" s="66"/>
    </row>
    <row r="166" spans="1:8" x14ac:dyDescent="0.25">
      <c r="A166" s="74"/>
      <c r="B166" s="74"/>
      <c r="C166" s="13"/>
      <c r="D166" s="66"/>
      <c r="E166" s="17"/>
      <c r="F166" s="17"/>
      <c r="G166" s="21">
        <f t="shared" si="2"/>
        <v>0</v>
      </c>
      <c r="H166" s="66"/>
    </row>
    <row r="167" spans="1:8" x14ac:dyDescent="0.25">
      <c r="A167" s="74"/>
      <c r="B167" s="74"/>
      <c r="C167" s="13"/>
      <c r="D167" s="66"/>
      <c r="E167" s="17"/>
      <c r="F167" s="17"/>
      <c r="G167" s="21">
        <f t="shared" si="2"/>
        <v>0</v>
      </c>
      <c r="H167" s="66"/>
    </row>
    <row r="168" spans="1:8" x14ac:dyDescent="0.25">
      <c r="A168" s="74"/>
      <c r="B168" s="74"/>
      <c r="C168" s="13"/>
      <c r="D168" s="66"/>
      <c r="E168" s="17"/>
      <c r="F168" s="17"/>
      <c r="G168" s="21">
        <f t="shared" si="2"/>
        <v>0</v>
      </c>
      <c r="H168" s="66"/>
    </row>
    <row r="169" spans="1:8" x14ac:dyDescent="0.25">
      <c r="A169" s="74"/>
      <c r="B169" s="74"/>
      <c r="C169" s="13"/>
      <c r="D169" s="66"/>
      <c r="E169" s="17"/>
      <c r="F169" s="17"/>
      <c r="G169" s="21">
        <f t="shared" si="2"/>
        <v>0</v>
      </c>
      <c r="H169" s="66"/>
    </row>
    <row r="170" spans="1:8" x14ac:dyDescent="0.25">
      <c r="A170" s="74"/>
      <c r="B170" s="74"/>
      <c r="C170" s="13"/>
      <c r="D170" s="66"/>
      <c r="E170" s="17"/>
      <c r="F170" s="17"/>
      <c r="G170" s="21">
        <f t="shared" si="2"/>
        <v>0</v>
      </c>
      <c r="H170" s="66"/>
    </row>
    <row r="171" spans="1:8" x14ac:dyDescent="0.25">
      <c r="A171" s="74"/>
      <c r="B171" s="74"/>
      <c r="C171" s="13"/>
      <c r="D171" s="66"/>
      <c r="E171" s="17"/>
      <c r="F171" s="17"/>
      <c r="G171" s="21">
        <f t="shared" si="2"/>
        <v>0</v>
      </c>
      <c r="H171" s="66"/>
    </row>
    <row r="172" spans="1:8" x14ac:dyDescent="0.25">
      <c r="A172" s="74"/>
      <c r="B172" s="74"/>
      <c r="C172" s="13"/>
      <c r="D172" s="66"/>
      <c r="E172" s="17"/>
      <c r="F172" s="17"/>
      <c r="G172" s="21">
        <f t="shared" si="2"/>
        <v>0</v>
      </c>
      <c r="H172" s="66"/>
    </row>
    <row r="173" spans="1:8" x14ac:dyDescent="0.25">
      <c r="A173" s="74"/>
      <c r="B173" s="74"/>
      <c r="C173" s="13"/>
      <c r="D173" s="66"/>
      <c r="E173" s="17"/>
      <c r="F173" s="17"/>
      <c r="G173" s="21">
        <f t="shared" si="2"/>
        <v>0</v>
      </c>
      <c r="H173" s="66"/>
    </row>
    <row r="174" spans="1:8" x14ac:dyDescent="0.25">
      <c r="A174" s="74"/>
      <c r="B174" s="74"/>
      <c r="C174" s="13"/>
      <c r="D174" s="66"/>
      <c r="E174" s="17"/>
      <c r="F174" s="17"/>
      <c r="G174" s="21">
        <f t="shared" si="2"/>
        <v>0</v>
      </c>
      <c r="H174" s="66"/>
    </row>
    <row r="175" spans="1:8" x14ac:dyDescent="0.25">
      <c r="A175" s="74"/>
      <c r="B175" s="74"/>
      <c r="C175" s="13"/>
      <c r="D175" s="66"/>
      <c r="E175" s="17"/>
      <c r="F175" s="17"/>
      <c r="G175" s="21">
        <f t="shared" si="2"/>
        <v>0</v>
      </c>
      <c r="H175" s="66"/>
    </row>
    <row r="176" spans="1:8" x14ac:dyDescent="0.25">
      <c r="A176" s="74"/>
      <c r="B176" s="74"/>
      <c r="C176" s="13"/>
      <c r="D176" s="66"/>
      <c r="E176" s="17"/>
      <c r="F176" s="17"/>
      <c r="G176" s="21">
        <f t="shared" si="2"/>
        <v>0</v>
      </c>
      <c r="H176" s="66"/>
    </row>
    <row r="177" spans="1:8" x14ac:dyDescent="0.25">
      <c r="A177" s="74"/>
      <c r="B177" s="74"/>
      <c r="C177" s="13"/>
      <c r="D177" s="66"/>
      <c r="E177" s="17"/>
      <c r="F177" s="17"/>
      <c r="G177" s="21">
        <f t="shared" si="2"/>
        <v>0</v>
      </c>
      <c r="H177" s="66"/>
    </row>
    <row r="178" spans="1:8" x14ac:dyDescent="0.25">
      <c r="A178" s="74"/>
      <c r="B178" s="74"/>
      <c r="C178" s="13"/>
      <c r="D178" s="66"/>
      <c r="E178" s="17"/>
      <c r="F178" s="17"/>
      <c r="G178" s="21">
        <f t="shared" si="2"/>
        <v>0</v>
      </c>
      <c r="H178" s="66"/>
    </row>
    <row r="179" spans="1:8" x14ac:dyDescent="0.25">
      <c r="A179" s="74"/>
      <c r="B179" s="74"/>
      <c r="C179" s="13"/>
      <c r="D179" s="66"/>
      <c r="E179" s="17"/>
      <c r="F179" s="17"/>
      <c r="G179" s="21">
        <f t="shared" si="2"/>
        <v>0</v>
      </c>
      <c r="H179" s="66"/>
    </row>
    <row r="180" spans="1:8" x14ac:dyDescent="0.25">
      <c r="A180" s="74"/>
      <c r="B180" s="74"/>
      <c r="C180" s="13"/>
      <c r="D180" s="66"/>
      <c r="E180" s="17"/>
      <c r="F180" s="17"/>
      <c r="G180" s="21">
        <f t="shared" si="2"/>
        <v>0</v>
      </c>
      <c r="H180" s="66"/>
    </row>
    <row r="181" spans="1:8" x14ac:dyDescent="0.25">
      <c r="A181" s="74"/>
      <c r="B181" s="74"/>
      <c r="C181" s="13"/>
      <c r="D181" s="66"/>
      <c r="E181" s="17"/>
      <c r="F181" s="17"/>
      <c r="G181" s="21">
        <f t="shared" si="2"/>
        <v>0</v>
      </c>
      <c r="H181" s="66"/>
    </row>
    <row r="182" spans="1:8" x14ac:dyDescent="0.25">
      <c r="A182" s="74"/>
      <c r="B182" s="74"/>
      <c r="C182" s="13"/>
      <c r="D182" s="66"/>
      <c r="E182" s="17"/>
      <c r="F182" s="17"/>
      <c r="G182" s="21">
        <f t="shared" si="2"/>
        <v>0</v>
      </c>
      <c r="H182" s="66"/>
    </row>
    <row r="183" spans="1:8" x14ac:dyDescent="0.25">
      <c r="A183" s="74"/>
      <c r="B183" s="74"/>
      <c r="C183" s="13"/>
      <c r="D183" s="66"/>
      <c r="E183" s="17"/>
      <c r="F183" s="17"/>
      <c r="G183" s="21">
        <f t="shared" si="2"/>
        <v>0</v>
      </c>
      <c r="H183" s="66"/>
    </row>
    <row r="184" spans="1:8" x14ac:dyDescent="0.25">
      <c r="A184" s="74"/>
      <c r="B184" s="74"/>
      <c r="C184" s="13"/>
      <c r="D184" s="66"/>
      <c r="E184" s="17"/>
      <c r="F184" s="17"/>
      <c r="G184" s="21">
        <f t="shared" si="2"/>
        <v>0</v>
      </c>
      <c r="H184" s="66"/>
    </row>
    <row r="185" spans="1:8" x14ac:dyDescent="0.25">
      <c r="A185" s="74"/>
      <c r="B185" s="74"/>
      <c r="C185" s="13"/>
      <c r="D185" s="66"/>
      <c r="E185" s="17"/>
      <c r="F185" s="17"/>
      <c r="G185" s="21">
        <f t="shared" si="2"/>
        <v>0</v>
      </c>
      <c r="H185" s="66"/>
    </row>
    <row r="186" spans="1:8" x14ac:dyDescent="0.25">
      <c r="A186" s="74"/>
      <c r="B186" s="74"/>
      <c r="C186" s="13"/>
      <c r="D186" s="66"/>
      <c r="E186" s="17"/>
      <c r="F186" s="17"/>
      <c r="G186" s="21">
        <f t="shared" si="2"/>
        <v>0</v>
      </c>
      <c r="H186" s="66"/>
    </row>
    <row r="187" spans="1:8" x14ac:dyDescent="0.25">
      <c r="A187" s="74"/>
      <c r="B187" s="74"/>
      <c r="C187" s="13"/>
      <c r="D187" s="66"/>
      <c r="E187" s="17"/>
      <c r="F187" s="17"/>
      <c r="G187" s="21">
        <f t="shared" si="2"/>
        <v>0</v>
      </c>
      <c r="H187" s="66"/>
    </row>
    <row r="188" spans="1:8" x14ac:dyDescent="0.25">
      <c r="A188" s="74"/>
      <c r="B188" s="74"/>
      <c r="C188" s="13"/>
      <c r="D188" s="66"/>
      <c r="E188" s="17"/>
      <c r="F188" s="17"/>
      <c r="G188" s="21">
        <f t="shared" si="2"/>
        <v>0</v>
      </c>
      <c r="H188" s="66"/>
    </row>
    <row r="189" spans="1:8" x14ac:dyDescent="0.25">
      <c r="A189" s="74"/>
      <c r="B189" s="74"/>
      <c r="C189" s="13"/>
      <c r="D189" s="66"/>
      <c r="E189" s="17"/>
      <c r="F189" s="17"/>
      <c r="G189" s="21">
        <f t="shared" si="2"/>
        <v>0</v>
      </c>
      <c r="H189" s="66"/>
    </row>
    <row r="190" spans="1:8" x14ac:dyDescent="0.25">
      <c r="A190" s="74"/>
      <c r="B190" s="74"/>
      <c r="C190" s="13"/>
      <c r="D190" s="66"/>
      <c r="E190" s="17"/>
      <c r="F190" s="17"/>
      <c r="G190" s="21">
        <f t="shared" si="2"/>
        <v>0</v>
      </c>
      <c r="H190" s="66"/>
    </row>
    <row r="191" spans="1:8" x14ac:dyDescent="0.25">
      <c r="A191" s="74"/>
      <c r="B191" s="74"/>
      <c r="C191" s="13"/>
      <c r="D191" s="66"/>
      <c r="E191" s="17"/>
      <c r="F191" s="17"/>
      <c r="G191" s="21">
        <f t="shared" si="2"/>
        <v>0</v>
      </c>
      <c r="H191" s="66"/>
    </row>
    <row r="192" spans="1:8" x14ac:dyDescent="0.25">
      <c r="A192" s="74"/>
      <c r="B192" s="74"/>
      <c r="C192" s="13"/>
      <c r="D192" s="66"/>
      <c r="E192" s="17"/>
      <c r="F192" s="17"/>
      <c r="G192" s="21">
        <f t="shared" si="2"/>
        <v>0</v>
      </c>
      <c r="H192" s="66"/>
    </row>
    <row r="193" spans="1:8" x14ac:dyDescent="0.25">
      <c r="A193" s="74"/>
      <c r="B193" s="74"/>
      <c r="C193" s="13"/>
      <c r="D193" s="66"/>
      <c r="E193" s="17"/>
      <c r="F193" s="17"/>
      <c r="G193" s="21">
        <f t="shared" si="2"/>
        <v>0</v>
      </c>
      <c r="H193" s="66"/>
    </row>
    <row r="194" spans="1:8" x14ac:dyDescent="0.25">
      <c r="A194" s="74"/>
      <c r="B194" s="74"/>
      <c r="C194" s="13"/>
      <c r="D194" s="66"/>
      <c r="E194" s="17"/>
      <c r="F194" s="17"/>
      <c r="G194" s="21">
        <f t="shared" si="2"/>
        <v>0</v>
      </c>
      <c r="H194" s="66"/>
    </row>
    <row r="195" spans="1:8" x14ac:dyDescent="0.25">
      <c r="A195" s="74"/>
      <c r="B195" s="74"/>
      <c r="C195" s="13"/>
      <c r="D195" s="66"/>
      <c r="E195" s="17"/>
      <c r="F195" s="17"/>
      <c r="G195" s="21">
        <f t="shared" si="2"/>
        <v>0</v>
      </c>
      <c r="H195" s="66"/>
    </row>
    <row r="196" spans="1:8" x14ac:dyDescent="0.25">
      <c r="A196" s="74"/>
      <c r="B196" s="74"/>
      <c r="C196" s="13"/>
      <c r="D196" s="66"/>
      <c r="E196" s="17"/>
      <c r="F196" s="17"/>
      <c r="G196" s="21">
        <f t="shared" si="2"/>
        <v>0</v>
      </c>
      <c r="H196" s="66"/>
    </row>
    <row r="197" spans="1:8" x14ac:dyDescent="0.25">
      <c r="A197" s="74"/>
      <c r="B197" s="74"/>
      <c r="C197" s="13"/>
      <c r="D197" s="66"/>
      <c r="E197" s="17"/>
      <c r="F197" s="17"/>
      <c r="G197" s="21">
        <f t="shared" si="2"/>
        <v>0</v>
      </c>
      <c r="H197" s="66"/>
    </row>
    <row r="198" spans="1:8" x14ac:dyDescent="0.25">
      <c r="A198" s="74"/>
      <c r="B198" s="74"/>
      <c r="C198" s="13"/>
      <c r="D198" s="66"/>
      <c r="E198" s="17"/>
      <c r="F198" s="17"/>
      <c r="G198" s="21">
        <f t="shared" ref="G198:G261" si="3">G197+E198-F198</f>
        <v>0</v>
      </c>
      <c r="H198" s="66"/>
    </row>
    <row r="199" spans="1:8" x14ac:dyDescent="0.25">
      <c r="A199" s="74"/>
      <c r="B199" s="74"/>
      <c r="C199" s="13"/>
      <c r="D199" s="66"/>
      <c r="E199" s="17"/>
      <c r="F199" s="17"/>
      <c r="G199" s="21">
        <f t="shared" si="3"/>
        <v>0</v>
      </c>
      <c r="H199" s="66"/>
    </row>
    <row r="200" spans="1:8" x14ac:dyDescent="0.25">
      <c r="A200" s="74"/>
      <c r="B200" s="74"/>
      <c r="C200" s="13"/>
      <c r="D200" s="66"/>
      <c r="E200" s="17"/>
      <c r="F200" s="17"/>
      <c r="G200" s="21">
        <f t="shared" si="3"/>
        <v>0</v>
      </c>
      <c r="H200" s="66"/>
    </row>
    <row r="201" spans="1:8" x14ac:dyDescent="0.25">
      <c r="A201" s="74"/>
      <c r="B201" s="74"/>
      <c r="C201" s="13"/>
      <c r="D201" s="66"/>
      <c r="E201" s="17"/>
      <c r="F201" s="17"/>
      <c r="G201" s="21">
        <f t="shared" si="3"/>
        <v>0</v>
      </c>
      <c r="H201" s="66"/>
    </row>
    <row r="202" spans="1:8" x14ac:dyDescent="0.25">
      <c r="A202" s="74"/>
      <c r="B202" s="74"/>
      <c r="C202" s="13"/>
      <c r="D202" s="66"/>
      <c r="E202" s="17"/>
      <c r="F202" s="17"/>
      <c r="G202" s="21">
        <f t="shared" si="3"/>
        <v>0</v>
      </c>
      <c r="H202" s="66"/>
    </row>
    <row r="203" spans="1:8" x14ac:dyDescent="0.25">
      <c r="A203" s="74"/>
      <c r="B203" s="74"/>
      <c r="C203" s="13"/>
      <c r="D203" s="66"/>
      <c r="E203" s="17"/>
      <c r="F203" s="17"/>
      <c r="G203" s="21">
        <f t="shared" si="3"/>
        <v>0</v>
      </c>
      <c r="H203" s="66"/>
    </row>
    <row r="204" spans="1:8" x14ac:dyDescent="0.25">
      <c r="A204" s="74"/>
      <c r="B204" s="74"/>
      <c r="C204" s="13"/>
      <c r="D204" s="66"/>
      <c r="E204" s="17"/>
      <c r="F204" s="17"/>
      <c r="G204" s="21">
        <f t="shared" si="3"/>
        <v>0</v>
      </c>
      <c r="H204" s="66"/>
    </row>
    <row r="205" spans="1:8" x14ac:dyDescent="0.25">
      <c r="A205" s="74"/>
      <c r="B205" s="74"/>
      <c r="C205" s="13"/>
      <c r="D205" s="66"/>
      <c r="E205" s="17"/>
      <c r="F205" s="17"/>
      <c r="G205" s="21">
        <f t="shared" si="3"/>
        <v>0</v>
      </c>
      <c r="H205" s="66"/>
    </row>
    <row r="206" spans="1:8" x14ac:dyDescent="0.25">
      <c r="A206" s="74"/>
      <c r="B206" s="74"/>
      <c r="C206" s="13"/>
      <c r="D206" s="66"/>
      <c r="E206" s="17"/>
      <c r="F206" s="17"/>
      <c r="G206" s="21">
        <f t="shared" si="3"/>
        <v>0</v>
      </c>
      <c r="H206" s="66"/>
    </row>
    <row r="207" spans="1:8" x14ac:dyDescent="0.25">
      <c r="A207" s="74"/>
      <c r="B207" s="74"/>
      <c r="C207" s="13"/>
      <c r="D207" s="66"/>
      <c r="E207" s="17"/>
      <c r="F207" s="17"/>
      <c r="G207" s="21">
        <f t="shared" si="3"/>
        <v>0</v>
      </c>
      <c r="H207" s="66"/>
    </row>
    <row r="208" spans="1:8" x14ac:dyDescent="0.25">
      <c r="A208" s="74"/>
      <c r="B208" s="74"/>
      <c r="C208" s="13"/>
      <c r="D208" s="66"/>
      <c r="E208" s="17"/>
      <c r="F208" s="17"/>
      <c r="G208" s="21">
        <f t="shared" si="3"/>
        <v>0</v>
      </c>
      <c r="H208" s="66"/>
    </row>
    <row r="209" spans="1:8" x14ac:dyDescent="0.25">
      <c r="A209" s="74"/>
      <c r="B209" s="74"/>
      <c r="C209" s="13"/>
      <c r="D209" s="66"/>
      <c r="E209" s="17"/>
      <c r="F209" s="17"/>
      <c r="G209" s="21">
        <f t="shared" si="3"/>
        <v>0</v>
      </c>
      <c r="H209" s="66"/>
    </row>
    <row r="210" spans="1:8" x14ac:dyDescent="0.25">
      <c r="A210" s="74"/>
      <c r="B210" s="74"/>
      <c r="C210" s="13"/>
      <c r="D210" s="66"/>
      <c r="E210" s="17"/>
      <c r="F210" s="17"/>
      <c r="G210" s="21">
        <f t="shared" si="3"/>
        <v>0</v>
      </c>
      <c r="H210" s="66"/>
    </row>
    <row r="211" spans="1:8" x14ac:dyDescent="0.25">
      <c r="A211" s="74"/>
      <c r="B211" s="74"/>
      <c r="C211" s="13"/>
      <c r="D211" s="66"/>
      <c r="E211" s="17"/>
      <c r="F211" s="17"/>
      <c r="G211" s="21">
        <f t="shared" si="3"/>
        <v>0</v>
      </c>
      <c r="H211" s="66"/>
    </row>
    <row r="212" spans="1:8" x14ac:dyDescent="0.25">
      <c r="A212" s="74"/>
      <c r="B212" s="74"/>
      <c r="C212" s="13"/>
      <c r="D212" s="66"/>
      <c r="E212" s="17"/>
      <c r="F212" s="17"/>
      <c r="G212" s="21">
        <f t="shared" si="3"/>
        <v>0</v>
      </c>
      <c r="H212" s="66"/>
    </row>
    <row r="213" spans="1:8" x14ac:dyDescent="0.25">
      <c r="A213" s="74"/>
      <c r="B213" s="74"/>
      <c r="C213" s="13"/>
      <c r="D213" s="66"/>
      <c r="E213" s="17"/>
      <c r="F213" s="17"/>
      <c r="G213" s="21">
        <f t="shared" si="3"/>
        <v>0</v>
      </c>
      <c r="H213" s="66"/>
    </row>
    <row r="214" spans="1:8" x14ac:dyDescent="0.25">
      <c r="A214" s="74"/>
      <c r="B214" s="74"/>
      <c r="C214" s="13"/>
      <c r="D214" s="66"/>
      <c r="E214" s="17"/>
      <c r="F214" s="17"/>
      <c r="G214" s="21">
        <f t="shared" si="3"/>
        <v>0</v>
      </c>
      <c r="H214" s="66"/>
    </row>
    <row r="215" spans="1:8" x14ac:dyDescent="0.25">
      <c r="A215" s="74"/>
      <c r="B215" s="74"/>
      <c r="C215" s="13"/>
      <c r="D215" s="66"/>
      <c r="E215" s="17"/>
      <c r="F215" s="17"/>
      <c r="G215" s="21">
        <f t="shared" si="3"/>
        <v>0</v>
      </c>
      <c r="H215" s="66"/>
    </row>
    <row r="216" spans="1:8" x14ac:dyDescent="0.25">
      <c r="A216" s="74"/>
      <c r="B216" s="74"/>
      <c r="C216" s="13"/>
      <c r="D216" s="66"/>
      <c r="E216" s="17"/>
      <c r="F216" s="17"/>
      <c r="G216" s="21">
        <f t="shared" si="3"/>
        <v>0</v>
      </c>
      <c r="H216" s="66"/>
    </row>
    <row r="217" spans="1:8" x14ac:dyDescent="0.25">
      <c r="A217" s="74"/>
      <c r="B217" s="74"/>
      <c r="C217" s="13"/>
      <c r="D217" s="66"/>
      <c r="E217" s="17"/>
      <c r="F217" s="17"/>
      <c r="G217" s="21">
        <f t="shared" si="3"/>
        <v>0</v>
      </c>
      <c r="H217" s="66"/>
    </row>
    <row r="218" spans="1:8" x14ac:dyDescent="0.25">
      <c r="A218" s="74"/>
      <c r="B218" s="74"/>
      <c r="C218" s="13"/>
      <c r="D218" s="66"/>
      <c r="E218" s="17"/>
      <c r="F218" s="17"/>
      <c r="G218" s="21">
        <f t="shared" si="3"/>
        <v>0</v>
      </c>
      <c r="H218" s="66"/>
    </row>
    <row r="219" spans="1:8" x14ac:dyDescent="0.25">
      <c r="A219" s="74"/>
      <c r="B219" s="74"/>
      <c r="C219" s="13"/>
      <c r="D219" s="66"/>
      <c r="E219" s="17"/>
      <c r="F219" s="17"/>
      <c r="G219" s="21">
        <f t="shared" si="3"/>
        <v>0</v>
      </c>
      <c r="H219" s="66"/>
    </row>
    <row r="220" spans="1:8" x14ac:dyDescent="0.25">
      <c r="A220" s="74"/>
      <c r="B220" s="74"/>
      <c r="C220" s="13"/>
      <c r="D220" s="66"/>
      <c r="E220" s="17"/>
      <c r="F220" s="17"/>
      <c r="G220" s="21">
        <f t="shared" si="3"/>
        <v>0</v>
      </c>
      <c r="H220" s="66"/>
    </row>
    <row r="221" spans="1:8" x14ac:dyDescent="0.25">
      <c r="A221" s="74"/>
      <c r="B221" s="74"/>
      <c r="C221" s="13"/>
      <c r="D221" s="66"/>
      <c r="E221" s="17"/>
      <c r="F221" s="17"/>
      <c r="G221" s="21">
        <f t="shared" si="3"/>
        <v>0</v>
      </c>
      <c r="H221" s="66"/>
    </row>
    <row r="222" spans="1:8" x14ac:dyDescent="0.25">
      <c r="A222" s="74"/>
      <c r="B222" s="74"/>
      <c r="C222" s="13"/>
      <c r="D222" s="66"/>
      <c r="E222" s="17"/>
      <c r="F222" s="17"/>
      <c r="G222" s="21">
        <f t="shared" si="3"/>
        <v>0</v>
      </c>
      <c r="H222" s="66"/>
    </row>
    <row r="223" spans="1:8" x14ac:dyDescent="0.25">
      <c r="A223" s="74"/>
      <c r="B223" s="74"/>
      <c r="C223" s="13"/>
      <c r="D223" s="66"/>
      <c r="E223" s="17"/>
      <c r="F223" s="17"/>
      <c r="G223" s="21">
        <f t="shared" si="3"/>
        <v>0</v>
      </c>
      <c r="H223" s="66"/>
    </row>
    <row r="224" spans="1:8" x14ac:dyDescent="0.25">
      <c r="A224" s="74"/>
      <c r="B224" s="74"/>
      <c r="C224" s="13"/>
      <c r="D224" s="66"/>
      <c r="E224" s="17"/>
      <c r="F224" s="17"/>
      <c r="G224" s="21">
        <f t="shared" si="3"/>
        <v>0</v>
      </c>
      <c r="H224" s="66"/>
    </row>
    <row r="225" spans="1:8" x14ac:dyDescent="0.25">
      <c r="A225" s="74"/>
      <c r="B225" s="74"/>
      <c r="C225" s="13"/>
      <c r="D225" s="66"/>
      <c r="E225" s="17"/>
      <c r="F225" s="17"/>
      <c r="G225" s="21">
        <f t="shared" si="3"/>
        <v>0</v>
      </c>
      <c r="H225" s="66"/>
    </row>
    <row r="226" spans="1:8" x14ac:dyDescent="0.25">
      <c r="A226" s="74"/>
      <c r="B226" s="74"/>
      <c r="C226" s="13"/>
      <c r="D226" s="66"/>
      <c r="E226" s="17"/>
      <c r="F226" s="17"/>
      <c r="G226" s="21">
        <f t="shared" si="3"/>
        <v>0</v>
      </c>
      <c r="H226" s="66"/>
    </row>
    <row r="227" spans="1:8" x14ac:dyDescent="0.25">
      <c r="A227" s="74"/>
      <c r="B227" s="74"/>
      <c r="C227" s="13"/>
      <c r="D227" s="66"/>
      <c r="E227" s="17"/>
      <c r="F227" s="17"/>
      <c r="G227" s="21">
        <f t="shared" si="3"/>
        <v>0</v>
      </c>
      <c r="H227" s="66"/>
    </row>
    <row r="228" spans="1:8" x14ac:dyDescent="0.25">
      <c r="A228" s="74"/>
      <c r="B228" s="74"/>
      <c r="C228" s="13"/>
      <c r="D228" s="66"/>
      <c r="E228" s="17"/>
      <c r="F228" s="17"/>
      <c r="G228" s="21">
        <f t="shared" si="3"/>
        <v>0</v>
      </c>
      <c r="H228" s="66"/>
    </row>
    <row r="229" spans="1:8" x14ac:dyDescent="0.25">
      <c r="A229" s="74"/>
      <c r="B229" s="74"/>
      <c r="C229" s="13"/>
      <c r="D229" s="66"/>
      <c r="E229" s="17"/>
      <c r="F229" s="17"/>
      <c r="G229" s="21">
        <f t="shared" si="3"/>
        <v>0</v>
      </c>
      <c r="H229" s="66"/>
    </row>
    <row r="230" spans="1:8" x14ac:dyDescent="0.25">
      <c r="A230" s="74"/>
      <c r="B230" s="74"/>
      <c r="C230" s="13"/>
      <c r="D230" s="66"/>
      <c r="E230" s="17"/>
      <c r="F230" s="17"/>
      <c r="G230" s="21">
        <f t="shared" si="3"/>
        <v>0</v>
      </c>
      <c r="H230" s="66"/>
    </row>
    <row r="231" spans="1:8" x14ac:dyDescent="0.25">
      <c r="A231" s="74"/>
      <c r="B231" s="74"/>
      <c r="C231" s="13"/>
      <c r="D231" s="66"/>
      <c r="E231" s="17"/>
      <c r="F231" s="17"/>
      <c r="G231" s="21">
        <f t="shared" si="3"/>
        <v>0</v>
      </c>
      <c r="H231" s="66"/>
    </row>
    <row r="232" spans="1:8" x14ac:dyDescent="0.25">
      <c r="A232" s="74"/>
      <c r="B232" s="74"/>
      <c r="C232" s="13"/>
      <c r="D232" s="66"/>
      <c r="E232" s="17"/>
      <c r="F232" s="17"/>
      <c r="G232" s="21">
        <f t="shared" si="3"/>
        <v>0</v>
      </c>
      <c r="H232" s="66"/>
    </row>
    <row r="233" spans="1:8" x14ac:dyDescent="0.25">
      <c r="A233" s="74"/>
      <c r="B233" s="74"/>
      <c r="C233" s="13"/>
      <c r="D233" s="66"/>
      <c r="E233" s="17"/>
      <c r="F233" s="17"/>
      <c r="G233" s="21">
        <f t="shared" si="3"/>
        <v>0</v>
      </c>
      <c r="H233" s="66"/>
    </row>
    <row r="234" spans="1:8" x14ac:dyDescent="0.25">
      <c r="A234" s="74"/>
      <c r="B234" s="74"/>
      <c r="C234" s="13"/>
      <c r="D234" s="66"/>
      <c r="E234" s="17"/>
      <c r="F234" s="17"/>
      <c r="G234" s="21">
        <f t="shared" si="3"/>
        <v>0</v>
      </c>
      <c r="H234" s="66"/>
    </row>
    <row r="235" spans="1:8" x14ac:dyDescent="0.25">
      <c r="A235" s="74"/>
      <c r="B235" s="74"/>
      <c r="C235" s="13"/>
      <c r="D235" s="66"/>
      <c r="E235" s="17"/>
      <c r="F235" s="17"/>
      <c r="G235" s="21">
        <f t="shared" si="3"/>
        <v>0</v>
      </c>
      <c r="H235" s="66"/>
    </row>
    <row r="236" spans="1:8" x14ac:dyDescent="0.25">
      <c r="A236" s="74"/>
      <c r="B236" s="74"/>
      <c r="C236" s="13"/>
      <c r="D236" s="66"/>
      <c r="E236" s="17"/>
      <c r="F236" s="17"/>
      <c r="G236" s="21">
        <f t="shared" si="3"/>
        <v>0</v>
      </c>
      <c r="H236" s="66"/>
    </row>
    <row r="237" spans="1:8" x14ac:dyDescent="0.25">
      <c r="A237" s="74"/>
      <c r="B237" s="74"/>
      <c r="C237" s="13"/>
      <c r="D237" s="66"/>
      <c r="E237" s="17"/>
      <c r="F237" s="17"/>
      <c r="G237" s="21">
        <f t="shared" si="3"/>
        <v>0</v>
      </c>
      <c r="H237" s="66"/>
    </row>
    <row r="238" spans="1:8" x14ac:dyDescent="0.25">
      <c r="A238" s="74"/>
      <c r="B238" s="74"/>
      <c r="C238" s="13"/>
      <c r="D238" s="66"/>
      <c r="E238" s="17"/>
      <c r="F238" s="17"/>
      <c r="G238" s="21">
        <f t="shared" si="3"/>
        <v>0</v>
      </c>
      <c r="H238" s="66"/>
    </row>
    <row r="239" spans="1:8" x14ac:dyDescent="0.25">
      <c r="A239" s="74"/>
      <c r="B239" s="74"/>
      <c r="C239" s="13"/>
      <c r="D239" s="66"/>
      <c r="E239" s="17"/>
      <c r="F239" s="17"/>
      <c r="G239" s="21">
        <f t="shared" si="3"/>
        <v>0</v>
      </c>
      <c r="H239" s="66"/>
    </row>
    <row r="240" spans="1:8" x14ac:dyDescent="0.25">
      <c r="A240" s="74"/>
      <c r="B240" s="74"/>
      <c r="C240" s="13"/>
      <c r="D240" s="66"/>
      <c r="E240" s="17"/>
      <c r="F240" s="17"/>
      <c r="G240" s="21">
        <f t="shared" si="3"/>
        <v>0</v>
      </c>
      <c r="H240" s="66"/>
    </row>
    <row r="241" spans="1:8" x14ac:dyDescent="0.25">
      <c r="A241" s="74"/>
      <c r="B241" s="74"/>
      <c r="C241" s="13"/>
      <c r="D241" s="66"/>
      <c r="E241" s="17"/>
      <c r="F241" s="17"/>
      <c r="G241" s="21">
        <f t="shared" si="3"/>
        <v>0</v>
      </c>
      <c r="H241" s="66"/>
    </row>
    <row r="242" spans="1:8" x14ac:dyDescent="0.25">
      <c r="A242" s="74"/>
      <c r="B242" s="74"/>
      <c r="C242" s="13"/>
      <c r="D242" s="66"/>
      <c r="E242" s="17"/>
      <c r="F242" s="17"/>
      <c r="G242" s="21">
        <f t="shared" si="3"/>
        <v>0</v>
      </c>
      <c r="H242" s="66"/>
    </row>
    <row r="243" spans="1:8" x14ac:dyDescent="0.25">
      <c r="A243" s="74"/>
      <c r="B243" s="74"/>
      <c r="C243" s="13"/>
      <c r="D243" s="66"/>
      <c r="E243" s="17"/>
      <c r="F243" s="17"/>
      <c r="G243" s="21">
        <f t="shared" si="3"/>
        <v>0</v>
      </c>
      <c r="H243" s="66"/>
    </row>
    <row r="244" spans="1:8" x14ac:dyDescent="0.25">
      <c r="A244" s="74"/>
      <c r="B244" s="74"/>
      <c r="C244" s="13"/>
      <c r="D244" s="66"/>
      <c r="E244" s="17"/>
      <c r="F244" s="17"/>
      <c r="G244" s="21">
        <f t="shared" si="3"/>
        <v>0</v>
      </c>
      <c r="H244" s="66"/>
    </row>
    <row r="245" spans="1:8" x14ac:dyDescent="0.25">
      <c r="A245" s="74"/>
      <c r="B245" s="74"/>
      <c r="C245" s="13"/>
      <c r="D245" s="66"/>
      <c r="E245" s="17"/>
      <c r="F245" s="17"/>
      <c r="G245" s="21">
        <f t="shared" si="3"/>
        <v>0</v>
      </c>
      <c r="H245" s="66"/>
    </row>
    <row r="246" spans="1:8" x14ac:dyDescent="0.25">
      <c r="A246" s="74"/>
      <c r="B246" s="74"/>
      <c r="C246" s="13"/>
      <c r="D246" s="66"/>
      <c r="E246" s="17"/>
      <c r="F246" s="17"/>
      <c r="G246" s="21">
        <f t="shared" si="3"/>
        <v>0</v>
      </c>
      <c r="H246" s="66"/>
    </row>
    <row r="247" spans="1:8" x14ac:dyDescent="0.25">
      <c r="A247" s="74"/>
      <c r="B247" s="74"/>
      <c r="C247" s="13"/>
      <c r="D247" s="66"/>
      <c r="E247" s="17"/>
      <c r="F247" s="17"/>
      <c r="G247" s="21">
        <f t="shared" si="3"/>
        <v>0</v>
      </c>
      <c r="H247" s="66"/>
    </row>
    <row r="248" spans="1:8" x14ac:dyDescent="0.25">
      <c r="A248" s="74"/>
      <c r="B248" s="74"/>
      <c r="C248" s="13"/>
      <c r="D248" s="66"/>
      <c r="E248" s="17"/>
      <c r="F248" s="17"/>
      <c r="G248" s="21">
        <f t="shared" si="3"/>
        <v>0</v>
      </c>
      <c r="H248" s="66"/>
    </row>
    <row r="249" spans="1:8" x14ac:dyDescent="0.25">
      <c r="A249" s="74"/>
      <c r="B249" s="74"/>
      <c r="C249" s="13"/>
      <c r="D249" s="66"/>
      <c r="E249" s="17"/>
      <c r="F249" s="17"/>
      <c r="G249" s="21">
        <f t="shared" si="3"/>
        <v>0</v>
      </c>
      <c r="H249" s="66"/>
    </row>
    <row r="250" spans="1:8" x14ac:dyDescent="0.25">
      <c r="A250" s="74"/>
      <c r="B250" s="74"/>
      <c r="C250" s="13"/>
      <c r="D250" s="66"/>
      <c r="E250" s="17"/>
      <c r="F250" s="17"/>
      <c r="G250" s="21">
        <f t="shared" si="3"/>
        <v>0</v>
      </c>
      <c r="H250" s="66"/>
    </row>
    <row r="251" spans="1:8" x14ac:dyDescent="0.25">
      <c r="A251" s="74"/>
      <c r="B251" s="74"/>
      <c r="C251" s="13"/>
      <c r="D251" s="66"/>
      <c r="E251" s="17"/>
      <c r="F251" s="17"/>
      <c r="G251" s="21">
        <f t="shared" si="3"/>
        <v>0</v>
      </c>
      <c r="H251" s="66"/>
    </row>
    <row r="252" spans="1:8" x14ac:dyDescent="0.25">
      <c r="A252" s="74"/>
      <c r="B252" s="74"/>
      <c r="C252" s="13"/>
      <c r="D252" s="66"/>
      <c r="E252" s="17"/>
      <c r="F252" s="17"/>
      <c r="G252" s="21">
        <f t="shared" si="3"/>
        <v>0</v>
      </c>
      <c r="H252" s="66"/>
    </row>
    <row r="253" spans="1:8" x14ac:dyDescent="0.25">
      <c r="A253" s="74"/>
      <c r="B253" s="74"/>
      <c r="C253" s="13"/>
      <c r="D253" s="66"/>
      <c r="E253" s="17"/>
      <c r="F253" s="17"/>
      <c r="G253" s="21">
        <f t="shared" si="3"/>
        <v>0</v>
      </c>
      <c r="H253" s="66"/>
    </row>
    <row r="254" spans="1:8" x14ac:dyDescent="0.25">
      <c r="A254" s="74"/>
      <c r="B254" s="74"/>
      <c r="C254" s="13"/>
      <c r="D254" s="66"/>
      <c r="E254" s="17"/>
      <c r="F254" s="17"/>
      <c r="G254" s="21">
        <f t="shared" si="3"/>
        <v>0</v>
      </c>
      <c r="H254" s="66"/>
    </row>
    <row r="255" spans="1:8" x14ac:dyDescent="0.25">
      <c r="A255" s="74"/>
      <c r="B255" s="74"/>
      <c r="C255" s="13"/>
      <c r="D255" s="66"/>
      <c r="E255" s="17"/>
      <c r="F255" s="17"/>
      <c r="G255" s="21">
        <f t="shared" si="3"/>
        <v>0</v>
      </c>
      <c r="H255" s="66"/>
    </row>
    <row r="256" spans="1:8" x14ac:dyDescent="0.25">
      <c r="A256" s="74"/>
      <c r="B256" s="74"/>
      <c r="C256" s="13"/>
      <c r="D256" s="66"/>
      <c r="E256" s="17"/>
      <c r="F256" s="17"/>
      <c r="G256" s="21">
        <f t="shared" si="3"/>
        <v>0</v>
      </c>
      <c r="H256" s="66"/>
    </row>
    <row r="257" spans="1:8" x14ac:dyDescent="0.25">
      <c r="A257" s="74"/>
      <c r="B257" s="74"/>
      <c r="C257" s="13"/>
      <c r="D257" s="66"/>
      <c r="E257" s="17"/>
      <c r="F257" s="17"/>
      <c r="G257" s="21">
        <f t="shared" si="3"/>
        <v>0</v>
      </c>
      <c r="H257" s="66"/>
    </row>
    <row r="258" spans="1:8" x14ac:dyDescent="0.25">
      <c r="A258" s="74"/>
      <c r="B258" s="74"/>
      <c r="C258" s="13"/>
      <c r="D258" s="66"/>
      <c r="E258" s="17"/>
      <c r="F258" s="17"/>
      <c r="G258" s="21">
        <f t="shared" si="3"/>
        <v>0</v>
      </c>
      <c r="H258" s="66"/>
    </row>
    <row r="259" spans="1:8" x14ac:dyDescent="0.25">
      <c r="A259" s="74"/>
      <c r="B259" s="74"/>
      <c r="C259" s="13"/>
      <c r="D259" s="66"/>
      <c r="E259" s="17"/>
      <c r="F259" s="17"/>
      <c r="G259" s="21">
        <f t="shared" si="3"/>
        <v>0</v>
      </c>
      <c r="H259" s="66"/>
    </row>
    <row r="260" spans="1:8" x14ac:dyDescent="0.25">
      <c r="A260" s="74"/>
      <c r="B260" s="74"/>
      <c r="C260" s="13"/>
      <c r="D260" s="66"/>
      <c r="E260" s="17"/>
      <c r="F260" s="17"/>
      <c r="G260" s="21">
        <f t="shared" si="3"/>
        <v>0</v>
      </c>
      <c r="H260" s="66"/>
    </row>
    <row r="261" spans="1:8" x14ac:dyDescent="0.25">
      <c r="A261" s="74"/>
      <c r="B261" s="74"/>
      <c r="C261" s="13"/>
      <c r="D261" s="66"/>
      <c r="E261" s="17"/>
      <c r="F261" s="17"/>
      <c r="G261" s="21">
        <f t="shared" si="3"/>
        <v>0</v>
      </c>
      <c r="H261" s="66"/>
    </row>
    <row r="262" spans="1:8" x14ac:dyDescent="0.25">
      <c r="A262" s="74"/>
      <c r="B262" s="74"/>
      <c r="C262" s="13"/>
      <c r="D262" s="66"/>
      <c r="E262" s="17"/>
      <c r="F262" s="17"/>
      <c r="G262" s="21">
        <f t="shared" ref="G262:G298" si="4">G261+E262-F262</f>
        <v>0</v>
      </c>
      <c r="H262" s="66"/>
    </row>
    <row r="263" spans="1:8" x14ac:dyDescent="0.25">
      <c r="A263" s="74"/>
      <c r="B263" s="74"/>
      <c r="C263" s="13"/>
      <c r="D263" s="66"/>
      <c r="E263" s="17"/>
      <c r="F263" s="17"/>
      <c r="G263" s="21">
        <f t="shared" si="4"/>
        <v>0</v>
      </c>
      <c r="H263" s="66"/>
    </row>
    <row r="264" spans="1:8" x14ac:dyDescent="0.25">
      <c r="A264" s="74"/>
      <c r="B264" s="74"/>
      <c r="C264" s="13"/>
      <c r="D264" s="66"/>
      <c r="E264" s="17"/>
      <c r="F264" s="17"/>
      <c r="G264" s="21">
        <f t="shared" si="4"/>
        <v>0</v>
      </c>
      <c r="H264" s="66"/>
    </row>
    <row r="265" spans="1:8" x14ac:dyDescent="0.25">
      <c r="A265" s="74"/>
      <c r="B265" s="74"/>
      <c r="C265" s="13"/>
      <c r="D265" s="66"/>
      <c r="E265" s="17"/>
      <c r="F265" s="17"/>
      <c r="G265" s="21">
        <f t="shared" si="4"/>
        <v>0</v>
      </c>
      <c r="H265" s="66"/>
    </row>
    <row r="266" spans="1:8" x14ac:dyDescent="0.25">
      <c r="A266" s="74"/>
      <c r="B266" s="74"/>
      <c r="C266" s="13"/>
      <c r="D266" s="66"/>
      <c r="E266" s="17"/>
      <c r="F266" s="17"/>
      <c r="G266" s="21">
        <f t="shared" si="4"/>
        <v>0</v>
      </c>
      <c r="H266" s="66"/>
    </row>
    <row r="267" spans="1:8" x14ac:dyDescent="0.25">
      <c r="A267" s="74"/>
      <c r="B267" s="74"/>
      <c r="C267" s="13"/>
      <c r="D267" s="66"/>
      <c r="E267" s="17"/>
      <c r="F267" s="17"/>
      <c r="G267" s="21">
        <f t="shared" si="4"/>
        <v>0</v>
      </c>
      <c r="H267" s="66"/>
    </row>
    <row r="268" spans="1:8" x14ac:dyDescent="0.25">
      <c r="A268" s="74"/>
      <c r="B268" s="74"/>
      <c r="C268" s="13"/>
      <c r="D268" s="66"/>
      <c r="E268" s="17"/>
      <c r="F268" s="17"/>
      <c r="G268" s="21">
        <f t="shared" si="4"/>
        <v>0</v>
      </c>
      <c r="H268" s="66"/>
    </row>
    <row r="269" spans="1:8" x14ac:dyDescent="0.25">
      <c r="A269" s="74"/>
      <c r="B269" s="74"/>
      <c r="C269" s="13"/>
      <c r="D269" s="66"/>
      <c r="E269" s="17"/>
      <c r="F269" s="17"/>
      <c r="G269" s="21">
        <f t="shared" si="4"/>
        <v>0</v>
      </c>
      <c r="H269" s="66"/>
    </row>
    <row r="270" spans="1:8" x14ac:dyDescent="0.25">
      <c r="A270" s="74"/>
      <c r="B270" s="74"/>
      <c r="C270" s="13"/>
      <c r="D270" s="66"/>
      <c r="E270" s="17"/>
      <c r="F270" s="17"/>
      <c r="G270" s="21">
        <f t="shared" si="4"/>
        <v>0</v>
      </c>
      <c r="H270" s="66"/>
    </row>
    <row r="271" spans="1:8" x14ac:dyDescent="0.25">
      <c r="A271" s="74"/>
      <c r="B271" s="74"/>
      <c r="C271" s="13"/>
      <c r="D271" s="66"/>
      <c r="E271" s="17"/>
      <c r="F271" s="17"/>
      <c r="G271" s="21">
        <f t="shared" si="4"/>
        <v>0</v>
      </c>
      <c r="H271" s="66"/>
    </row>
    <row r="272" spans="1:8" x14ac:dyDescent="0.25">
      <c r="A272" s="74"/>
      <c r="B272" s="74"/>
      <c r="C272" s="13"/>
      <c r="D272" s="66"/>
      <c r="E272" s="17"/>
      <c r="F272" s="17"/>
      <c r="G272" s="21">
        <f t="shared" si="4"/>
        <v>0</v>
      </c>
      <c r="H272" s="66"/>
    </row>
    <row r="273" spans="1:8" x14ac:dyDescent="0.25">
      <c r="A273" s="74"/>
      <c r="B273" s="74"/>
      <c r="C273" s="13"/>
      <c r="D273" s="66"/>
      <c r="E273" s="17"/>
      <c r="F273" s="17"/>
      <c r="G273" s="21">
        <f t="shared" si="4"/>
        <v>0</v>
      </c>
      <c r="H273" s="66"/>
    </row>
    <row r="274" spans="1:8" x14ac:dyDescent="0.25">
      <c r="A274" s="74"/>
      <c r="B274" s="74"/>
      <c r="C274" s="13"/>
      <c r="D274" s="66"/>
      <c r="E274" s="17"/>
      <c r="F274" s="17"/>
      <c r="G274" s="21">
        <f t="shared" si="4"/>
        <v>0</v>
      </c>
      <c r="H274" s="66"/>
    </row>
    <row r="275" spans="1:8" x14ac:dyDescent="0.25">
      <c r="A275" s="74"/>
      <c r="B275" s="74"/>
      <c r="C275" s="13"/>
      <c r="D275" s="66"/>
      <c r="E275" s="17"/>
      <c r="F275" s="17"/>
      <c r="G275" s="21">
        <f t="shared" si="4"/>
        <v>0</v>
      </c>
      <c r="H275" s="66"/>
    </row>
    <row r="276" spans="1:8" x14ac:dyDescent="0.25">
      <c r="A276" s="74"/>
      <c r="B276" s="74"/>
      <c r="C276" s="13"/>
      <c r="D276" s="66"/>
      <c r="E276" s="17"/>
      <c r="F276" s="17"/>
      <c r="G276" s="21">
        <f t="shared" si="4"/>
        <v>0</v>
      </c>
      <c r="H276" s="66"/>
    </row>
    <row r="277" spans="1:8" x14ac:dyDescent="0.25">
      <c r="A277" s="74"/>
      <c r="B277" s="74"/>
      <c r="C277" s="13"/>
      <c r="D277" s="66"/>
      <c r="E277" s="17"/>
      <c r="F277" s="17"/>
      <c r="G277" s="21">
        <f t="shared" si="4"/>
        <v>0</v>
      </c>
      <c r="H277" s="66"/>
    </row>
    <row r="278" spans="1:8" x14ac:dyDescent="0.25">
      <c r="A278" s="74"/>
      <c r="B278" s="74"/>
      <c r="C278" s="13"/>
      <c r="D278" s="66"/>
      <c r="E278" s="17"/>
      <c r="F278" s="17"/>
      <c r="G278" s="21">
        <f t="shared" si="4"/>
        <v>0</v>
      </c>
      <c r="H278" s="66"/>
    </row>
    <row r="279" spans="1:8" x14ac:dyDescent="0.25">
      <c r="A279" s="74"/>
      <c r="B279" s="74"/>
      <c r="C279" s="13"/>
      <c r="D279" s="66"/>
      <c r="E279" s="17"/>
      <c r="F279" s="17"/>
      <c r="G279" s="21">
        <f t="shared" si="4"/>
        <v>0</v>
      </c>
      <c r="H279" s="66"/>
    </row>
    <row r="280" spans="1:8" x14ac:dyDescent="0.25">
      <c r="A280" s="74"/>
      <c r="B280" s="74"/>
      <c r="C280" s="13"/>
      <c r="D280" s="66"/>
      <c r="E280" s="17"/>
      <c r="F280" s="17"/>
      <c r="G280" s="21">
        <f t="shared" si="4"/>
        <v>0</v>
      </c>
      <c r="H280" s="66"/>
    </row>
    <row r="281" spans="1:8" x14ac:dyDescent="0.25">
      <c r="A281" s="74"/>
      <c r="B281" s="74"/>
      <c r="C281" s="13"/>
      <c r="D281" s="66"/>
      <c r="E281" s="17"/>
      <c r="F281" s="17"/>
      <c r="G281" s="21">
        <f t="shared" si="4"/>
        <v>0</v>
      </c>
      <c r="H281" s="66"/>
    </row>
    <row r="282" spans="1:8" x14ac:dyDescent="0.25">
      <c r="A282" s="74"/>
      <c r="B282" s="74"/>
      <c r="C282" s="13"/>
      <c r="D282" s="66"/>
      <c r="E282" s="17"/>
      <c r="F282" s="17"/>
      <c r="G282" s="21">
        <f t="shared" si="4"/>
        <v>0</v>
      </c>
      <c r="H282" s="66"/>
    </row>
    <row r="283" spans="1:8" x14ac:dyDescent="0.25">
      <c r="A283" s="74"/>
      <c r="B283" s="74"/>
      <c r="C283" s="13"/>
      <c r="D283" s="66"/>
      <c r="E283" s="17"/>
      <c r="F283" s="17"/>
      <c r="G283" s="21">
        <f t="shared" si="4"/>
        <v>0</v>
      </c>
      <c r="H283" s="66"/>
    </row>
    <row r="284" spans="1:8" x14ac:dyDescent="0.25">
      <c r="A284" s="74"/>
      <c r="B284" s="74"/>
      <c r="C284" s="13"/>
      <c r="D284" s="66"/>
      <c r="E284" s="17"/>
      <c r="F284" s="17"/>
      <c r="G284" s="21">
        <f t="shared" si="4"/>
        <v>0</v>
      </c>
      <c r="H284" s="66"/>
    </row>
    <row r="285" spans="1:8" x14ac:dyDescent="0.25">
      <c r="A285" s="74"/>
      <c r="B285" s="74"/>
      <c r="C285" s="13"/>
      <c r="D285" s="66"/>
      <c r="E285" s="17"/>
      <c r="F285" s="17"/>
      <c r="G285" s="21">
        <f t="shared" si="4"/>
        <v>0</v>
      </c>
      <c r="H285" s="66"/>
    </row>
    <row r="286" spans="1:8" x14ac:dyDescent="0.25">
      <c r="A286" s="74"/>
      <c r="B286" s="74"/>
      <c r="C286" s="13"/>
      <c r="D286" s="66"/>
      <c r="E286" s="17"/>
      <c r="F286" s="17"/>
      <c r="G286" s="21">
        <f t="shared" si="4"/>
        <v>0</v>
      </c>
      <c r="H286" s="66"/>
    </row>
    <row r="287" spans="1:8" x14ac:dyDescent="0.25">
      <c r="A287" s="74"/>
      <c r="B287" s="74"/>
      <c r="C287" s="13"/>
      <c r="D287" s="66"/>
      <c r="E287" s="17"/>
      <c r="F287" s="17"/>
      <c r="G287" s="21">
        <f t="shared" si="4"/>
        <v>0</v>
      </c>
      <c r="H287" s="66"/>
    </row>
    <row r="288" spans="1:8" x14ac:dyDescent="0.25">
      <c r="A288" s="74"/>
      <c r="B288" s="74"/>
      <c r="C288" s="13"/>
      <c r="D288" s="66"/>
      <c r="E288" s="17"/>
      <c r="F288" s="17"/>
      <c r="G288" s="21">
        <f t="shared" si="4"/>
        <v>0</v>
      </c>
      <c r="H288" s="66"/>
    </row>
    <row r="289" spans="1:8" x14ac:dyDescent="0.25">
      <c r="A289" s="74"/>
      <c r="B289" s="74"/>
      <c r="C289" s="13"/>
      <c r="D289" s="66"/>
      <c r="E289" s="17"/>
      <c r="F289" s="17"/>
      <c r="G289" s="21">
        <f t="shared" si="4"/>
        <v>0</v>
      </c>
      <c r="H289" s="66"/>
    </row>
    <row r="290" spans="1:8" x14ac:dyDescent="0.25">
      <c r="A290" s="74"/>
      <c r="B290" s="74"/>
      <c r="C290" s="13"/>
      <c r="D290" s="66"/>
      <c r="E290" s="17"/>
      <c r="F290" s="17"/>
      <c r="G290" s="21">
        <f t="shared" si="4"/>
        <v>0</v>
      </c>
      <c r="H290" s="66"/>
    </row>
    <row r="291" spans="1:8" x14ac:dyDescent="0.25">
      <c r="A291" s="74"/>
      <c r="B291" s="74"/>
      <c r="C291" s="13"/>
      <c r="D291" s="66"/>
      <c r="E291" s="17"/>
      <c r="F291" s="17"/>
      <c r="G291" s="21">
        <f t="shared" si="4"/>
        <v>0</v>
      </c>
      <c r="H291" s="66"/>
    </row>
    <row r="292" spans="1:8" x14ac:dyDescent="0.25">
      <c r="A292" s="74"/>
      <c r="B292" s="74"/>
      <c r="C292" s="13"/>
      <c r="D292" s="66"/>
      <c r="E292" s="17"/>
      <c r="F292" s="17"/>
      <c r="G292" s="21">
        <f t="shared" si="4"/>
        <v>0</v>
      </c>
      <c r="H292" s="66"/>
    </row>
    <row r="293" spans="1:8" x14ac:dyDescent="0.25">
      <c r="A293" s="74"/>
      <c r="B293" s="74"/>
      <c r="C293" s="13"/>
      <c r="D293" s="66"/>
      <c r="E293" s="17"/>
      <c r="F293" s="17"/>
      <c r="G293" s="21">
        <f t="shared" si="4"/>
        <v>0</v>
      </c>
      <c r="H293" s="66"/>
    </row>
    <row r="294" spans="1:8" x14ac:dyDescent="0.25">
      <c r="A294" s="74"/>
      <c r="B294" s="74"/>
      <c r="C294" s="13"/>
      <c r="D294" s="66"/>
      <c r="E294" s="17"/>
      <c r="F294" s="17"/>
      <c r="G294" s="21">
        <f t="shared" si="4"/>
        <v>0</v>
      </c>
      <c r="H294" s="66"/>
    </row>
    <row r="295" spans="1:8" x14ac:dyDescent="0.25">
      <c r="A295" s="74"/>
      <c r="B295" s="74"/>
      <c r="C295" s="13"/>
      <c r="D295" s="66"/>
      <c r="E295" s="17"/>
      <c r="F295" s="17"/>
      <c r="G295" s="21">
        <f t="shared" si="4"/>
        <v>0</v>
      </c>
      <c r="H295" s="66"/>
    </row>
    <row r="296" spans="1:8" x14ac:dyDescent="0.25">
      <c r="A296" s="74"/>
      <c r="B296" s="74"/>
      <c r="C296" s="13"/>
      <c r="D296" s="66"/>
      <c r="E296" s="17"/>
      <c r="F296" s="17"/>
      <c r="G296" s="21">
        <f t="shared" si="4"/>
        <v>0</v>
      </c>
      <c r="H296" s="66"/>
    </row>
    <row r="297" spans="1:8" x14ac:dyDescent="0.25">
      <c r="A297" s="74"/>
      <c r="B297" s="74"/>
      <c r="C297" s="13"/>
      <c r="D297" s="66"/>
      <c r="E297" s="17"/>
      <c r="F297" s="17"/>
      <c r="G297" s="21">
        <f t="shared" si="4"/>
        <v>0</v>
      </c>
      <c r="H297" s="66"/>
    </row>
    <row r="298" spans="1:8" x14ac:dyDescent="0.25">
      <c r="A298" s="74"/>
      <c r="B298" s="74"/>
      <c r="C298" s="13"/>
      <c r="D298" s="66"/>
      <c r="E298" s="17"/>
      <c r="F298" s="17"/>
      <c r="G298" s="21">
        <f t="shared" si="4"/>
        <v>0</v>
      </c>
      <c r="H298" s="66"/>
    </row>
    <row r="299" spans="1:8" x14ac:dyDescent="0.25">
      <c r="A299" s="74"/>
      <c r="B299" s="74"/>
      <c r="C299" s="13"/>
      <c r="D299" s="66"/>
      <c r="E299" s="17"/>
      <c r="F299" s="17"/>
      <c r="G299" s="21">
        <f>G298+E299-F299</f>
        <v>0</v>
      </c>
      <c r="H299" s="66"/>
    </row>
    <row r="300" spans="1:8" ht="12" thickBot="1" x14ac:dyDescent="0.3">
      <c r="A300" s="73"/>
      <c r="B300" s="73"/>
      <c r="C300" s="19"/>
      <c r="D300" s="64"/>
      <c r="E300" s="18"/>
      <c r="F300" s="18"/>
      <c r="G300" s="22">
        <f>G299+E300-F300</f>
        <v>0</v>
      </c>
      <c r="H300" s="64"/>
    </row>
  </sheetData>
  <sheetProtection algorithmName="SHA-512" hashValue="YAHz2ylU8mCHe2SJ5G7LJEuAIN4dCFOFa5pLMVh/Cea+Cw4sDbO2q/hYmIN658YN4VW8Yy4ZBmRhaOipsWTXfQ==" saltValue="V4M+3wOYXH6QcJPLgQxImQ==" spinCount="100000" sheet="1" objects="1" scenarios="1" autoFilter="0"/>
  <autoFilter ref="A1:H300" xr:uid="{00000000-0009-0000-0000-00000D000000}"/>
  <printOptions horizontalCentered="1"/>
  <pageMargins left="0.19685039370078741" right="0.19685039370078741" top="1.1811023622047245" bottom="0.19685039370078741" header="0" footer="0"/>
  <pageSetup orientation="portrait" r:id="rId1"/>
  <headerFooter>
    <oddHeader>&amp;L&amp;G&amp;C&amp;"Malgun Gothic,Negrita"&amp;8&amp;K00-045
&amp;12 &amp;F
&amp;8 &amp;A
&amp;R&amp;"Malgun Gothic,Negrita"&amp;8&amp;K00-045
ESTADO DE CUENTA BANCARIO
FR0110A v1.1
Pág. &amp;P de &amp;N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2"/>
  <dimension ref="A1:H300"/>
  <sheetViews>
    <sheetView showGridLines="0" zoomScaleNormal="100" workbookViewId="0">
      <selection activeCell="H13" sqref="H13"/>
    </sheetView>
  </sheetViews>
  <sheetFormatPr baseColWidth="10" defaultColWidth="9.140625" defaultRowHeight="11.25" x14ac:dyDescent="0.25"/>
  <cols>
    <col min="1" max="2" width="6.7109375" style="1" customWidth="1"/>
    <col min="3" max="3" width="9.7109375" style="1" customWidth="1"/>
    <col min="4" max="4" width="30.7109375" style="1" customWidth="1"/>
    <col min="5" max="7" width="9.7109375" style="1" customWidth="1"/>
    <col min="8" max="8" width="19.7109375" style="1" customWidth="1"/>
    <col min="9" max="69" width="1.85546875" style="1" customWidth="1"/>
    <col min="70" max="16384" width="9.140625" style="1"/>
  </cols>
  <sheetData>
    <row r="1" spans="1:8" ht="12" thickBot="1" x14ac:dyDescent="0.3">
      <c r="A1" s="15" t="s">
        <v>361</v>
      </c>
      <c r="B1" s="15" t="s">
        <v>611</v>
      </c>
      <c r="C1" s="15" t="s">
        <v>612</v>
      </c>
      <c r="D1" s="15" t="s">
        <v>613</v>
      </c>
      <c r="E1" s="15" t="s">
        <v>614</v>
      </c>
      <c r="F1" s="15" t="s">
        <v>615</v>
      </c>
      <c r="G1" s="15" t="s">
        <v>413</v>
      </c>
      <c r="H1" s="15" t="s">
        <v>616</v>
      </c>
    </row>
    <row r="2" spans="1:8" x14ac:dyDescent="0.25">
      <c r="A2" s="75"/>
      <c r="B2" s="75"/>
      <c r="C2" s="7"/>
      <c r="D2" s="37" t="s">
        <v>617</v>
      </c>
      <c r="E2" s="35"/>
      <c r="F2" s="16"/>
      <c r="G2" s="20">
        <f>E2</f>
        <v>0</v>
      </c>
      <c r="H2" s="69"/>
    </row>
    <row r="3" spans="1:8" x14ac:dyDescent="0.25">
      <c r="A3" s="74"/>
      <c r="B3" s="74"/>
      <c r="C3" s="13"/>
      <c r="D3" s="66"/>
      <c r="E3" s="17"/>
      <c r="F3" s="17"/>
      <c r="G3" s="21">
        <f>G2+E3-F3</f>
        <v>0</v>
      </c>
      <c r="H3" s="66"/>
    </row>
    <row r="4" spans="1:8" x14ac:dyDescent="0.25">
      <c r="A4" s="74"/>
      <c r="B4" s="74"/>
      <c r="C4" s="13"/>
      <c r="D4" s="66"/>
      <c r="E4" s="17"/>
      <c r="F4" s="17"/>
      <c r="G4" s="21">
        <f>G3+E4-F4</f>
        <v>0</v>
      </c>
      <c r="H4" s="66"/>
    </row>
    <row r="5" spans="1:8" x14ac:dyDescent="0.25">
      <c r="A5" s="74"/>
      <c r="B5" s="74"/>
      <c r="C5" s="13"/>
      <c r="D5" s="66"/>
      <c r="E5" s="17"/>
      <c r="F5" s="17"/>
      <c r="G5" s="21">
        <f>G4+E5-F5</f>
        <v>0</v>
      </c>
      <c r="H5" s="66"/>
    </row>
    <row r="6" spans="1:8" x14ac:dyDescent="0.25">
      <c r="A6" s="74"/>
      <c r="B6" s="74"/>
      <c r="C6" s="13"/>
      <c r="D6" s="66"/>
      <c r="E6" s="17"/>
      <c r="F6" s="17"/>
      <c r="G6" s="21">
        <f t="shared" ref="G6:G69" si="0">G5+E6-F6</f>
        <v>0</v>
      </c>
      <c r="H6" s="66"/>
    </row>
    <row r="7" spans="1:8" x14ac:dyDescent="0.25">
      <c r="A7" s="74"/>
      <c r="B7" s="74"/>
      <c r="C7" s="13"/>
      <c r="D7" s="66"/>
      <c r="E7" s="17"/>
      <c r="F7" s="17"/>
      <c r="G7" s="21">
        <f t="shared" si="0"/>
        <v>0</v>
      </c>
      <c r="H7" s="66"/>
    </row>
    <row r="8" spans="1:8" x14ac:dyDescent="0.25">
      <c r="A8" s="74"/>
      <c r="B8" s="74"/>
      <c r="C8" s="13"/>
      <c r="D8" s="66"/>
      <c r="E8" s="17"/>
      <c r="F8" s="17"/>
      <c r="G8" s="21">
        <f t="shared" si="0"/>
        <v>0</v>
      </c>
      <c r="H8" s="66"/>
    </row>
    <row r="9" spans="1:8" x14ac:dyDescent="0.25">
      <c r="A9" s="74"/>
      <c r="B9" s="74"/>
      <c r="C9" s="13"/>
      <c r="D9" s="66"/>
      <c r="E9" s="17"/>
      <c r="F9" s="17"/>
      <c r="G9" s="21">
        <f t="shared" si="0"/>
        <v>0</v>
      </c>
      <c r="H9" s="66"/>
    </row>
    <row r="10" spans="1:8" x14ac:dyDescent="0.25">
      <c r="A10" s="74"/>
      <c r="B10" s="74"/>
      <c r="C10" s="13"/>
      <c r="D10" s="66"/>
      <c r="E10" s="17"/>
      <c r="F10" s="17"/>
      <c r="G10" s="21">
        <f t="shared" si="0"/>
        <v>0</v>
      </c>
      <c r="H10" s="66"/>
    </row>
    <row r="11" spans="1:8" x14ac:dyDescent="0.25">
      <c r="A11" s="74"/>
      <c r="B11" s="74"/>
      <c r="C11" s="13"/>
      <c r="D11" s="66"/>
      <c r="E11" s="17"/>
      <c r="F11" s="17"/>
      <c r="G11" s="21">
        <f t="shared" si="0"/>
        <v>0</v>
      </c>
      <c r="H11" s="66"/>
    </row>
    <row r="12" spans="1:8" x14ac:dyDescent="0.25">
      <c r="A12" s="74"/>
      <c r="B12" s="74"/>
      <c r="C12" s="13"/>
      <c r="D12" s="66"/>
      <c r="E12" s="17"/>
      <c r="F12" s="17"/>
      <c r="G12" s="21">
        <f t="shared" si="0"/>
        <v>0</v>
      </c>
      <c r="H12" s="66"/>
    </row>
    <row r="13" spans="1:8" x14ac:dyDescent="0.25">
      <c r="A13" s="74"/>
      <c r="B13" s="74"/>
      <c r="C13" s="13"/>
      <c r="D13" s="66"/>
      <c r="E13" s="17"/>
      <c r="F13" s="17"/>
      <c r="G13" s="21">
        <f t="shared" si="0"/>
        <v>0</v>
      </c>
      <c r="H13" s="66"/>
    </row>
    <row r="14" spans="1:8" x14ac:dyDescent="0.25">
      <c r="A14" s="74"/>
      <c r="B14" s="74"/>
      <c r="C14" s="13"/>
      <c r="D14" s="66"/>
      <c r="E14" s="17"/>
      <c r="F14" s="17"/>
      <c r="G14" s="21">
        <f t="shared" si="0"/>
        <v>0</v>
      </c>
      <c r="H14" s="66"/>
    </row>
    <row r="15" spans="1:8" x14ac:dyDescent="0.25">
      <c r="A15" s="74"/>
      <c r="B15" s="74"/>
      <c r="C15" s="13"/>
      <c r="D15" s="66"/>
      <c r="E15" s="17"/>
      <c r="F15" s="17"/>
      <c r="G15" s="21">
        <f t="shared" si="0"/>
        <v>0</v>
      </c>
      <c r="H15" s="66"/>
    </row>
    <row r="16" spans="1:8" x14ac:dyDescent="0.25">
      <c r="A16" s="74"/>
      <c r="B16" s="74"/>
      <c r="C16" s="13"/>
      <c r="D16" s="66"/>
      <c r="E16" s="17"/>
      <c r="F16" s="17"/>
      <c r="G16" s="21">
        <f t="shared" si="0"/>
        <v>0</v>
      </c>
      <c r="H16" s="66"/>
    </row>
    <row r="17" spans="1:8" x14ac:dyDescent="0.25">
      <c r="A17" s="74"/>
      <c r="B17" s="74"/>
      <c r="C17" s="13"/>
      <c r="D17" s="66"/>
      <c r="E17" s="17"/>
      <c r="F17" s="17"/>
      <c r="G17" s="21">
        <f t="shared" si="0"/>
        <v>0</v>
      </c>
      <c r="H17" s="66"/>
    </row>
    <row r="18" spans="1:8" x14ac:dyDescent="0.25">
      <c r="A18" s="74"/>
      <c r="B18" s="74"/>
      <c r="C18" s="13"/>
      <c r="D18" s="66"/>
      <c r="E18" s="17"/>
      <c r="F18" s="17"/>
      <c r="G18" s="21">
        <f t="shared" si="0"/>
        <v>0</v>
      </c>
      <c r="H18" s="66"/>
    </row>
    <row r="19" spans="1:8" x14ac:dyDescent="0.25">
      <c r="A19" s="74"/>
      <c r="B19" s="74"/>
      <c r="C19" s="13"/>
      <c r="D19" s="66"/>
      <c r="E19" s="17"/>
      <c r="F19" s="17"/>
      <c r="G19" s="21">
        <f t="shared" si="0"/>
        <v>0</v>
      </c>
      <c r="H19" s="66"/>
    </row>
    <row r="20" spans="1:8" x14ac:dyDescent="0.25">
      <c r="A20" s="74"/>
      <c r="B20" s="74"/>
      <c r="C20" s="13"/>
      <c r="D20" s="66"/>
      <c r="E20" s="17"/>
      <c r="F20" s="17"/>
      <c r="G20" s="21">
        <f t="shared" si="0"/>
        <v>0</v>
      </c>
      <c r="H20" s="66"/>
    </row>
    <row r="21" spans="1:8" x14ac:dyDescent="0.25">
      <c r="A21" s="74"/>
      <c r="B21" s="74"/>
      <c r="C21" s="13"/>
      <c r="D21" s="66"/>
      <c r="E21" s="17"/>
      <c r="F21" s="17"/>
      <c r="G21" s="21">
        <f t="shared" si="0"/>
        <v>0</v>
      </c>
      <c r="H21" s="66"/>
    </row>
    <row r="22" spans="1:8" x14ac:dyDescent="0.25">
      <c r="A22" s="74"/>
      <c r="B22" s="74"/>
      <c r="C22" s="13"/>
      <c r="D22" s="66"/>
      <c r="E22" s="17"/>
      <c r="F22" s="17"/>
      <c r="G22" s="21">
        <f t="shared" si="0"/>
        <v>0</v>
      </c>
      <c r="H22" s="66"/>
    </row>
    <row r="23" spans="1:8" x14ac:dyDescent="0.25">
      <c r="A23" s="74"/>
      <c r="B23" s="74"/>
      <c r="C23" s="13"/>
      <c r="D23" s="66"/>
      <c r="E23" s="17"/>
      <c r="F23" s="17"/>
      <c r="G23" s="21">
        <f t="shared" si="0"/>
        <v>0</v>
      </c>
      <c r="H23" s="66"/>
    </row>
    <row r="24" spans="1:8" x14ac:dyDescent="0.25">
      <c r="A24" s="74"/>
      <c r="B24" s="74"/>
      <c r="C24" s="13"/>
      <c r="D24" s="66"/>
      <c r="E24" s="17"/>
      <c r="F24" s="17"/>
      <c r="G24" s="21">
        <f t="shared" si="0"/>
        <v>0</v>
      </c>
      <c r="H24" s="66"/>
    </row>
    <row r="25" spans="1:8" x14ac:dyDescent="0.25">
      <c r="A25" s="74"/>
      <c r="B25" s="74"/>
      <c r="C25" s="13"/>
      <c r="D25" s="66"/>
      <c r="E25" s="17"/>
      <c r="F25" s="17"/>
      <c r="G25" s="21">
        <f t="shared" si="0"/>
        <v>0</v>
      </c>
      <c r="H25" s="66"/>
    </row>
    <row r="26" spans="1:8" x14ac:dyDescent="0.25">
      <c r="A26" s="74"/>
      <c r="B26" s="74"/>
      <c r="C26" s="13"/>
      <c r="D26" s="66"/>
      <c r="E26" s="17"/>
      <c r="F26" s="17"/>
      <c r="G26" s="21">
        <f t="shared" si="0"/>
        <v>0</v>
      </c>
      <c r="H26" s="66"/>
    </row>
    <row r="27" spans="1:8" x14ac:dyDescent="0.25">
      <c r="A27" s="74"/>
      <c r="B27" s="74"/>
      <c r="C27" s="13"/>
      <c r="D27" s="66"/>
      <c r="E27" s="17"/>
      <c r="F27" s="17"/>
      <c r="G27" s="21">
        <f t="shared" si="0"/>
        <v>0</v>
      </c>
      <c r="H27" s="66"/>
    </row>
    <row r="28" spans="1:8" x14ac:dyDescent="0.25">
      <c r="A28" s="74"/>
      <c r="B28" s="74"/>
      <c r="C28" s="13"/>
      <c r="D28" s="66"/>
      <c r="E28" s="17"/>
      <c r="F28" s="17"/>
      <c r="G28" s="21">
        <f t="shared" si="0"/>
        <v>0</v>
      </c>
      <c r="H28" s="66"/>
    </row>
    <row r="29" spans="1:8" x14ac:dyDescent="0.25">
      <c r="A29" s="74"/>
      <c r="B29" s="74"/>
      <c r="C29" s="13"/>
      <c r="D29" s="66"/>
      <c r="E29" s="17"/>
      <c r="F29" s="17"/>
      <c r="G29" s="21">
        <f t="shared" si="0"/>
        <v>0</v>
      </c>
      <c r="H29" s="66"/>
    </row>
    <row r="30" spans="1:8" x14ac:dyDescent="0.25">
      <c r="A30" s="74"/>
      <c r="B30" s="74"/>
      <c r="C30" s="13"/>
      <c r="D30" s="66"/>
      <c r="E30" s="17"/>
      <c r="F30" s="17"/>
      <c r="G30" s="21">
        <f t="shared" si="0"/>
        <v>0</v>
      </c>
      <c r="H30" s="66"/>
    </row>
    <row r="31" spans="1:8" x14ac:dyDescent="0.25">
      <c r="A31" s="74"/>
      <c r="B31" s="74"/>
      <c r="C31" s="13"/>
      <c r="D31" s="66"/>
      <c r="E31" s="17"/>
      <c r="F31" s="17"/>
      <c r="G31" s="21">
        <f t="shared" si="0"/>
        <v>0</v>
      </c>
      <c r="H31" s="66"/>
    </row>
    <row r="32" spans="1:8" x14ac:dyDescent="0.25">
      <c r="A32" s="74"/>
      <c r="B32" s="74"/>
      <c r="C32" s="13"/>
      <c r="D32" s="66"/>
      <c r="E32" s="17"/>
      <c r="F32" s="17"/>
      <c r="G32" s="21">
        <f t="shared" si="0"/>
        <v>0</v>
      </c>
      <c r="H32" s="66"/>
    </row>
    <row r="33" spans="1:8" x14ac:dyDescent="0.25">
      <c r="A33" s="74"/>
      <c r="B33" s="74"/>
      <c r="C33" s="13"/>
      <c r="D33" s="66"/>
      <c r="E33" s="17"/>
      <c r="F33" s="17"/>
      <c r="G33" s="21">
        <f t="shared" si="0"/>
        <v>0</v>
      </c>
      <c r="H33" s="66"/>
    </row>
    <row r="34" spans="1:8" x14ac:dyDescent="0.25">
      <c r="A34" s="74"/>
      <c r="B34" s="74"/>
      <c r="C34" s="13"/>
      <c r="D34" s="66"/>
      <c r="E34" s="17"/>
      <c r="F34" s="17"/>
      <c r="G34" s="21">
        <f t="shared" si="0"/>
        <v>0</v>
      </c>
      <c r="H34" s="66"/>
    </row>
    <row r="35" spans="1:8" x14ac:dyDescent="0.25">
      <c r="A35" s="74"/>
      <c r="B35" s="74"/>
      <c r="C35" s="13"/>
      <c r="D35" s="66"/>
      <c r="E35" s="17"/>
      <c r="F35" s="17"/>
      <c r="G35" s="21">
        <f t="shared" si="0"/>
        <v>0</v>
      </c>
      <c r="H35" s="66"/>
    </row>
    <row r="36" spans="1:8" x14ac:dyDescent="0.25">
      <c r="A36" s="74"/>
      <c r="B36" s="74"/>
      <c r="C36" s="13"/>
      <c r="D36" s="66"/>
      <c r="E36" s="17"/>
      <c r="F36" s="17"/>
      <c r="G36" s="21">
        <f t="shared" si="0"/>
        <v>0</v>
      </c>
      <c r="H36" s="66"/>
    </row>
    <row r="37" spans="1:8" x14ac:dyDescent="0.25">
      <c r="A37" s="74"/>
      <c r="B37" s="74"/>
      <c r="C37" s="13"/>
      <c r="D37" s="66"/>
      <c r="E37" s="17"/>
      <c r="F37" s="17"/>
      <c r="G37" s="21">
        <f t="shared" si="0"/>
        <v>0</v>
      </c>
      <c r="H37" s="66"/>
    </row>
    <row r="38" spans="1:8" x14ac:dyDescent="0.25">
      <c r="A38" s="74"/>
      <c r="B38" s="74"/>
      <c r="C38" s="13"/>
      <c r="D38" s="66"/>
      <c r="E38" s="17"/>
      <c r="F38" s="17"/>
      <c r="G38" s="21">
        <f t="shared" si="0"/>
        <v>0</v>
      </c>
      <c r="H38" s="66"/>
    </row>
    <row r="39" spans="1:8" x14ac:dyDescent="0.25">
      <c r="A39" s="74"/>
      <c r="B39" s="74"/>
      <c r="C39" s="13"/>
      <c r="D39" s="66"/>
      <c r="E39" s="17"/>
      <c r="F39" s="17"/>
      <c r="G39" s="21">
        <f t="shared" si="0"/>
        <v>0</v>
      </c>
      <c r="H39" s="66"/>
    </row>
    <row r="40" spans="1:8" x14ac:dyDescent="0.25">
      <c r="A40" s="74"/>
      <c r="B40" s="74"/>
      <c r="C40" s="13"/>
      <c r="D40" s="66"/>
      <c r="E40" s="17"/>
      <c r="F40" s="17"/>
      <c r="G40" s="21">
        <f t="shared" si="0"/>
        <v>0</v>
      </c>
      <c r="H40" s="66"/>
    </row>
    <row r="41" spans="1:8" x14ac:dyDescent="0.25">
      <c r="A41" s="74"/>
      <c r="B41" s="74"/>
      <c r="C41" s="13"/>
      <c r="D41" s="66"/>
      <c r="E41" s="17"/>
      <c r="F41" s="17"/>
      <c r="G41" s="21">
        <f t="shared" si="0"/>
        <v>0</v>
      </c>
      <c r="H41" s="66"/>
    </row>
    <row r="42" spans="1:8" x14ac:dyDescent="0.25">
      <c r="A42" s="74"/>
      <c r="B42" s="74"/>
      <c r="C42" s="13"/>
      <c r="D42" s="66"/>
      <c r="E42" s="17"/>
      <c r="F42" s="17"/>
      <c r="G42" s="21">
        <f t="shared" si="0"/>
        <v>0</v>
      </c>
      <c r="H42" s="66"/>
    </row>
    <row r="43" spans="1:8" x14ac:dyDescent="0.25">
      <c r="A43" s="74"/>
      <c r="B43" s="74"/>
      <c r="C43" s="13"/>
      <c r="D43" s="66"/>
      <c r="E43" s="17"/>
      <c r="F43" s="17"/>
      <c r="G43" s="21">
        <f t="shared" si="0"/>
        <v>0</v>
      </c>
      <c r="H43" s="66"/>
    </row>
    <row r="44" spans="1:8" x14ac:dyDescent="0.25">
      <c r="A44" s="74"/>
      <c r="B44" s="74"/>
      <c r="C44" s="13"/>
      <c r="D44" s="66"/>
      <c r="E44" s="17"/>
      <c r="F44" s="17"/>
      <c r="G44" s="21">
        <f t="shared" si="0"/>
        <v>0</v>
      </c>
      <c r="H44" s="66"/>
    </row>
    <row r="45" spans="1:8" x14ac:dyDescent="0.25">
      <c r="A45" s="74"/>
      <c r="B45" s="74"/>
      <c r="C45" s="13"/>
      <c r="D45" s="66"/>
      <c r="E45" s="17"/>
      <c r="F45" s="17"/>
      <c r="G45" s="21">
        <f t="shared" si="0"/>
        <v>0</v>
      </c>
      <c r="H45" s="66"/>
    </row>
    <row r="46" spans="1:8" x14ac:dyDescent="0.25">
      <c r="A46" s="74"/>
      <c r="B46" s="74"/>
      <c r="C46" s="13"/>
      <c r="D46" s="66"/>
      <c r="E46" s="17"/>
      <c r="F46" s="17"/>
      <c r="G46" s="21">
        <f t="shared" si="0"/>
        <v>0</v>
      </c>
      <c r="H46" s="66"/>
    </row>
    <row r="47" spans="1:8" x14ac:dyDescent="0.25">
      <c r="A47" s="74"/>
      <c r="B47" s="74"/>
      <c r="C47" s="13"/>
      <c r="D47" s="66"/>
      <c r="E47" s="17"/>
      <c r="F47" s="17"/>
      <c r="G47" s="21">
        <f t="shared" si="0"/>
        <v>0</v>
      </c>
      <c r="H47" s="66"/>
    </row>
    <row r="48" spans="1:8" x14ac:dyDescent="0.25">
      <c r="A48" s="74"/>
      <c r="B48" s="74"/>
      <c r="C48" s="13"/>
      <c r="D48" s="66"/>
      <c r="E48" s="17"/>
      <c r="F48" s="17"/>
      <c r="G48" s="21">
        <f t="shared" si="0"/>
        <v>0</v>
      </c>
      <c r="H48" s="66"/>
    </row>
    <row r="49" spans="1:8" x14ac:dyDescent="0.25">
      <c r="A49" s="74"/>
      <c r="B49" s="74"/>
      <c r="C49" s="13"/>
      <c r="D49" s="66"/>
      <c r="E49" s="17"/>
      <c r="F49" s="17"/>
      <c r="G49" s="21">
        <f t="shared" si="0"/>
        <v>0</v>
      </c>
      <c r="H49" s="66"/>
    </row>
    <row r="50" spans="1:8" x14ac:dyDescent="0.25">
      <c r="A50" s="74"/>
      <c r="B50" s="74"/>
      <c r="C50" s="13"/>
      <c r="D50" s="66"/>
      <c r="E50" s="17"/>
      <c r="F50" s="17"/>
      <c r="G50" s="21">
        <f t="shared" si="0"/>
        <v>0</v>
      </c>
      <c r="H50" s="66"/>
    </row>
    <row r="51" spans="1:8" x14ac:dyDescent="0.25">
      <c r="A51" s="74"/>
      <c r="B51" s="74"/>
      <c r="C51" s="13"/>
      <c r="D51" s="66"/>
      <c r="E51" s="17"/>
      <c r="F51" s="17"/>
      <c r="G51" s="21">
        <f t="shared" si="0"/>
        <v>0</v>
      </c>
      <c r="H51" s="66"/>
    </row>
    <row r="52" spans="1:8" x14ac:dyDescent="0.25">
      <c r="A52" s="74"/>
      <c r="B52" s="74"/>
      <c r="C52" s="13"/>
      <c r="D52" s="66"/>
      <c r="E52" s="17"/>
      <c r="F52" s="17"/>
      <c r="G52" s="21">
        <f t="shared" si="0"/>
        <v>0</v>
      </c>
      <c r="H52" s="66"/>
    </row>
    <row r="53" spans="1:8" x14ac:dyDescent="0.25">
      <c r="A53" s="74"/>
      <c r="B53" s="74"/>
      <c r="C53" s="13"/>
      <c r="D53" s="66"/>
      <c r="E53" s="17"/>
      <c r="F53" s="17"/>
      <c r="G53" s="21">
        <f t="shared" si="0"/>
        <v>0</v>
      </c>
      <c r="H53" s="66"/>
    </row>
    <row r="54" spans="1:8" x14ac:dyDescent="0.25">
      <c r="A54" s="74"/>
      <c r="B54" s="74"/>
      <c r="C54" s="13"/>
      <c r="D54" s="66"/>
      <c r="E54" s="17"/>
      <c r="F54" s="17"/>
      <c r="G54" s="21">
        <f t="shared" si="0"/>
        <v>0</v>
      </c>
      <c r="H54" s="66"/>
    </row>
    <row r="55" spans="1:8" x14ac:dyDescent="0.25">
      <c r="A55" s="74"/>
      <c r="B55" s="74"/>
      <c r="C55" s="13"/>
      <c r="D55" s="66"/>
      <c r="E55" s="17"/>
      <c r="F55" s="17"/>
      <c r="G55" s="21">
        <f t="shared" si="0"/>
        <v>0</v>
      </c>
      <c r="H55" s="66"/>
    </row>
    <row r="56" spans="1:8" x14ac:dyDescent="0.25">
      <c r="A56" s="74"/>
      <c r="B56" s="74"/>
      <c r="C56" s="13"/>
      <c r="D56" s="66"/>
      <c r="E56" s="17"/>
      <c r="F56" s="17"/>
      <c r="G56" s="21">
        <f t="shared" si="0"/>
        <v>0</v>
      </c>
      <c r="H56" s="66"/>
    </row>
    <row r="57" spans="1:8" x14ac:dyDescent="0.25">
      <c r="A57" s="74"/>
      <c r="B57" s="74"/>
      <c r="C57" s="13"/>
      <c r="D57" s="66"/>
      <c r="E57" s="17"/>
      <c r="F57" s="17"/>
      <c r="G57" s="21">
        <f t="shared" si="0"/>
        <v>0</v>
      </c>
      <c r="H57" s="66"/>
    </row>
    <row r="58" spans="1:8" x14ac:dyDescent="0.25">
      <c r="A58" s="74"/>
      <c r="B58" s="74"/>
      <c r="C58" s="13"/>
      <c r="D58" s="66"/>
      <c r="E58" s="17"/>
      <c r="F58" s="17"/>
      <c r="G58" s="21">
        <f t="shared" si="0"/>
        <v>0</v>
      </c>
      <c r="H58" s="66"/>
    </row>
    <row r="59" spans="1:8" x14ac:dyDescent="0.25">
      <c r="A59" s="74"/>
      <c r="B59" s="74"/>
      <c r="C59" s="13"/>
      <c r="D59" s="66"/>
      <c r="E59" s="17"/>
      <c r="F59" s="17"/>
      <c r="G59" s="21">
        <f t="shared" si="0"/>
        <v>0</v>
      </c>
      <c r="H59" s="66"/>
    </row>
    <row r="60" spans="1:8" x14ac:dyDescent="0.25">
      <c r="A60" s="74"/>
      <c r="B60" s="74"/>
      <c r="C60" s="13"/>
      <c r="D60" s="66"/>
      <c r="E60" s="17"/>
      <c r="F60" s="17"/>
      <c r="G60" s="21">
        <f t="shared" si="0"/>
        <v>0</v>
      </c>
      <c r="H60" s="66"/>
    </row>
    <row r="61" spans="1:8" x14ac:dyDescent="0.25">
      <c r="A61" s="74"/>
      <c r="B61" s="74"/>
      <c r="C61" s="13"/>
      <c r="D61" s="66"/>
      <c r="E61" s="17"/>
      <c r="F61" s="17"/>
      <c r="G61" s="21">
        <f t="shared" si="0"/>
        <v>0</v>
      </c>
      <c r="H61" s="66"/>
    </row>
    <row r="62" spans="1:8" x14ac:dyDescent="0.25">
      <c r="A62" s="74"/>
      <c r="B62" s="74"/>
      <c r="C62" s="13"/>
      <c r="D62" s="66"/>
      <c r="E62" s="17"/>
      <c r="F62" s="17"/>
      <c r="G62" s="21">
        <f t="shared" si="0"/>
        <v>0</v>
      </c>
      <c r="H62" s="66"/>
    </row>
    <row r="63" spans="1:8" x14ac:dyDescent="0.25">
      <c r="A63" s="74"/>
      <c r="B63" s="74"/>
      <c r="C63" s="13"/>
      <c r="D63" s="66"/>
      <c r="E63" s="17"/>
      <c r="F63" s="17"/>
      <c r="G63" s="21">
        <f t="shared" si="0"/>
        <v>0</v>
      </c>
      <c r="H63" s="66"/>
    </row>
    <row r="64" spans="1:8" x14ac:dyDescent="0.25">
      <c r="A64" s="74"/>
      <c r="B64" s="74"/>
      <c r="C64" s="13"/>
      <c r="D64" s="66"/>
      <c r="E64" s="17"/>
      <c r="F64" s="17"/>
      <c r="G64" s="21">
        <f t="shared" si="0"/>
        <v>0</v>
      </c>
      <c r="H64" s="66"/>
    </row>
    <row r="65" spans="1:8" x14ac:dyDescent="0.25">
      <c r="A65" s="74"/>
      <c r="B65" s="74"/>
      <c r="C65" s="13"/>
      <c r="D65" s="66"/>
      <c r="E65" s="17"/>
      <c r="F65" s="17"/>
      <c r="G65" s="21">
        <f t="shared" si="0"/>
        <v>0</v>
      </c>
      <c r="H65" s="66"/>
    </row>
    <row r="66" spans="1:8" x14ac:dyDescent="0.25">
      <c r="A66" s="74"/>
      <c r="B66" s="74"/>
      <c r="C66" s="13"/>
      <c r="D66" s="66"/>
      <c r="E66" s="17"/>
      <c r="F66" s="17"/>
      <c r="G66" s="21">
        <f t="shared" si="0"/>
        <v>0</v>
      </c>
      <c r="H66" s="66"/>
    </row>
    <row r="67" spans="1:8" x14ac:dyDescent="0.25">
      <c r="A67" s="74"/>
      <c r="B67" s="74"/>
      <c r="C67" s="13"/>
      <c r="D67" s="66"/>
      <c r="E67" s="17"/>
      <c r="F67" s="17"/>
      <c r="G67" s="21">
        <f t="shared" si="0"/>
        <v>0</v>
      </c>
      <c r="H67" s="66"/>
    </row>
    <row r="68" spans="1:8" x14ac:dyDescent="0.25">
      <c r="A68" s="74"/>
      <c r="B68" s="74"/>
      <c r="C68" s="13"/>
      <c r="D68" s="66"/>
      <c r="E68" s="17"/>
      <c r="F68" s="17"/>
      <c r="G68" s="21">
        <f t="shared" si="0"/>
        <v>0</v>
      </c>
      <c r="H68" s="66"/>
    </row>
    <row r="69" spans="1:8" x14ac:dyDescent="0.25">
      <c r="A69" s="74"/>
      <c r="B69" s="74"/>
      <c r="C69" s="13"/>
      <c r="D69" s="66"/>
      <c r="E69" s="17"/>
      <c r="F69" s="17"/>
      <c r="G69" s="21">
        <f t="shared" si="0"/>
        <v>0</v>
      </c>
      <c r="H69" s="66"/>
    </row>
    <row r="70" spans="1:8" x14ac:dyDescent="0.25">
      <c r="A70" s="74"/>
      <c r="B70" s="74"/>
      <c r="C70" s="13"/>
      <c r="D70" s="66"/>
      <c r="E70" s="17"/>
      <c r="F70" s="17"/>
      <c r="G70" s="21">
        <f t="shared" ref="G70:G133" si="1">G69+E70-F70</f>
        <v>0</v>
      </c>
      <c r="H70" s="66"/>
    </row>
    <row r="71" spans="1:8" x14ac:dyDescent="0.25">
      <c r="A71" s="74"/>
      <c r="B71" s="74"/>
      <c r="C71" s="13"/>
      <c r="D71" s="66"/>
      <c r="E71" s="17"/>
      <c r="F71" s="17"/>
      <c r="G71" s="21">
        <f t="shared" si="1"/>
        <v>0</v>
      </c>
      <c r="H71" s="66"/>
    </row>
    <row r="72" spans="1:8" x14ac:dyDescent="0.25">
      <c r="A72" s="74"/>
      <c r="B72" s="74"/>
      <c r="C72" s="13"/>
      <c r="D72" s="66"/>
      <c r="E72" s="17"/>
      <c r="F72" s="17"/>
      <c r="G72" s="21">
        <f t="shared" si="1"/>
        <v>0</v>
      </c>
      <c r="H72" s="66"/>
    </row>
    <row r="73" spans="1:8" x14ac:dyDescent="0.25">
      <c r="A73" s="74"/>
      <c r="B73" s="74"/>
      <c r="C73" s="13"/>
      <c r="D73" s="66"/>
      <c r="E73" s="17"/>
      <c r="F73" s="17"/>
      <c r="G73" s="21">
        <f t="shared" si="1"/>
        <v>0</v>
      </c>
      <c r="H73" s="66"/>
    </row>
    <row r="74" spans="1:8" x14ac:dyDescent="0.25">
      <c r="A74" s="74"/>
      <c r="B74" s="74"/>
      <c r="C74" s="13"/>
      <c r="D74" s="66"/>
      <c r="E74" s="17"/>
      <c r="F74" s="17"/>
      <c r="G74" s="21">
        <f t="shared" si="1"/>
        <v>0</v>
      </c>
      <c r="H74" s="66"/>
    </row>
    <row r="75" spans="1:8" x14ac:dyDescent="0.25">
      <c r="A75" s="74"/>
      <c r="B75" s="74"/>
      <c r="C75" s="13"/>
      <c r="D75" s="66"/>
      <c r="E75" s="17"/>
      <c r="F75" s="17"/>
      <c r="G75" s="21">
        <f t="shared" si="1"/>
        <v>0</v>
      </c>
      <c r="H75" s="66"/>
    </row>
    <row r="76" spans="1:8" x14ac:dyDescent="0.25">
      <c r="A76" s="74"/>
      <c r="B76" s="74"/>
      <c r="C76" s="13"/>
      <c r="D76" s="66"/>
      <c r="E76" s="17"/>
      <c r="F76" s="17"/>
      <c r="G76" s="21">
        <f t="shared" si="1"/>
        <v>0</v>
      </c>
      <c r="H76" s="66"/>
    </row>
    <row r="77" spans="1:8" x14ac:dyDescent="0.25">
      <c r="A77" s="74"/>
      <c r="B77" s="74"/>
      <c r="C77" s="13"/>
      <c r="D77" s="66"/>
      <c r="E77" s="17"/>
      <c r="F77" s="17"/>
      <c r="G77" s="21">
        <f t="shared" si="1"/>
        <v>0</v>
      </c>
      <c r="H77" s="66"/>
    </row>
    <row r="78" spans="1:8" x14ac:dyDescent="0.25">
      <c r="A78" s="74"/>
      <c r="B78" s="74"/>
      <c r="C78" s="13"/>
      <c r="D78" s="66"/>
      <c r="E78" s="17"/>
      <c r="F78" s="17"/>
      <c r="G78" s="21">
        <f t="shared" si="1"/>
        <v>0</v>
      </c>
      <c r="H78" s="66"/>
    </row>
    <row r="79" spans="1:8" x14ac:dyDescent="0.25">
      <c r="A79" s="74"/>
      <c r="B79" s="74"/>
      <c r="C79" s="13"/>
      <c r="D79" s="66"/>
      <c r="E79" s="17"/>
      <c r="F79" s="17"/>
      <c r="G79" s="21">
        <f t="shared" si="1"/>
        <v>0</v>
      </c>
      <c r="H79" s="66"/>
    </row>
    <row r="80" spans="1:8" x14ac:dyDescent="0.25">
      <c r="A80" s="74"/>
      <c r="B80" s="74"/>
      <c r="C80" s="13"/>
      <c r="D80" s="66"/>
      <c r="E80" s="17"/>
      <c r="F80" s="17"/>
      <c r="G80" s="21">
        <f t="shared" si="1"/>
        <v>0</v>
      </c>
      <c r="H80" s="66"/>
    </row>
    <row r="81" spans="1:8" x14ac:dyDescent="0.25">
      <c r="A81" s="74"/>
      <c r="B81" s="74"/>
      <c r="C81" s="13"/>
      <c r="D81" s="66"/>
      <c r="E81" s="17"/>
      <c r="F81" s="17"/>
      <c r="G81" s="21">
        <f t="shared" si="1"/>
        <v>0</v>
      </c>
      <c r="H81" s="66"/>
    </row>
    <row r="82" spans="1:8" x14ac:dyDescent="0.25">
      <c r="A82" s="74"/>
      <c r="B82" s="74"/>
      <c r="C82" s="13"/>
      <c r="D82" s="66"/>
      <c r="E82" s="17"/>
      <c r="F82" s="17"/>
      <c r="G82" s="21">
        <f t="shared" si="1"/>
        <v>0</v>
      </c>
      <c r="H82" s="66"/>
    </row>
    <row r="83" spans="1:8" x14ac:dyDescent="0.25">
      <c r="A83" s="74"/>
      <c r="B83" s="74"/>
      <c r="C83" s="13"/>
      <c r="D83" s="66"/>
      <c r="E83" s="17"/>
      <c r="F83" s="17"/>
      <c r="G83" s="21">
        <f t="shared" si="1"/>
        <v>0</v>
      </c>
      <c r="H83" s="66"/>
    </row>
    <row r="84" spans="1:8" x14ac:dyDescent="0.25">
      <c r="A84" s="74"/>
      <c r="B84" s="74"/>
      <c r="C84" s="13"/>
      <c r="D84" s="66"/>
      <c r="E84" s="17"/>
      <c r="F84" s="17"/>
      <c r="G84" s="21">
        <f t="shared" si="1"/>
        <v>0</v>
      </c>
      <c r="H84" s="66"/>
    </row>
    <row r="85" spans="1:8" x14ac:dyDescent="0.25">
      <c r="A85" s="74"/>
      <c r="B85" s="74"/>
      <c r="C85" s="13"/>
      <c r="D85" s="66"/>
      <c r="E85" s="17"/>
      <c r="F85" s="17"/>
      <c r="G85" s="21">
        <f t="shared" si="1"/>
        <v>0</v>
      </c>
      <c r="H85" s="66"/>
    </row>
    <row r="86" spans="1:8" x14ac:dyDescent="0.25">
      <c r="A86" s="74"/>
      <c r="B86" s="74"/>
      <c r="C86" s="13"/>
      <c r="D86" s="66"/>
      <c r="E86" s="17"/>
      <c r="F86" s="17"/>
      <c r="G86" s="21">
        <f t="shared" si="1"/>
        <v>0</v>
      </c>
      <c r="H86" s="66"/>
    </row>
    <row r="87" spans="1:8" x14ac:dyDescent="0.25">
      <c r="A87" s="74"/>
      <c r="B87" s="74"/>
      <c r="C87" s="13"/>
      <c r="D87" s="66"/>
      <c r="E87" s="17"/>
      <c r="F87" s="17"/>
      <c r="G87" s="21">
        <f t="shared" si="1"/>
        <v>0</v>
      </c>
      <c r="H87" s="66"/>
    </row>
    <row r="88" spans="1:8" x14ac:dyDescent="0.25">
      <c r="A88" s="74"/>
      <c r="B88" s="74"/>
      <c r="C88" s="13"/>
      <c r="D88" s="66"/>
      <c r="E88" s="17"/>
      <c r="F88" s="17"/>
      <c r="G88" s="21">
        <f t="shared" si="1"/>
        <v>0</v>
      </c>
      <c r="H88" s="66"/>
    </row>
    <row r="89" spans="1:8" x14ac:dyDescent="0.25">
      <c r="A89" s="74"/>
      <c r="B89" s="74"/>
      <c r="C89" s="13"/>
      <c r="D89" s="66"/>
      <c r="E89" s="17"/>
      <c r="F89" s="17"/>
      <c r="G89" s="21">
        <f t="shared" si="1"/>
        <v>0</v>
      </c>
      <c r="H89" s="66"/>
    </row>
    <row r="90" spans="1:8" x14ac:dyDescent="0.25">
      <c r="A90" s="74"/>
      <c r="B90" s="74"/>
      <c r="C90" s="13"/>
      <c r="D90" s="66"/>
      <c r="E90" s="17"/>
      <c r="F90" s="17"/>
      <c r="G90" s="21">
        <f t="shared" si="1"/>
        <v>0</v>
      </c>
      <c r="H90" s="66"/>
    </row>
    <row r="91" spans="1:8" x14ac:dyDescent="0.25">
      <c r="A91" s="74"/>
      <c r="B91" s="74"/>
      <c r="C91" s="13"/>
      <c r="D91" s="66"/>
      <c r="E91" s="17"/>
      <c r="F91" s="17"/>
      <c r="G91" s="21">
        <f t="shared" si="1"/>
        <v>0</v>
      </c>
      <c r="H91" s="66"/>
    </row>
    <row r="92" spans="1:8" x14ac:dyDescent="0.25">
      <c r="A92" s="74"/>
      <c r="B92" s="74"/>
      <c r="C92" s="13"/>
      <c r="D92" s="66"/>
      <c r="E92" s="17"/>
      <c r="F92" s="17"/>
      <c r="G92" s="21">
        <f t="shared" si="1"/>
        <v>0</v>
      </c>
      <c r="H92" s="66"/>
    </row>
    <row r="93" spans="1:8" x14ac:dyDescent="0.25">
      <c r="A93" s="74"/>
      <c r="B93" s="74"/>
      <c r="C93" s="13"/>
      <c r="D93" s="66"/>
      <c r="E93" s="17"/>
      <c r="F93" s="17"/>
      <c r="G93" s="21">
        <f t="shared" si="1"/>
        <v>0</v>
      </c>
      <c r="H93" s="66"/>
    </row>
    <row r="94" spans="1:8" x14ac:dyDescent="0.25">
      <c r="A94" s="74"/>
      <c r="B94" s="74"/>
      <c r="C94" s="13"/>
      <c r="D94" s="66"/>
      <c r="E94" s="17"/>
      <c r="F94" s="17"/>
      <c r="G94" s="21">
        <f t="shared" si="1"/>
        <v>0</v>
      </c>
      <c r="H94" s="66"/>
    </row>
    <row r="95" spans="1:8" x14ac:dyDescent="0.25">
      <c r="A95" s="74"/>
      <c r="B95" s="74"/>
      <c r="C95" s="13"/>
      <c r="D95" s="66"/>
      <c r="E95" s="17"/>
      <c r="F95" s="17"/>
      <c r="G95" s="21">
        <f t="shared" si="1"/>
        <v>0</v>
      </c>
      <c r="H95" s="66"/>
    </row>
    <row r="96" spans="1:8" x14ac:dyDescent="0.25">
      <c r="A96" s="74"/>
      <c r="B96" s="74"/>
      <c r="C96" s="13"/>
      <c r="D96" s="66"/>
      <c r="E96" s="17"/>
      <c r="F96" s="17"/>
      <c r="G96" s="21">
        <f t="shared" si="1"/>
        <v>0</v>
      </c>
      <c r="H96" s="66"/>
    </row>
    <row r="97" spans="1:8" x14ac:dyDescent="0.25">
      <c r="A97" s="74"/>
      <c r="B97" s="74"/>
      <c r="C97" s="13"/>
      <c r="D97" s="66"/>
      <c r="E97" s="17"/>
      <c r="F97" s="17"/>
      <c r="G97" s="21">
        <f t="shared" si="1"/>
        <v>0</v>
      </c>
      <c r="H97" s="66"/>
    </row>
    <row r="98" spans="1:8" x14ac:dyDescent="0.25">
      <c r="A98" s="74"/>
      <c r="B98" s="74"/>
      <c r="C98" s="13"/>
      <c r="D98" s="66"/>
      <c r="E98" s="17"/>
      <c r="F98" s="17"/>
      <c r="G98" s="21">
        <f t="shared" si="1"/>
        <v>0</v>
      </c>
      <c r="H98" s="66"/>
    </row>
    <row r="99" spans="1:8" x14ac:dyDescent="0.25">
      <c r="A99" s="74"/>
      <c r="B99" s="74"/>
      <c r="C99" s="13"/>
      <c r="D99" s="66"/>
      <c r="E99" s="17"/>
      <c r="F99" s="17"/>
      <c r="G99" s="21">
        <f t="shared" si="1"/>
        <v>0</v>
      </c>
      <c r="H99" s="66"/>
    </row>
    <row r="100" spans="1:8" x14ac:dyDescent="0.25">
      <c r="A100" s="74"/>
      <c r="B100" s="74"/>
      <c r="C100" s="13"/>
      <c r="D100" s="66"/>
      <c r="E100" s="17"/>
      <c r="F100" s="17"/>
      <c r="G100" s="21">
        <f t="shared" si="1"/>
        <v>0</v>
      </c>
      <c r="H100" s="66"/>
    </row>
    <row r="101" spans="1:8" x14ac:dyDescent="0.25">
      <c r="A101" s="74"/>
      <c r="B101" s="74"/>
      <c r="C101" s="13"/>
      <c r="D101" s="66"/>
      <c r="E101" s="17"/>
      <c r="F101" s="17"/>
      <c r="G101" s="21">
        <f t="shared" si="1"/>
        <v>0</v>
      </c>
      <c r="H101" s="66"/>
    </row>
    <row r="102" spans="1:8" x14ac:dyDescent="0.25">
      <c r="A102" s="74"/>
      <c r="B102" s="74"/>
      <c r="C102" s="13"/>
      <c r="D102" s="66"/>
      <c r="E102" s="17"/>
      <c r="F102" s="17"/>
      <c r="G102" s="21">
        <f t="shared" si="1"/>
        <v>0</v>
      </c>
      <c r="H102" s="66"/>
    </row>
    <row r="103" spans="1:8" x14ac:dyDescent="0.25">
      <c r="A103" s="74"/>
      <c r="B103" s="74"/>
      <c r="C103" s="13"/>
      <c r="D103" s="66"/>
      <c r="E103" s="17"/>
      <c r="F103" s="17"/>
      <c r="G103" s="21">
        <f t="shared" si="1"/>
        <v>0</v>
      </c>
      <c r="H103" s="66"/>
    </row>
    <row r="104" spans="1:8" x14ac:dyDescent="0.25">
      <c r="A104" s="74"/>
      <c r="B104" s="74"/>
      <c r="C104" s="13"/>
      <c r="D104" s="66"/>
      <c r="E104" s="17"/>
      <c r="F104" s="17"/>
      <c r="G104" s="21">
        <f t="shared" si="1"/>
        <v>0</v>
      </c>
      <c r="H104" s="66"/>
    </row>
    <row r="105" spans="1:8" x14ac:dyDescent="0.25">
      <c r="A105" s="74"/>
      <c r="B105" s="74"/>
      <c r="C105" s="13"/>
      <c r="D105" s="66"/>
      <c r="E105" s="17"/>
      <c r="F105" s="17"/>
      <c r="G105" s="21">
        <f t="shared" si="1"/>
        <v>0</v>
      </c>
      <c r="H105" s="66"/>
    </row>
    <row r="106" spans="1:8" x14ac:dyDescent="0.25">
      <c r="A106" s="74"/>
      <c r="B106" s="74"/>
      <c r="C106" s="13"/>
      <c r="D106" s="66"/>
      <c r="E106" s="17"/>
      <c r="F106" s="17"/>
      <c r="G106" s="21">
        <f t="shared" si="1"/>
        <v>0</v>
      </c>
      <c r="H106" s="66"/>
    </row>
    <row r="107" spans="1:8" x14ac:dyDescent="0.25">
      <c r="A107" s="74"/>
      <c r="B107" s="74"/>
      <c r="C107" s="13"/>
      <c r="D107" s="66"/>
      <c r="E107" s="17"/>
      <c r="F107" s="17"/>
      <c r="G107" s="21">
        <f t="shared" si="1"/>
        <v>0</v>
      </c>
      <c r="H107" s="66"/>
    </row>
    <row r="108" spans="1:8" x14ac:dyDescent="0.25">
      <c r="A108" s="74"/>
      <c r="B108" s="74"/>
      <c r="C108" s="13"/>
      <c r="D108" s="66"/>
      <c r="E108" s="17"/>
      <c r="F108" s="17"/>
      <c r="G108" s="21">
        <f t="shared" si="1"/>
        <v>0</v>
      </c>
      <c r="H108" s="66"/>
    </row>
    <row r="109" spans="1:8" x14ac:dyDescent="0.25">
      <c r="A109" s="74"/>
      <c r="B109" s="74"/>
      <c r="C109" s="13"/>
      <c r="D109" s="66"/>
      <c r="E109" s="17"/>
      <c r="F109" s="17"/>
      <c r="G109" s="21">
        <f t="shared" si="1"/>
        <v>0</v>
      </c>
      <c r="H109" s="66"/>
    </row>
    <row r="110" spans="1:8" x14ac:dyDescent="0.25">
      <c r="A110" s="74"/>
      <c r="B110" s="74"/>
      <c r="C110" s="13"/>
      <c r="D110" s="66"/>
      <c r="E110" s="17"/>
      <c r="F110" s="17"/>
      <c r="G110" s="21">
        <f t="shared" si="1"/>
        <v>0</v>
      </c>
      <c r="H110" s="66"/>
    </row>
    <row r="111" spans="1:8" x14ac:dyDescent="0.25">
      <c r="A111" s="74"/>
      <c r="B111" s="74"/>
      <c r="C111" s="13"/>
      <c r="D111" s="66"/>
      <c r="E111" s="17"/>
      <c r="F111" s="17"/>
      <c r="G111" s="21">
        <f t="shared" si="1"/>
        <v>0</v>
      </c>
      <c r="H111" s="66"/>
    </row>
    <row r="112" spans="1:8" x14ac:dyDescent="0.25">
      <c r="A112" s="74"/>
      <c r="B112" s="74"/>
      <c r="C112" s="13"/>
      <c r="D112" s="66"/>
      <c r="E112" s="17"/>
      <c r="F112" s="17"/>
      <c r="G112" s="21">
        <f t="shared" si="1"/>
        <v>0</v>
      </c>
      <c r="H112" s="66"/>
    </row>
    <row r="113" spans="1:8" x14ac:dyDescent="0.25">
      <c r="A113" s="74"/>
      <c r="B113" s="74"/>
      <c r="C113" s="13"/>
      <c r="D113" s="66"/>
      <c r="E113" s="17"/>
      <c r="F113" s="17"/>
      <c r="G113" s="21">
        <f t="shared" si="1"/>
        <v>0</v>
      </c>
      <c r="H113" s="66"/>
    </row>
    <row r="114" spans="1:8" x14ac:dyDescent="0.25">
      <c r="A114" s="74"/>
      <c r="B114" s="74"/>
      <c r="C114" s="13"/>
      <c r="D114" s="66"/>
      <c r="E114" s="17"/>
      <c r="F114" s="17"/>
      <c r="G114" s="21">
        <f t="shared" si="1"/>
        <v>0</v>
      </c>
      <c r="H114" s="66"/>
    </row>
    <row r="115" spans="1:8" x14ac:dyDescent="0.25">
      <c r="A115" s="74"/>
      <c r="B115" s="74"/>
      <c r="C115" s="13"/>
      <c r="D115" s="66"/>
      <c r="E115" s="17"/>
      <c r="F115" s="17"/>
      <c r="G115" s="21">
        <f t="shared" si="1"/>
        <v>0</v>
      </c>
      <c r="H115" s="66"/>
    </row>
    <row r="116" spans="1:8" x14ac:dyDescent="0.25">
      <c r="A116" s="74"/>
      <c r="B116" s="74"/>
      <c r="C116" s="13"/>
      <c r="D116" s="66"/>
      <c r="E116" s="17"/>
      <c r="F116" s="17"/>
      <c r="G116" s="21">
        <f t="shared" si="1"/>
        <v>0</v>
      </c>
      <c r="H116" s="66"/>
    </row>
    <row r="117" spans="1:8" x14ac:dyDescent="0.25">
      <c r="A117" s="74"/>
      <c r="B117" s="74"/>
      <c r="C117" s="13"/>
      <c r="D117" s="66"/>
      <c r="E117" s="17"/>
      <c r="F117" s="17"/>
      <c r="G117" s="21">
        <f t="shared" si="1"/>
        <v>0</v>
      </c>
      <c r="H117" s="66"/>
    </row>
    <row r="118" spans="1:8" x14ac:dyDescent="0.25">
      <c r="A118" s="74"/>
      <c r="B118" s="74"/>
      <c r="C118" s="13"/>
      <c r="D118" s="66"/>
      <c r="E118" s="17"/>
      <c r="F118" s="17"/>
      <c r="G118" s="21">
        <f t="shared" si="1"/>
        <v>0</v>
      </c>
      <c r="H118" s="66"/>
    </row>
    <row r="119" spans="1:8" x14ac:dyDescent="0.25">
      <c r="A119" s="74"/>
      <c r="B119" s="74"/>
      <c r="C119" s="13"/>
      <c r="D119" s="66"/>
      <c r="E119" s="17"/>
      <c r="F119" s="17"/>
      <c r="G119" s="21">
        <f t="shared" si="1"/>
        <v>0</v>
      </c>
      <c r="H119" s="66"/>
    </row>
    <row r="120" spans="1:8" x14ac:dyDescent="0.25">
      <c r="A120" s="74"/>
      <c r="B120" s="74"/>
      <c r="C120" s="13"/>
      <c r="D120" s="66"/>
      <c r="E120" s="17"/>
      <c r="F120" s="17"/>
      <c r="G120" s="21">
        <f t="shared" si="1"/>
        <v>0</v>
      </c>
      <c r="H120" s="66"/>
    </row>
    <row r="121" spans="1:8" x14ac:dyDescent="0.25">
      <c r="A121" s="74"/>
      <c r="B121" s="74"/>
      <c r="C121" s="13"/>
      <c r="D121" s="66"/>
      <c r="E121" s="17"/>
      <c r="F121" s="17"/>
      <c r="G121" s="21">
        <f t="shared" si="1"/>
        <v>0</v>
      </c>
      <c r="H121" s="66"/>
    </row>
    <row r="122" spans="1:8" x14ac:dyDescent="0.25">
      <c r="A122" s="74"/>
      <c r="B122" s="74"/>
      <c r="C122" s="13"/>
      <c r="D122" s="66"/>
      <c r="E122" s="17"/>
      <c r="F122" s="17"/>
      <c r="G122" s="21">
        <f t="shared" si="1"/>
        <v>0</v>
      </c>
      <c r="H122" s="66"/>
    </row>
    <row r="123" spans="1:8" x14ac:dyDescent="0.25">
      <c r="A123" s="74"/>
      <c r="B123" s="74"/>
      <c r="C123" s="13"/>
      <c r="D123" s="66"/>
      <c r="E123" s="17"/>
      <c r="F123" s="17"/>
      <c r="G123" s="21">
        <f t="shared" si="1"/>
        <v>0</v>
      </c>
      <c r="H123" s="66"/>
    </row>
    <row r="124" spans="1:8" x14ac:dyDescent="0.25">
      <c r="A124" s="74"/>
      <c r="B124" s="74"/>
      <c r="C124" s="13"/>
      <c r="D124" s="66"/>
      <c r="E124" s="17"/>
      <c r="F124" s="17"/>
      <c r="G124" s="21">
        <f t="shared" si="1"/>
        <v>0</v>
      </c>
      <c r="H124" s="66"/>
    </row>
    <row r="125" spans="1:8" x14ac:dyDescent="0.25">
      <c r="A125" s="74"/>
      <c r="B125" s="74"/>
      <c r="C125" s="13"/>
      <c r="D125" s="66"/>
      <c r="E125" s="17"/>
      <c r="F125" s="17"/>
      <c r="G125" s="21">
        <f t="shared" si="1"/>
        <v>0</v>
      </c>
      <c r="H125" s="66"/>
    </row>
    <row r="126" spans="1:8" x14ac:dyDescent="0.25">
      <c r="A126" s="74"/>
      <c r="B126" s="74"/>
      <c r="C126" s="13"/>
      <c r="D126" s="66"/>
      <c r="E126" s="17"/>
      <c r="F126" s="17"/>
      <c r="G126" s="21">
        <f t="shared" si="1"/>
        <v>0</v>
      </c>
      <c r="H126" s="66"/>
    </row>
    <row r="127" spans="1:8" x14ac:dyDescent="0.25">
      <c r="A127" s="74"/>
      <c r="B127" s="74"/>
      <c r="C127" s="13"/>
      <c r="D127" s="66"/>
      <c r="E127" s="17"/>
      <c r="F127" s="17"/>
      <c r="G127" s="21">
        <f t="shared" si="1"/>
        <v>0</v>
      </c>
      <c r="H127" s="66"/>
    </row>
    <row r="128" spans="1:8" x14ac:dyDescent="0.25">
      <c r="A128" s="74"/>
      <c r="B128" s="74"/>
      <c r="C128" s="13"/>
      <c r="D128" s="66"/>
      <c r="E128" s="17"/>
      <c r="F128" s="17"/>
      <c r="G128" s="21">
        <f t="shared" si="1"/>
        <v>0</v>
      </c>
      <c r="H128" s="66"/>
    </row>
    <row r="129" spans="1:8" x14ac:dyDescent="0.25">
      <c r="A129" s="74"/>
      <c r="B129" s="74"/>
      <c r="C129" s="13"/>
      <c r="D129" s="66"/>
      <c r="E129" s="17"/>
      <c r="F129" s="17"/>
      <c r="G129" s="21">
        <f t="shared" si="1"/>
        <v>0</v>
      </c>
      <c r="H129" s="66"/>
    </row>
    <row r="130" spans="1:8" x14ac:dyDescent="0.25">
      <c r="A130" s="74"/>
      <c r="B130" s="74"/>
      <c r="C130" s="13"/>
      <c r="D130" s="66"/>
      <c r="E130" s="17"/>
      <c r="F130" s="17"/>
      <c r="G130" s="21">
        <f t="shared" si="1"/>
        <v>0</v>
      </c>
      <c r="H130" s="66"/>
    </row>
    <row r="131" spans="1:8" x14ac:dyDescent="0.25">
      <c r="A131" s="74"/>
      <c r="B131" s="74"/>
      <c r="C131" s="13"/>
      <c r="D131" s="66"/>
      <c r="E131" s="17"/>
      <c r="F131" s="17"/>
      <c r="G131" s="21">
        <f t="shared" si="1"/>
        <v>0</v>
      </c>
      <c r="H131" s="66"/>
    </row>
    <row r="132" spans="1:8" x14ac:dyDescent="0.25">
      <c r="A132" s="74"/>
      <c r="B132" s="74"/>
      <c r="C132" s="13"/>
      <c r="D132" s="66"/>
      <c r="E132" s="17"/>
      <c r="F132" s="17"/>
      <c r="G132" s="21">
        <f t="shared" si="1"/>
        <v>0</v>
      </c>
      <c r="H132" s="66"/>
    </row>
    <row r="133" spans="1:8" x14ac:dyDescent="0.25">
      <c r="A133" s="74"/>
      <c r="B133" s="74"/>
      <c r="C133" s="13"/>
      <c r="D133" s="66"/>
      <c r="E133" s="17"/>
      <c r="F133" s="17"/>
      <c r="G133" s="21">
        <f t="shared" si="1"/>
        <v>0</v>
      </c>
      <c r="H133" s="66"/>
    </row>
    <row r="134" spans="1:8" x14ac:dyDescent="0.25">
      <c r="A134" s="74"/>
      <c r="B134" s="74"/>
      <c r="C134" s="13"/>
      <c r="D134" s="66"/>
      <c r="E134" s="17"/>
      <c r="F134" s="17"/>
      <c r="G134" s="21">
        <f t="shared" ref="G134:G197" si="2">G133+E134-F134</f>
        <v>0</v>
      </c>
      <c r="H134" s="66"/>
    </row>
    <row r="135" spans="1:8" x14ac:dyDescent="0.25">
      <c r="A135" s="74"/>
      <c r="B135" s="74"/>
      <c r="C135" s="13"/>
      <c r="D135" s="66"/>
      <c r="E135" s="17"/>
      <c r="F135" s="17"/>
      <c r="G135" s="21">
        <f t="shared" si="2"/>
        <v>0</v>
      </c>
      <c r="H135" s="66"/>
    </row>
    <row r="136" spans="1:8" x14ac:dyDescent="0.25">
      <c r="A136" s="74"/>
      <c r="B136" s="74"/>
      <c r="C136" s="13"/>
      <c r="D136" s="66"/>
      <c r="E136" s="17"/>
      <c r="F136" s="17"/>
      <c r="G136" s="21">
        <f t="shared" si="2"/>
        <v>0</v>
      </c>
      <c r="H136" s="66"/>
    </row>
    <row r="137" spans="1:8" x14ac:dyDescent="0.25">
      <c r="A137" s="74"/>
      <c r="B137" s="74"/>
      <c r="C137" s="13"/>
      <c r="D137" s="66"/>
      <c r="E137" s="17"/>
      <c r="F137" s="17"/>
      <c r="G137" s="21">
        <f t="shared" si="2"/>
        <v>0</v>
      </c>
      <c r="H137" s="66"/>
    </row>
    <row r="138" spans="1:8" x14ac:dyDescent="0.25">
      <c r="A138" s="74"/>
      <c r="B138" s="74"/>
      <c r="C138" s="13"/>
      <c r="D138" s="66"/>
      <c r="E138" s="17"/>
      <c r="F138" s="17"/>
      <c r="G138" s="21">
        <f t="shared" si="2"/>
        <v>0</v>
      </c>
      <c r="H138" s="66"/>
    </row>
    <row r="139" spans="1:8" x14ac:dyDescent="0.25">
      <c r="A139" s="74"/>
      <c r="B139" s="74"/>
      <c r="C139" s="13"/>
      <c r="D139" s="66"/>
      <c r="E139" s="17"/>
      <c r="F139" s="17"/>
      <c r="G139" s="21">
        <f t="shared" si="2"/>
        <v>0</v>
      </c>
      <c r="H139" s="66"/>
    </row>
    <row r="140" spans="1:8" x14ac:dyDescent="0.25">
      <c r="A140" s="74"/>
      <c r="B140" s="74"/>
      <c r="C140" s="13"/>
      <c r="D140" s="66"/>
      <c r="E140" s="17"/>
      <c r="F140" s="17"/>
      <c r="G140" s="21">
        <f t="shared" si="2"/>
        <v>0</v>
      </c>
      <c r="H140" s="66"/>
    </row>
    <row r="141" spans="1:8" x14ac:dyDescent="0.25">
      <c r="A141" s="74"/>
      <c r="B141" s="74"/>
      <c r="C141" s="13"/>
      <c r="D141" s="66"/>
      <c r="E141" s="17"/>
      <c r="F141" s="17"/>
      <c r="G141" s="21">
        <f t="shared" si="2"/>
        <v>0</v>
      </c>
      <c r="H141" s="66"/>
    </row>
    <row r="142" spans="1:8" x14ac:dyDescent="0.25">
      <c r="A142" s="74"/>
      <c r="B142" s="74"/>
      <c r="C142" s="13"/>
      <c r="D142" s="66"/>
      <c r="E142" s="17"/>
      <c r="F142" s="17"/>
      <c r="G142" s="21">
        <f t="shared" si="2"/>
        <v>0</v>
      </c>
      <c r="H142" s="66"/>
    </row>
    <row r="143" spans="1:8" x14ac:dyDescent="0.25">
      <c r="A143" s="74"/>
      <c r="B143" s="74"/>
      <c r="C143" s="13"/>
      <c r="D143" s="66"/>
      <c r="E143" s="17"/>
      <c r="F143" s="17"/>
      <c r="G143" s="21">
        <f t="shared" si="2"/>
        <v>0</v>
      </c>
      <c r="H143" s="66"/>
    </row>
    <row r="144" spans="1:8" x14ac:dyDescent="0.25">
      <c r="A144" s="74"/>
      <c r="B144" s="74"/>
      <c r="C144" s="13"/>
      <c r="D144" s="66"/>
      <c r="E144" s="17"/>
      <c r="F144" s="17"/>
      <c r="G144" s="21">
        <f t="shared" si="2"/>
        <v>0</v>
      </c>
      <c r="H144" s="66"/>
    </row>
    <row r="145" spans="1:8" x14ac:dyDescent="0.25">
      <c r="A145" s="74"/>
      <c r="B145" s="74"/>
      <c r="C145" s="13"/>
      <c r="D145" s="66"/>
      <c r="E145" s="17"/>
      <c r="F145" s="17"/>
      <c r="G145" s="21">
        <f t="shared" si="2"/>
        <v>0</v>
      </c>
      <c r="H145" s="66"/>
    </row>
    <row r="146" spans="1:8" x14ac:dyDescent="0.25">
      <c r="A146" s="74"/>
      <c r="B146" s="74"/>
      <c r="C146" s="13"/>
      <c r="D146" s="66"/>
      <c r="E146" s="17"/>
      <c r="F146" s="17"/>
      <c r="G146" s="21">
        <f t="shared" si="2"/>
        <v>0</v>
      </c>
      <c r="H146" s="66"/>
    </row>
    <row r="147" spans="1:8" x14ac:dyDescent="0.25">
      <c r="A147" s="74"/>
      <c r="B147" s="74"/>
      <c r="C147" s="13"/>
      <c r="D147" s="66"/>
      <c r="E147" s="17"/>
      <c r="F147" s="17"/>
      <c r="G147" s="21">
        <f t="shared" si="2"/>
        <v>0</v>
      </c>
      <c r="H147" s="66"/>
    </row>
    <row r="148" spans="1:8" x14ac:dyDescent="0.25">
      <c r="A148" s="74"/>
      <c r="B148" s="74"/>
      <c r="C148" s="13"/>
      <c r="D148" s="66"/>
      <c r="E148" s="17"/>
      <c r="F148" s="17"/>
      <c r="G148" s="21">
        <f t="shared" si="2"/>
        <v>0</v>
      </c>
      <c r="H148" s="66"/>
    </row>
    <row r="149" spans="1:8" x14ac:dyDescent="0.25">
      <c r="A149" s="74"/>
      <c r="B149" s="74"/>
      <c r="C149" s="13"/>
      <c r="D149" s="66"/>
      <c r="E149" s="17"/>
      <c r="F149" s="17"/>
      <c r="G149" s="21">
        <f t="shared" si="2"/>
        <v>0</v>
      </c>
      <c r="H149" s="66"/>
    </row>
    <row r="150" spans="1:8" x14ac:dyDescent="0.25">
      <c r="A150" s="74"/>
      <c r="B150" s="74"/>
      <c r="C150" s="13"/>
      <c r="D150" s="66"/>
      <c r="E150" s="17"/>
      <c r="F150" s="17"/>
      <c r="G150" s="21">
        <f t="shared" si="2"/>
        <v>0</v>
      </c>
      <c r="H150" s="66"/>
    </row>
    <row r="151" spans="1:8" x14ac:dyDescent="0.25">
      <c r="A151" s="74"/>
      <c r="B151" s="74"/>
      <c r="C151" s="13"/>
      <c r="D151" s="66"/>
      <c r="E151" s="17"/>
      <c r="F151" s="17"/>
      <c r="G151" s="21">
        <f t="shared" si="2"/>
        <v>0</v>
      </c>
      <c r="H151" s="66"/>
    </row>
    <row r="152" spans="1:8" x14ac:dyDescent="0.25">
      <c r="A152" s="74"/>
      <c r="B152" s="74"/>
      <c r="C152" s="13"/>
      <c r="D152" s="66"/>
      <c r="E152" s="17"/>
      <c r="F152" s="17"/>
      <c r="G152" s="21">
        <f t="shared" si="2"/>
        <v>0</v>
      </c>
      <c r="H152" s="66"/>
    </row>
    <row r="153" spans="1:8" x14ac:dyDescent="0.25">
      <c r="A153" s="74"/>
      <c r="B153" s="74"/>
      <c r="C153" s="13"/>
      <c r="D153" s="66"/>
      <c r="E153" s="17"/>
      <c r="F153" s="17"/>
      <c r="G153" s="21">
        <f t="shared" si="2"/>
        <v>0</v>
      </c>
      <c r="H153" s="66"/>
    </row>
    <row r="154" spans="1:8" x14ac:dyDescent="0.25">
      <c r="A154" s="74"/>
      <c r="B154" s="74"/>
      <c r="C154" s="13"/>
      <c r="D154" s="66"/>
      <c r="E154" s="17"/>
      <c r="F154" s="17"/>
      <c r="G154" s="21">
        <f t="shared" si="2"/>
        <v>0</v>
      </c>
      <c r="H154" s="66"/>
    </row>
    <row r="155" spans="1:8" x14ac:dyDescent="0.25">
      <c r="A155" s="74"/>
      <c r="B155" s="74"/>
      <c r="C155" s="13"/>
      <c r="D155" s="66"/>
      <c r="E155" s="17"/>
      <c r="F155" s="17"/>
      <c r="G155" s="21">
        <f t="shared" si="2"/>
        <v>0</v>
      </c>
      <c r="H155" s="66"/>
    </row>
    <row r="156" spans="1:8" x14ac:dyDescent="0.25">
      <c r="A156" s="74"/>
      <c r="B156" s="74"/>
      <c r="C156" s="13"/>
      <c r="D156" s="66"/>
      <c r="E156" s="17"/>
      <c r="F156" s="17"/>
      <c r="G156" s="21">
        <f t="shared" si="2"/>
        <v>0</v>
      </c>
      <c r="H156" s="66"/>
    </row>
    <row r="157" spans="1:8" x14ac:dyDescent="0.25">
      <c r="A157" s="74"/>
      <c r="B157" s="74"/>
      <c r="C157" s="13"/>
      <c r="D157" s="66"/>
      <c r="E157" s="17"/>
      <c r="F157" s="17"/>
      <c r="G157" s="21">
        <f t="shared" si="2"/>
        <v>0</v>
      </c>
      <c r="H157" s="66"/>
    </row>
    <row r="158" spans="1:8" x14ac:dyDescent="0.25">
      <c r="A158" s="74"/>
      <c r="B158" s="74"/>
      <c r="C158" s="13"/>
      <c r="D158" s="66"/>
      <c r="E158" s="17"/>
      <c r="F158" s="17"/>
      <c r="G158" s="21">
        <f t="shared" si="2"/>
        <v>0</v>
      </c>
      <c r="H158" s="66"/>
    </row>
    <row r="159" spans="1:8" x14ac:dyDescent="0.25">
      <c r="A159" s="74"/>
      <c r="B159" s="74"/>
      <c r="C159" s="13"/>
      <c r="D159" s="66"/>
      <c r="E159" s="17"/>
      <c r="F159" s="17"/>
      <c r="G159" s="21">
        <f t="shared" si="2"/>
        <v>0</v>
      </c>
      <c r="H159" s="66"/>
    </row>
    <row r="160" spans="1:8" x14ac:dyDescent="0.25">
      <c r="A160" s="74"/>
      <c r="B160" s="74"/>
      <c r="C160" s="13"/>
      <c r="D160" s="66"/>
      <c r="E160" s="17"/>
      <c r="F160" s="17"/>
      <c r="G160" s="21">
        <f t="shared" si="2"/>
        <v>0</v>
      </c>
      <c r="H160" s="66"/>
    </row>
    <row r="161" spans="1:8" x14ac:dyDescent="0.25">
      <c r="A161" s="74"/>
      <c r="B161" s="74"/>
      <c r="C161" s="13"/>
      <c r="D161" s="66"/>
      <c r="E161" s="17"/>
      <c r="F161" s="17"/>
      <c r="G161" s="21">
        <f t="shared" si="2"/>
        <v>0</v>
      </c>
      <c r="H161" s="66"/>
    </row>
    <row r="162" spans="1:8" x14ac:dyDescent="0.25">
      <c r="A162" s="74"/>
      <c r="B162" s="74"/>
      <c r="C162" s="13"/>
      <c r="D162" s="66"/>
      <c r="E162" s="17"/>
      <c r="F162" s="17"/>
      <c r="G162" s="21">
        <f t="shared" si="2"/>
        <v>0</v>
      </c>
      <c r="H162" s="66"/>
    </row>
    <row r="163" spans="1:8" x14ac:dyDescent="0.25">
      <c r="A163" s="74"/>
      <c r="B163" s="74"/>
      <c r="C163" s="13"/>
      <c r="D163" s="66"/>
      <c r="E163" s="17"/>
      <c r="F163" s="17"/>
      <c r="G163" s="21">
        <f t="shared" si="2"/>
        <v>0</v>
      </c>
      <c r="H163" s="66"/>
    </row>
    <row r="164" spans="1:8" x14ac:dyDescent="0.25">
      <c r="A164" s="74"/>
      <c r="B164" s="74"/>
      <c r="C164" s="13"/>
      <c r="D164" s="66"/>
      <c r="E164" s="17"/>
      <c r="F164" s="17"/>
      <c r="G164" s="21">
        <f t="shared" si="2"/>
        <v>0</v>
      </c>
      <c r="H164" s="66"/>
    </row>
    <row r="165" spans="1:8" x14ac:dyDescent="0.25">
      <c r="A165" s="74"/>
      <c r="B165" s="74"/>
      <c r="C165" s="13"/>
      <c r="D165" s="66"/>
      <c r="E165" s="17"/>
      <c r="F165" s="17"/>
      <c r="G165" s="21">
        <f t="shared" si="2"/>
        <v>0</v>
      </c>
      <c r="H165" s="66"/>
    </row>
    <row r="166" spans="1:8" x14ac:dyDescent="0.25">
      <c r="A166" s="74"/>
      <c r="B166" s="74"/>
      <c r="C166" s="13"/>
      <c r="D166" s="66"/>
      <c r="E166" s="17"/>
      <c r="F166" s="17"/>
      <c r="G166" s="21">
        <f t="shared" si="2"/>
        <v>0</v>
      </c>
      <c r="H166" s="66"/>
    </row>
    <row r="167" spans="1:8" x14ac:dyDescent="0.25">
      <c r="A167" s="74"/>
      <c r="B167" s="74"/>
      <c r="C167" s="13"/>
      <c r="D167" s="66"/>
      <c r="E167" s="17"/>
      <c r="F167" s="17"/>
      <c r="G167" s="21">
        <f t="shared" si="2"/>
        <v>0</v>
      </c>
      <c r="H167" s="66"/>
    </row>
    <row r="168" spans="1:8" x14ac:dyDescent="0.25">
      <c r="A168" s="74"/>
      <c r="B168" s="74"/>
      <c r="C168" s="13"/>
      <c r="D168" s="66"/>
      <c r="E168" s="17"/>
      <c r="F168" s="17"/>
      <c r="G168" s="21">
        <f t="shared" si="2"/>
        <v>0</v>
      </c>
      <c r="H168" s="66"/>
    </row>
    <row r="169" spans="1:8" x14ac:dyDescent="0.25">
      <c r="A169" s="74"/>
      <c r="B169" s="74"/>
      <c r="C169" s="13"/>
      <c r="D169" s="66"/>
      <c r="E169" s="17"/>
      <c r="F169" s="17"/>
      <c r="G169" s="21">
        <f t="shared" si="2"/>
        <v>0</v>
      </c>
      <c r="H169" s="66"/>
    </row>
    <row r="170" spans="1:8" x14ac:dyDescent="0.25">
      <c r="A170" s="74"/>
      <c r="B170" s="74"/>
      <c r="C170" s="13"/>
      <c r="D170" s="66"/>
      <c r="E170" s="17"/>
      <c r="F170" s="17"/>
      <c r="G170" s="21">
        <f t="shared" si="2"/>
        <v>0</v>
      </c>
      <c r="H170" s="66"/>
    </row>
    <row r="171" spans="1:8" x14ac:dyDescent="0.25">
      <c r="A171" s="74"/>
      <c r="B171" s="74"/>
      <c r="C171" s="13"/>
      <c r="D171" s="66"/>
      <c r="E171" s="17"/>
      <c r="F171" s="17"/>
      <c r="G171" s="21">
        <f t="shared" si="2"/>
        <v>0</v>
      </c>
      <c r="H171" s="66"/>
    </row>
    <row r="172" spans="1:8" x14ac:dyDescent="0.25">
      <c r="A172" s="74"/>
      <c r="B172" s="74"/>
      <c r="C172" s="13"/>
      <c r="D172" s="66"/>
      <c r="E172" s="17"/>
      <c r="F172" s="17"/>
      <c r="G172" s="21">
        <f t="shared" si="2"/>
        <v>0</v>
      </c>
      <c r="H172" s="66"/>
    </row>
    <row r="173" spans="1:8" x14ac:dyDescent="0.25">
      <c r="A173" s="74"/>
      <c r="B173" s="74"/>
      <c r="C173" s="13"/>
      <c r="D173" s="66"/>
      <c r="E173" s="17"/>
      <c r="F173" s="17"/>
      <c r="G173" s="21">
        <f t="shared" si="2"/>
        <v>0</v>
      </c>
      <c r="H173" s="66"/>
    </row>
    <row r="174" spans="1:8" x14ac:dyDescent="0.25">
      <c r="A174" s="74"/>
      <c r="B174" s="74"/>
      <c r="C174" s="13"/>
      <c r="D174" s="66"/>
      <c r="E174" s="17"/>
      <c r="F174" s="17"/>
      <c r="G174" s="21">
        <f t="shared" si="2"/>
        <v>0</v>
      </c>
      <c r="H174" s="66"/>
    </row>
    <row r="175" spans="1:8" x14ac:dyDescent="0.25">
      <c r="A175" s="74"/>
      <c r="B175" s="74"/>
      <c r="C175" s="13"/>
      <c r="D175" s="66"/>
      <c r="E175" s="17"/>
      <c r="F175" s="17"/>
      <c r="G175" s="21">
        <f t="shared" si="2"/>
        <v>0</v>
      </c>
      <c r="H175" s="66"/>
    </row>
    <row r="176" spans="1:8" x14ac:dyDescent="0.25">
      <c r="A176" s="74"/>
      <c r="B176" s="74"/>
      <c r="C176" s="13"/>
      <c r="D176" s="66"/>
      <c r="E176" s="17"/>
      <c r="F176" s="17"/>
      <c r="G176" s="21">
        <f t="shared" si="2"/>
        <v>0</v>
      </c>
      <c r="H176" s="66"/>
    </row>
    <row r="177" spans="1:8" x14ac:dyDescent="0.25">
      <c r="A177" s="74"/>
      <c r="B177" s="74"/>
      <c r="C177" s="13"/>
      <c r="D177" s="66"/>
      <c r="E177" s="17"/>
      <c r="F177" s="17"/>
      <c r="G177" s="21">
        <f t="shared" si="2"/>
        <v>0</v>
      </c>
      <c r="H177" s="66"/>
    </row>
    <row r="178" spans="1:8" x14ac:dyDescent="0.25">
      <c r="A178" s="74"/>
      <c r="B178" s="74"/>
      <c r="C178" s="13"/>
      <c r="D178" s="66"/>
      <c r="E178" s="17"/>
      <c r="F178" s="17"/>
      <c r="G178" s="21">
        <f t="shared" si="2"/>
        <v>0</v>
      </c>
      <c r="H178" s="66"/>
    </row>
    <row r="179" spans="1:8" x14ac:dyDescent="0.25">
      <c r="A179" s="74"/>
      <c r="B179" s="74"/>
      <c r="C179" s="13"/>
      <c r="D179" s="66"/>
      <c r="E179" s="17"/>
      <c r="F179" s="17"/>
      <c r="G179" s="21">
        <f t="shared" si="2"/>
        <v>0</v>
      </c>
      <c r="H179" s="66"/>
    </row>
    <row r="180" spans="1:8" x14ac:dyDescent="0.25">
      <c r="A180" s="74"/>
      <c r="B180" s="74"/>
      <c r="C180" s="13"/>
      <c r="D180" s="66"/>
      <c r="E180" s="17"/>
      <c r="F180" s="17"/>
      <c r="G180" s="21">
        <f t="shared" si="2"/>
        <v>0</v>
      </c>
      <c r="H180" s="66"/>
    </row>
    <row r="181" spans="1:8" x14ac:dyDescent="0.25">
      <c r="A181" s="74"/>
      <c r="B181" s="74"/>
      <c r="C181" s="13"/>
      <c r="D181" s="66"/>
      <c r="E181" s="17"/>
      <c r="F181" s="17"/>
      <c r="G181" s="21">
        <f t="shared" si="2"/>
        <v>0</v>
      </c>
      <c r="H181" s="66"/>
    </row>
    <row r="182" spans="1:8" x14ac:dyDescent="0.25">
      <c r="A182" s="74"/>
      <c r="B182" s="74"/>
      <c r="C182" s="13"/>
      <c r="D182" s="66"/>
      <c r="E182" s="17"/>
      <c r="F182" s="17"/>
      <c r="G182" s="21">
        <f t="shared" si="2"/>
        <v>0</v>
      </c>
      <c r="H182" s="66"/>
    </row>
    <row r="183" spans="1:8" x14ac:dyDescent="0.25">
      <c r="A183" s="74"/>
      <c r="B183" s="74"/>
      <c r="C183" s="13"/>
      <c r="D183" s="66"/>
      <c r="E183" s="17"/>
      <c r="F183" s="17"/>
      <c r="G183" s="21">
        <f t="shared" si="2"/>
        <v>0</v>
      </c>
      <c r="H183" s="66"/>
    </row>
    <row r="184" spans="1:8" x14ac:dyDescent="0.25">
      <c r="A184" s="74"/>
      <c r="B184" s="74"/>
      <c r="C184" s="13"/>
      <c r="D184" s="66"/>
      <c r="E184" s="17"/>
      <c r="F184" s="17"/>
      <c r="G184" s="21">
        <f t="shared" si="2"/>
        <v>0</v>
      </c>
      <c r="H184" s="66"/>
    </row>
    <row r="185" spans="1:8" x14ac:dyDescent="0.25">
      <c r="A185" s="74"/>
      <c r="B185" s="74"/>
      <c r="C185" s="13"/>
      <c r="D185" s="66"/>
      <c r="E185" s="17"/>
      <c r="F185" s="17"/>
      <c r="G185" s="21">
        <f t="shared" si="2"/>
        <v>0</v>
      </c>
      <c r="H185" s="66"/>
    </row>
    <row r="186" spans="1:8" x14ac:dyDescent="0.25">
      <c r="A186" s="74"/>
      <c r="B186" s="74"/>
      <c r="C186" s="13"/>
      <c r="D186" s="66"/>
      <c r="E186" s="17"/>
      <c r="F186" s="17"/>
      <c r="G186" s="21">
        <f t="shared" si="2"/>
        <v>0</v>
      </c>
      <c r="H186" s="66"/>
    </row>
    <row r="187" spans="1:8" x14ac:dyDescent="0.25">
      <c r="A187" s="74"/>
      <c r="B187" s="74"/>
      <c r="C187" s="13"/>
      <c r="D187" s="66"/>
      <c r="E187" s="17"/>
      <c r="F187" s="17"/>
      <c r="G187" s="21">
        <f t="shared" si="2"/>
        <v>0</v>
      </c>
      <c r="H187" s="66"/>
    </row>
    <row r="188" spans="1:8" x14ac:dyDescent="0.25">
      <c r="A188" s="74"/>
      <c r="B188" s="74"/>
      <c r="C188" s="13"/>
      <c r="D188" s="66"/>
      <c r="E188" s="17"/>
      <c r="F188" s="17"/>
      <c r="G188" s="21">
        <f t="shared" si="2"/>
        <v>0</v>
      </c>
      <c r="H188" s="66"/>
    </row>
    <row r="189" spans="1:8" x14ac:dyDescent="0.25">
      <c r="A189" s="74"/>
      <c r="B189" s="74"/>
      <c r="C189" s="13"/>
      <c r="D189" s="66"/>
      <c r="E189" s="17"/>
      <c r="F189" s="17"/>
      <c r="G189" s="21">
        <f t="shared" si="2"/>
        <v>0</v>
      </c>
      <c r="H189" s="66"/>
    </row>
    <row r="190" spans="1:8" x14ac:dyDescent="0.25">
      <c r="A190" s="74"/>
      <c r="B190" s="74"/>
      <c r="C190" s="13"/>
      <c r="D190" s="66"/>
      <c r="E190" s="17"/>
      <c r="F190" s="17"/>
      <c r="G190" s="21">
        <f t="shared" si="2"/>
        <v>0</v>
      </c>
      <c r="H190" s="66"/>
    </row>
    <row r="191" spans="1:8" x14ac:dyDescent="0.25">
      <c r="A191" s="74"/>
      <c r="B191" s="74"/>
      <c r="C191" s="13"/>
      <c r="D191" s="66"/>
      <c r="E191" s="17"/>
      <c r="F191" s="17"/>
      <c r="G191" s="21">
        <f t="shared" si="2"/>
        <v>0</v>
      </c>
      <c r="H191" s="66"/>
    </row>
    <row r="192" spans="1:8" x14ac:dyDescent="0.25">
      <c r="A192" s="74"/>
      <c r="B192" s="74"/>
      <c r="C192" s="13"/>
      <c r="D192" s="66"/>
      <c r="E192" s="17"/>
      <c r="F192" s="17"/>
      <c r="G192" s="21">
        <f t="shared" si="2"/>
        <v>0</v>
      </c>
      <c r="H192" s="66"/>
    </row>
    <row r="193" spans="1:8" x14ac:dyDescent="0.25">
      <c r="A193" s="74"/>
      <c r="B193" s="74"/>
      <c r="C193" s="13"/>
      <c r="D193" s="66"/>
      <c r="E193" s="17"/>
      <c r="F193" s="17"/>
      <c r="G193" s="21">
        <f t="shared" si="2"/>
        <v>0</v>
      </c>
      <c r="H193" s="66"/>
    </row>
    <row r="194" spans="1:8" x14ac:dyDescent="0.25">
      <c r="A194" s="74"/>
      <c r="B194" s="74"/>
      <c r="C194" s="13"/>
      <c r="D194" s="66"/>
      <c r="E194" s="17"/>
      <c r="F194" s="17"/>
      <c r="G194" s="21">
        <f t="shared" si="2"/>
        <v>0</v>
      </c>
      <c r="H194" s="66"/>
    </row>
    <row r="195" spans="1:8" x14ac:dyDescent="0.25">
      <c r="A195" s="74"/>
      <c r="B195" s="74"/>
      <c r="C195" s="13"/>
      <c r="D195" s="66"/>
      <c r="E195" s="17"/>
      <c r="F195" s="17"/>
      <c r="G195" s="21">
        <f t="shared" si="2"/>
        <v>0</v>
      </c>
      <c r="H195" s="66"/>
    </row>
    <row r="196" spans="1:8" x14ac:dyDescent="0.25">
      <c r="A196" s="74"/>
      <c r="B196" s="74"/>
      <c r="C196" s="13"/>
      <c r="D196" s="66"/>
      <c r="E196" s="17"/>
      <c r="F196" s="17"/>
      <c r="G196" s="21">
        <f t="shared" si="2"/>
        <v>0</v>
      </c>
      <c r="H196" s="66"/>
    </row>
    <row r="197" spans="1:8" x14ac:dyDescent="0.25">
      <c r="A197" s="74"/>
      <c r="B197" s="74"/>
      <c r="C197" s="13"/>
      <c r="D197" s="66"/>
      <c r="E197" s="17"/>
      <c r="F197" s="17"/>
      <c r="G197" s="21">
        <f t="shared" si="2"/>
        <v>0</v>
      </c>
      <c r="H197" s="66"/>
    </row>
    <row r="198" spans="1:8" x14ac:dyDescent="0.25">
      <c r="A198" s="74"/>
      <c r="B198" s="74"/>
      <c r="C198" s="13"/>
      <c r="D198" s="66"/>
      <c r="E198" s="17"/>
      <c r="F198" s="17"/>
      <c r="G198" s="21">
        <f t="shared" ref="G198:G261" si="3">G197+E198-F198</f>
        <v>0</v>
      </c>
      <c r="H198" s="66"/>
    </row>
    <row r="199" spans="1:8" x14ac:dyDescent="0.25">
      <c r="A199" s="74"/>
      <c r="B199" s="74"/>
      <c r="C199" s="13"/>
      <c r="D199" s="66"/>
      <c r="E199" s="17"/>
      <c r="F199" s="17"/>
      <c r="G199" s="21">
        <f t="shared" si="3"/>
        <v>0</v>
      </c>
      <c r="H199" s="66"/>
    </row>
    <row r="200" spans="1:8" x14ac:dyDescent="0.25">
      <c r="A200" s="74"/>
      <c r="B200" s="74"/>
      <c r="C200" s="13"/>
      <c r="D200" s="66"/>
      <c r="E200" s="17"/>
      <c r="F200" s="17"/>
      <c r="G200" s="21">
        <f t="shared" si="3"/>
        <v>0</v>
      </c>
      <c r="H200" s="66"/>
    </row>
    <row r="201" spans="1:8" x14ac:dyDescent="0.25">
      <c r="A201" s="74"/>
      <c r="B201" s="74"/>
      <c r="C201" s="13"/>
      <c r="D201" s="66"/>
      <c r="E201" s="17"/>
      <c r="F201" s="17"/>
      <c r="G201" s="21">
        <f t="shared" si="3"/>
        <v>0</v>
      </c>
      <c r="H201" s="66"/>
    </row>
    <row r="202" spans="1:8" x14ac:dyDescent="0.25">
      <c r="A202" s="74"/>
      <c r="B202" s="74"/>
      <c r="C202" s="13"/>
      <c r="D202" s="66"/>
      <c r="E202" s="17"/>
      <c r="F202" s="17"/>
      <c r="G202" s="21">
        <f t="shared" si="3"/>
        <v>0</v>
      </c>
      <c r="H202" s="66"/>
    </row>
    <row r="203" spans="1:8" x14ac:dyDescent="0.25">
      <c r="A203" s="74"/>
      <c r="B203" s="74"/>
      <c r="C203" s="13"/>
      <c r="D203" s="66"/>
      <c r="E203" s="17"/>
      <c r="F203" s="17"/>
      <c r="G203" s="21">
        <f t="shared" si="3"/>
        <v>0</v>
      </c>
      <c r="H203" s="66"/>
    </row>
    <row r="204" spans="1:8" x14ac:dyDescent="0.25">
      <c r="A204" s="74"/>
      <c r="B204" s="74"/>
      <c r="C204" s="13"/>
      <c r="D204" s="66"/>
      <c r="E204" s="17"/>
      <c r="F204" s="17"/>
      <c r="G204" s="21">
        <f t="shared" si="3"/>
        <v>0</v>
      </c>
      <c r="H204" s="66"/>
    </row>
    <row r="205" spans="1:8" x14ac:dyDescent="0.25">
      <c r="A205" s="74"/>
      <c r="B205" s="74"/>
      <c r="C205" s="13"/>
      <c r="D205" s="66"/>
      <c r="E205" s="17"/>
      <c r="F205" s="17"/>
      <c r="G205" s="21">
        <f t="shared" si="3"/>
        <v>0</v>
      </c>
      <c r="H205" s="66"/>
    </row>
    <row r="206" spans="1:8" x14ac:dyDescent="0.25">
      <c r="A206" s="74"/>
      <c r="B206" s="74"/>
      <c r="C206" s="13"/>
      <c r="D206" s="66"/>
      <c r="E206" s="17"/>
      <c r="F206" s="17"/>
      <c r="G206" s="21">
        <f t="shared" si="3"/>
        <v>0</v>
      </c>
      <c r="H206" s="66"/>
    </row>
    <row r="207" spans="1:8" x14ac:dyDescent="0.25">
      <c r="A207" s="74"/>
      <c r="B207" s="74"/>
      <c r="C207" s="13"/>
      <c r="D207" s="66"/>
      <c r="E207" s="17"/>
      <c r="F207" s="17"/>
      <c r="G207" s="21">
        <f t="shared" si="3"/>
        <v>0</v>
      </c>
      <c r="H207" s="66"/>
    </row>
    <row r="208" spans="1:8" x14ac:dyDescent="0.25">
      <c r="A208" s="74"/>
      <c r="B208" s="74"/>
      <c r="C208" s="13"/>
      <c r="D208" s="66"/>
      <c r="E208" s="17"/>
      <c r="F208" s="17"/>
      <c r="G208" s="21">
        <f t="shared" si="3"/>
        <v>0</v>
      </c>
      <c r="H208" s="66"/>
    </row>
    <row r="209" spans="1:8" x14ac:dyDescent="0.25">
      <c r="A209" s="74"/>
      <c r="B209" s="74"/>
      <c r="C209" s="13"/>
      <c r="D209" s="66"/>
      <c r="E209" s="17"/>
      <c r="F209" s="17"/>
      <c r="G209" s="21">
        <f t="shared" si="3"/>
        <v>0</v>
      </c>
      <c r="H209" s="66"/>
    </row>
    <row r="210" spans="1:8" x14ac:dyDescent="0.25">
      <c r="A210" s="74"/>
      <c r="B210" s="74"/>
      <c r="C210" s="13"/>
      <c r="D210" s="66"/>
      <c r="E210" s="17"/>
      <c r="F210" s="17"/>
      <c r="G210" s="21">
        <f t="shared" si="3"/>
        <v>0</v>
      </c>
      <c r="H210" s="66"/>
    </row>
    <row r="211" spans="1:8" x14ac:dyDescent="0.25">
      <c r="A211" s="74"/>
      <c r="B211" s="74"/>
      <c r="C211" s="13"/>
      <c r="D211" s="66"/>
      <c r="E211" s="17"/>
      <c r="F211" s="17"/>
      <c r="G211" s="21">
        <f t="shared" si="3"/>
        <v>0</v>
      </c>
      <c r="H211" s="66"/>
    </row>
    <row r="212" spans="1:8" x14ac:dyDescent="0.25">
      <c r="A212" s="74"/>
      <c r="B212" s="74"/>
      <c r="C212" s="13"/>
      <c r="D212" s="66"/>
      <c r="E212" s="17"/>
      <c r="F212" s="17"/>
      <c r="G212" s="21">
        <f t="shared" si="3"/>
        <v>0</v>
      </c>
      <c r="H212" s="66"/>
    </row>
    <row r="213" spans="1:8" x14ac:dyDescent="0.25">
      <c r="A213" s="74"/>
      <c r="B213" s="74"/>
      <c r="C213" s="13"/>
      <c r="D213" s="66"/>
      <c r="E213" s="17"/>
      <c r="F213" s="17"/>
      <c r="G213" s="21">
        <f t="shared" si="3"/>
        <v>0</v>
      </c>
      <c r="H213" s="66"/>
    </row>
    <row r="214" spans="1:8" x14ac:dyDescent="0.25">
      <c r="A214" s="74"/>
      <c r="B214" s="74"/>
      <c r="C214" s="13"/>
      <c r="D214" s="66"/>
      <c r="E214" s="17"/>
      <c r="F214" s="17"/>
      <c r="G214" s="21">
        <f t="shared" si="3"/>
        <v>0</v>
      </c>
      <c r="H214" s="66"/>
    </row>
    <row r="215" spans="1:8" x14ac:dyDescent="0.25">
      <c r="A215" s="74"/>
      <c r="B215" s="74"/>
      <c r="C215" s="13"/>
      <c r="D215" s="66"/>
      <c r="E215" s="17"/>
      <c r="F215" s="17"/>
      <c r="G215" s="21">
        <f t="shared" si="3"/>
        <v>0</v>
      </c>
      <c r="H215" s="66"/>
    </row>
    <row r="216" spans="1:8" x14ac:dyDescent="0.25">
      <c r="A216" s="74"/>
      <c r="B216" s="74"/>
      <c r="C216" s="13"/>
      <c r="D216" s="66"/>
      <c r="E216" s="17"/>
      <c r="F216" s="17"/>
      <c r="G216" s="21">
        <f t="shared" si="3"/>
        <v>0</v>
      </c>
      <c r="H216" s="66"/>
    </row>
    <row r="217" spans="1:8" x14ac:dyDescent="0.25">
      <c r="A217" s="74"/>
      <c r="B217" s="74"/>
      <c r="C217" s="13"/>
      <c r="D217" s="66"/>
      <c r="E217" s="17"/>
      <c r="F217" s="17"/>
      <c r="G217" s="21">
        <f t="shared" si="3"/>
        <v>0</v>
      </c>
      <c r="H217" s="66"/>
    </row>
    <row r="218" spans="1:8" x14ac:dyDescent="0.25">
      <c r="A218" s="74"/>
      <c r="B218" s="74"/>
      <c r="C218" s="13"/>
      <c r="D218" s="66"/>
      <c r="E218" s="17"/>
      <c r="F218" s="17"/>
      <c r="G218" s="21">
        <f t="shared" si="3"/>
        <v>0</v>
      </c>
      <c r="H218" s="66"/>
    </row>
    <row r="219" spans="1:8" x14ac:dyDescent="0.25">
      <c r="A219" s="74"/>
      <c r="B219" s="74"/>
      <c r="C219" s="13"/>
      <c r="D219" s="66"/>
      <c r="E219" s="17"/>
      <c r="F219" s="17"/>
      <c r="G219" s="21">
        <f t="shared" si="3"/>
        <v>0</v>
      </c>
      <c r="H219" s="66"/>
    </row>
    <row r="220" spans="1:8" x14ac:dyDescent="0.25">
      <c r="A220" s="74"/>
      <c r="B220" s="74"/>
      <c r="C220" s="13"/>
      <c r="D220" s="66"/>
      <c r="E220" s="17"/>
      <c r="F220" s="17"/>
      <c r="G220" s="21">
        <f t="shared" si="3"/>
        <v>0</v>
      </c>
      <c r="H220" s="66"/>
    </row>
    <row r="221" spans="1:8" x14ac:dyDescent="0.25">
      <c r="A221" s="74"/>
      <c r="B221" s="74"/>
      <c r="C221" s="13"/>
      <c r="D221" s="66"/>
      <c r="E221" s="17"/>
      <c r="F221" s="17"/>
      <c r="G221" s="21">
        <f t="shared" si="3"/>
        <v>0</v>
      </c>
      <c r="H221" s="66"/>
    </row>
    <row r="222" spans="1:8" x14ac:dyDescent="0.25">
      <c r="A222" s="74"/>
      <c r="B222" s="74"/>
      <c r="C222" s="13"/>
      <c r="D222" s="66"/>
      <c r="E222" s="17"/>
      <c r="F222" s="17"/>
      <c r="G222" s="21">
        <f t="shared" si="3"/>
        <v>0</v>
      </c>
      <c r="H222" s="66"/>
    </row>
    <row r="223" spans="1:8" x14ac:dyDescent="0.25">
      <c r="A223" s="74"/>
      <c r="B223" s="74"/>
      <c r="C223" s="13"/>
      <c r="D223" s="66"/>
      <c r="E223" s="17"/>
      <c r="F223" s="17"/>
      <c r="G223" s="21">
        <f t="shared" si="3"/>
        <v>0</v>
      </c>
      <c r="H223" s="66"/>
    </row>
    <row r="224" spans="1:8" x14ac:dyDescent="0.25">
      <c r="A224" s="74"/>
      <c r="B224" s="74"/>
      <c r="C224" s="13"/>
      <c r="D224" s="66"/>
      <c r="E224" s="17"/>
      <c r="F224" s="17"/>
      <c r="G224" s="21">
        <f t="shared" si="3"/>
        <v>0</v>
      </c>
      <c r="H224" s="66"/>
    </row>
    <row r="225" spans="1:8" x14ac:dyDescent="0.25">
      <c r="A225" s="74"/>
      <c r="B225" s="74"/>
      <c r="C225" s="13"/>
      <c r="D225" s="66"/>
      <c r="E225" s="17"/>
      <c r="F225" s="17"/>
      <c r="G225" s="21">
        <f t="shared" si="3"/>
        <v>0</v>
      </c>
      <c r="H225" s="66"/>
    </row>
    <row r="226" spans="1:8" x14ac:dyDescent="0.25">
      <c r="A226" s="74"/>
      <c r="B226" s="74"/>
      <c r="C226" s="13"/>
      <c r="D226" s="66"/>
      <c r="E226" s="17"/>
      <c r="F226" s="17"/>
      <c r="G226" s="21">
        <f t="shared" si="3"/>
        <v>0</v>
      </c>
      <c r="H226" s="66"/>
    </row>
    <row r="227" spans="1:8" x14ac:dyDescent="0.25">
      <c r="A227" s="74"/>
      <c r="B227" s="74"/>
      <c r="C227" s="13"/>
      <c r="D227" s="66"/>
      <c r="E227" s="17"/>
      <c r="F227" s="17"/>
      <c r="G227" s="21">
        <f t="shared" si="3"/>
        <v>0</v>
      </c>
      <c r="H227" s="66"/>
    </row>
    <row r="228" spans="1:8" x14ac:dyDescent="0.25">
      <c r="A228" s="74"/>
      <c r="B228" s="74"/>
      <c r="C228" s="13"/>
      <c r="D228" s="66"/>
      <c r="E228" s="17"/>
      <c r="F228" s="17"/>
      <c r="G228" s="21">
        <f t="shared" si="3"/>
        <v>0</v>
      </c>
      <c r="H228" s="66"/>
    </row>
    <row r="229" spans="1:8" x14ac:dyDescent="0.25">
      <c r="A229" s="74"/>
      <c r="B229" s="74"/>
      <c r="C229" s="13"/>
      <c r="D229" s="66"/>
      <c r="E229" s="17"/>
      <c r="F229" s="17"/>
      <c r="G229" s="21">
        <f t="shared" si="3"/>
        <v>0</v>
      </c>
      <c r="H229" s="66"/>
    </row>
    <row r="230" spans="1:8" x14ac:dyDescent="0.25">
      <c r="A230" s="74"/>
      <c r="B230" s="74"/>
      <c r="C230" s="13"/>
      <c r="D230" s="66"/>
      <c r="E230" s="17"/>
      <c r="F230" s="17"/>
      <c r="G230" s="21">
        <f t="shared" si="3"/>
        <v>0</v>
      </c>
      <c r="H230" s="66"/>
    </row>
    <row r="231" spans="1:8" x14ac:dyDescent="0.25">
      <c r="A231" s="74"/>
      <c r="B231" s="74"/>
      <c r="C231" s="13"/>
      <c r="D231" s="66"/>
      <c r="E231" s="17"/>
      <c r="F231" s="17"/>
      <c r="G231" s="21">
        <f t="shared" si="3"/>
        <v>0</v>
      </c>
      <c r="H231" s="66"/>
    </row>
    <row r="232" spans="1:8" x14ac:dyDescent="0.25">
      <c r="A232" s="74"/>
      <c r="B232" s="74"/>
      <c r="C232" s="13"/>
      <c r="D232" s="66"/>
      <c r="E232" s="17"/>
      <c r="F232" s="17"/>
      <c r="G232" s="21">
        <f t="shared" si="3"/>
        <v>0</v>
      </c>
      <c r="H232" s="66"/>
    </row>
    <row r="233" spans="1:8" x14ac:dyDescent="0.25">
      <c r="A233" s="74"/>
      <c r="B233" s="74"/>
      <c r="C233" s="13"/>
      <c r="D233" s="66"/>
      <c r="E233" s="17"/>
      <c r="F233" s="17"/>
      <c r="G233" s="21">
        <f t="shared" si="3"/>
        <v>0</v>
      </c>
      <c r="H233" s="66"/>
    </row>
    <row r="234" spans="1:8" x14ac:dyDescent="0.25">
      <c r="A234" s="74"/>
      <c r="B234" s="74"/>
      <c r="C234" s="13"/>
      <c r="D234" s="66"/>
      <c r="E234" s="17"/>
      <c r="F234" s="17"/>
      <c r="G234" s="21">
        <f t="shared" si="3"/>
        <v>0</v>
      </c>
      <c r="H234" s="66"/>
    </row>
    <row r="235" spans="1:8" x14ac:dyDescent="0.25">
      <c r="A235" s="74"/>
      <c r="B235" s="74"/>
      <c r="C235" s="13"/>
      <c r="D235" s="66"/>
      <c r="E235" s="17"/>
      <c r="F235" s="17"/>
      <c r="G235" s="21">
        <f t="shared" si="3"/>
        <v>0</v>
      </c>
      <c r="H235" s="66"/>
    </row>
    <row r="236" spans="1:8" x14ac:dyDescent="0.25">
      <c r="A236" s="74"/>
      <c r="B236" s="74"/>
      <c r="C236" s="13"/>
      <c r="D236" s="66"/>
      <c r="E236" s="17"/>
      <c r="F236" s="17"/>
      <c r="G236" s="21">
        <f t="shared" si="3"/>
        <v>0</v>
      </c>
      <c r="H236" s="66"/>
    </row>
    <row r="237" spans="1:8" x14ac:dyDescent="0.25">
      <c r="A237" s="74"/>
      <c r="B237" s="74"/>
      <c r="C237" s="13"/>
      <c r="D237" s="66"/>
      <c r="E237" s="17"/>
      <c r="F237" s="17"/>
      <c r="G237" s="21">
        <f t="shared" si="3"/>
        <v>0</v>
      </c>
      <c r="H237" s="66"/>
    </row>
    <row r="238" spans="1:8" x14ac:dyDescent="0.25">
      <c r="A238" s="74"/>
      <c r="B238" s="74"/>
      <c r="C238" s="13"/>
      <c r="D238" s="66"/>
      <c r="E238" s="17"/>
      <c r="F238" s="17"/>
      <c r="G238" s="21">
        <f t="shared" si="3"/>
        <v>0</v>
      </c>
      <c r="H238" s="66"/>
    </row>
    <row r="239" spans="1:8" x14ac:dyDescent="0.25">
      <c r="A239" s="74"/>
      <c r="B239" s="74"/>
      <c r="C239" s="13"/>
      <c r="D239" s="66"/>
      <c r="E239" s="17"/>
      <c r="F239" s="17"/>
      <c r="G239" s="21">
        <f t="shared" si="3"/>
        <v>0</v>
      </c>
      <c r="H239" s="66"/>
    </row>
    <row r="240" spans="1:8" x14ac:dyDescent="0.25">
      <c r="A240" s="74"/>
      <c r="B240" s="74"/>
      <c r="C240" s="13"/>
      <c r="D240" s="66"/>
      <c r="E240" s="17"/>
      <c r="F240" s="17"/>
      <c r="G240" s="21">
        <f t="shared" si="3"/>
        <v>0</v>
      </c>
      <c r="H240" s="66"/>
    </row>
    <row r="241" spans="1:8" x14ac:dyDescent="0.25">
      <c r="A241" s="74"/>
      <c r="B241" s="74"/>
      <c r="C241" s="13"/>
      <c r="D241" s="66"/>
      <c r="E241" s="17"/>
      <c r="F241" s="17"/>
      <c r="G241" s="21">
        <f t="shared" si="3"/>
        <v>0</v>
      </c>
      <c r="H241" s="66"/>
    </row>
    <row r="242" spans="1:8" x14ac:dyDescent="0.25">
      <c r="A242" s="74"/>
      <c r="B242" s="74"/>
      <c r="C242" s="13"/>
      <c r="D242" s="66"/>
      <c r="E242" s="17"/>
      <c r="F242" s="17"/>
      <c r="G242" s="21">
        <f t="shared" si="3"/>
        <v>0</v>
      </c>
      <c r="H242" s="66"/>
    </row>
    <row r="243" spans="1:8" x14ac:dyDescent="0.25">
      <c r="A243" s="74"/>
      <c r="B243" s="74"/>
      <c r="C243" s="13"/>
      <c r="D243" s="66"/>
      <c r="E243" s="17"/>
      <c r="F243" s="17"/>
      <c r="G243" s="21">
        <f t="shared" si="3"/>
        <v>0</v>
      </c>
      <c r="H243" s="66"/>
    </row>
    <row r="244" spans="1:8" x14ac:dyDescent="0.25">
      <c r="A244" s="74"/>
      <c r="B244" s="74"/>
      <c r="C244" s="13"/>
      <c r="D244" s="66"/>
      <c r="E244" s="17"/>
      <c r="F244" s="17"/>
      <c r="G244" s="21">
        <f t="shared" si="3"/>
        <v>0</v>
      </c>
      <c r="H244" s="66"/>
    </row>
    <row r="245" spans="1:8" x14ac:dyDescent="0.25">
      <c r="A245" s="74"/>
      <c r="B245" s="74"/>
      <c r="C245" s="13"/>
      <c r="D245" s="66"/>
      <c r="E245" s="17"/>
      <c r="F245" s="17"/>
      <c r="G245" s="21">
        <f t="shared" si="3"/>
        <v>0</v>
      </c>
      <c r="H245" s="66"/>
    </row>
    <row r="246" spans="1:8" x14ac:dyDescent="0.25">
      <c r="A246" s="74"/>
      <c r="B246" s="74"/>
      <c r="C246" s="13"/>
      <c r="D246" s="66"/>
      <c r="E246" s="17"/>
      <c r="F246" s="17"/>
      <c r="G246" s="21">
        <f t="shared" si="3"/>
        <v>0</v>
      </c>
      <c r="H246" s="66"/>
    </row>
    <row r="247" spans="1:8" x14ac:dyDescent="0.25">
      <c r="A247" s="74"/>
      <c r="B247" s="74"/>
      <c r="C247" s="13"/>
      <c r="D247" s="66"/>
      <c r="E247" s="17"/>
      <c r="F247" s="17"/>
      <c r="G247" s="21">
        <f t="shared" si="3"/>
        <v>0</v>
      </c>
      <c r="H247" s="66"/>
    </row>
    <row r="248" spans="1:8" x14ac:dyDescent="0.25">
      <c r="A248" s="74"/>
      <c r="B248" s="74"/>
      <c r="C248" s="13"/>
      <c r="D248" s="66"/>
      <c r="E248" s="17"/>
      <c r="F248" s="17"/>
      <c r="G248" s="21">
        <f t="shared" si="3"/>
        <v>0</v>
      </c>
      <c r="H248" s="66"/>
    </row>
    <row r="249" spans="1:8" x14ac:dyDescent="0.25">
      <c r="A249" s="74"/>
      <c r="B249" s="74"/>
      <c r="C249" s="13"/>
      <c r="D249" s="66"/>
      <c r="E249" s="17"/>
      <c r="F249" s="17"/>
      <c r="G249" s="21">
        <f t="shared" si="3"/>
        <v>0</v>
      </c>
      <c r="H249" s="66"/>
    </row>
    <row r="250" spans="1:8" x14ac:dyDescent="0.25">
      <c r="A250" s="74"/>
      <c r="B250" s="74"/>
      <c r="C250" s="13"/>
      <c r="D250" s="66"/>
      <c r="E250" s="17"/>
      <c r="F250" s="17"/>
      <c r="G250" s="21">
        <f t="shared" si="3"/>
        <v>0</v>
      </c>
      <c r="H250" s="66"/>
    </row>
    <row r="251" spans="1:8" x14ac:dyDescent="0.25">
      <c r="A251" s="74"/>
      <c r="B251" s="74"/>
      <c r="C251" s="13"/>
      <c r="D251" s="66"/>
      <c r="E251" s="17"/>
      <c r="F251" s="17"/>
      <c r="G251" s="21">
        <f t="shared" si="3"/>
        <v>0</v>
      </c>
      <c r="H251" s="66"/>
    </row>
    <row r="252" spans="1:8" x14ac:dyDescent="0.25">
      <c r="A252" s="74"/>
      <c r="B252" s="74"/>
      <c r="C252" s="13"/>
      <c r="D252" s="66"/>
      <c r="E252" s="17"/>
      <c r="F252" s="17"/>
      <c r="G252" s="21">
        <f t="shared" si="3"/>
        <v>0</v>
      </c>
      <c r="H252" s="66"/>
    </row>
    <row r="253" spans="1:8" x14ac:dyDescent="0.25">
      <c r="A253" s="74"/>
      <c r="B253" s="74"/>
      <c r="C253" s="13"/>
      <c r="D253" s="66"/>
      <c r="E253" s="17"/>
      <c r="F253" s="17"/>
      <c r="G253" s="21">
        <f t="shared" si="3"/>
        <v>0</v>
      </c>
      <c r="H253" s="66"/>
    </row>
    <row r="254" spans="1:8" x14ac:dyDescent="0.25">
      <c r="A254" s="74"/>
      <c r="B254" s="74"/>
      <c r="C254" s="13"/>
      <c r="D254" s="66"/>
      <c r="E254" s="17"/>
      <c r="F254" s="17"/>
      <c r="G254" s="21">
        <f t="shared" si="3"/>
        <v>0</v>
      </c>
      <c r="H254" s="66"/>
    </row>
    <row r="255" spans="1:8" x14ac:dyDescent="0.25">
      <c r="A255" s="74"/>
      <c r="B255" s="74"/>
      <c r="C255" s="13"/>
      <c r="D255" s="66"/>
      <c r="E255" s="17"/>
      <c r="F255" s="17"/>
      <c r="G255" s="21">
        <f t="shared" si="3"/>
        <v>0</v>
      </c>
      <c r="H255" s="66"/>
    </row>
    <row r="256" spans="1:8" x14ac:dyDescent="0.25">
      <c r="A256" s="74"/>
      <c r="B256" s="74"/>
      <c r="C256" s="13"/>
      <c r="D256" s="66"/>
      <c r="E256" s="17"/>
      <c r="F256" s="17"/>
      <c r="G256" s="21">
        <f t="shared" si="3"/>
        <v>0</v>
      </c>
      <c r="H256" s="66"/>
    </row>
    <row r="257" spans="1:8" x14ac:dyDescent="0.25">
      <c r="A257" s="74"/>
      <c r="B257" s="74"/>
      <c r="C257" s="13"/>
      <c r="D257" s="66"/>
      <c r="E257" s="17"/>
      <c r="F257" s="17"/>
      <c r="G257" s="21">
        <f t="shared" si="3"/>
        <v>0</v>
      </c>
      <c r="H257" s="66"/>
    </row>
    <row r="258" spans="1:8" x14ac:dyDescent="0.25">
      <c r="A258" s="74"/>
      <c r="B258" s="74"/>
      <c r="C258" s="13"/>
      <c r="D258" s="66"/>
      <c r="E258" s="17"/>
      <c r="F258" s="17"/>
      <c r="G258" s="21">
        <f t="shared" si="3"/>
        <v>0</v>
      </c>
      <c r="H258" s="66"/>
    </row>
    <row r="259" spans="1:8" x14ac:dyDescent="0.25">
      <c r="A259" s="74"/>
      <c r="B259" s="74"/>
      <c r="C259" s="13"/>
      <c r="D259" s="66"/>
      <c r="E259" s="17"/>
      <c r="F259" s="17"/>
      <c r="G259" s="21">
        <f t="shared" si="3"/>
        <v>0</v>
      </c>
      <c r="H259" s="66"/>
    </row>
    <row r="260" spans="1:8" x14ac:dyDescent="0.25">
      <c r="A260" s="74"/>
      <c r="B260" s="74"/>
      <c r="C260" s="13"/>
      <c r="D260" s="66"/>
      <c r="E260" s="17"/>
      <c r="F260" s="17"/>
      <c r="G260" s="21">
        <f t="shared" si="3"/>
        <v>0</v>
      </c>
      <c r="H260" s="66"/>
    </row>
    <row r="261" spans="1:8" x14ac:dyDescent="0.25">
      <c r="A261" s="74"/>
      <c r="B261" s="74"/>
      <c r="C261" s="13"/>
      <c r="D261" s="66"/>
      <c r="E261" s="17"/>
      <c r="F261" s="17"/>
      <c r="G261" s="21">
        <f t="shared" si="3"/>
        <v>0</v>
      </c>
      <c r="H261" s="66"/>
    </row>
    <row r="262" spans="1:8" x14ac:dyDescent="0.25">
      <c r="A262" s="74"/>
      <c r="B262" s="74"/>
      <c r="C262" s="13"/>
      <c r="D262" s="66"/>
      <c r="E262" s="17"/>
      <c r="F262" s="17"/>
      <c r="G262" s="21">
        <f t="shared" ref="G262:G298" si="4">G261+E262-F262</f>
        <v>0</v>
      </c>
      <c r="H262" s="66"/>
    </row>
    <row r="263" spans="1:8" x14ac:dyDescent="0.25">
      <c r="A263" s="74"/>
      <c r="B263" s="74"/>
      <c r="C263" s="13"/>
      <c r="D263" s="66"/>
      <c r="E263" s="17"/>
      <c r="F263" s="17"/>
      <c r="G263" s="21">
        <f t="shared" si="4"/>
        <v>0</v>
      </c>
      <c r="H263" s="66"/>
    </row>
    <row r="264" spans="1:8" x14ac:dyDescent="0.25">
      <c r="A264" s="74"/>
      <c r="B264" s="74"/>
      <c r="C264" s="13"/>
      <c r="D264" s="66"/>
      <c r="E264" s="17"/>
      <c r="F264" s="17"/>
      <c r="G264" s="21">
        <f t="shared" si="4"/>
        <v>0</v>
      </c>
      <c r="H264" s="66"/>
    </row>
    <row r="265" spans="1:8" x14ac:dyDescent="0.25">
      <c r="A265" s="74"/>
      <c r="B265" s="74"/>
      <c r="C265" s="13"/>
      <c r="D265" s="66"/>
      <c r="E265" s="17"/>
      <c r="F265" s="17"/>
      <c r="G265" s="21">
        <f t="shared" si="4"/>
        <v>0</v>
      </c>
      <c r="H265" s="66"/>
    </row>
    <row r="266" spans="1:8" x14ac:dyDescent="0.25">
      <c r="A266" s="74"/>
      <c r="B266" s="74"/>
      <c r="C266" s="13"/>
      <c r="D266" s="66"/>
      <c r="E266" s="17"/>
      <c r="F266" s="17"/>
      <c r="G266" s="21">
        <f t="shared" si="4"/>
        <v>0</v>
      </c>
      <c r="H266" s="66"/>
    </row>
    <row r="267" spans="1:8" x14ac:dyDescent="0.25">
      <c r="A267" s="74"/>
      <c r="B267" s="74"/>
      <c r="C267" s="13"/>
      <c r="D267" s="66"/>
      <c r="E267" s="17"/>
      <c r="F267" s="17"/>
      <c r="G267" s="21">
        <f t="shared" si="4"/>
        <v>0</v>
      </c>
      <c r="H267" s="66"/>
    </row>
    <row r="268" spans="1:8" x14ac:dyDescent="0.25">
      <c r="A268" s="74"/>
      <c r="B268" s="74"/>
      <c r="C268" s="13"/>
      <c r="D268" s="66"/>
      <c r="E268" s="17"/>
      <c r="F268" s="17"/>
      <c r="G268" s="21">
        <f t="shared" si="4"/>
        <v>0</v>
      </c>
      <c r="H268" s="66"/>
    </row>
    <row r="269" spans="1:8" x14ac:dyDescent="0.25">
      <c r="A269" s="74"/>
      <c r="B269" s="74"/>
      <c r="C269" s="13"/>
      <c r="D269" s="66"/>
      <c r="E269" s="17"/>
      <c r="F269" s="17"/>
      <c r="G269" s="21">
        <f t="shared" si="4"/>
        <v>0</v>
      </c>
      <c r="H269" s="66"/>
    </row>
    <row r="270" spans="1:8" x14ac:dyDescent="0.25">
      <c r="A270" s="74"/>
      <c r="B270" s="74"/>
      <c r="C270" s="13"/>
      <c r="D270" s="66"/>
      <c r="E270" s="17"/>
      <c r="F270" s="17"/>
      <c r="G270" s="21">
        <f t="shared" si="4"/>
        <v>0</v>
      </c>
      <c r="H270" s="66"/>
    </row>
    <row r="271" spans="1:8" x14ac:dyDescent="0.25">
      <c r="A271" s="74"/>
      <c r="B271" s="74"/>
      <c r="C271" s="13"/>
      <c r="D271" s="66"/>
      <c r="E271" s="17"/>
      <c r="F271" s="17"/>
      <c r="G271" s="21">
        <f t="shared" si="4"/>
        <v>0</v>
      </c>
      <c r="H271" s="66"/>
    </row>
    <row r="272" spans="1:8" x14ac:dyDescent="0.25">
      <c r="A272" s="74"/>
      <c r="B272" s="74"/>
      <c r="C272" s="13"/>
      <c r="D272" s="66"/>
      <c r="E272" s="17"/>
      <c r="F272" s="17"/>
      <c r="G272" s="21">
        <f t="shared" si="4"/>
        <v>0</v>
      </c>
      <c r="H272" s="66"/>
    </row>
    <row r="273" spans="1:8" x14ac:dyDescent="0.25">
      <c r="A273" s="74"/>
      <c r="B273" s="74"/>
      <c r="C273" s="13"/>
      <c r="D273" s="66"/>
      <c r="E273" s="17"/>
      <c r="F273" s="17"/>
      <c r="G273" s="21">
        <f t="shared" si="4"/>
        <v>0</v>
      </c>
      <c r="H273" s="66"/>
    </row>
    <row r="274" spans="1:8" x14ac:dyDescent="0.25">
      <c r="A274" s="74"/>
      <c r="B274" s="74"/>
      <c r="C274" s="13"/>
      <c r="D274" s="66"/>
      <c r="E274" s="17"/>
      <c r="F274" s="17"/>
      <c r="G274" s="21">
        <f t="shared" si="4"/>
        <v>0</v>
      </c>
      <c r="H274" s="66"/>
    </row>
    <row r="275" spans="1:8" x14ac:dyDescent="0.25">
      <c r="A275" s="74"/>
      <c r="B275" s="74"/>
      <c r="C275" s="13"/>
      <c r="D275" s="66"/>
      <c r="E275" s="17"/>
      <c r="F275" s="17"/>
      <c r="G275" s="21">
        <f t="shared" si="4"/>
        <v>0</v>
      </c>
      <c r="H275" s="66"/>
    </row>
    <row r="276" spans="1:8" x14ac:dyDescent="0.25">
      <c r="A276" s="74"/>
      <c r="B276" s="74"/>
      <c r="C276" s="13"/>
      <c r="D276" s="66"/>
      <c r="E276" s="17"/>
      <c r="F276" s="17"/>
      <c r="G276" s="21">
        <f t="shared" si="4"/>
        <v>0</v>
      </c>
      <c r="H276" s="66"/>
    </row>
    <row r="277" spans="1:8" x14ac:dyDescent="0.25">
      <c r="A277" s="74"/>
      <c r="B277" s="74"/>
      <c r="C277" s="13"/>
      <c r="D277" s="66"/>
      <c r="E277" s="17"/>
      <c r="F277" s="17"/>
      <c r="G277" s="21">
        <f t="shared" si="4"/>
        <v>0</v>
      </c>
      <c r="H277" s="66"/>
    </row>
    <row r="278" spans="1:8" x14ac:dyDescent="0.25">
      <c r="A278" s="74"/>
      <c r="B278" s="74"/>
      <c r="C278" s="13"/>
      <c r="D278" s="66"/>
      <c r="E278" s="17"/>
      <c r="F278" s="17"/>
      <c r="G278" s="21">
        <f t="shared" si="4"/>
        <v>0</v>
      </c>
      <c r="H278" s="66"/>
    </row>
    <row r="279" spans="1:8" x14ac:dyDescent="0.25">
      <c r="A279" s="74"/>
      <c r="B279" s="74"/>
      <c r="C279" s="13"/>
      <c r="D279" s="66"/>
      <c r="E279" s="17"/>
      <c r="F279" s="17"/>
      <c r="G279" s="21">
        <f t="shared" si="4"/>
        <v>0</v>
      </c>
      <c r="H279" s="66"/>
    </row>
    <row r="280" spans="1:8" x14ac:dyDescent="0.25">
      <c r="A280" s="74"/>
      <c r="B280" s="74"/>
      <c r="C280" s="13"/>
      <c r="D280" s="66"/>
      <c r="E280" s="17"/>
      <c r="F280" s="17"/>
      <c r="G280" s="21">
        <f t="shared" si="4"/>
        <v>0</v>
      </c>
      <c r="H280" s="66"/>
    </row>
    <row r="281" spans="1:8" x14ac:dyDescent="0.25">
      <c r="A281" s="74"/>
      <c r="B281" s="74"/>
      <c r="C281" s="13"/>
      <c r="D281" s="66"/>
      <c r="E281" s="17"/>
      <c r="F281" s="17"/>
      <c r="G281" s="21">
        <f t="shared" si="4"/>
        <v>0</v>
      </c>
      <c r="H281" s="66"/>
    </row>
    <row r="282" spans="1:8" x14ac:dyDescent="0.25">
      <c r="A282" s="74"/>
      <c r="B282" s="74"/>
      <c r="C282" s="13"/>
      <c r="D282" s="66"/>
      <c r="E282" s="17"/>
      <c r="F282" s="17"/>
      <c r="G282" s="21">
        <f t="shared" si="4"/>
        <v>0</v>
      </c>
      <c r="H282" s="66"/>
    </row>
    <row r="283" spans="1:8" x14ac:dyDescent="0.25">
      <c r="A283" s="74"/>
      <c r="B283" s="74"/>
      <c r="C283" s="13"/>
      <c r="D283" s="66"/>
      <c r="E283" s="17"/>
      <c r="F283" s="17"/>
      <c r="G283" s="21">
        <f t="shared" si="4"/>
        <v>0</v>
      </c>
      <c r="H283" s="66"/>
    </row>
    <row r="284" spans="1:8" x14ac:dyDescent="0.25">
      <c r="A284" s="74"/>
      <c r="B284" s="74"/>
      <c r="C284" s="13"/>
      <c r="D284" s="66"/>
      <c r="E284" s="17"/>
      <c r="F284" s="17"/>
      <c r="G284" s="21">
        <f t="shared" si="4"/>
        <v>0</v>
      </c>
      <c r="H284" s="66"/>
    </row>
    <row r="285" spans="1:8" x14ac:dyDescent="0.25">
      <c r="A285" s="74"/>
      <c r="B285" s="74"/>
      <c r="C285" s="13"/>
      <c r="D285" s="66"/>
      <c r="E285" s="17"/>
      <c r="F285" s="17"/>
      <c r="G285" s="21">
        <f t="shared" si="4"/>
        <v>0</v>
      </c>
      <c r="H285" s="66"/>
    </row>
    <row r="286" spans="1:8" x14ac:dyDescent="0.25">
      <c r="A286" s="74"/>
      <c r="B286" s="74"/>
      <c r="C286" s="13"/>
      <c r="D286" s="66"/>
      <c r="E286" s="17"/>
      <c r="F286" s="17"/>
      <c r="G286" s="21">
        <f t="shared" si="4"/>
        <v>0</v>
      </c>
      <c r="H286" s="66"/>
    </row>
    <row r="287" spans="1:8" x14ac:dyDescent="0.25">
      <c r="A287" s="74"/>
      <c r="B287" s="74"/>
      <c r="C287" s="13"/>
      <c r="D287" s="66"/>
      <c r="E287" s="17"/>
      <c r="F287" s="17"/>
      <c r="G287" s="21">
        <f t="shared" si="4"/>
        <v>0</v>
      </c>
      <c r="H287" s="66"/>
    </row>
    <row r="288" spans="1:8" x14ac:dyDescent="0.25">
      <c r="A288" s="74"/>
      <c r="B288" s="74"/>
      <c r="C288" s="13"/>
      <c r="D288" s="66"/>
      <c r="E288" s="17"/>
      <c r="F288" s="17"/>
      <c r="G288" s="21">
        <f t="shared" si="4"/>
        <v>0</v>
      </c>
      <c r="H288" s="66"/>
    </row>
    <row r="289" spans="1:8" x14ac:dyDescent="0.25">
      <c r="A289" s="74"/>
      <c r="B289" s="74"/>
      <c r="C289" s="13"/>
      <c r="D289" s="66"/>
      <c r="E289" s="17"/>
      <c r="F289" s="17"/>
      <c r="G289" s="21">
        <f t="shared" si="4"/>
        <v>0</v>
      </c>
      <c r="H289" s="66"/>
    </row>
    <row r="290" spans="1:8" x14ac:dyDescent="0.25">
      <c r="A290" s="74"/>
      <c r="B290" s="74"/>
      <c r="C290" s="13"/>
      <c r="D290" s="66"/>
      <c r="E290" s="17"/>
      <c r="F290" s="17"/>
      <c r="G290" s="21">
        <f t="shared" si="4"/>
        <v>0</v>
      </c>
      <c r="H290" s="66"/>
    </row>
    <row r="291" spans="1:8" x14ac:dyDescent="0.25">
      <c r="A291" s="74"/>
      <c r="B291" s="74"/>
      <c r="C291" s="13"/>
      <c r="D291" s="66"/>
      <c r="E291" s="17"/>
      <c r="F291" s="17"/>
      <c r="G291" s="21">
        <f t="shared" si="4"/>
        <v>0</v>
      </c>
      <c r="H291" s="66"/>
    </row>
    <row r="292" spans="1:8" x14ac:dyDescent="0.25">
      <c r="A292" s="74"/>
      <c r="B292" s="74"/>
      <c r="C292" s="13"/>
      <c r="D292" s="66"/>
      <c r="E292" s="17"/>
      <c r="F292" s="17"/>
      <c r="G292" s="21">
        <f t="shared" si="4"/>
        <v>0</v>
      </c>
      <c r="H292" s="66"/>
    </row>
    <row r="293" spans="1:8" x14ac:dyDescent="0.25">
      <c r="A293" s="74"/>
      <c r="B293" s="74"/>
      <c r="C293" s="13"/>
      <c r="D293" s="66"/>
      <c r="E293" s="17"/>
      <c r="F293" s="17"/>
      <c r="G293" s="21">
        <f t="shared" si="4"/>
        <v>0</v>
      </c>
      <c r="H293" s="66"/>
    </row>
    <row r="294" spans="1:8" x14ac:dyDescent="0.25">
      <c r="A294" s="74"/>
      <c r="B294" s="74"/>
      <c r="C294" s="13"/>
      <c r="D294" s="66"/>
      <c r="E294" s="17"/>
      <c r="F294" s="17"/>
      <c r="G294" s="21">
        <f t="shared" si="4"/>
        <v>0</v>
      </c>
      <c r="H294" s="66"/>
    </row>
    <row r="295" spans="1:8" x14ac:dyDescent="0.25">
      <c r="A295" s="74"/>
      <c r="B295" s="74"/>
      <c r="C295" s="13"/>
      <c r="D295" s="66"/>
      <c r="E295" s="17"/>
      <c r="F295" s="17"/>
      <c r="G295" s="21">
        <f t="shared" si="4"/>
        <v>0</v>
      </c>
      <c r="H295" s="66"/>
    </row>
    <row r="296" spans="1:8" x14ac:dyDescent="0.25">
      <c r="A296" s="74"/>
      <c r="B296" s="74"/>
      <c r="C296" s="13"/>
      <c r="D296" s="66"/>
      <c r="E296" s="17"/>
      <c r="F296" s="17"/>
      <c r="G296" s="21">
        <f t="shared" si="4"/>
        <v>0</v>
      </c>
      <c r="H296" s="66"/>
    </row>
    <row r="297" spans="1:8" x14ac:dyDescent="0.25">
      <c r="A297" s="74"/>
      <c r="B297" s="74"/>
      <c r="C297" s="13"/>
      <c r="D297" s="66"/>
      <c r="E297" s="17"/>
      <c r="F297" s="17"/>
      <c r="G297" s="21">
        <f t="shared" si="4"/>
        <v>0</v>
      </c>
      <c r="H297" s="66"/>
    </row>
    <row r="298" spans="1:8" x14ac:dyDescent="0.25">
      <c r="A298" s="74"/>
      <c r="B298" s="74"/>
      <c r="C298" s="13"/>
      <c r="D298" s="66"/>
      <c r="E298" s="17"/>
      <c r="F298" s="17"/>
      <c r="G298" s="21">
        <f t="shared" si="4"/>
        <v>0</v>
      </c>
      <c r="H298" s="66"/>
    </row>
    <row r="299" spans="1:8" x14ac:dyDescent="0.25">
      <c r="A299" s="74"/>
      <c r="B299" s="74"/>
      <c r="C299" s="13"/>
      <c r="D299" s="66"/>
      <c r="E299" s="17"/>
      <c r="F299" s="17"/>
      <c r="G299" s="21">
        <f>G298+E299-F299</f>
        <v>0</v>
      </c>
      <c r="H299" s="66"/>
    </row>
    <row r="300" spans="1:8" ht="12" thickBot="1" x14ac:dyDescent="0.3">
      <c r="A300" s="73"/>
      <c r="B300" s="73"/>
      <c r="C300" s="19"/>
      <c r="D300" s="64"/>
      <c r="E300" s="18"/>
      <c r="F300" s="18"/>
      <c r="G300" s="22">
        <f>G299+E300-F300</f>
        <v>0</v>
      </c>
      <c r="H300" s="64"/>
    </row>
  </sheetData>
  <sheetProtection algorithmName="SHA-512" hashValue="Lvk+lOu31xzSa60BpLDxUeBTonUUtgZFHJuWwxInJ5fW9S3J9Koqb7auX+O67I4TmrD6zLQ+78YjEx+PZ31SCA==" saltValue="eEk2Am3960jZUqZdI0LrYg==" spinCount="100000" sheet="1" objects="1" scenarios="1" autoFilter="0"/>
  <autoFilter ref="A1:H300" xr:uid="{00000000-0009-0000-0000-00000E000000}"/>
  <printOptions horizontalCentered="1"/>
  <pageMargins left="0.19685039370078741" right="0.19685039370078741" top="1.1811023622047245" bottom="0.19685039370078741" header="0" footer="0"/>
  <pageSetup orientation="portrait" r:id="rId1"/>
  <headerFooter>
    <oddHeader>&amp;L&amp;G&amp;C&amp;"Malgun Gothic,Negrita"&amp;8&amp;K00-045
&amp;A
&amp;F&amp;R&amp;"Malgun Gothic,Negrita"&amp;8&amp;K00-045
ESTADO DE CUENTA BANCARIO
FR0110A v1.1
Pág. &amp;P de &amp;N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3"/>
  <dimension ref="A1:H300"/>
  <sheetViews>
    <sheetView showGridLines="0" zoomScaleNormal="100" workbookViewId="0">
      <selection activeCell="D7" sqref="D7"/>
    </sheetView>
  </sheetViews>
  <sheetFormatPr baseColWidth="10" defaultColWidth="9.140625" defaultRowHeight="11.25" x14ac:dyDescent="0.25"/>
  <cols>
    <col min="1" max="2" width="6.7109375" style="1" customWidth="1"/>
    <col min="3" max="3" width="9.7109375" style="1" customWidth="1"/>
    <col min="4" max="4" width="30.7109375" style="1" customWidth="1"/>
    <col min="5" max="7" width="9.7109375" style="1" customWidth="1"/>
    <col min="8" max="8" width="19.7109375" style="1" customWidth="1"/>
    <col min="9" max="69" width="1.85546875" style="1" customWidth="1"/>
    <col min="70" max="16384" width="9.140625" style="1"/>
  </cols>
  <sheetData>
    <row r="1" spans="1:8" ht="12" thickBot="1" x14ac:dyDescent="0.3">
      <c r="A1" s="15" t="s">
        <v>361</v>
      </c>
      <c r="B1" s="15" t="s">
        <v>611</v>
      </c>
      <c r="C1" s="15" t="s">
        <v>612</v>
      </c>
      <c r="D1" s="15" t="s">
        <v>613</v>
      </c>
      <c r="E1" s="15" t="s">
        <v>614</v>
      </c>
      <c r="F1" s="15" t="s">
        <v>615</v>
      </c>
      <c r="G1" s="15" t="s">
        <v>413</v>
      </c>
      <c r="H1" s="15" t="s">
        <v>616</v>
      </c>
    </row>
    <row r="2" spans="1:8" x14ac:dyDescent="0.25">
      <c r="A2" s="75"/>
      <c r="B2" s="75"/>
      <c r="C2" s="7"/>
      <c r="D2" s="37" t="s">
        <v>617</v>
      </c>
      <c r="E2" s="35"/>
      <c r="F2" s="16"/>
      <c r="G2" s="20">
        <f>E2</f>
        <v>0</v>
      </c>
      <c r="H2" s="69"/>
    </row>
    <row r="3" spans="1:8" x14ac:dyDescent="0.25">
      <c r="A3" s="74"/>
      <c r="B3" s="74"/>
      <c r="C3" s="13"/>
      <c r="D3" s="66"/>
      <c r="E3" s="17"/>
      <c r="F3" s="17"/>
      <c r="G3" s="21">
        <f>G2+E3-F3</f>
        <v>0</v>
      </c>
      <c r="H3" s="66"/>
    </row>
    <row r="4" spans="1:8" x14ac:dyDescent="0.25">
      <c r="A4" s="74"/>
      <c r="B4" s="74"/>
      <c r="C4" s="13"/>
      <c r="D4" s="66"/>
      <c r="E4" s="17"/>
      <c r="F4" s="17"/>
      <c r="G4" s="21">
        <f>G3+E4-F4</f>
        <v>0</v>
      </c>
      <c r="H4" s="66"/>
    </row>
    <row r="5" spans="1:8" x14ac:dyDescent="0.25">
      <c r="A5" s="74"/>
      <c r="B5" s="74"/>
      <c r="C5" s="13"/>
      <c r="D5" s="66"/>
      <c r="E5" s="17"/>
      <c r="F5" s="17"/>
      <c r="G5" s="21">
        <f>G4+E5-F5</f>
        <v>0</v>
      </c>
      <c r="H5" s="66"/>
    </row>
    <row r="6" spans="1:8" x14ac:dyDescent="0.25">
      <c r="A6" s="74"/>
      <c r="B6" s="74"/>
      <c r="C6" s="13"/>
      <c r="D6" s="66"/>
      <c r="E6" s="17"/>
      <c r="F6" s="17"/>
      <c r="G6" s="21">
        <f t="shared" ref="G6:G69" si="0">G5+E6-F6</f>
        <v>0</v>
      </c>
      <c r="H6" s="66"/>
    </row>
    <row r="7" spans="1:8" x14ac:dyDescent="0.25">
      <c r="A7" s="74"/>
      <c r="B7" s="74"/>
      <c r="C7" s="13"/>
      <c r="D7" s="66"/>
      <c r="E7" s="17"/>
      <c r="F7" s="17"/>
      <c r="G7" s="21">
        <f t="shared" si="0"/>
        <v>0</v>
      </c>
      <c r="H7" s="66"/>
    </row>
    <row r="8" spans="1:8" x14ac:dyDescent="0.25">
      <c r="A8" s="74"/>
      <c r="B8" s="74"/>
      <c r="C8" s="13"/>
      <c r="D8" s="66"/>
      <c r="E8" s="17"/>
      <c r="F8" s="17"/>
      <c r="G8" s="21">
        <f t="shared" si="0"/>
        <v>0</v>
      </c>
      <c r="H8" s="66"/>
    </row>
    <row r="9" spans="1:8" x14ac:dyDescent="0.25">
      <c r="A9" s="74"/>
      <c r="B9" s="74"/>
      <c r="C9" s="13"/>
      <c r="D9" s="66"/>
      <c r="E9" s="17"/>
      <c r="F9" s="17"/>
      <c r="G9" s="21">
        <f t="shared" si="0"/>
        <v>0</v>
      </c>
      <c r="H9" s="66"/>
    </row>
    <row r="10" spans="1:8" x14ac:dyDescent="0.25">
      <c r="A10" s="74"/>
      <c r="B10" s="74"/>
      <c r="C10" s="13"/>
      <c r="D10" s="66"/>
      <c r="E10" s="17"/>
      <c r="F10" s="17"/>
      <c r="G10" s="21">
        <f t="shared" si="0"/>
        <v>0</v>
      </c>
      <c r="H10" s="66"/>
    </row>
    <row r="11" spans="1:8" x14ac:dyDescent="0.25">
      <c r="A11" s="74"/>
      <c r="B11" s="74"/>
      <c r="C11" s="13"/>
      <c r="D11" s="66"/>
      <c r="E11" s="17"/>
      <c r="F11" s="17"/>
      <c r="G11" s="21">
        <f t="shared" si="0"/>
        <v>0</v>
      </c>
      <c r="H11" s="66"/>
    </row>
    <row r="12" spans="1:8" x14ac:dyDescent="0.25">
      <c r="A12" s="74"/>
      <c r="B12" s="74"/>
      <c r="C12" s="13"/>
      <c r="D12" s="66"/>
      <c r="E12" s="17"/>
      <c r="F12" s="17"/>
      <c r="G12" s="21">
        <f t="shared" si="0"/>
        <v>0</v>
      </c>
      <c r="H12" s="66"/>
    </row>
    <row r="13" spans="1:8" x14ac:dyDescent="0.25">
      <c r="A13" s="74"/>
      <c r="B13" s="74"/>
      <c r="C13" s="13"/>
      <c r="D13" s="66"/>
      <c r="E13" s="17"/>
      <c r="F13" s="17"/>
      <c r="G13" s="21">
        <f t="shared" si="0"/>
        <v>0</v>
      </c>
      <c r="H13" s="66"/>
    </row>
    <row r="14" spans="1:8" x14ac:dyDescent="0.25">
      <c r="A14" s="74"/>
      <c r="B14" s="74"/>
      <c r="C14" s="13"/>
      <c r="D14" s="66"/>
      <c r="E14" s="17"/>
      <c r="F14" s="17"/>
      <c r="G14" s="21">
        <f t="shared" si="0"/>
        <v>0</v>
      </c>
      <c r="H14" s="66"/>
    </row>
    <row r="15" spans="1:8" x14ac:dyDescent="0.25">
      <c r="A15" s="74"/>
      <c r="B15" s="74"/>
      <c r="C15" s="13"/>
      <c r="D15" s="66"/>
      <c r="E15" s="17"/>
      <c r="F15" s="17"/>
      <c r="G15" s="21">
        <f t="shared" si="0"/>
        <v>0</v>
      </c>
      <c r="H15" s="66"/>
    </row>
    <row r="16" spans="1:8" x14ac:dyDescent="0.25">
      <c r="A16" s="74"/>
      <c r="B16" s="74"/>
      <c r="C16" s="13"/>
      <c r="D16" s="66"/>
      <c r="E16" s="17"/>
      <c r="F16" s="17"/>
      <c r="G16" s="21">
        <f t="shared" si="0"/>
        <v>0</v>
      </c>
      <c r="H16" s="66"/>
    </row>
    <row r="17" spans="1:8" x14ac:dyDescent="0.25">
      <c r="A17" s="74"/>
      <c r="B17" s="74"/>
      <c r="C17" s="13"/>
      <c r="D17" s="66"/>
      <c r="E17" s="17"/>
      <c r="F17" s="17"/>
      <c r="G17" s="21">
        <f t="shared" si="0"/>
        <v>0</v>
      </c>
      <c r="H17" s="66"/>
    </row>
    <row r="18" spans="1:8" x14ac:dyDescent="0.25">
      <c r="A18" s="74"/>
      <c r="B18" s="74"/>
      <c r="C18" s="13"/>
      <c r="D18" s="66"/>
      <c r="E18" s="17"/>
      <c r="F18" s="17"/>
      <c r="G18" s="21">
        <f t="shared" si="0"/>
        <v>0</v>
      </c>
      <c r="H18" s="66"/>
    </row>
    <row r="19" spans="1:8" x14ac:dyDescent="0.25">
      <c r="A19" s="74"/>
      <c r="B19" s="74"/>
      <c r="C19" s="13"/>
      <c r="D19" s="66"/>
      <c r="E19" s="17"/>
      <c r="F19" s="17"/>
      <c r="G19" s="21">
        <f t="shared" si="0"/>
        <v>0</v>
      </c>
      <c r="H19" s="66"/>
    </row>
    <row r="20" spans="1:8" x14ac:dyDescent="0.25">
      <c r="A20" s="74"/>
      <c r="B20" s="74"/>
      <c r="C20" s="13"/>
      <c r="D20" s="66"/>
      <c r="E20" s="17"/>
      <c r="F20" s="17"/>
      <c r="G20" s="21">
        <f t="shared" si="0"/>
        <v>0</v>
      </c>
      <c r="H20" s="66"/>
    </row>
    <row r="21" spans="1:8" x14ac:dyDescent="0.25">
      <c r="A21" s="74"/>
      <c r="B21" s="74"/>
      <c r="C21" s="13"/>
      <c r="D21" s="66"/>
      <c r="E21" s="17"/>
      <c r="F21" s="17"/>
      <c r="G21" s="21">
        <f t="shared" si="0"/>
        <v>0</v>
      </c>
      <c r="H21" s="66"/>
    </row>
    <row r="22" spans="1:8" x14ac:dyDescent="0.25">
      <c r="A22" s="74"/>
      <c r="B22" s="74"/>
      <c r="C22" s="13"/>
      <c r="D22" s="66"/>
      <c r="E22" s="17"/>
      <c r="F22" s="17"/>
      <c r="G22" s="21">
        <f t="shared" si="0"/>
        <v>0</v>
      </c>
      <c r="H22" s="66"/>
    </row>
    <row r="23" spans="1:8" x14ac:dyDescent="0.25">
      <c r="A23" s="74"/>
      <c r="B23" s="74"/>
      <c r="C23" s="13"/>
      <c r="D23" s="66"/>
      <c r="E23" s="17"/>
      <c r="F23" s="17"/>
      <c r="G23" s="21">
        <f t="shared" si="0"/>
        <v>0</v>
      </c>
      <c r="H23" s="66"/>
    </row>
    <row r="24" spans="1:8" x14ac:dyDescent="0.25">
      <c r="A24" s="74"/>
      <c r="B24" s="74"/>
      <c r="C24" s="13"/>
      <c r="D24" s="66"/>
      <c r="E24" s="17"/>
      <c r="F24" s="17"/>
      <c r="G24" s="21">
        <f t="shared" si="0"/>
        <v>0</v>
      </c>
      <c r="H24" s="66"/>
    </row>
    <row r="25" spans="1:8" x14ac:dyDescent="0.25">
      <c r="A25" s="74"/>
      <c r="B25" s="74"/>
      <c r="C25" s="13"/>
      <c r="D25" s="66"/>
      <c r="E25" s="17"/>
      <c r="F25" s="17"/>
      <c r="G25" s="21">
        <f t="shared" si="0"/>
        <v>0</v>
      </c>
      <c r="H25" s="66"/>
    </row>
    <row r="26" spans="1:8" x14ac:dyDescent="0.25">
      <c r="A26" s="74"/>
      <c r="B26" s="74"/>
      <c r="C26" s="13"/>
      <c r="D26" s="66"/>
      <c r="E26" s="17"/>
      <c r="F26" s="17"/>
      <c r="G26" s="21">
        <f t="shared" si="0"/>
        <v>0</v>
      </c>
      <c r="H26" s="66"/>
    </row>
    <row r="27" spans="1:8" x14ac:dyDescent="0.25">
      <c r="A27" s="74"/>
      <c r="B27" s="74"/>
      <c r="C27" s="13"/>
      <c r="D27" s="66"/>
      <c r="E27" s="17"/>
      <c r="F27" s="17"/>
      <c r="G27" s="21">
        <f t="shared" si="0"/>
        <v>0</v>
      </c>
      <c r="H27" s="66"/>
    </row>
    <row r="28" spans="1:8" x14ac:dyDescent="0.25">
      <c r="A28" s="74"/>
      <c r="B28" s="74"/>
      <c r="C28" s="13"/>
      <c r="D28" s="66"/>
      <c r="E28" s="17"/>
      <c r="F28" s="17"/>
      <c r="G28" s="21">
        <f t="shared" si="0"/>
        <v>0</v>
      </c>
      <c r="H28" s="66"/>
    </row>
    <row r="29" spans="1:8" x14ac:dyDescent="0.25">
      <c r="A29" s="74"/>
      <c r="B29" s="74"/>
      <c r="C29" s="13"/>
      <c r="D29" s="66"/>
      <c r="E29" s="17"/>
      <c r="F29" s="17"/>
      <c r="G29" s="21">
        <f t="shared" si="0"/>
        <v>0</v>
      </c>
      <c r="H29" s="66"/>
    </row>
    <row r="30" spans="1:8" x14ac:dyDescent="0.25">
      <c r="A30" s="74"/>
      <c r="B30" s="74"/>
      <c r="C30" s="13"/>
      <c r="D30" s="66"/>
      <c r="E30" s="17"/>
      <c r="F30" s="17"/>
      <c r="G30" s="21">
        <f t="shared" si="0"/>
        <v>0</v>
      </c>
      <c r="H30" s="66"/>
    </row>
    <row r="31" spans="1:8" x14ac:dyDescent="0.25">
      <c r="A31" s="74"/>
      <c r="B31" s="74"/>
      <c r="C31" s="13"/>
      <c r="D31" s="66"/>
      <c r="E31" s="17"/>
      <c r="F31" s="17"/>
      <c r="G31" s="21">
        <f t="shared" si="0"/>
        <v>0</v>
      </c>
      <c r="H31" s="66"/>
    </row>
    <row r="32" spans="1:8" x14ac:dyDescent="0.25">
      <c r="A32" s="74"/>
      <c r="B32" s="74"/>
      <c r="C32" s="13"/>
      <c r="D32" s="66"/>
      <c r="E32" s="17"/>
      <c r="F32" s="17"/>
      <c r="G32" s="21">
        <f t="shared" si="0"/>
        <v>0</v>
      </c>
      <c r="H32" s="66"/>
    </row>
    <row r="33" spans="1:8" x14ac:dyDescent="0.25">
      <c r="A33" s="74"/>
      <c r="B33" s="74"/>
      <c r="C33" s="13"/>
      <c r="D33" s="66"/>
      <c r="E33" s="17"/>
      <c r="F33" s="17"/>
      <c r="G33" s="21">
        <f t="shared" si="0"/>
        <v>0</v>
      </c>
      <c r="H33" s="66"/>
    </row>
    <row r="34" spans="1:8" x14ac:dyDescent="0.25">
      <c r="A34" s="74"/>
      <c r="B34" s="74"/>
      <c r="C34" s="13"/>
      <c r="D34" s="66"/>
      <c r="E34" s="17"/>
      <c r="F34" s="17"/>
      <c r="G34" s="21">
        <f t="shared" si="0"/>
        <v>0</v>
      </c>
      <c r="H34" s="66"/>
    </row>
    <row r="35" spans="1:8" x14ac:dyDescent="0.25">
      <c r="A35" s="74"/>
      <c r="B35" s="74"/>
      <c r="C35" s="13"/>
      <c r="D35" s="66"/>
      <c r="E35" s="17"/>
      <c r="F35" s="17"/>
      <c r="G35" s="21">
        <f t="shared" si="0"/>
        <v>0</v>
      </c>
      <c r="H35" s="66"/>
    </row>
    <row r="36" spans="1:8" x14ac:dyDescent="0.25">
      <c r="A36" s="74"/>
      <c r="B36" s="74"/>
      <c r="C36" s="13"/>
      <c r="D36" s="66"/>
      <c r="E36" s="17"/>
      <c r="F36" s="17"/>
      <c r="G36" s="21">
        <f t="shared" si="0"/>
        <v>0</v>
      </c>
      <c r="H36" s="66"/>
    </row>
    <row r="37" spans="1:8" x14ac:dyDescent="0.25">
      <c r="A37" s="74"/>
      <c r="B37" s="74"/>
      <c r="C37" s="13"/>
      <c r="D37" s="66"/>
      <c r="E37" s="17"/>
      <c r="F37" s="17"/>
      <c r="G37" s="21">
        <f t="shared" si="0"/>
        <v>0</v>
      </c>
      <c r="H37" s="66"/>
    </row>
    <row r="38" spans="1:8" x14ac:dyDescent="0.25">
      <c r="A38" s="74"/>
      <c r="B38" s="74"/>
      <c r="C38" s="13"/>
      <c r="D38" s="66"/>
      <c r="E38" s="17"/>
      <c r="F38" s="17"/>
      <c r="G38" s="21">
        <f t="shared" si="0"/>
        <v>0</v>
      </c>
      <c r="H38" s="66"/>
    </row>
    <row r="39" spans="1:8" x14ac:dyDescent="0.25">
      <c r="A39" s="74"/>
      <c r="B39" s="74"/>
      <c r="C39" s="13"/>
      <c r="D39" s="66"/>
      <c r="E39" s="17"/>
      <c r="F39" s="17"/>
      <c r="G39" s="21">
        <f t="shared" si="0"/>
        <v>0</v>
      </c>
      <c r="H39" s="66"/>
    </row>
    <row r="40" spans="1:8" x14ac:dyDescent="0.25">
      <c r="A40" s="74"/>
      <c r="B40" s="74"/>
      <c r="C40" s="13"/>
      <c r="D40" s="66"/>
      <c r="E40" s="17"/>
      <c r="F40" s="17"/>
      <c r="G40" s="21">
        <f t="shared" si="0"/>
        <v>0</v>
      </c>
      <c r="H40" s="66"/>
    </row>
    <row r="41" spans="1:8" x14ac:dyDescent="0.25">
      <c r="A41" s="74"/>
      <c r="B41" s="74"/>
      <c r="C41" s="13"/>
      <c r="D41" s="66"/>
      <c r="E41" s="17"/>
      <c r="F41" s="17"/>
      <c r="G41" s="21">
        <f t="shared" si="0"/>
        <v>0</v>
      </c>
      <c r="H41" s="66"/>
    </row>
    <row r="42" spans="1:8" x14ac:dyDescent="0.25">
      <c r="A42" s="74"/>
      <c r="B42" s="74"/>
      <c r="C42" s="13"/>
      <c r="D42" s="66"/>
      <c r="E42" s="17"/>
      <c r="F42" s="17"/>
      <c r="G42" s="21">
        <f t="shared" si="0"/>
        <v>0</v>
      </c>
      <c r="H42" s="66"/>
    </row>
    <row r="43" spans="1:8" x14ac:dyDescent="0.25">
      <c r="A43" s="74"/>
      <c r="B43" s="74"/>
      <c r="C43" s="13"/>
      <c r="D43" s="66"/>
      <c r="E43" s="17"/>
      <c r="F43" s="17"/>
      <c r="G43" s="21">
        <f t="shared" si="0"/>
        <v>0</v>
      </c>
      <c r="H43" s="66"/>
    </row>
    <row r="44" spans="1:8" x14ac:dyDescent="0.25">
      <c r="A44" s="74"/>
      <c r="B44" s="74"/>
      <c r="C44" s="13"/>
      <c r="D44" s="66"/>
      <c r="E44" s="17"/>
      <c r="F44" s="17"/>
      <c r="G44" s="21">
        <f t="shared" si="0"/>
        <v>0</v>
      </c>
      <c r="H44" s="66"/>
    </row>
    <row r="45" spans="1:8" x14ac:dyDescent="0.25">
      <c r="A45" s="74"/>
      <c r="B45" s="74"/>
      <c r="C45" s="13"/>
      <c r="D45" s="66"/>
      <c r="E45" s="17"/>
      <c r="F45" s="17"/>
      <c r="G45" s="21">
        <f t="shared" si="0"/>
        <v>0</v>
      </c>
      <c r="H45" s="66"/>
    </row>
    <row r="46" spans="1:8" x14ac:dyDescent="0.25">
      <c r="A46" s="74"/>
      <c r="B46" s="74"/>
      <c r="C46" s="13"/>
      <c r="D46" s="66"/>
      <c r="E46" s="17"/>
      <c r="F46" s="17"/>
      <c r="G46" s="21">
        <f t="shared" si="0"/>
        <v>0</v>
      </c>
      <c r="H46" s="66"/>
    </row>
    <row r="47" spans="1:8" x14ac:dyDescent="0.25">
      <c r="A47" s="74"/>
      <c r="B47" s="74"/>
      <c r="C47" s="13"/>
      <c r="D47" s="66"/>
      <c r="E47" s="17"/>
      <c r="F47" s="17"/>
      <c r="G47" s="21">
        <f t="shared" si="0"/>
        <v>0</v>
      </c>
      <c r="H47" s="66"/>
    </row>
    <row r="48" spans="1:8" x14ac:dyDescent="0.25">
      <c r="A48" s="74"/>
      <c r="B48" s="74"/>
      <c r="C48" s="13"/>
      <c r="D48" s="66"/>
      <c r="E48" s="17"/>
      <c r="F48" s="17"/>
      <c r="G48" s="21">
        <f t="shared" si="0"/>
        <v>0</v>
      </c>
      <c r="H48" s="66"/>
    </row>
    <row r="49" spans="1:8" x14ac:dyDescent="0.25">
      <c r="A49" s="74"/>
      <c r="B49" s="74"/>
      <c r="C49" s="13"/>
      <c r="D49" s="66"/>
      <c r="E49" s="17"/>
      <c r="F49" s="17"/>
      <c r="G49" s="21">
        <f t="shared" si="0"/>
        <v>0</v>
      </c>
      <c r="H49" s="66"/>
    </row>
    <row r="50" spans="1:8" x14ac:dyDescent="0.25">
      <c r="A50" s="74"/>
      <c r="B50" s="74"/>
      <c r="C50" s="13"/>
      <c r="D50" s="66"/>
      <c r="E50" s="17"/>
      <c r="F50" s="17"/>
      <c r="G50" s="21">
        <f t="shared" si="0"/>
        <v>0</v>
      </c>
      <c r="H50" s="66"/>
    </row>
    <row r="51" spans="1:8" x14ac:dyDescent="0.25">
      <c r="A51" s="74"/>
      <c r="B51" s="74"/>
      <c r="C51" s="13"/>
      <c r="D51" s="66"/>
      <c r="E51" s="17"/>
      <c r="F51" s="17"/>
      <c r="G51" s="21">
        <f t="shared" si="0"/>
        <v>0</v>
      </c>
      <c r="H51" s="66"/>
    </row>
    <row r="52" spans="1:8" x14ac:dyDescent="0.25">
      <c r="A52" s="74"/>
      <c r="B52" s="74"/>
      <c r="C52" s="13"/>
      <c r="D52" s="66"/>
      <c r="E52" s="17"/>
      <c r="F52" s="17"/>
      <c r="G52" s="21">
        <f t="shared" si="0"/>
        <v>0</v>
      </c>
      <c r="H52" s="66"/>
    </row>
    <row r="53" spans="1:8" x14ac:dyDescent="0.25">
      <c r="A53" s="74"/>
      <c r="B53" s="74"/>
      <c r="C53" s="13"/>
      <c r="D53" s="66"/>
      <c r="E53" s="17"/>
      <c r="F53" s="17"/>
      <c r="G53" s="21">
        <f t="shared" si="0"/>
        <v>0</v>
      </c>
      <c r="H53" s="66"/>
    </row>
    <row r="54" spans="1:8" x14ac:dyDescent="0.25">
      <c r="A54" s="74"/>
      <c r="B54" s="74"/>
      <c r="C54" s="13"/>
      <c r="D54" s="66"/>
      <c r="E54" s="17"/>
      <c r="F54" s="17"/>
      <c r="G54" s="21">
        <f t="shared" si="0"/>
        <v>0</v>
      </c>
      <c r="H54" s="66"/>
    </row>
    <row r="55" spans="1:8" x14ac:dyDescent="0.25">
      <c r="A55" s="74"/>
      <c r="B55" s="74"/>
      <c r="C55" s="13"/>
      <c r="D55" s="66"/>
      <c r="E55" s="17"/>
      <c r="F55" s="17"/>
      <c r="G55" s="21">
        <f t="shared" si="0"/>
        <v>0</v>
      </c>
      <c r="H55" s="66"/>
    </row>
    <row r="56" spans="1:8" x14ac:dyDescent="0.25">
      <c r="A56" s="74"/>
      <c r="B56" s="74"/>
      <c r="C56" s="13"/>
      <c r="D56" s="66"/>
      <c r="E56" s="17"/>
      <c r="F56" s="17"/>
      <c r="G56" s="21">
        <f t="shared" si="0"/>
        <v>0</v>
      </c>
      <c r="H56" s="66"/>
    </row>
    <row r="57" spans="1:8" x14ac:dyDescent="0.25">
      <c r="A57" s="74"/>
      <c r="B57" s="74"/>
      <c r="C57" s="13"/>
      <c r="D57" s="66"/>
      <c r="E57" s="17"/>
      <c r="F57" s="17"/>
      <c r="G57" s="21">
        <f t="shared" si="0"/>
        <v>0</v>
      </c>
      <c r="H57" s="66"/>
    </row>
    <row r="58" spans="1:8" x14ac:dyDescent="0.25">
      <c r="A58" s="74"/>
      <c r="B58" s="74"/>
      <c r="C58" s="13"/>
      <c r="D58" s="66"/>
      <c r="E58" s="17"/>
      <c r="F58" s="17"/>
      <c r="G58" s="21">
        <f t="shared" si="0"/>
        <v>0</v>
      </c>
      <c r="H58" s="66"/>
    </row>
    <row r="59" spans="1:8" x14ac:dyDescent="0.25">
      <c r="A59" s="74"/>
      <c r="B59" s="74"/>
      <c r="C59" s="13"/>
      <c r="D59" s="66"/>
      <c r="E59" s="17"/>
      <c r="F59" s="17"/>
      <c r="G59" s="21">
        <f t="shared" si="0"/>
        <v>0</v>
      </c>
      <c r="H59" s="66"/>
    </row>
    <row r="60" spans="1:8" x14ac:dyDescent="0.25">
      <c r="A60" s="74"/>
      <c r="B60" s="74"/>
      <c r="C60" s="13"/>
      <c r="D60" s="66"/>
      <c r="E60" s="17"/>
      <c r="F60" s="17"/>
      <c r="G60" s="21">
        <f t="shared" si="0"/>
        <v>0</v>
      </c>
      <c r="H60" s="66"/>
    </row>
    <row r="61" spans="1:8" x14ac:dyDescent="0.25">
      <c r="A61" s="74"/>
      <c r="B61" s="74"/>
      <c r="C61" s="13"/>
      <c r="D61" s="66"/>
      <c r="E61" s="17"/>
      <c r="F61" s="17"/>
      <c r="G61" s="21">
        <f t="shared" si="0"/>
        <v>0</v>
      </c>
      <c r="H61" s="66"/>
    </row>
    <row r="62" spans="1:8" x14ac:dyDescent="0.25">
      <c r="A62" s="74"/>
      <c r="B62" s="74"/>
      <c r="C62" s="13"/>
      <c r="D62" s="66"/>
      <c r="E62" s="17"/>
      <c r="F62" s="17"/>
      <c r="G62" s="21">
        <f t="shared" si="0"/>
        <v>0</v>
      </c>
      <c r="H62" s="66"/>
    </row>
    <row r="63" spans="1:8" x14ac:dyDescent="0.25">
      <c r="A63" s="74"/>
      <c r="B63" s="74"/>
      <c r="C63" s="13"/>
      <c r="D63" s="66"/>
      <c r="E63" s="17"/>
      <c r="F63" s="17"/>
      <c r="G63" s="21">
        <f t="shared" si="0"/>
        <v>0</v>
      </c>
      <c r="H63" s="66"/>
    </row>
    <row r="64" spans="1:8" x14ac:dyDescent="0.25">
      <c r="A64" s="74"/>
      <c r="B64" s="74"/>
      <c r="C64" s="13"/>
      <c r="D64" s="66"/>
      <c r="E64" s="17"/>
      <c r="F64" s="17"/>
      <c r="G64" s="21">
        <f t="shared" si="0"/>
        <v>0</v>
      </c>
      <c r="H64" s="66"/>
    </row>
    <row r="65" spans="1:8" x14ac:dyDescent="0.25">
      <c r="A65" s="74"/>
      <c r="B65" s="74"/>
      <c r="C65" s="13"/>
      <c r="D65" s="66"/>
      <c r="E65" s="17"/>
      <c r="F65" s="17"/>
      <c r="G65" s="21">
        <f t="shared" si="0"/>
        <v>0</v>
      </c>
      <c r="H65" s="66"/>
    </row>
    <row r="66" spans="1:8" x14ac:dyDescent="0.25">
      <c r="A66" s="74"/>
      <c r="B66" s="74"/>
      <c r="C66" s="13"/>
      <c r="D66" s="66"/>
      <c r="E66" s="17"/>
      <c r="F66" s="17"/>
      <c r="G66" s="21">
        <f t="shared" si="0"/>
        <v>0</v>
      </c>
      <c r="H66" s="66"/>
    </row>
    <row r="67" spans="1:8" x14ac:dyDescent="0.25">
      <c r="A67" s="74"/>
      <c r="B67" s="74"/>
      <c r="C67" s="13"/>
      <c r="D67" s="66"/>
      <c r="E67" s="17"/>
      <c r="F67" s="17"/>
      <c r="G67" s="21">
        <f t="shared" si="0"/>
        <v>0</v>
      </c>
      <c r="H67" s="66"/>
    </row>
    <row r="68" spans="1:8" x14ac:dyDescent="0.25">
      <c r="A68" s="74"/>
      <c r="B68" s="74"/>
      <c r="C68" s="13"/>
      <c r="D68" s="66"/>
      <c r="E68" s="17"/>
      <c r="F68" s="17"/>
      <c r="G68" s="21">
        <f t="shared" si="0"/>
        <v>0</v>
      </c>
      <c r="H68" s="66"/>
    </row>
    <row r="69" spans="1:8" x14ac:dyDescent="0.25">
      <c r="A69" s="74"/>
      <c r="B69" s="74"/>
      <c r="C69" s="13"/>
      <c r="D69" s="66"/>
      <c r="E69" s="17"/>
      <c r="F69" s="17"/>
      <c r="G69" s="21">
        <f t="shared" si="0"/>
        <v>0</v>
      </c>
      <c r="H69" s="66"/>
    </row>
    <row r="70" spans="1:8" x14ac:dyDescent="0.25">
      <c r="A70" s="74"/>
      <c r="B70" s="74"/>
      <c r="C70" s="13"/>
      <c r="D70" s="66"/>
      <c r="E70" s="17"/>
      <c r="F70" s="17"/>
      <c r="G70" s="21">
        <f t="shared" ref="G70:G133" si="1">G69+E70-F70</f>
        <v>0</v>
      </c>
      <c r="H70" s="66"/>
    </row>
    <row r="71" spans="1:8" x14ac:dyDescent="0.25">
      <c r="A71" s="74"/>
      <c r="B71" s="74"/>
      <c r="C71" s="13"/>
      <c r="D71" s="66"/>
      <c r="E71" s="17"/>
      <c r="F71" s="17"/>
      <c r="G71" s="21">
        <f t="shared" si="1"/>
        <v>0</v>
      </c>
      <c r="H71" s="66"/>
    </row>
    <row r="72" spans="1:8" x14ac:dyDescent="0.25">
      <c r="A72" s="74"/>
      <c r="B72" s="74"/>
      <c r="C72" s="13"/>
      <c r="D72" s="66"/>
      <c r="E72" s="17"/>
      <c r="F72" s="17"/>
      <c r="G72" s="21">
        <f t="shared" si="1"/>
        <v>0</v>
      </c>
      <c r="H72" s="66"/>
    </row>
    <row r="73" spans="1:8" x14ac:dyDescent="0.25">
      <c r="A73" s="74"/>
      <c r="B73" s="74"/>
      <c r="C73" s="13"/>
      <c r="D73" s="66"/>
      <c r="E73" s="17"/>
      <c r="F73" s="17"/>
      <c r="G73" s="21">
        <f t="shared" si="1"/>
        <v>0</v>
      </c>
      <c r="H73" s="66"/>
    </row>
    <row r="74" spans="1:8" x14ac:dyDescent="0.25">
      <c r="A74" s="74"/>
      <c r="B74" s="74"/>
      <c r="C74" s="13"/>
      <c r="D74" s="66"/>
      <c r="E74" s="17"/>
      <c r="F74" s="17"/>
      <c r="G74" s="21">
        <f t="shared" si="1"/>
        <v>0</v>
      </c>
      <c r="H74" s="66"/>
    </row>
    <row r="75" spans="1:8" x14ac:dyDescent="0.25">
      <c r="A75" s="74"/>
      <c r="B75" s="74"/>
      <c r="C75" s="13"/>
      <c r="D75" s="66"/>
      <c r="E75" s="17"/>
      <c r="F75" s="17"/>
      <c r="G75" s="21">
        <f t="shared" si="1"/>
        <v>0</v>
      </c>
      <c r="H75" s="66"/>
    </row>
    <row r="76" spans="1:8" x14ac:dyDescent="0.25">
      <c r="A76" s="74"/>
      <c r="B76" s="74"/>
      <c r="C76" s="13"/>
      <c r="D76" s="66"/>
      <c r="E76" s="17"/>
      <c r="F76" s="17"/>
      <c r="G76" s="21">
        <f t="shared" si="1"/>
        <v>0</v>
      </c>
      <c r="H76" s="66"/>
    </row>
    <row r="77" spans="1:8" x14ac:dyDescent="0.25">
      <c r="A77" s="74"/>
      <c r="B77" s="74"/>
      <c r="C77" s="13"/>
      <c r="D77" s="66"/>
      <c r="E77" s="17"/>
      <c r="F77" s="17"/>
      <c r="G77" s="21">
        <f t="shared" si="1"/>
        <v>0</v>
      </c>
      <c r="H77" s="66"/>
    </row>
    <row r="78" spans="1:8" x14ac:dyDescent="0.25">
      <c r="A78" s="74"/>
      <c r="B78" s="74"/>
      <c r="C78" s="13"/>
      <c r="D78" s="66"/>
      <c r="E78" s="17"/>
      <c r="F78" s="17"/>
      <c r="G78" s="21">
        <f t="shared" si="1"/>
        <v>0</v>
      </c>
      <c r="H78" s="66"/>
    </row>
    <row r="79" spans="1:8" x14ac:dyDescent="0.25">
      <c r="A79" s="74"/>
      <c r="B79" s="74"/>
      <c r="C79" s="13"/>
      <c r="D79" s="66"/>
      <c r="E79" s="17"/>
      <c r="F79" s="17"/>
      <c r="G79" s="21">
        <f t="shared" si="1"/>
        <v>0</v>
      </c>
      <c r="H79" s="66"/>
    </row>
    <row r="80" spans="1:8" x14ac:dyDescent="0.25">
      <c r="A80" s="74"/>
      <c r="B80" s="74"/>
      <c r="C80" s="13"/>
      <c r="D80" s="66"/>
      <c r="E80" s="17"/>
      <c r="F80" s="17"/>
      <c r="G80" s="21">
        <f t="shared" si="1"/>
        <v>0</v>
      </c>
      <c r="H80" s="66"/>
    </row>
    <row r="81" spans="1:8" x14ac:dyDescent="0.25">
      <c r="A81" s="74"/>
      <c r="B81" s="74"/>
      <c r="C81" s="13"/>
      <c r="D81" s="66"/>
      <c r="E81" s="17"/>
      <c r="F81" s="17"/>
      <c r="G81" s="21">
        <f t="shared" si="1"/>
        <v>0</v>
      </c>
      <c r="H81" s="66"/>
    </row>
    <row r="82" spans="1:8" x14ac:dyDescent="0.25">
      <c r="A82" s="74"/>
      <c r="B82" s="74"/>
      <c r="C82" s="13"/>
      <c r="D82" s="66"/>
      <c r="E82" s="17"/>
      <c r="F82" s="17"/>
      <c r="G82" s="21">
        <f t="shared" si="1"/>
        <v>0</v>
      </c>
      <c r="H82" s="66"/>
    </row>
    <row r="83" spans="1:8" x14ac:dyDescent="0.25">
      <c r="A83" s="74"/>
      <c r="B83" s="74"/>
      <c r="C83" s="13"/>
      <c r="D83" s="66"/>
      <c r="E83" s="17"/>
      <c r="F83" s="17"/>
      <c r="G83" s="21">
        <f t="shared" si="1"/>
        <v>0</v>
      </c>
      <c r="H83" s="66"/>
    </row>
    <row r="84" spans="1:8" x14ac:dyDescent="0.25">
      <c r="A84" s="74"/>
      <c r="B84" s="74"/>
      <c r="C84" s="13"/>
      <c r="D84" s="66"/>
      <c r="E84" s="17"/>
      <c r="F84" s="17"/>
      <c r="G84" s="21">
        <f t="shared" si="1"/>
        <v>0</v>
      </c>
      <c r="H84" s="66"/>
    </row>
    <row r="85" spans="1:8" x14ac:dyDescent="0.25">
      <c r="A85" s="74"/>
      <c r="B85" s="74"/>
      <c r="C85" s="13"/>
      <c r="D85" s="66"/>
      <c r="E85" s="17"/>
      <c r="F85" s="17"/>
      <c r="G85" s="21">
        <f t="shared" si="1"/>
        <v>0</v>
      </c>
      <c r="H85" s="66"/>
    </row>
    <row r="86" spans="1:8" x14ac:dyDescent="0.25">
      <c r="A86" s="74"/>
      <c r="B86" s="74"/>
      <c r="C86" s="13"/>
      <c r="D86" s="66"/>
      <c r="E86" s="17"/>
      <c r="F86" s="17"/>
      <c r="G86" s="21">
        <f t="shared" si="1"/>
        <v>0</v>
      </c>
      <c r="H86" s="66"/>
    </row>
    <row r="87" spans="1:8" x14ac:dyDescent="0.25">
      <c r="A87" s="74"/>
      <c r="B87" s="74"/>
      <c r="C87" s="13"/>
      <c r="D87" s="66"/>
      <c r="E87" s="17"/>
      <c r="F87" s="17"/>
      <c r="G87" s="21">
        <f t="shared" si="1"/>
        <v>0</v>
      </c>
      <c r="H87" s="66"/>
    </row>
    <row r="88" spans="1:8" x14ac:dyDescent="0.25">
      <c r="A88" s="74"/>
      <c r="B88" s="74"/>
      <c r="C88" s="13"/>
      <c r="D88" s="66"/>
      <c r="E88" s="17"/>
      <c r="F88" s="17"/>
      <c r="G88" s="21">
        <f t="shared" si="1"/>
        <v>0</v>
      </c>
      <c r="H88" s="66"/>
    </row>
    <row r="89" spans="1:8" x14ac:dyDescent="0.25">
      <c r="A89" s="74"/>
      <c r="B89" s="74"/>
      <c r="C89" s="13"/>
      <c r="D89" s="66"/>
      <c r="E89" s="17"/>
      <c r="F89" s="17"/>
      <c r="G89" s="21">
        <f t="shared" si="1"/>
        <v>0</v>
      </c>
      <c r="H89" s="66"/>
    </row>
    <row r="90" spans="1:8" x14ac:dyDescent="0.25">
      <c r="A90" s="74"/>
      <c r="B90" s="74"/>
      <c r="C90" s="13"/>
      <c r="D90" s="66"/>
      <c r="E90" s="17"/>
      <c r="F90" s="17"/>
      <c r="G90" s="21">
        <f t="shared" si="1"/>
        <v>0</v>
      </c>
      <c r="H90" s="66"/>
    </row>
    <row r="91" spans="1:8" x14ac:dyDescent="0.25">
      <c r="A91" s="74"/>
      <c r="B91" s="74"/>
      <c r="C91" s="13"/>
      <c r="D91" s="66"/>
      <c r="E91" s="17"/>
      <c r="F91" s="17"/>
      <c r="G91" s="21">
        <f t="shared" si="1"/>
        <v>0</v>
      </c>
      <c r="H91" s="66"/>
    </row>
    <row r="92" spans="1:8" x14ac:dyDescent="0.25">
      <c r="A92" s="74"/>
      <c r="B92" s="74"/>
      <c r="C92" s="13"/>
      <c r="D92" s="66"/>
      <c r="E92" s="17"/>
      <c r="F92" s="17"/>
      <c r="G92" s="21">
        <f t="shared" si="1"/>
        <v>0</v>
      </c>
      <c r="H92" s="66"/>
    </row>
    <row r="93" spans="1:8" x14ac:dyDescent="0.25">
      <c r="A93" s="74"/>
      <c r="B93" s="74"/>
      <c r="C93" s="13"/>
      <c r="D93" s="66"/>
      <c r="E93" s="17"/>
      <c r="F93" s="17"/>
      <c r="G93" s="21">
        <f t="shared" si="1"/>
        <v>0</v>
      </c>
      <c r="H93" s="66"/>
    </row>
    <row r="94" spans="1:8" x14ac:dyDescent="0.25">
      <c r="A94" s="74"/>
      <c r="B94" s="74"/>
      <c r="C94" s="13"/>
      <c r="D94" s="66"/>
      <c r="E94" s="17"/>
      <c r="F94" s="17"/>
      <c r="G94" s="21">
        <f t="shared" si="1"/>
        <v>0</v>
      </c>
      <c r="H94" s="66"/>
    </row>
    <row r="95" spans="1:8" x14ac:dyDescent="0.25">
      <c r="A95" s="74"/>
      <c r="B95" s="74"/>
      <c r="C95" s="13"/>
      <c r="D95" s="66"/>
      <c r="E95" s="17"/>
      <c r="F95" s="17"/>
      <c r="G95" s="21">
        <f t="shared" si="1"/>
        <v>0</v>
      </c>
      <c r="H95" s="66"/>
    </row>
    <row r="96" spans="1:8" x14ac:dyDescent="0.25">
      <c r="A96" s="74"/>
      <c r="B96" s="74"/>
      <c r="C96" s="13"/>
      <c r="D96" s="66"/>
      <c r="E96" s="17"/>
      <c r="F96" s="17"/>
      <c r="G96" s="21">
        <f t="shared" si="1"/>
        <v>0</v>
      </c>
      <c r="H96" s="66"/>
    </row>
    <row r="97" spans="1:8" x14ac:dyDescent="0.25">
      <c r="A97" s="74"/>
      <c r="B97" s="74"/>
      <c r="C97" s="13"/>
      <c r="D97" s="66"/>
      <c r="E97" s="17"/>
      <c r="F97" s="17"/>
      <c r="G97" s="21">
        <f t="shared" si="1"/>
        <v>0</v>
      </c>
      <c r="H97" s="66"/>
    </row>
    <row r="98" spans="1:8" x14ac:dyDescent="0.25">
      <c r="A98" s="74"/>
      <c r="B98" s="74"/>
      <c r="C98" s="13"/>
      <c r="D98" s="66"/>
      <c r="E98" s="17"/>
      <c r="F98" s="17"/>
      <c r="G98" s="21">
        <f t="shared" si="1"/>
        <v>0</v>
      </c>
      <c r="H98" s="66"/>
    </row>
    <row r="99" spans="1:8" x14ac:dyDescent="0.25">
      <c r="A99" s="74"/>
      <c r="B99" s="74"/>
      <c r="C99" s="13"/>
      <c r="D99" s="66"/>
      <c r="E99" s="17"/>
      <c r="F99" s="17"/>
      <c r="G99" s="21">
        <f t="shared" si="1"/>
        <v>0</v>
      </c>
      <c r="H99" s="66"/>
    </row>
    <row r="100" spans="1:8" x14ac:dyDescent="0.25">
      <c r="A100" s="74"/>
      <c r="B100" s="74"/>
      <c r="C100" s="13"/>
      <c r="D100" s="66"/>
      <c r="E100" s="17"/>
      <c r="F100" s="17"/>
      <c r="G100" s="21">
        <f t="shared" si="1"/>
        <v>0</v>
      </c>
      <c r="H100" s="66"/>
    </row>
    <row r="101" spans="1:8" x14ac:dyDescent="0.25">
      <c r="A101" s="74"/>
      <c r="B101" s="74"/>
      <c r="C101" s="13"/>
      <c r="D101" s="66"/>
      <c r="E101" s="17"/>
      <c r="F101" s="17"/>
      <c r="G101" s="21">
        <f t="shared" si="1"/>
        <v>0</v>
      </c>
      <c r="H101" s="66"/>
    </row>
    <row r="102" spans="1:8" x14ac:dyDescent="0.25">
      <c r="A102" s="74"/>
      <c r="B102" s="74"/>
      <c r="C102" s="13"/>
      <c r="D102" s="66"/>
      <c r="E102" s="17"/>
      <c r="F102" s="17"/>
      <c r="G102" s="21">
        <f t="shared" si="1"/>
        <v>0</v>
      </c>
      <c r="H102" s="66"/>
    </row>
    <row r="103" spans="1:8" x14ac:dyDescent="0.25">
      <c r="A103" s="74"/>
      <c r="B103" s="74"/>
      <c r="C103" s="13"/>
      <c r="D103" s="66"/>
      <c r="E103" s="17"/>
      <c r="F103" s="17"/>
      <c r="G103" s="21">
        <f t="shared" si="1"/>
        <v>0</v>
      </c>
      <c r="H103" s="66"/>
    </row>
    <row r="104" spans="1:8" x14ac:dyDescent="0.25">
      <c r="A104" s="74"/>
      <c r="B104" s="74"/>
      <c r="C104" s="13"/>
      <c r="D104" s="66"/>
      <c r="E104" s="17"/>
      <c r="F104" s="17"/>
      <c r="G104" s="21">
        <f t="shared" si="1"/>
        <v>0</v>
      </c>
      <c r="H104" s="66"/>
    </row>
    <row r="105" spans="1:8" x14ac:dyDescent="0.25">
      <c r="A105" s="74"/>
      <c r="B105" s="74"/>
      <c r="C105" s="13"/>
      <c r="D105" s="66"/>
      <c r="E105" s="17"/>
      <c r="F105" s="17"/>
      <c r="G105" s="21">
        <f t="shared" si="1"/>
        <v>0</v>
      </c>
      <c r="H105" s="66"/>
    </row>
    <row r="106" spans="1:8" x14ac:dyDescent="0.25">
      <c r="A106" s="74"/>
      <c r="B106" s="74"/>
      <c r="C106" s="13"/>
      <c r="D106" s="66"/>
      <c r="E106" s="17"/>
      <c r="F106" s="17"/>
      <c r="G106" s="21">
        <f t="shared" si="1"/>
        <v>0</v>
      </c>
      <c r="H106" s="66"/>
    </row>
    <row r="107" spans="1:8" x14ac:dyDescent="0.25">
      <c r="A107" s="74"/>
      <c r="B107" s="74"/>
      <c r="C107" s="13"/>
      <c r="D107" s="66"/>
      <c r="E107" s="17"/>
      <c r="F107" s="17"/>
      <c r="G107" s="21">
        <f t="shared" si="1"/>
        <v>0</v>
      </c>
      <c r="H107" s="66"/>
    </row>
    <row r="108" spans="1:8" x14ac:dyDescent="0.25">
      <c r="A108" s="74"/>
      <c r="B108" s="74"/>
      <c r="C108" s="13"/>
      <c r="D108" s="66"/>
      <c r="E108" s="17"/>
      <c r="F108" s="17"/>
      <c r="G108" s="21">
        <f t="shared" si="1"/>
        <v>0</v>
      </c>
      <c r="H108" s="66"/>
    </row>
    <row r="109" spans="1:8" x14ac:dyDescent="0.25">
      <c r="A109" s="74"/>
      <c r="B109" s="74"/>
      <c r="C109" s="13"/>
      <c r="D109" s="66"/>
      <c r="E109" s="17"/>
      <c r="F109" s="17"/>
      <c r="G109" s="21">
        <f t="shared" si="1"/>
        <v>0</v>
      </c>
      <c r="H109" s="66"/>
    </row>
    <row r="110" spans="1:8" x14ac:dyDescent="0.25">
      <c r="A110" s="74"/>
      <c r="B110" s="74"/>
      <c r="C110" s="13"/>
      <c r="D110" s="66"/>
      <c r="E110" s="17"/>
      <c r="F110" s="17"/>
      <c r="G110" s="21">
        <f t="shared" si="1"/>
        <v>0</v>
      </c>
      <c r="H110" s="66"/>
    </row>
    <row r="111" spans="1:8" x14ac:dyDescent="0.25">
      <c r="A111" s="74"/>
      <c r="B111" s="74"/>
      <c r="C111" s="13"/>
      <c r="D111" s="66"/>
      <c r="E111" s="17"/>
      <c r="F111" s="17"/>
      <c r="G111" s="21">
        <f t="shared" si="1"/>
        <v>0</v>
      </c>
      <c r="H111" s="66"/>
    </row>
    <row r="112" spans="1:8" x14ac:dyDescent="0.25">
      <c r="A112" s="74"/>
      <c r="B112" s="74"/>
      <c r="C112" s="13"/>
      <c r="D112" s="66"/>
      <c r="E112" s="17"/>
      <c r="F112" s="17"/>
      <c r="G112" s="21">
        <f t="shared" si="1"/>
        <v>0</v>
      </c>
      <c r="H112" s="66"/>
    </row>
    <row r="113" spans="1:8" x14ac:dyDescent="0.25">
      <c r="A113" s="74"/>
      <c r="B113" s="74"/>
      <c r="C113" s="13"/>
      <c r="D113" s="66"/>
      <c r="E113" s="17"/>
      <c r="F113" s="17"/>
      <c r="G113" s="21">
        <f t="shared" si="1"/>
        <v>0</v>
      </c>
      <c r="H113" s="66"/>
    </row>
    <row r="114" spans="1:8" x14ac:dyDescent="0.25">
      <c r="A114" s="74"/>
      <c r="B114" s="74"/>
      <c r="C114" s="13"/>
      <c r="D114" s="66"/>
      <c r="E114" s="17"/>
      <c r="F114" s="17"/>
      <c r="G114" s="21">
        <f t="shared" si="1"/>
        <v>0</v>
      </c>
      <c r="H114" s="66"/>
    </row>
    <row r="115" spans="1:8" x14ac:dyDescent="0.25">
      <c r="A115" s="74"/>
      <c r="B115" s="74"/>
      <c r="C115" s="13"/>
      <c r="D115" s="66"/>
      <c r="E115" s="17"/>
      <c r="F115" s="17"/>
      <c r="G115" s="21">
        <f t="shared" si="1"/>
        <v>0</v>
      </c>
      <c r="H115" s="66"/>
    </row>
    <row r="116" spans="1:8" x14ac:dyDescent="0.25">
      <c r="A116" s="74"/>
      <c r="B116" s="74"/>
      <c r="C116" s="13"/>
      <c r="D116" s="66"/>
      <c r="E116" s="17"/>
      <c r="F116" s="17"/>
      <c r="G116" s="21">
        <f t="shared" si="1"/>
        <v>0</v>
      </c>
      <c r="H116" s="66"/>
    </row>
    <row r="117" spans="1:8" x14ac:dyDescent="0.25">
      <c r="A117" s="74"/>
      <c r="B117" s="74"/>
      <c r="C117" s="13"/>
      <c r="D117" s="66"/>
      <c r="E117" s="17"/>
      <c r="F117" s="17"/>
      <c r="G117" s="21">
        <f t="shared" si="1"/>
        <v>0</v>
      </c>
      <c r="H117" s="66"/>
    </row>
    <row r="118" spans="1:8" x14ac:dyDescent="0.25">
      <c r="A118" s="74"/>
      <c r="B118" s="74"/>
      <c r="C118" s="13"/>
      <c r="D118" s="66"/>
      <c r="E118" s="17"/>
      <c r="F118" s="17"/>
      <c r="G118" s="21">
        <f t="shared" si="1"/>
        <v>0</v>
      </c>
      <c r="H118" s="66"/>
    </row>
    <row r="119" spans="1:8" x14ac:dyDescent="0.25">
      <c r="A119" s="74"/>
      <c r="B119" s="74"/>
      <c r="C119" s="13"/>
      <c r="D119" s="66"/>
      <c r="E119" s="17"/>
      <c r="F119" s="17"/>
      <c r="G119" s="21">
        <f t="shared" si="1"/>
        <v>0</v>
      </c>
      <c r="H119" s="66"/>
    </row>
    <row r="120" spans="1:8" x14ac:dyDescent="0.25">
      <c r="A120" s="74"/>
      <c r="B120" s="74"/>
      <c r="C120" s="13"/>
      <c r="D120" s="66"/>
      <c r="E120" s="17"/>
      <c r="F120" s="17"/>
      <c r="G120" s="21">
        <f t="shared" si="1"/>
        <v>0</v>
      </c>
      <c r="H120" s="66"/>
    </row>
    <row r="121" spans="1:8" x14ac:dyDescent="0.25">
      <c r="A121" s="74"/>
      <c r="B121" s="74"/>
      <c r="C121" s="13"/>
      <c r="D121" s="66"/>
      <c r="E121" s="17"/>
      <c r="F121" s="17"/>
      <c r="G121" s="21">
        <f t="shared" si="1"/>
        <v>0</v>
      </c>
      <c r="H121" s="66"/>
    </row>
    <row r="122" spans="1:8" x14ac:dyDescent="0.25">
      <c r="A122" s="74"/>
      <c r="B122" s="74"/>
      <c r="C122" s="13"/>
      <c r="D122" s="66"/>
      <c r="E122" s="17"/>
      <c r="F122" s="17"/>
      <c r="G122" s="21">
        <f t="shared" si="1"/>
        <v>0</v>
      </c>
      <c r="H122" s="66"/>
    </row>
    <row r="123" spans="1:8" x14ac:dyDescent="0.25">
      <c r="A123" s="74"/>
      <c r="B123" s="74"/>
      <c r="C123" s="13"/>
      <c r="D123" s="66"/>
      <c r="E123" s="17"/>
      <c r="F123" s="17"/>
      <c r="G123" s="21">
        <f t="shared" si="1"/>
        <v>0</v>
      </c>
      <c r="H123" s="66"/>
    </row>
    <row r="124" spans="1:8" x14ac:dyDescent="0.25">
      <c r="A124" s="74"/>
      <c r="B124" s="74"/>
      <c r="C124" s="13"/>
      <c r="D124" s="66"/>
      <c r="E124" s="17"/>
      <c r="F124" s="17"/>
      <c r="G124" s="21">
        <f t="shared" si="1"/>
        <v>0</v>
      </c>
      <c r="H124" s="66"/>
    </row>
    <row r="125" spans="1:8" x14ac:dyDescent="0.25">
      <c r="A125" s="74"/>
      <c r="B125" s="74"/>
      <c r="C125" s="13"/>
      <c r="D125" s="66"/>
      <c r="E125" s="17"/>
      <c r="F125" s="17"/>
      <c r="G125" s="21">
        <f t="shared" si="1"/>
        <v>0</v>
      </c>
      <c r="H125" s="66"/>
    </row>
    <row r="126" spans="1:8" x14ac:dyDescent="0.25">
      <c r="A126" s="74"/>
      <c r="B126" s="74"/>
      <c r="C126" s="13"/>
      <c r="D126" s="66"/>
      <c r="E126" s="17"/>
      <c r="F126" s="17"/>
      <c r="G126" s="21">
        <f t="shared" si="1"/>
        <v>0</v>
      </c>
      <c r="H126" s="66"/>
    </row>
    <row r="127" spans="1:8" x14ac:dyDescent="0.25">
      <c r="A127" s="74"/>
      <c r="B127" s="74"/>
      <c r="C127" s="13"/>
      <c r="D127" s="66"/>
      <c r="E127" s="17"/>
      <c r="F127" s="17"/>
      <c r="G127" s="21">
        <f t="shared" si="1"/>
        <v>0</v>
      </c>
      <c r="H127" s="66"/>
    </row>
    <row r="128" spans="1:8" x14ac:dyDescent="0.25">
      <c r="A128" s="74"/>
      <c r="B128" s="74"/>
      <c r="C128" s="13"/>
      <c r="D128" s="66"/>
      <c r="E128" s="17"/>
      <c r="F128" s="17"/>
      <c r="G128" s="21">
        <f t="shared" si="1"/>
        <v>0</v>
      </c>
      <c r="H128" s="66"/>
    </row>
    <row r="129" spans="1:8" x14ac:dyDescent="0.25">
      <c r="A129" s="74"/>
      <c r="B129" s="74"/>
      <c r="C129" s="13"/>
      <c r="D129" s="66"/>
      <c r="E129" s="17"/>
      <c r="F129" s="17"/>
      <c r="G129" s="21">
        <f t="shared" si="1"/>
        <v>0</v>
      </c>
      <c r="H129" s="66"/>
    </row>
    <row r="130" spans="1:8" x14ac:dyDescent="0.25">
      <c r="A130" s="74"/>
      <c r="B130" s="74"/>
      <c r="C130" s="13"/>
      <c r="D130" s="66"/>
      <c r="E130" s="17"/>
      <c r="F130" s="17"/>
      <c r="G130" s="21">
        <f t="shared" si="1"/>
        <v>0</v>
      </c>
      <c r="H130" s="66"/>
    </row>
    <row r="131" spans="1:8" x14ac:dyDescent="0.25">
      <c r="A131" s="74"/>
      <c r="B131" s="74"/>
      <c r="C131" s="13"/>
      <c r="D131" s="66"/>
      <c r="E131" s="17"/>
      <c r="F131" s="17"/>
      <c r="G131" s="21">
        <f t="shared" si="1"/>
        <v>0</v>
      </c>
      <c r="H131" s="66"/>
    </row>
    <row r="132" spans="1:8" x14ac:dyDescent="0.25">
      <c r="A132" s="74"/>
      <c r="B132" s="74"/>
      <c r="C132" s="13"/>
      <c r="D132" s="66"/>
      <c r="E132" s="17"/>
      <c r="F132" s="17"/>
      <c r="G132" s="21">
        <f t="shared" si="1"/>
        <v>0</v>
      </c>
      <c r="H132" s="66"/>
    </row>
    <row r="133" spans="1:8" x14ac:dyDescent="0.25">
      <c r="A133" s="74"/>
      <c r="B133" s="74"/>
      <c r="C133" s="13"/>
      <c r="D133" s="66"/>
      <c r="E133" s="17"/>
      <c r="F133" s="17"/>
      <c r="G133" s="21">
        <f t="shared" si="1"/>
        <v>0</v>
      </c>
      <c r="H133" s="66"/>
    </row>
    <row r="134" spans="1:8" x14ac:dyDescent="0.25">
      <c r="A134" s="74"/>
      <c r="B134" s="74"/>
      <c r="C134" s="13"/>
      <c r="D134" s="66"/>
      <c r="E134" s="17"/>
      <c r="F134" s="17"/>
      <c r="G134" s="21">
        <f t="shared" ref="G134:G197" si="2">G133+E134-F134</f>
        <v>0</v>
      </c>
      <c r="H134" s="66"/>
    </row>
    <row r="135" spans="1:8" x14ac:dyDescent="0.25">
      <c r="A135" s="74"/>
      <c r="B135" s="74"/>
      <c r="C135" s="13"/>
      <c r="D135" s="66"/>
      <c r="E135" s="17"/>
      <c r="F135" s="17"/>
      <c r="G135" s="21">
        <f t="shared" si="2"/>
        <v>0</v>
      </c>
      <c r="H135" s="66"/>
    </row>
    <row r="136" spans="1:8" x14ac:dyDescent="0.25">
      <c r="A136" s="74"/>
      <c r="B136" s="74"/>
      <c r="C136" s="13"/>
      <c r="D136" s="66"/>
      <c r="E136" s="17"/>
      <c r="F136" s="17"/>
      <c r="G136" s="21">
        <f t="shared" si="2"/>
        <v>0</v>
      </c>
      <c r="H136" s="66"/>
    </row>
    <row r="137" spans="1:8" x14ac:dyDescent="0.25">
      <c r="A137" s="74"/>
      <c r="B137" s="74"/>
      <c r="C137" s="13"/>
      <c r="D137" s="66"/>
      <c r="E137" s="17"/>
      <c r="F137" s="17"/>
      <c r="G137" s="21">
        <f t="shared" si="2"/>
        <v>0</v>
      </c>
      <c r="H137" s="66"/>
    </row>
    <row r="138" spans="1:8" x14ac:dyDescent="0.25">
      <c r="A138" s="74"/>
      <c r="B138" s="74"/>
      <c r="C138" s="13"/>
      <c r="D138" s="66"/>
      <c r="E138" s="17"/>
      <c r="F138" s="17"/>
      <c r="G138" s="21">
        <f t="shared" si="2"/>
        <v>0</v>
      </c>
      <c r="H138" s="66"/>
    </row>
    <row r="139" spans="1:8" x14ac:dyDescent="0.25">
      <c r="A139" s="74"/>
      <c r="B139" s="74"/>
      <c r="C139" s="13"/>
      <c r="D139" s="66"/>
      <c r="E139" s="17"/>
      <c r="F139" s="17"/>
      <c r="G139" s="21">
        <f t="shared" si="2"/>
        <v>0</v>
      </c>
      <c r="H139" s="66"/>
    </row>
    <row r="140" spans="1:8" x14ac:dyDescent="0.25">
      <c r="A140" s="74"/>
      <c r="B140" s="74"/>
      <c r="C140" s="13"/>
      <c r="D140" s="66"/>
      <c r="E140" s="17"/>
      <c r="F140" s="17"/>
      <c r="G140" s="21">
        <f t="shared" si="2"/>
        <v>0</v>
      </c>
      <c r="H140" s="66"/>
    </row>
    <row r="141" spans="1:8" x14ac:dyDescent="0.25">
      <c r="A141" s="74"/>
      <c r="B141" s="74"/>
      <c r="C141" s="13"/>
      <c r="D141" s="66"/>
      <c r="E141" s="17"/>
      <c r="F141" s="17"/>
      <c r="G141" s="21">
        <f t="shared" si="2"/>
        <v>0</v>
      </c>
      <c r="H141" s="66"/>
    </row>
    <row r="142" spans="1:8" x14ac:dyDescent="0.25">
      <c r="A142" s="74"/>
      <c r="B142" s="74"/>
      <c r="C142" s="13"/>
      <c r="D142" s="66"/>
      <c r="E142" s="17"/>
      <c r="F142" s="17"/>
      <c r="G142" s="21">
        <f t="shared" si="2"/>
        <v>0</v>
      </c>
      <c r="H142" s="66"/>
    </row>
    <row r="143" spans="1:8" x14ac:dyDescent="0.25">
      <c r="A143" s="74"/>
      <c r="B143" s="74"/>
      <c r="C143" s="13"/>
      <c r="D143" s="66"/>
      <c r="E143" s="17"/>
      <c r="F143" s="17"/>
      <c r="G143" s="21">
        <f t="shared" si="2"/>
        <v>0</v>
      </c>
      <c r="H143" s="66"/>
    </row>
    <row r="144" spans="1:8" x14ac:dyDescent="0.25">
      <c r="A144" s="74"/>
      <c r="B144" s="74"/>
      <c r="C144" s="13"/>
      <c r="D144" s="66"/>
      <c r="E144" s="17"/>
      <c r="F144" s="17"/>
      <c r="G144" s="21">
        <f t="shared" si="2"/>
        <v>0</v>
      </c>
      <c r="H144" s="66"/>
    </row>
    <row r="145" spans="1:8" x14ac:dyDescent="0.25">
      <c r="A145" s="74"/>
      <c r="B145" s="74"/>
      <c r="C145" s="13"/>
      <c r="D145" s="66"/>
      <c r="E145" s="17"/>
      <c r="F145" s="17"/>
      <c r="G145" s="21">
        <f t="shared" si="2"/>
        <v>0</v>
      </c>
      <c r="H145" s="66"/>
    </row>
    <row r="146" spans="1:8" x14ac:dyDescent="0.25">
      <c r="A146" s="74"/>
      <c r="B146" s="74"/>
      <c r="C146" s="13"/>
      <c r="D146" s="66"/>
      <c r="E146" s="17"/>
      <c r="F146" s="17"/>
      <c r="G146" s="21">
        <f t="shared" si="2"/>
        <v>0</v>
      </c>
      <c r="H146" s="66"/>
    </row>
    <row r="147" spans="1:8" x14ac:dyDescent="0.25">
      <c r="A147" s="74"/>
      <c r="B147" s="74"/>
      <c r="C147" s="13"/>
      <c r="D147" s="66"/>
      <c r="E147" s="17"/>
      <c r="F147" s="17"/>
      <c r="G147" s="21">
        <f t="shared" si="2"/>
        <v>0</v>
      </c>
      <c r="H147" s="66"/>
    </row>
    <row r="148" spans="1:8" x14ac:dyDescent="0.25">
      <c r="A148" s="74"/>
      <c r="B148" s="74"/>
      <c r="C148" s="13"/>
      <c r="D148" s="66"/>
      <c r="E148" s="17"/>
      <c r="F148" s="17"/>
      <c r="G148" s="21">
        <f t="shared" si="2"/>
        <v>0</v>
      </c>
      <c r="H148" s="66"/>
    </row>
    <row r="149" spans="1:8" x14ac:dyDescent="0.25">
      <c r="A149" s="74"/>
      <c r="B149" s="74"/>
      <c r="C149" s="13"/>
      <c r="D149" s="66"/>
      <c r="E149" s="17"/>
      <c r="F149" s="17"/>
      <c r="G149" s="21">
        <f t="shared" si="2"/>
        <v>0</v>
      </c>
      <c r="H149" s="66"/>
    </row>
    <row r="150" spans="1:8" x14ac:dyDescent="0.25">
      <c r="A150" s="74"/>
      <c r="B150" s="74"/>
      <c r="C150" s="13"/>
      <c r="D150" s="66"/>
      <c r="E150" s="17"/>
      <c r="F150" s="17"/>
      <c r="G150" s="21">
        <f t="shared" si="2"/>
        <v>0</v>
      </c>
      <c r="H150" s="66"/>
    </row>
    <row r="151" spans="1:8" x14ac:dyDescent="0.25">
      <c r="A151" s="74"/>
      <c r="B151" s="74"/>
      <c r="C151" s="13"/>
      <c r="D151" s="66"/>
      <c r="E151" s="17"/>
      <c r="F151" s="17"/>
      <c r="G151" s="21">
        <f t="shared" si="2"/>
        <v>0</v>
      </c>
      <c r="H151" s="66"/>
    </row>
    <row r="152" spans="1:8" x14ac:dyDescent="0.25">
      <c r="A152" s="74"/>
      <c r="B152" s="74"/>
      <c r="C152" s="13"/>
      <c r="D152" s="66"/>
      <c r="E152" s="17"/>
      <c r="F152" s="17"/>
      <c r="G152" s="21">
        <f t="shared" si="2"/>
        <v>0</v>
      </c>
      <c r="H152" s="66"/>
    </row>
    <row r="153" spans="1:8" x14ac:dyDescent="0.25">
      <c r="A153" s="74"/>
      <c r="B153" s="74"/>
      <c r="C153" s="13"/>
      <c r="D153" s="66"/>
      <c r="E153" s="17"/>
      <c r="F153" s="17"/>
      <c r="G153" s="21">
        <f t="shared" si="2"/>
        <v>0</v>
      </c>
      <c r="H153" s="66"/>
    </row>
    <row r="154" spans="1:8" x14ac:dyDescent="0.25">
      <c r="A154" s="74"/>
      <c r="B154" s="74"/>
      <c r="C154" s="13"/>
      <c r="D154" s="66"/>
      <c r="E154" s="17"/>
      <c r="F154" s="17"/>
      <c r="G154" s="21">
        <f t="shared" si="2"/>
        <v>0</v>
      </c>
      <c r="H154" s="66"/>
    </row>
    <row r="155" spans="1:8" x14ac:dyDescent="0.25">
      <c r="A155" s="74"/>
      <c r="B155" s="74"/>
      <c r="C155" s="13"/>
      <c r="D155" s="66"/>
      <c r="E155" s="17"/>
      <c r="F155" s="17"/>
      <c r="G155" s="21">
        <f t="shared" si="2"/>
        <v>0</v>
      </c>
      <c r="H155" s="66"/>
    </row>
    <row r="156" spans="1:8" x14ac:dyDescent="0.25">
      <c r="A156" s="74"/>
      <c r="B156" s="74"/>
      <c r="C156" s="13"/>
      <c r="D156" s="66"/>
      <c r="E156" s="17"/>
      <c r="F156" s="17"/>
      <c r="G156" s="21">
        <f t="shared" si="2"/>
        <v>0</v>
      </c>
      <c r="H156" s="66"/>
    </row>
    <row r="157" spans="1:8" x14ac:dyDescent="0.25">
      <c r="A157" s="74"/>
      <c r="B157" s="74"/>
      <c r="C157" s="13"/>
      <c r="D157" s="66"/>
      <c r="E157" s="17"/>
      <c r="F157" s="17"/>
      <c r="G157" s="21">
        <f t="shared" si="2"/>
        <v>0</v>
      </c>
      <c r="H157" s="66"/>
    </row>
    <row r="158" spans="1:8" x14ac:dyDescent="0.25">
      <c r="A158" s="74"/>
      <c r="B158" s="74"/>
      <c r="C158" s="13"/>
      <c r="D158" s="66"/>
      <c r="E158" s="17"/>
      <c r="F158" s="17"/>
      <c r="G158" s="21">
        <f t="shared" si="2"/>
        <v>0</v>
      </c>
      <c r="H158" s="66"/>
    </row>
    <row r="159" spans="1:8" x14ac:dyDescent="0.25">
      <c r="A159" s="74"/>
      <c r="B159" s="74"/>
      <c r="C159" s="13"/>
      <c r="D159" s="66"/>
      <c r="E159" s="17"/>
      <c r="F159" s="17"/>
      <c r="G159" s="21">
        <f t="shared" si="2"/>
        <v>0</v>
      </c>
      <c r="H159" s="66"/>
    </row>
    <row r="160" spans="1:8" x14ac:dyDescent="0.25">
      <c r="A160" s="74"/>
      <c r="B160" s="74"/>
      <c r="C160" s="13"/>
      <c r="D160" s="66"/>
      <c r="E160" s="17"/>
      <c r="F160" s="17"/>
      <c r="G160" s="21">
        <f t="shared" si="2"/>
        <v>0</v>
      </c>
      <c r="H160" s="66"/>
    </row>
    <row r="161" spans="1:8" x14ac:dyDescent="0.25">
      <c r="A161" s="74"/>
      <c r="B161" s="74"/>
      <c r="C161" s="13"/>
      <c r="D161" s="66"/>
      <c r="E161" s="17"/>
      <c r="F161" s="17"/>
      <c r="G161" s="21">
        <f t="shared" si="2"/>
        <v>0</v>
      </c>
      <c r="H161" s="66"/>
    </row>
    <row r="162" spans="1:8" x14ac:dyDescent="0.25">
      <c r="A162" s="74"/>
      <c r="B162" s="74"/>
      <c r="C162" s="13"/>
      <c r="D162" s="66"/>
      <c r="E162" s="17"/>
      <c r="F162" s="17"/>
      <c r="G162" s="21">
        <f t="shared" si="2"/>
        <v>0</v>
      </c>
      <c r="H162" s="66"/>
    </row>
    <row r="163" spans="1:8" x14ac:dyDescent="0.25">
      <c r="A163" s="74"/>
      <c r="B163" s="74"/>
      <c r="C163" s="13"/>
      <c r="D163" s="66"/>
      <c r="E163" s="17"/>
      <c r="F163" s="17"/>
      <c r="G163" s="21">
        <f t="shared" si="2"/>
        <v>0</v>
      </c>
      <c r="H163" s="66"/>
    </row>
    <row r="164" spans="1:8" x14ac:dyDescent="0.25">
      <c r="A164" s="74"/>
      <c r="B164" s="74"/>
      <c r="C164" s="13"/>
      <c r="D164" s="66"/>
      <c r="E164" s="17"/>
      <c r="F164" s="17"/>
      <c r="G164" s="21">
        <f t="shared" si="2"/>
        <v>0</v>
      </c>
      <c r="H164" s="66"/>
    </row>
    <row r="165" spans="1:8" x14ac:dyDescent="0.25">
      <c r="A165" s="74"/>
      <c r="B165" s="74"/>
      <c r="C165" s="13"/>
      <c r="D165" s="66"/>
      <c r="E165" s="17"/>
      <c r="F165" s="17"/>
      <c r="G165" s="21">
        <f t="shared" si="2"/>
        <v>0</v>
      </c>
      <c r="H165" s="66"/>
    </row>
    <row r="166" spans="1:8" x14ac:dyDescent="0.25">
      <c r="A166" s="74"/>
      <c r="B166" s="74"/>
      <c r="C166" s="13"/>
      <c r="D166" s="66"/>
      <c r="E166" s="17"/>
      <c r="F166" s="17"/>
      <c r="G166" s="21">
        <f t="shared" si="2"/>
        <v>0</v>
      </c>
      <c r="H166" s="66"/>
    </row>
    <row r="167" spans="1:8" x14ac:dyDescent="0.25">
      <c r="A167" s="74"/>
      <c r="B167" s="74"/>
      <c r="C167" s="13"/>
      <c r="D167" s="66"/>
      <c r="E167" s="17"/>
      <c r="F167" s="17"/>
      <c r="G167" s="21">
        <f t="shared" si="2"/>
        <v>0</v>
      </c>
      <c r="H167" s="66"/>
    </row>
    <row r="168" spans="1:8" x14ac:dyDescent="0.25">
      <c r="A168" s="74"/>
      <c r="B168" s="74"/>
      <c r="C168" s="13"/>
      <c r="D168" s="66"/>
      <c r="E168" s="17"/>
      <c r="F168" s="17"/>
      <c r="G168" s="21">
        <f t="shared" si="2"/>
        <v>0</v>
      </c>
      <c r="H168" s="66"/>
    </row>
    <row r="169" spans="1:8" x14ac:dyDescent="0.25">
      <c r="A169" s="74"/>
      <c r="B169" s="74"/>
      <c r="C169" s="13"/>
      <c r="D169" s="66"/>
      <c r="E169" s="17"/>
      <c r="F169" s="17"/>
      <c r="G169" s="21">
        <f t="shared" si="2"/>
        <v>0</v>
      </c>
      <c r="H169" s="66"/>
    </row>
    <row r="170" spans="1:8" x14ac:dyDescent="0.25">
      <c r="A170" s="74"/>
      <c r="B170" s="74"/>
      <c r="C170" s="13"/>
      <c r="D170" s="66"/>
      <c r="E170" s="17"/>
      <c r="F170" s="17"/>
      <c r="G170" s="21">
        <f t="shared" si="2"/>
        <v>0</v>
      </c>
      <c r="H170" s="66"/>
    </row>
    <row r="171" spans="1:8" x14ac:dyDescent="0.25">
      <c r="A171" s="74"/>
      <c r="B171" s="74"/>
      <c r="C171" s="13"/>
      <c r="D171" s="66"/>
      <c r="E171" s="17"/>
      <c r="F171" s="17"/>
      <c r="G171" s="21">
        <f t="shared" si="2"/>
        <v>0</v>
      </c>
      <c r="H171" s="66"/>
    </row>
    <row r="172" spans="1:8" x14ac:dyDescent="0.25">
      <c r="A172" s="74"/>
      <c r="B172" s="74"/>
      <c r="C172" s="13"/>
      <c r="D172" s="66"/>
      <c r="E172" s="17"/>
      <c r="F172" s="17"/>
      <c r="G172" s="21">
        <f t="shared" si="2"/>
        <v>0</v>
      </c>
      <c r="H172" s="66"/>
    </row>
    <row r="173" spans="1:8" x14ac:dyDescent="0.25">
      <c r="A173" s="74"/>
      <c r="B173" s="74"/>
      <c r="C173" s="13"/>
      <c r="D173" s="66"/>
      <c r="E173" s="17"/>
      <c r="F173" s="17"/>
      <c r="G173" s="21">
        <f t="shared" si="2"/>
        <v>0</v>
      </c>
      <c r="H173" s="66"/>
    </row>
    <row r="174" spans="1:8" x14ac:dyDescent="0.25">
      <c r="A174" s="74"/>
      <c r="B174" s="74"/>
      <c r="C174" s="13"/>
      <c r="D174" s="66"/>
      <c r="E174" s="17"/>
      <c r="F174" s="17"/>
      <c r="G174" s="21">
        <f t="shared" si="2"/>
        <v>0</v>
      </c>
      <c r="H174" s="66"/>
    </row>
    <row r="175" spans="1:8" x14ac:dyDescent="0.25">
      <c r="A175" s="74"/>
      <c r="B175" s="74"/>
      <c r="C175" s="13"/>
      <c r="D175" s="66"/>
      <c r="E175" s="17"/>
      <c r="F175" s="17"/>
      <c r="G175" s="21">
        <f t="shared" si="2"/>
        <v>0</v>
      </c>
      <c r="H175" s="66"/>
    </row>
    <row r="176" spans="1:8" x14ac:dyDescent="0.25">
      <c r="A176" s="74"/>
      <c r="B176" s="74"/>
      <c r="C176" s="13"/>
      <c r="D176" s="66"/>
      <c r="E176" s="17"/>
      <c r="F176" s="17"/>
      <c r="G176" s="21">
        <f t="shared" si="2"/>
        <v>0</v>
      </c>
      <c r="H176" s="66"/>
    </row>
    <row r="177" spans="1:8" x14ac:dyDescent="0.25">
      <c r="A177" s="74"/>
      <c r="B177" s="74"/>
      <c r="C177" s="13"/>
      <c r="D177" s="66"/>
      <c r="E177" s="17"/>
      <c r="F177" s="17"/>
      <c r="G177" s="21">
        <f t="shared" si="2"/>
        <v>0</v>
      </c>
      <c r="H177" s="66"/>
    </row>
    <row r="178" spans="1:8" x14ac:dyDescent="0.25">
      <c r="A178" s="74"/>
      <c r="B178" s="74"/>
      <c r="C178" s="13"/>
      <c r="D178" s="66"/>
      <c r="E178" s="17"/>
      <c r="F178" s="17"/>
      <c r="G178" s="21">
        <f t="shared" si="2"/>
        <v>0</v>
      </c>
      <c r="H178" s="66"/>
    </row>
    <row r="179" spans="1:8" x14ac:dyDescent="0.25">
      <c r="A179" s="74"/>
      <c r="B179" s="74"/>
      <c r="C179" s="13"/>
      <c r="D179" s="66"/>
      <c r="E179" s="17"/>
      <c r="F179" s="17"/>
      <c r="G179" s="21">
        <f t="shared" si="2"/>
        <v>0</v>
      </c>
      <c r="H179" s="66"/>
    </row>
    <row r="180" spans="1:8" x14ac:dyDescent="0.25">
      <c r="A180" s="74"/>
      <c r="B180" s="74"/>
      <c r="C180" s="13"/>
      <c r="D180" s="66"/>
      <c r="E180" s="17"/>
      <c r="F180" s="17"/>
      <c r="G180" s="21">
        <f t="shared" si="2"/>
        <v>0</v>
      </c>
      <c r="H180" s="66"/>
    </row>
    <row r="181" spans="1:8" x14ac:dyDescent="0.25">
      <c r="A181" s="74"/>
      <c r="B181" s="74"/>
      <c r="C181" s="13"/>
      <c r="D181" s="66"/>
      <c r="E181" s="17"/>
      <c r="F181" s="17"/>
      <c r="G181" s="21">
        <f t="shared" si="2"/>
        <v>0</v>
      </c>
      <c r="H181" s="66"/>
    </row>
    <row r="182" spans="1:8" x14ac:dyDescent="0.25">
      <c r="A182" s="74"/>
      <c r="B182" s="74"/>
      <c r="C182" s="13"/>
      <c r="D182" s="66"/>
      <c r="E182" s="17"/>
      <c r="F182" s="17"/>
      <c r="G182" s="21">
        <f t="shared" si="2"/>
        <v>0</v>
      </c>
      <c r="H182" s="66"/>
    </row>
    <row r="183" spans="1:8" x14ac:dyDescent="0.25">
      <c r="A183" s="74"/>
      <c r="B183" s="74"/>
      <c r="C183" s="13"/>
      <c r="D183" s="66"/>
      <c r="E183" s="17"/>
      <c r="F183" s="17"/>
      <c r="G183" s="21">
        <f t="shared" si="2"/>
        <v>0</v>
      </c>
      <c r="H183" s="66"/>
    </row>
    <row r="184" spans="1:8" x14ac:dyDescent="0.25">
      <c r="A184" s="74"/>
      <c r="B184" s="74"/>
      <c r="C184" s="13"/>
      <c r="D184" s="66"/>
      <c r="E184" s="17"/>
      <c r="F184" s="17"/>
      <c r="G184" s="21">
        <f t="shared" si="2"/>
        <v>0</v>
      </c>
      <c r="H184" s="66"/>
    </row>
    <row r="185" spans="1:8" x14ac:dyDescent="0.25">
      <c r="A185" s="74"/>
      <c r="B185" s="74"/>
      <c r="C185" s="13"/>
      <c r="D185" s="66"/>
      <c r="E185" s="17"/>
      <c r="F185" s="17"/>
      <c r="G185" s="21">
        <f t="shared" si="2"/>
        <v>0</v>
      </c>
      <c r="H185" s="66"/>
    </row>
    <row r="186" spans="1:8" x14ac:dyDescent="0.25">
      <c r="A186" s="74"/>
      <c r="B186" s="74"/>
      <c r="C186" s="13"/>
      <c r="D186" s="66"/>
      <c r="E186" s="17"/>
      <c r="F186" s="17"/>
      <c r="G186" s="21">
        <f t="shared" si="2"/>
        <v>0</v>
      </c>
      <c r="H186" s="66"/>
    </row>
    <row r="187" spans="1:8" x14ac:dyDescent="0.25">
      <c r="A187" s="74"/>
      <c r="B187" s="74"/>
      <c r="C187" s="13"/>
      <c r="D187" s="66"/>
      <c r="E187" s="17"/>
      <c r="F187" s="17"/>
      <c r="G187" s="21">
        <f t="shared" si="2"/>
        <v>0</v>
      </c>
      <c r="H187" s="66"/>
    </row>
    <row r="188" spans="1:8" x14ac:dyDescent="0.25">
      <c r="A188" s="74"/>
      <c r="B188" s="74"/>
      <c r="C188" s="13"/>
      <c r="D188" s="66"/>
      <c r="E188" s="17"/>
      <c r="F188" s="17"/>
      <c r="G188" s="21">
        <f t="shared" si="2"/>
        <v>0</v>
      </c>
      <c r="H188" s="66"/>
    </row>
    <row r="189" spans="1:8" x14ac:dyDescent="0.25">
      <c r="A189" s="74"/>
      <c r="B189" s="74"/>
      <c r="C189" s="13"/>
      <c r="D189" s="66"/>
      <c r="E189" s="17"/>
      <c r="F189" s="17"/>
      <c r="G189" s="21">
        <f t="shared" si="2"/>
        <v>0</v>
      </c>
      <c r="H189" s="66"/>
    </row>
    <row r="190" spans="1:8" x14ac:dyDescent="0.25">
      <c r="A190" s="74"/>
      <c r="B190" s="74"/>
      <c r="C190" s="13"/>
      <c r="D190" s="66"/>
      <c r="E190" s="17"/>
      <c r="F190" s="17"/>
      <c r="G190" s="21">
        <f t="shared" si="2"/>
        <v>0</v>
      </c>
      <c r="H190" s="66"/>
    </row>
    <row r="191" spans="1:8" x14ac:dyDescent="0.25">
      <c r="A191" s="74"/>
      <c r="B191" s="74"/>
      <c r="C191" s="13"/>
      <c r="D191" s="66"/>
      <c r="E191" s="17"/>
      <c r="F191" s="17"/>
      <c r="G191" s="21">
        <f t="shared" si="2"/>
        <v>0</v>
      </c>
      <c r="H191" s="66"/>
    </row>
    <row r="192" spans="1:8" x14ac:dyDescent="0.25">
      <c r="A192" s="74"/>
      <c r="B192" s="74"/>
      <c r="C192" s="13"/>
      <c r="D192" s="66"/>
      <c r="E192" s="17"/>
      <c r="F192" s="17"/>
      <c r="G192" s="21">
        <f t="shared" si="2"/>
        <v>0</v>
      </c>
      <c r="H192" s="66"/>
    </row>
    <row r="193" spans="1:8" x14ac:dyDescent="0.25">
      <c r="A193" s="74"/>
      <c r="B193" s="74"/>
      <c r="C193" s="13"/>
      <c r="D193" s="66"/>
      <c r="E193" s="17"/>
      <c r="F193" s="17"/>
      <c r="G193" s="21">
        <f t="shared" si="2"/>
        <v>0</v>
      </c>
      <c r="H193" s="66"/>
    </row>
    <row r="194" spans="1:8" x14ac:dyDescent="0.25">
      <c r="A194" s="74"/>
      <c r="B194" s="74"/>
      <c r="C194" s="13"/>
      <c r="D194" s="66"/>
      <c r="E194" s="17"/>
      <c r="F194" s="17"/>
      <c r="G194" s="21">
        <f t="shared" si="2"/>
        <v>0</v>
      </c>
      <c r="H194" s="66"/>
    </row>
    <row r="195" spans="1:8" x14ac:dyDescent="0.25">
      <c r="A195" s="74"/>
      <c r="B195" s="74"/>
      <c r="C195" s="13"/>
      <c r="D195" s="66"/>
      <c r="E195" s="17"/>
      <c r="F195" s="17"/>
      <c r="G195" s="21">
        <f t="shared" si="2"/>
        <v>0</v>
      </c>
      <c r="H195" s="66"/>
    </row>
    <row r="196" spans="1:8" x14ac:dyDescent="0.25">
      <c r="A196" s="74"/>
      <c r="B196" s="74"/>
      <c r="C196" s="13"/>
      <c r="D196" s="66"/>
      <c r="E196" s="17"/>
      <c r="F196" s="17"/>
      <c r="G196" s="21">
        <f t="shared" si="2"/>
        <v>0</v>
      </c>
      <c r="H196" s="66"/>
    </row>
    <row r="197" spans="1:8" x14ac:dyDescent="0.25">
      <c r="A197" s="74"/>
      <c r="B197" s="74"/>
      <c r="C197" s="13"/>
      <c r="D197" s="66"/>
      <c r="E197" s="17"/>
      <c r="F197" s="17"/>
      <c r="G197" s="21">
        <f t="shared" si="2"/>
        <v>0</v>
      </c>
      <c r="H197" s="66"/>
    </row>
    <row r="198" spans="1:8" x14ac:dyDescent="0.25">
      <c r="A198" s="74"/>
      <c r="B198" s="74"/>
      <c r="C198" s="13"/>
      <c r="D198" s="66"/>
      <c r="E198" s="17"/>
      <c r="F198" s="17"/>
      <c r="G198" s="21">
        <f t="shared" ref="G198:G261" si="3">G197+E198-F198</f>
        <v>0</v>
      </c>
      <c r="H198" s="66"/>
    </row>
    <row r="199" spans="1:8" x14ac:dyDescent="0.25">
      <c r="A199" s="74"/>
      <c r="B199" s="74"/>
      <c r="C199" s="13"/>
      <c r="D199" s="66"/>
      <c r="E199" s="17"/>
      <c r="F199" s="17"/>
      <c r="G199" s="21">
        <f t="shared" si="3"/>
        <v>0</v>
      </c>
      <c r="H199" s="66"/>
    </row>
    <row r="200" spans="1:8" x14ac:dyDescent="0.25">
      <c r="A200" s="74"/>
      <c r="B200" s="74"/>
      <c r="C200" s="13"/>
      <c r="D200" s="66"/>
      <c r="E200" s="17"/>
      <c r="F200" s="17"/>
      <c r="G200" s="21">
        <f t="shared" si="3"/>
        <v>0</v>
      </c>
      <c r="H200" s="66"/>
    </row>
    <row r="201" spans="1:8" x14ac:dyDescent="0.25">
      <c r="A201" s="74"/>
      <c r="B201" s="74"/>
      <c r="C201" s="13"/>
      <c r="D201" s="66"/>
      <c r="E201" s="17"/>
      <c r="F201" s="17"/>
      <c r="G201" s="21">
        <f t="shared" si="3"/>
        <v>0</v>
      </c>
      <c r="H201" s="66"/>
    </row>
    <row r="202" spans="1:8" x14ac:dyDescent="0.25">
      <c r="A202" s="74"/>
      <c r="B202" s="74"/>
      <c r="C202" s="13"/>
      <c r="D202" s="66"/>
      <c r="E202" s="17"/>
      <c r="F202" s="17"/>
      <c r="G202" s="21">
        <f t="shared" si="3"/>
        <v>0</v>
      </c>
      <c r="H202" s="66"/>
    </row>
    <row r="203" spans="1:8" x14ac:dyDescent="0.25">
      <c r="A203" s="74"/>
      <c r="B203" s="74"/>
      <c r="C203" s="13"/>
      <c r="D203" s="66"/>
      <c r="E203" s="17"/>
      <c r="F203" s="17"/>
      <c r="G203" s="21">
        <f t="shared" si="3"/>
        <v>0</v>
      </c>
      <c r="H203" s="66"/>
    </row>
    <row r="204" spans="1:8" x14ac:dyDescent="0.25">
      <c r="A204" s="74"/>
      <c r="B204" s="74"/>
      <c r="C204" s="13"/>
      <c r="D204" s="66"/>
      <c r="E204" s="17"/>
      <c r="F204" s="17"/>
      <c r="G204" s="21">
        <f t="shared" si="3"/>
        <v>0</v>
      </c>
      <c r="H204" s="66"/>
    </row>
    <row r="205" spans="1:8" x14ac:dyDescent="0.25">
      <c r="A205" s="74"/>
      <c r="B205" s="74"/>
      <c r="C205" s="13"/>
      <c r="D205" s="66"/>
      <c r="E205" s="17"/>
      <c r="F205" s="17"/>
      <c r="G205" s="21">
        <f t="shared" si="3"/>
        <v>0</v>
      </c>
      <c r="H205" s="66"/>
    </row>
    <row r="206" spans="1:8" x14ac:dyDescent="0.25">
      <c r="A206" s="74"/>
      <c r="B206" s="74"/>
      <c r="C206" s="13"/>
      <c r="D206" s="66"/>
      <c r="E206" s="17"/>
      <c r="F206" s="17"/>
      <c r="G206" s="21">
        <f t="shared" si="3"/>
        <v>0</v>
      </c>
      <c r="H206" s="66"/>
    </row>
    <row r="207" spans="1:8" x14ac:dyDescent="0.25">
      <c r="A207" s="74"/>
      <c r="B207" s="74"/>
      <c r="C207" s="13"/>
      <c r="D207" s="66"/>
      <c r="E207" s="17"/>
      <c r="F207" s="17"/>
      <c r="G207" s="21">
        <f t="shared" si="3"/>
        <v>0</v>
      </c>
      <c r="H207" s="66"/>
    </row>
    <row r="208" spans="1:8" x14ac:dyDescent="0.25">
      <c r="A208" s="74"/>
      <c r="B208" s="74"/>
      <c r="C208" s="13"/>
      <c r="D208" s="66"/>
      <c r="E208" s="17"/>
      <c r="F208" s="17"/>
      <c r="G208" s="21">
        <f t="shared" si="3"/>
        <v>0</v>
      </c>
      <c r="H208" s="66"/>
    </row>
    <row r="209" spans="1:8" x14ac:dyDescent="0.25">
      <c r="A209" s="74"/>
      <c r="B209" s="74"/>
      <c r="C209" s="13"/>
      <c r="D209" s="66"/>
      <c r="E209" s="17"/>
      <c r="F209" s="17"/>
      <c r="G209" s="21">
        <f t="shared" si="3"/>
        <v>0</v>
      </c>
      <c r="H209" s="66"/>
    </row>
    <row r="210" spans="1:8" x14ac:dyDescent="0.25">
      <c r="A210" s="74"/>
      <c r="B210" s="74"/>
      <c r="C210" s="13"/>
      <c r="D210" s="66"/>
      <c r="E210" s="17"/>
      <c r="F210" s="17"/>
      <c r="G210" s="21">
        <f t="shared" si="3"/>
        <v>0</v>
      </c>
      <c r="H210" s="66"/>
    </row>
    <row r="211" spans="1:8" x14ac:dyDescent="0.25">
      <c r="A211" s="74"/>
      <c r="B211" s="74"/>
      <c r="C211" s="13"/>
      <c r="D211" s="66"/>
      <c r="E211" s="17"/>
      <c r="F211" s="17"/>
      <c r="G211" s="21">
        <f t="shared" si="3"/>
        <v>0</v>
      </c>
      <c r="H211" s="66"/>
    </row>
    <row r="212" spans="1:8" x14ac:dyDescent="0.25">
      <c r="A212" s="74"/>
      <c r="B212" s="74"/>
      <c r="C212" s="13"/>
      <c r="D212" s="66"/>
      <c r="E212" s="17"/>
      <c r="F212" s="17"/>
      <c r="G212" s="21">
        <f t="shared" si="3"/>
        <v>0</v>
      </c>
      <c r="H212" s="66"/>
    </row>
    <row r="213" spans="1:8" x14ac:dyDescent="0.25">
      <c r="A213" s="74"/>
      <c r="B213" s="74"/>
      <c r="C213" s="13"/>
      <c r="D213" s="66"/>
      <c r="E213" s="17"/>
      <c r="F213" s="17"/>
      <c r="G213" s="21">
        <f t="shared" si="3"/>
        <v>0</v>
      </c>
      <c r="H213" s="66"/>
    </row>
    <row r="214" spans="1:8" x14ac:dyDescent="0.25">
      <c r="A214" s="74"/>
      <c r="B214" s="74"/>
      <c r="C214" s="13"/>
      <c r="D214" s="66"/>
      <c r="E214" s="17"/>
      <c r="F214" s="17"/>
      <c r="G214" s="21">
        <f t="shared" si="3"/>
        <v>0</v>
      </c>
      <c r="H214" s="66"/>
    </row>
    <row r="215" spans="1:8" x14ac:dyDescent="0.25">
      <c r="A215" s="74"/>
      <c r="B215" s="74"/>
      <c r="C215" s="13"/>
      <c r="D215" s="66"/>
      <c r="E215" s="17"/>
      <c r="F215" s="17"/>
      <c r="G215" s="21">
        <f t="shared" si="3"/>
        <v>0</v>
      </c>
      <c r="H215" s="66"/>
    </row>
    <row r="216" spans="1:8" x14ac:dyDescent="0.25">
      <c r="A216" s="74"/>
      <c r="B216" s="74"/>
      <c r="C216" s="13"/>
      <c r="D216" s="66"/>
      <c r="E216" s="17"/>
      <c r="F216" s="17"/>
      <c r="G216" s="21">
        <f t="shared" si="3"/>
        <v>0</v>
      </c>
      <c r="H216" s="66"/>
    </row>
    <row r="217" spans="1:8" x14ac:dyDescent="0.25">
      <c r="A217" s="74"/>
      <c r="B217" s="74"/>
      <c r="C217" s="13"/>
      <c r="D217" s="66"/>
      <c r="E217" s="17"/>
      <c r="F217" s="17"/>
      <c r="G217" s="21">
        <f t="shared" si="3"/>
        <v>0</v>
      </c>
      <c r="H217" s="66"/>
    </row>
    <row r="218" spans="1:8" x14ac:dyDescent="0.25">
      <c r="A218" s="74"/>
      <c r="B218" s="74"/>
      <c r="C218" s="13"/>
      <c r="D218" s="66"/>
      <c r="E218" s="17"/>
      <c r="F218" s="17"/>
      <c r="G218" s="21">
        <f t="shared" si="3"/>
        <v>0</v>
      </c>
      <c r="H218" s="66"/>
    </row>
    <row r="219" spans="1:8" x14ac:dyDescent="0.25">
      <c r="A219" s="74"/>
      <c r="B219" s="74"/>
      <c r="C219" s="13"/>
      <c r="D219" s="66"/>
      <c r="E219" s="17"/>
      <c r="F219" s="17"/>
      <c r="G219" s="21">
        <f t="shared" si="3"/>
        <v>0</v>
      </c>
      <c r="H219" s="66"/>
    </row>
    <row r="220" spans="1:8" x14ac:dyDescent="0.25">
      <c r="A220" s="74"/>
      <c r="B220" s="74"/>
      <c r="C220" s="13"/>
      <c r="D220" s="66"/>
      <c r="E220" s="17"/>
      <c r="F220" s="17"/>
      <c r="G220" s="21">
        <f t="shared" si="3"/>
        <v>0</v>
      </c>
      <c r="H220" s="66"/>
    </row>
    <row r="221" spans="1:8" x14ac:dyDescent="0.25">
      <c r="A221" s="74"/>
      <c r="B221" s="74"/>
      <c r="C221" s="13"/>
      <c r="D221" s="66"/>
      <c r="E221" s="17"/>
      <c r="F221" s="17"/>
      <c r="G221" s="21">
        <f t="shared" si="3"/>
        <v>0</v>
      </c>
      <c r="H221" s="66"/>
    </row>
    <row r="222" spans="1:8" x14ac:dyDescent="0.25">
      <c r="A222" s="74"/>
      <c r="B222" s="74"/>
      <c r="C222" s="13"/>
      <c r="D222" s="66"/>
      <c r="E222" s="17"/>
      <c r="F222" s="17"/>
      <c r="G222" s="21">
        <f t="shared" si="3"/>
        <v>0</v>
      </c>
      <c r="H222" s="66"/>
    </row>
    <row r="223" spans="1:8" x14ac:dyDescent="0.25">
      <c r="A223" s="74"/>
      <c r="B223" s="74"/>
      <c r="C223" s="13"/>
      <c r="D223" s="66"/>
      <c r="E223" s="17"/>
      <c r="F223" s="17"/>
      <c r="G223" s="21">
        <f t="shared" si="3"/>
        <v>0</v>
      </c>
      <c r="H223" s="66"/>
    </row>
    <row r="224" spans="1:8" x14ac:dyDescent="0.25">
      <c r="A224" s="74"/>
      <c r="B224" s="74"/>
      <c r="C224" s="13"/>
      <c r="D224" s="66"/>
      <c r="E224" s="17"/>
      <c r="F224" s="17"/>
      <c r="G224" s="21">
        <f t="shared" si="3"/>
        <v>0</v>
      </c>
      <c r="H224" s="66"/>
    </row>
    <row r="225" spans="1:8" x14ac:dyDescent="0.25">
      <c r="A225" s="74"/>
      <c r="B225" s="74"/>
      <c r="C225" s="13"/>
      <c r="D225" s="66"/>
      <c r="E225" s="17"/>
      <c r="F225" s="17"/>
      <c r="G225" s="21">
        <f t="shared" si="3"/>
        <v>0</v>
      </c>
      <c r="H225" s="66"/>
    </row>
    <row r="226" spans="1:8" x14ac:dyDescent="0.25">
      <c r="A226" s="74"/>
      <c r="B226" s="74"/>
      <c r="C226" s="13"/>
      <c r="D226" s="66"/>
      <c r="E226" s="17"/>
      <c r="F226" s="17"/>
      <c r="G226" s="21">
        <f t="shared" si="3"/>
        <v>0</v>
      </c>
      <c r="H226" s="66"/>
    </row>
    <row r="227" spans="1:8" x14ac:dyDescent="0.25">
      <c r="A227" s="74"/>
      <c r="B227" s="74"/>
      <c r="C227" s="13"/>
      <c r="D227" s="66"/>
      <c r="E227" s="17"/>
      <c r="F227" s="17"/>
      <c r="G227" s="21">
        <f t="shared" si="3"/>
        <v>0</v>
      </c>
      <c r="H227" s="66"/>
    </row>
    <row r="228" spans="1:8" x14ac:dyDescent="0.25">
      <c r="A228" s="74"/>
      <c r="B228" s="74"/>
      <c r="C228" s="13"/>
      <c r="D228" s="66"/>
      <c r="E228" s="17"/>
      <c r="F228" s="17"/>
      <c r="G228" s="21">
        <f t="shared" si="3"/>
        <v>0</v>
      </c>
      <c r="H228" s="66"/>
    </row>
    <row r="229" spans="1:8" x14ac:dyDescent="0.25">
      <c r="A229" s="74"/>
      <c r="B229" s="74"/>
      <c r="C229" s="13"/>
      <c r="D229" s="66"/>
      <c r="E229" s="17"/>
      <c r="F229" s="17"/>
      <c r="G229" s="21">
        <f t="shared" si="3"/>
        <v>0</v>
      </c>
      <c r="H229" s="66"/>
    </row>
    <row r="230" spans="1:8" x14ac:dyDescent="0.25">
      <c r="A230" s="74"/>
      <c r="B230" s="74"/>
      <c r="C230" s="13"/>
      <c r="D230" s="66"/>
      <c r="E230" s="17"/>
      <c r="F230" s="17"/>
      <c r="G230" s="21">
        <f t="shared" si="3"/>
        <v>0</v>
      </c>
      <c r="H230" s="66"/>
    </row>
    <row r="231" spans="1:8" x14ac:dyDescent="0.25">
      <c r="A231" s="74"/>
      <c r="B231" s="74"/>
      <c r="C231" s="13"/>
      <c r="D231" s="66"/>
      <c r="E231" s="17"/>
      <c r="F231" s="17"/>
      <c r="G231" s="21">
        <f t="shared" si="3"/>
        <v>0</v>
      </c>
      <c r="H231" s="66"/>
    </row>
    <row r="232" spans="1:8" x14ac:dyDescent="0.25">
      <c r="A232" s="74"/>
      <c r="B232" s="74"/>
      <c r="C232" s="13"/>
      <c r="D232" s="66"/>
      <c r="E232" s="17"/>
      <c r="F232" s="17"/>
      <c r="G232" s="21">
        <f t="shared" si="3"/>
        <v>0</v>
      </c>
      <c r="H232" s="66"/>
    </row>
    <row r="233" spans="1:8" x14ac:dyDescent="0.25">
      <c r="A233" s="74"/>
      <c r="B233" s="74"/>
      <c r="C233" s="13"/>
      <c r="D233" s="66"/>
      <c r="E233" s="17"/>
      <c r="F233" s="17"/>
      <c r="G233" s="21">
        <f t="shared" si="3"/>
        <v>0</v>
      </c>
      <c r="H233" s="66"/>
    </row>
    <row r="234" spans="1:8" x14ac:dyDescent="0.25">
      <c r="A234" s="74"/>
      <c r="B234" s="74"/>
      <c r="C234" s="13"/>
      <c r="D234" s="66"/>
      <c r="E234" s="17"/>
      <c r="F234" s="17"/>
      <c r="G234" s="21">
        <f t="shared" si="3"/>
        <v>0</v>
      </c>
      <c r="H234" s="66"/>
    </row>
    <row r="235" spans="1:8" x14ac:dyDescent="0.25">
      <c r="A235" s="74"/>
      <c r="B235" s="74"/>
      <c r="C235" s="13"/>
      <c r="D235" s="66"/>
      <c r="E235" s="17"/>
      <c r="F235" s="17"/>
      <c r="G235" s="21">
        <f t="shared" si="3"/>
        <v>0</v>
      </c>
      <c r="H235" s="66"/>
    </row>
    <row r="236" spans="1:8" x14ac:dyDescent="0.25">
      <c r="A236" s="74"/>
      <c r="B236" s="74"/>
      <c r="C236" s="13"/>
      <c r="D236" s="66"/>
      <c r="E236" s="17"/>
      <c r="F236" s="17"/>
      <c r="G236" s="21">
        <f t="shared" si="3"/>
        <v>0</v>
      </c>
      <c r="H236" s="66"/>
    </row>
    <row r="237" spans="1:8" x14ac:dyDescent="0.25">
      <c r="A237" s="74"/>
      <c r="B237" s="74"/>
      <c r="C237" s="13"/>
      <c r="D237" s="66"/>
      <c r="E237" s="17"/>
      <c r="F237" s="17"/>
      <c r="G237" s="21">
        <f t="shared" si="3"/>
        <v>0</v>
      </c>
      <c r="H237" s="66"/>
    </row>
    <row r="238" spans="1:8" x14ac:dyDescent="0.25">
      <c r="A238" s="74"/>
      <c r="B238" s="74"/>
      <c r="C238" s="13"/>
      <c r="D238" s="66"/>
      <c r="E238" s="17"/>
      <c r="F238" s="17"/>
      <c r="G238" s="21">
        <f t="shared" si="3"/>
        <v>0</v>
      </c>
      <c r="H238" s="66"/>
    </row>
    <row r="239" spans="1:8" x14ac:dyDescent="0.25">
      <c r="A239" s="74"/>
      <c r="B239" s="74"/>
      <c r="C239" s="13"/>
      <c r="D239" s="66"/>
      <c r="E239" s="17"/>
      <c r="F239" s="17"/>
      <c r="G239" s="21">
        <f t="shared" si="3"/>
        <v>0</v>
      </c>
      <c r="H239" s="66"/>
    </row>
    <row r="240" spans="1:8" x14ac:dyDescent="0.25">
      <c r="A240" s="74"/>
      <c r="B240" s="74"/>
      <c r="C240" s="13"/>
      <c r="D240" s="66"/>
      <c r="E240" s="17"/>
      <c r="F240" s="17"/>
      <c r="G240" s="21">
        <f t="shared" si="3"/>
        <v>0</v>
      </c>
      <c r="H240" s="66"/>
    </row>
    <row r="241" spans="1:8" x14ac:dyDescent="0.25">
      <c r="A241" s="74"/>
      <c r="B241" s="74"/>
      <c r="C241" s="13"/>
      <c r="D241" s="66"/>
      <c r="E241" s="17"/>
      <c r="F241" s="17"/>
      <c r="G241" s="21">
        <f t="shared" si="3"/>
        <v>0</v>
      </c>
      <c r="H241" s="66"/>
    </row>
    <row r="242" spans="1:8" x14ac:dyDescent="0.25">
      <c r="A242" s="74"/>
      <c r="B242" s="74"/>
      <c r="C242" s="13"/>
      <c r="D242" s="66"/>
      <c r="E242" s="17"/>
      <c r="F242" s="17"/>
      <c r="G242" s="21">
        <f t="shared" si="3"/>
        <v>0</v>
      </c>
      <c r="H242" s="66"/>
    </row>
    <row r="243" spans="1:8" x14ac:dyDescent="0.25">
      <c r="A243" s="74"/>
      <c r="B243" s="74"/>
      <c r="C243" s="13"/>
      <c r="D243" s="66"/>
      <c r="E243" s="17"/>
      <c r="F243" s="17"/>
      <c r="G243" s="21">
        <f t="shared" si="3"/>
        <v>0</v>
      </c>
      <c r="H243" s="66"/>
    </row>
    <row r="244" spans="1:8" x14ac:dyDescent="0.25">
      <c r="A244" s="74"/>
      <c r="B244" s="74"/>
      <c r="C244" s="13"/>
      <c r="D244" s="66"/>
      <c r="E244" s="17"/>
      <c r="F244" s="17"/>
      <c r="G244" s="21">
        <f t="shared" si="3"/>
        <v>0</v>
      </c>
      <c r="H244" s="66"/>
    </row>
    <row r="245" spans="1:8" x14ac:dyDescent="0.25">
      <c r="A245" s="74"/>
      <c r="B245" s="74"/>
      <c r="C245" s="13"/>
      <c r="D245" s="66"/>
      <c r="E245" s="17"/>
      <c r="F245" s="17"/>
      <c r="G245" s="21">
        <f t="shared" si="3"/>
        <v>0</v>
      </c>
      <c r="H245" s="66"/>
    </row>
    <row r="246" spans="1:8" x14ac:dyDescent="0.25">
      <c r="A246" s="74"/>
      <c r="B246" s="74"/>
      <c r="C246" s="13"/>
      <c r="D246" s="66"/>
      <c r="E246" s="17"/>
      <c r="F246" s="17"/>
      <c r="G246" s="21">
        <f t="shared" si="3"/>
        <v>0</v>
      </c>
      <c r="H246" s="66"/>
    </row>
    <row r="247" spans="1:8" x14ac:dyDescent="0.25">
      <c r="A247" s="74"/>
      <c r="B247" s="74"/>
      <c r="C247" s="13"/>
      <c r="D247" s="66"/>
      <c r="E247" s="17"/>
      <c r="F247" s="17"/>
      <c r="G247" s="21">
        <f t="shared" si="3"/>
        <v>0</v>
      </c>
      <c r="H247" s="66"/>
    </row>
    <row r="248" spans="1:8" x14ac:dyDescent="0.25">
      <c r="A248" s="74"/>
      <c r="B248" s="74"/>
      <c r="C248" s="13"/>
      <c r="D248" s="66"/>
      <c r="E248" s="17"/>
      <c r="F248" s="17"/>
      <c r="G248" s="21">
        <f t="shared" si="3"/>
        <v>0</v>
      </c>
      <c r="H248" s="66"/>
    </row>
    <row r="249" spans="1:8" x14ac:dyDescent="0.25">
      <c r="A249" s="74"/>
      <c r="B249" s="74"/>
      <c r="C249" s="13"/>
      <c r="D249" s="66"/>
      <c r="E249" s="17"/>
      <c r="F249" s="17"/>
      <c r="G249" s="21">
        <f t="shared" si="3"/>
        <v>0</v>
      </c>
      <c r="H249" s="66"/>
    </row>
    <row r="250" spans="1:8" x14ac:dyDescent="0.25">
      <c r="A250" s="74"/>
      <c r="B250" s="74"/>
      <c r="C250" s="13"/>
      <c r="D250" s="66"/>
      <c r="E250" s="17"/>
      <c r="F250" s="17"/>
      <c r="G250" s="21">
        <f t="shared" si="3"/>
        <v>0</v>
      </c>
      <c r="H250" s="66"/>
    </row>
    <row r="251" spans="1:8" x14ac:dyDescent="0.25">
      <c r="A251" s="74"/>
      <c r="B251" s="74"/>
      <c r="C251" s="13"/>
      <c r="D251" s="66"/>
      <c r="E251" s="17"/>
      <c r="F251" s="17"/>
      <c r="G251" s="21">
        <f t="shared" si="3"/>
        <v>0</v>
      </c>
      <c r="H251" s="66"/>
    </row>
    <row r="252" spans="1:8" x14ac:dyDescent="0.25">
      <c r="A252" s="74"/>
      <c r="B252" s="74"/>
      <c r="C252" s="13"/>
      <c r="D252" s="66"/>
      <c r="E252" s="17"/>
      <c r="F252" s="17"/>
      <c r="G252" s="21">
        <f t="shared" si="3"/>
        <v>0</v>
      </c>
      <c r="H252" s="66"/>
    </row>
    <row r="253" spans="1:8" x14ac:dyDescent="0.25">
      <c r="A253" s="74"/>
      <c r="B253" s="74"/>
      <c r="C253" s="13"/>
      <c r="D253" s="66"/>
      <c r="E253" s="17"/>
      <c r="F253" s="17"/>
      <c r="G253" s="21">
        <f t="shared" si="3"/>
        <v>0</v>
      </c>
      <c r="H253" s="66"/>
    </row>
    <row r="254" spans="1:8" x14ac:dyDescent="0.25">
      <c r="A254" s="74"/>
      <c r="B254" s="74"/>
      <c r="C254" s="13"/>
      <c r="D254" s="66"/>
      <c r="E254" s="17"/>
      <c r="F254" s="17"/>
      <c r="G254" s="21">
        <f t="shared" si="3"/>
        <v>0</v>
      </c>
      <c r="H254" s="66"/>
    </row>
    <row r="255" spans="1:8" x14ac:dyDescent="0.25">
      <c r="A255" s="74"/>
      <c r="B255" s="74"/>
      <c r="C255" s="13"/>
      <c r="D255" s="66"/>
      <c r="E255" s="17"/>
      <c r="F255" s="17"/>
      <c r="G255" s="21">
        <f t="shared" si="3"/>
        <v>0</v>
      </c>
      <c r="H255" s="66"/>
    </row>
    <row r="256" spans="1:8" x14ac:dyDescent="0.25">
      <c r="A256" s="74"/>
      <c r="B256" s="74"/>
      <c r="C256" s="13"/>
      <c r="D256" s="66"/>
      <c r="E256" s="17"/>
      <c r="F256" s="17"/>
      <c r="G256" s="21">
        <f t="shared" si="3"/>
        <v>0</v>
      </c>
      <c r="H256" s="66"/>
    </row>
    <row r="257" spans="1:8" x14ac:dyDescent="0.25">
      <c r="A257" s="74"/>
      <c r="B257" s="74"/>
      <c r="C257" s="13"/>
      <c r="D257" s="66"/>
      <c r="E257" s="17"/>
      <c r="F257" s="17"/>
      <c r="G257" s="21">
        <f t="shared" si="3"/>
        <v>0</v>
      </c>
      <c r="H257" s="66"/>
    </row>
    <row r="258" spans="1:8" x14ac:dyDescent="0.25">
      <c r="A258" s="74"/>
      <c r="B258" s="74"/>
      <c r="C258" s="13"/>
      <c r="D258" s="66"/>
      <c r="E258" s="17"/>
      <c r="F258" s="17"/>
      <c r="G258" s="21">
        <f t="shared" si="3"/>
        <v>0</v>
      </c>
      <c r="H258" s="66"/>
    </row>
    <row r="259" spans="1:8" x14ac:dyDescent="0.25">
      <c r="A259" s="74"/>
      <c r="B259" s="74"/>
      <c r="C259" s="13"/>
      <c r="D259" s="66"/>
      <c r="E259" s="17"/>
      <c r="F259" s="17"/>
      <c r="G259" s="21">
        <f t="shared" si="3"/>
        <v>0</v>
      </c>
      <c r="H259" s="66"/>
    </row>
    <row r="260" spans="1:8" x14ac:dyDescent="0.25">
      <c r="A260" s="74"/>
      <c r="B260" s="74"/>
      <c r="C260" s="13"/>
      <c r="D260" s="66"/>
      <c r="E260" s="17"/>
      <c r="F260" s="17"/>
      <c r="G260" s="21">
        <f t="shared" si="3"/>
        <v>0</v>
      </c>
      <c r="H260" s="66"/>
    </row>
    <row r="261" spans="1:8" x14ac:dyDescent="0.25">
      <c r="A261" s="74"/>
      <c r="B261" s="74"/>
      <c r="C261" s="13"/>
      <c r="D261" s="66"/>
      <c r="E261" s="17"/>
      <c r="F261" s="17"/>
      <c r="G261" s="21">
        <f t="shared" si="3"/>
        <v>0</v>
      </c>
      <c r="H261" s="66"/>
    </row>
    <row r="262" spans="1:8" x14ac:dyDescent="0.25">
      <c r="A262" s="74"/>
      <c r="B262" s="74"/>
      <c r="C262" s="13"/>
      <c r="D262" s="66"/>
      <c r="E262" s="17"/>
      <c r="F262" s="17"/>
      <c r="G262" s="21">
        <f t="shared" ref="G262:G298" si="4">G261+E262-F262</f>
        <v>0</v>
      </c>
      <c r="H262" s="66"/>
    </row>
    <row r="263" spans="1:8" x14ac:dyDescent="0.25">
      <c r="A263" s="74"/>
      <c r="B263" s="74"/>
      <c r="C263" s="13"/>
      <c r="D263" s="66"/>
      <c r="E263" s="17"/>
      <c r="F263" s="17"/>
      <c r="G263" s="21">
        <f t="shared" si="4"/>
        <v>0</v>
      </c>
      <c r="H263" s="66"/>
    </row>
    <row r="264" spans="1:8" x14ac:dyDescent="0.25">
      <c r="A264" s="74"/>
      <c r="B264" s="74"/>
      <c r="C264" s="13"/>
      <c r="D264" s="66"/>
      <c r="E264" s="17"/>
      <c r="F264" s="17"/>
      <c r="G264" s="21">
        <f t="shared" si="4"/>
        <v>0</v>
      </c>
      <c r="H264" s="66"/>
    </row>
    <row r="265" spans="1:8" x14ac:dyDescent="0.25">
      <c r="A265" s="74"/>
      <c r="B265" s="74"/>
      <c r="C265" s="13"/>
      <c r="D265" s="66"/>
      <c r="E265" s="17"/>
      <c r="F265" s="17"/>
      <c r="G265" s="21">
        <f t="shared" si="4"/>
        <v>0</v>
      </c>
      <c r="H265" s="66"/>
    </row>
    <row r="266" spans="1:8" x14ac:dyDescent="0.25">
      <c r="A266" s="74"/>
      <c r="B266" s="74"/>
      <c r="C266" s="13"/>
      <c r="D266" s="66"/>
      <c r="E266" s="17"/>
      <c r="F266" s="17"/>
      <c r="G266" s="21">
        <f t="shared" si="4"/>
        <v>0</v>
      </c>
      <c r="H266" s="66"/>
    </row>
    <row r="267" spans="1:8" x14ac:dyDescent="0.25">
      <c r="A267" s="74"/>
      <c r="B267" s="74"/>
      <c r="C267" s="13"/>
      <c r="D267" s="66"/>
      <c r="E267" s="17"/>
      <c r="F267" s="17"/>
      <c r="G267" s="21">
        <f t="shared" si="4"/>
        <v>0</v>
      </c>
      <c r="H267" s="66"/>
    </row>
    <row r="268" spans="1:8" x14ac:dyDescent="0.25">
      <c r="A268" s="74"/>
      <c r="B268" s="74"/>
      <c r="C268" s="13"/>
      <c r="D268" s="66"/>
      <c r="E268" s="17"/>
      <c r="F268" s="17"/>
      <c r="G268" s="21">
        <f t="shared" si="4"/>
        <v>0</v>
      </c>
      <c r="H268" s="66"/>
    </row>
    <row r="269" spans="1:8" x14ac:dyDescent="0.25">
      <c r="A269" s="74"/>
      <c r="B269" s="74"/>
      <c r="C269" s="13"/>
      <c r="D269" s="66"/>
      <c r="E269" s="17"/>
      <c r="F269" s="17"/>
      <c r="G269" s="21">
        <f t="shared" si="4"/>
        <v>0</v>
      </c>
      <c r="H269" s="66"/>
    </row>
    <row r="270" spans="1:8" x14ac:dyDescent="0.25">
      <c r="A270" s="74"/>
      <c r="B270" s="74"/>
      <c r="C270" s="13"/>
      <c r="D270" s="66"/>
      <c r="E270" s="17"/>
      <c r="F270" s="17"/>
      <c r="G270" s="21">
        <f t="shared" si="4"/>
        <v>0</v>
      </c>
      <c r="H270" s="66"/>
    </row>
    <row r="271" spans="1:8" x14ac:dyDescent="0.25">
      <c r="A271" s="74"/>
      <c r="B271" s="74"/>
      <c r="C271" s="13"/>
      <c r="D271" s="66"/>
      <c r="E271" s="17"/>
      <c r="F271" s="17"/>
      <c r="G271" s="21">
        <f t="shared" si="4"/>
        <v>0</v>
      </c>
      <c r="H271" s="66"/>
    </row>
    <row r="272" spans="1:8" x14ac:dyDescent="0.25">
      <c r="A272" s="74"/>
      <c r="B272" s="74"/>
      <c r="C272" s="13"/>
      <c r="D272" s="66"/>
      <c r="E272" s="17"/>
      <c r="F272" s="17"/>
      <c r="G272" s="21">
        <f t="shared" si="4"/>
        <v>0</v>
      </c>
      <c r="H272" s="66"/>
    </row>
    <row r="273" spans="1:8" x14ac:dyDescent="0.25">
      <c r="A273" s="74"/>
      <c r="B273" s="74"/>
      <c r="C273" s="13"/>
      <c r="D273" s="66"/>
      <c r="E273" s="17"/>
      <c r="F273" s="17"/>
      <c r="G273" s="21">
        <f t="shared" si="4"/>
        <v>0</v>
      </c>
      <c r="H273" s="66"/>
    </row>
    <row r="274" spans="1:8" x14ac:dyDescent="0.25">
      <c r="A274" s="74"/>
      <c r="B274" s="74"/>
      <c r="C274" s="13"/>
      <c r="D274" s="66"/>
      <c r="E274" s="17"/>
      <c r="F274" s="17"/>
      <c r="G274" s="21">
        <f t="shared" si="4"/>
        <v>0</v>
      </c>
      <c r="H274" s="66"/>
    </row>
    <row r="275" spans="1:8" x14ac:dyDescent="0.25">
      <c r="A275" s="74"/>
      <c r="B275" s="74"/>
      <c r="C275" s="13"/>
      <c r="D275" s="66"/>
      <c r="E275" s="17"/>
      <c r="F275" s="17"/>
      <c r="G275" s="21">
        <f t="shared" si="4"/>
        <v>0</v>
      </c>
      <c r="H275" s="66"/>
    </row>
    <row r="276" spans="1:8" x14ac:dyDescent="0.25">
      <c r="A276" s="74"/>
      <c r="B276" s="74"/>
      <c r="C276" s="13"/>
      <c r="D276" s="66"/>
      <c r="E276" s="17"/>
      <c r="F276" s="17"/>
      <c r="G276" s="21">
        <f t="shared" si="4"/>
        <v>0</v>
      </c>
      <c r="H276" s="66"/>
    </row>
    <row r="277" spans="1:8" x14ac:dyDescent="0.25">
      <c r="A277" s="74"/>
      <c r="B277" s="74"/>
      <c r="C277" s="13"/>
      <c r="D277" s="66"/>
      <c r="E277" s="17"/>
      <c r="F277" s="17"/>
      <c r="G277" s="21">
        <f t="shared" si="4"/>
        <v>0</v>
      </c>
      <c r="H277" s="66"/>
    </row>
    <row r="278" spans="1:8" x14ac:dyDescent="0.25">
      <c r="A278" s="74"/>
      <c r="B278" s="74"/>
      <c r="C278" s="13"/>
      <c r="D278" s="66"/>
      <c r="E278" s="17"/>
      <c r="F278" s="17"/>
      <c r="G278" s="21">
        <f t="shared" si="4"/>
        <v>0</v>
      </c>
      <c r="H278" s="66"/>
    </row>
    <row r="279" spans="1:8" x14ac:dyDescent="0.25">
      <c r="A279" s="74"/>
      <c r="B279" s="74"/>
      <c r="C279" s="13"/>
      <c r="D279" s="66"/>
      <c r="E279" s="17"/>
      <c r="F279" s="17"/>
      <c r="G279" s="21">
        <f t="shared" si="4"/>
        <v>0</v>
      </c>
      <c r="H279" s="66"/>
    </row>
    <row r="280" spans="1:8" x14ac:dyDescent="0.25">
      <c r="A280" s="74"/>
      <c r="B280" s="74"/>
      <c r="C280" s="13"/>
      <c r="D280" s="66"/>
      <c r="E280" s="17"/>
      <c r="F280" s="17"/>
      <c r="G280" s="21">
        <f t="shared" si="4"/>
        <v>0</v>
      </c>
      <c r="H280" s="66"/>
    </row>
    <row r="281" spans="1:8" x14ac:dyDescent="0.25">
      <c r="A281" s="74"/>
      <c r="B281" s="74"/>
      <c r="C281" s="13"/>
      <c r="D281" s="66"/>
      <c r="E281" s="17"/>
      <c r="F281" s="17"/>
      <c r="G281" s="21">
        <f t="shared" si="4"/>
        <v>0</v>
      </c>
      <c r="H281" s="66"/>
    </row>
    <row r="282" spans="1:8" x14ac:dyDescent="0.25">
      <c r="A282" s="74"/>
      <c r="B282" s="74"/>
      <c r="C282" s="13"/>
      <c r="D282" s="66"/>
      <c r="E282" s="17"/>
      <c r="F282" s="17"/>
      <c r="G282" s="21">
        <f t="shared" si="4"/>
        <v>0</v>
      </c>
      <c r="H282" s="66"/>
    </row>
    <row r="283" spans="1:8" x14ac:dyDescent="0.25">
      <c r="A283" s="74"/>
      <c r="B283" s="74"/>
      <c r="C283" s="13"/>
      <c r="D283" s="66"/>
      <c r="E283" s="17"/>
      <c r="F283" s="17"/>
      <c r="G283" s="21">
        <f t="shared" si="4"/>
        <v>0</v>
      </c>
      <c r="H283" s="66"/>
    </row>
    <row r="284" spans="1:8" x14ac:dyDescent="0.25">
      <c r="A284" s="74"/>
      <c r="B284" s="74"/>
      <c r="C284" s="13"/>
      <c r="D284" s="66"/>
      <c r="E284" s="17"/>
      <c r="F284" s="17"/>
      <c r="G284" s="21">
        <f t="shared" si="4"/>
        <v>0</v>
      </c>
      <c r="H284" s="66"/>
    </row>
    <row r="285" spans="1:8" x14ac:dyDescent="0.25">
      <c r="A285" s="74"/>
      <c r="B285" s="74"/>
      <c r="C285" s="13"/>
      <c r="D285" s="66"/>
      <c r="E285" s="17"/>
      <c r="F285" s="17"/>
      <c r="G285" s="21">
        <f t="shared" si="4"/>
        <v>0</v>
      </c>
      <c r="H285" s="66"/>
    </row>
    <row r="286" spans="1:8" x14ac:dyDescent="0.25">
      <c r="A286" s="74"/>
      <c r="B286" s="74"/>
      <c r="C286" s="13"/>
      <c r="D286" s="66"/>
      <c r="E286" s="17"/>
      <c r="F286" s="17"/>
      <c r="G286" s="21">
        <f t="shared" si="4"/>
        <v>0</v>
      </c>
      <c r="H286" s="66"/>
    </row>
    <row r="287" spans="1:8" x14ac:dyDescent="0.25">
      <c r="A287" s="74"/>
      <c r="B287" s="74"/>
      <c r="C287" s="13"/>
      <c r="D287" s="66"/>
      <c r="E287" s="17"/>
      <c r="F287" s="17"/>
      <c r="G287" s="21">
        <f t="shared" si="4"/>
        <v>0</v>
      </c>
      <c r="H287" s="66"/>
    </row>
    <row r="288" spans="1:8" x14ac:dyDescent="0.25">
      <c r="A288" s="74"/>
      <c r="B288" s="74"/>
      <c r="C288" s="13"/>
      <c r="D288" s="66"/>
      <c r="E288" s="17"/>
      <c r="F288" s="17"/>
      <c r="G288" s="21">
        <f t="shared" si="4"/>
        <v>0</v>
      </c>
      <c r="H288" s="66"/>
    </row>
    <row r="289" spans="1:8" x14ac:dyDescent="0.25">
      <c r="A289" s="74"/>
      <c r="B289" s="74"/>
      <c r="C289" s="13"/>
      <c r="D289" s="66"/>
      <c r="E289" s="17"/>
      <c r="F289" s="17"/>
      <c r="G289" s="21">
        <f t="shared" si="4"/>
        <v>0</v>
      </c>
      <c r="H289" s="66"/>
    </row>
    <row r="290" spans="1:8" x14ac:dyDescent="0.25">
      <c r="A290" s="74"/>
      <c r="B290" s="74"/>
      <c r="C290" s="13"/>
      <c r="D290" s="66"/>
      <c r="E290" s="17"/>
      <c r="F290" s="17"/>
      <c r="G290" s="21">
        <f t="shared" si="4"/>
        <v>0</v>
      </c>
      <c r="H290" s="66"/>
    </row>
    <row r="291" spans="1:8" x14ac:dyDescent="0.25">
      <c r="A291" s="74"/>
      <c r="B291" s="74"/>
      <c r="C291" s="13"/>
      <c r="D291" s="66"/>
      <c r="E291" s="17"/>
      <c r="F291" s="17"/>
      <c r="G291" s="21">
        <f t="shared" si="4"/>
        <v>0</v>
      </c>
      <c r="H291" s="66"/>
    </row>
    <row r="292" spans="1:8" x14ac:dyDescent="0.25">
      <c r="A292" s="74"/>
      <c r="B292" s="74"/>
      <c r="C292" s="13"/>
      <c r="D292" s="66"/>
      <c r="E292" s="17"/>
      <c r="F292" s="17"/>
      <c r="G292" s="21">
        <f t="shared" si="4"/>
        <v>0</v>
      </c>
      <c r="H292" s="66"/>
    </row>
    <row r="293" spans="1:8" x14ac:dyDescent="0.25">
      <c r="A293" s="74"/>
      <c r="B293" s="74"/>
      <c r="C293" s="13"/>
      <c r="D293" s="66"/>
      <c r="E293" s="17"/>
      <c r="F293" s="17"/>
      <c r="G293" s="21">
        <f t="shared" si="4"/>
        <v>0</v>
      </c>
      <c r="H293" s="66"/>
    </row>
    <row r="294" spans="1:8" x14ac:dyDescent="0.25">
      <c r="A294" s="74"/>
      <c r="B294" s="74"/>
      <c r="C294" s="13"/>
      <c r="D294" s="66"/>
      <c r="E294" s="17"/>
      <c r="F294" s="17"/>
      <c r="G294" s="21">
        <f t="shared" si="4"/>
        <v>0</v>
      </c>
      <c r="H294" s="66"/>
    </row>
    <row r="295" spans="1:8" x14ac:dyDescent="0.25">
      <c r="A295" s="74"/>
      <c r="B295" s="74"/>
      <c r="C295" s="13"/>
      <c r="D295" s="66"/>
      <c r="E295" s="17"/>
      <c r="F295" s="17"/>
      <c r="G295" s="21">
        <f t="shared" si="4"/>
        <v>0</v>
      </c>
      <c r="H295" s="66"/>
    </row>
    <row r="296" spans="1:8" x14ac:dyDescent="0.25">
      <c r="A296" s="74"/>
      <c r="B296" s="74"/>
      <c r="C296" s="13"/>
      <c r="D296" s="66"/>
      <c r="E296" s="17"/>
      <c r="F296" s="17"/>
      <c r="G296" s="21">
        <f t="shared" si="4"/>
        <v>0</v>
      </c>
      <c r="H296" s="66"/>
    </row>
    <row r="297" spans="1:8" x14ac:dyDescent="0.25">
      <c r="A297" s="74"/>
      <c r="B297" s="74"/>
      <c r="C297" s="13"/>
      <c r="D297" s="66"/>
      <c r="E297" s="17"/>
      <c r="F297" s="17"/>
      <c r="G297" s="21">
        <f t="shared" si="4"/>
        <v>0</v>
      </c>
      <c r="H297" s="66"/>
    </row>
    <row r="298" spans="1:8" x14ac:dyDescent="0.25">
      <c r="A298" s="74"/>
      <c r="B298" s="74"/>
      <c r="C298" s="13"/>
      <c r="D298" s="66"/>
      <c r="E298" s="17"/>
      <c r="F298" s="17"/>
      <c r="G298" s="21">
        <f t="shared" si="4"/>
        <v>0</v>
      </c>
      <c r="H298" s="66"/>
    </row>
    <row r="299" spans="1:8" x14ac:dyDescent="0.25">
      <c r="A299" s="74"/>
      <c r="B299" s="74"/>
      <c r="C299" s="13"/>
      <c r="D299" s="66"/>
      <c r="E299" s="17"/>
      <c r="F299" s="17"/>
      <c r="G299" s="21">
        <f>G298+E299-F299</f>
        <v>0</v>
      </c>
      <c r="H299" s="66"/>
    </row>
    <row r="300" spans="1:8" ht="12" thickBot="1" x14ac:dyDescent="0.3">
      <c r="A300" s="73"/>
      <c r="B300" s="73"/>
      <c r="C300" s="19"/>
      <c r="D300" s="64"/>
      <c r="E300" s="18"/>
      <c r="F300" s="18"/>
      <c r="G300" s="22">
        <f>G299+E300-F300</f>
        <v>0</v>
      </c>
      <c r="H300" s="64"/>
    </row>
  </sheetData>
  <sheetProtection algorithmName="SHA-512" hashValue="yd4bSBwb/R/ixTNdYyJMPDhnpPXiPTk8aMNWuzgK1kh+LTT4WjISP4jFqKBBbuG+GSd5QVI/+R7TpXYupZLmZg==" saltValue="zhh/T57kjTD+Ii4LDiw4+w==" spinCount="100000" sheet="1" objects="1" scenarios="1" autoFilter="0"/>
  <autoFilter ref="A1:H300" xr:uid="{00000000-0009-0000-0000-00000F000000}"/>
  <printOptions horizontalCentered="1"/>
  <pageMargins left="0.19685039370078741" right="0.19685039370078741" top="1.1811023622047245" bottom="0.19685039370078741" header="0" footer="0"/>
  <pageSetup orientation="portrait" r:id="rId1"/>
  <headerFooter>
    <oddHeader>&amp;L&amp;G&amp;C&amp;"Malgun Gothic,Negrita"&amp;8&amp;K00-045
&amp;12&amp;F
&amp;A&amp;R&amp;"Malgun Gothic,Negrita"&amp;8&amp;K00-045
ESTADO DE CUENTA BANCARIO
FR0110A v1.1
Pág. &amp;P de &amp;N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4"/>
  <dimension ref="A1:H300"/>
  <sheetViews>
    <sheetView showGridLines="0" zoomScaleNormal="100" workbookViewId="0">
      <selection activeCell="E8" sqref="E8"/>
    </sheetView>
  </sheetViews>
  <sheetFormatPr baseColWidth="10" defaultColWidth="9.140625" defaultRowHeight="11.25" x14ac:dyDescent="0.25"/>
  <cols>
    <col min="1" max="2" width="6.7109375" style="1" customWidth="1"/>
    <col min="3" max="3" width="9.7109375" style="1" customWidth="1"/>
    <col min="4" max="4" width="30.7109375" style="1" customWidth="1"/>
    <col min="5" max="7" width="9.7109375" style="1" customWidth="1"/>
    <col min="8" max="8" width="19.7109375" style="1" customWidth="1"/>
    <col min="9" max="69" width="1.85546875" style="1" customWidth="1"/>
    <col min="70" max="16384" width="9.140625" style="1"/>
  </cols>
  <sheetData>
    <row r="1" spans="1:8" ht="12" thickBot="1" x14ac:dyDescent="0.3">
      <c r="A1" s="15" t="s">
        <v>361</v>
      </c>
      <c r="B1" s="15" t="s">
        <v>611</v>
      </c>
      <c r="C1" s="15" t="s">
        <v>612</v>
      </c>
      <c r="D1" s="15" t="s">
        <v>613</v>
      </c>
      <c r="E1" s="15" t="s">
        <v>614</v>
      </c>
      <c r="F1" s="15" t="s">
        <v>615</v>
      </c>
      <c r="G1" s="15" t="s">
        <v>413</v>
      </c>
      <c r="H1" s="15" t="s">
        <v>616</v>
      </c>
    </row>
    <row r="2" spans="1:8" x14ac:dyDescent="0.25">
      <c r="A2" s="75"/>
      <c r="B2" s="75"/>
      <c r="C2" s="7"/>
      <c r="D2" s="37" t="s">
        <v>617</v>
      </c>
      <c r="E2" s="35"/>
      <c r="F2" s="16"/>
      <c r="G2" s="20">
        <f>E2</f>
        <v>0</v>
      </c>
      <c r="H2" s="69"/>
    </row>
    <row r="3" spans="1:8" x14ac:dyDescent="0.25">
      <c r="A3" s="74"/>
      <c r="B3" s="74"/>
      <c r="C3" s="13"/>
      <c r="D3" s="66"/>
      <c r="E3" s="17"/>
      <c r="F3" s="17"/>
      <c r="G3" s="21">
        <f>G2+E3-F3</f>
        <v>0</v>
      </c>
      <c r="H3" s="66"/>
    </row>
    <row r="4" spans="1:8" x14ac:dyDescent="0.25">
      <c r="A4" s="74"/>
      <c r="B4" s="74"/>
      <c r="C4" s="13"/>
      <c r="D4" s="66"/>
      <c r="E4" s="17"/>
      <c r="F4" s="17"/>
      <c r="G4" s="21">
        <f>G3+E4-F4</f>
        <v>0</v>
      </c>
      <c r="H4" s="66"/>
    </row>
    <row r="5" spans="1:8" x14ac:dyDescent="0.25">
      <c r="A5" s="74"/>
      <c r="B5" s="74"/>
      <c r="C5" s="13"/>
      <c r="D5" s="66"/>
      <c r="E5" s="17"/>
      <c r="F5" s="17"/>
      <c r="G5" s="21">
        <f>G4+E5-F5</f>
        <v>0</v>
      </c>
      <c r="H5" s="66"/>
    </row>
    <row r="6" spans="1:8" x14ac:dyDescent="0.25">
      <c r="A6" s="74"/>
      <c r="B6" s="74"/>
      <c r="C6" s="13"/>
      <c r="D6" s="66"/>
      <c r="E6" s="17"/>
      <c r="F6" s="17"/>
      <c r="G6" s="21">
        <f t="shared" ref="G6:G69" si="0">G5+E6-F6</f>
        <v>0</v>
      </c>
      <c r="H6" s="66"/>
    </row>
    <row r="7" spans="1:8" x14ac:dyDescent="0.25">
      <c r="A7" s="74"/>
      <c r="B7" s="74"/>
      <c r="C7" s="13"/>
      <c r="D7" s="66"/>
      <c r="E7" s="17"/>
      <c r="F7" s="17"/>
      <c r="G7" s="21">
        <f t="shared" si="0"/>
        <v>0</v>
      </c>
      <c r="H7" s="66"/>
    </row>
    <row r="8" spans="1:8" x14ac:dyDescent="0.25">
      <c r="A8" s="74"/>
      <c r="B8" s="74"/>
      <c r="C8" s="13"/>
      <c r="D8" s="66"/>
      <c r="E8" s="17"/>
      <c r="F8" s="17"/>
      <c r="G8" s="21">
        <f t="shared" si="0"/>
        <v>0</v>
      </c>
      <c r="H8" s="66"/>
    </row>
    <row r="9" spans="1:8" x14ac:dyDescent="0.25">
      <c r="A9" s="74"/>
      <c r="B9" s="74"/>
      <c r="C9" s="13"/>
      <c r="D9" s="66"/>
      <c r="E9" s="17"/>
      <c r="F9" s="17"/>
      <c r="G9" s="21">
        <f t="shared" si="0"/>
        <v>0</v>
      </c>
      <c r="H9" s="66"/>
    </row>
    <row r="10" spans="1:8" x14ac:dyDescent="0.25">
      <c r="A10" s="74"/>
      <c r="B10" s="74"/>
      <c r="C10" s="13"/>
      <c r="D10" s="66"/>
      <c r="E10" s="17"/>
      <c r="F10" s="17"/>
      <c r="G10" s="21">
        <f t="shared" si="0"/>
        <v>0</v>
      </c>
      <c r="H10" s="66"/>
    </row>
    <row r="11" spans="1:8" x14ac:dyDescent="0.25">
      <c r="A11" s="74"/>
      <c r="B11" s="74"/>
      <c r="C11" s="13"/>
      <c r="D11" s="66"/>
      <c r="E11" s="17"/>
      <c r="F11" s="17"/>
      <c r="G11" s="21">
        <f t="shared" si="0"/>
        <v>0</v>
      </c>
      <c r="H11" s="66"/>
    </row>
    <row r="12" spans="1:8" x14ac:dyDescent="0.25">
      <c r="A12" s="74"/>
      <c r="B12" s="74"/>
      <c r="C12" s="13"/>
      <c r="D12" s="66"/>
      <c r="E12" s="17"/>
      <c r="F12" s="17"/>
      <c r="G12" s="21">
        <f t="shared" si="0"/>
        <v>0</v>
      </c>
      <c r="H12" s="66"/>
    </row>
    <row r="13" spans="1:8" x14ac:dyDescent="0.25">
      <c r="A13" s="74"/>
      <c r="B13" s="74"/>
      <c r="C13" s="13"/>
      <c r="D13" s="66"/>
      <c r="E13" s="17"/>
      <c r="F13" s="17"/>
      <c r="G13" s="21">
        <f t="shared" si="0"/>
        <v>0</v>
      </c>
      <c r="H13" s="66"/>
    </row>
    <row r="14" spans="1:8" x14ac:dyDescent="0.25">
      <c r="A14" s="74"/>
      <c r="B14" s="74"/>
      <c r="C14" s="13"/>
      <c r="D14" s="66"/>
      <c r="E14" s="17"/>
      <c r="F14" s="17"/>
      <c r="G14" s="21">
        <f t="shared" si="0"/>
        <v>0</v>
      </c>
      <c r="H14" s="66"/>
    </row>
    <row r="15" spans="1:8" x14ac:dyDescent="0.25">
      <c r="A15" s="74"/>
      <c r="B15" s="74"/>
      <c r="C15" s="13"/>
      <c r="D15" s="66"/>
      <c r="E15" s="17"/>
      <c r="F15" s="17"/>
      <c r="G15" s="21">
        <f t="shared" si="0"/>
        <v>0</v>
      </c>
      <c r="H15" s="66"/>
    </row>
    <row r="16" spans="1:8" x14ac:dyDescent="0.25">
      <c r="A16" s="74"/>
      <c r="B16" s="74"/>
      <c r="C16" s="13"/>
      <c r="D16" s="66"/>
      <c r="E16" s="17"/>
      <c r="F16" s="17"/>
      <c r="G16" s="21">
        <f t="shared" si="0"/>
        <v>0</v>
      </c>
      <c r="H16" s="66"/>
    </row>
    <row r="17" spans="1:8" x14ac:dyDescent="0.25">
      <c r="A17" s="74"/>
      <c r="B17" s="74"/>
      <c r="C17" s="13"/>
      <c r="D17" s="66"/>
      <c r="E17" s="17"/>
      <c r="F17" s="17"/>
      <c r="G17" s="21">
        <f t="shared" si="0"/>
        <v>0</v>
      </c>
      <c r="H17" s="66"/>
    </row>
    <row r="18" spans="1:8" x14ac:dyDescent="0.25">
      <c r="A18" s="74"/>
      <c r="B18" s="74"/>
      <c r="C18" s="13"/>
      <c r="D18" s="66"/>
      <c r="E18" s="17"/>
      <c r="F18" s="17"/>
      <c r="G18" s="21">
        <f t="shared" si="0"/>
        <v>0</v>
      </c>
      <c r="H18" s="66"/>
    </row>
    <row r="19" spans="1:8" x14ac:dyDescent="0.25">
      <c r="A19" s="74"/>
      <c r="B19" s="74"/>
      <c r="C19" s="13"/>
      <c r="D19" s="66"/>
      <c r="E19" s="17"/>
      <c r="F19" s="17"/>
      <c r="G19" s="21">
        <f t="shared" si="0"/>
        <v>0</v>
      </c>
      <c r="H19" s="66"/>
    </row>
    <row r="20" spans="1:8" x14ac:dyDescent="0.25">
      <c r="A20" s="74"/>
      <c r="B20" s="74"/>
      <c r="C20" s="13"/>
      <c r="D20" s="66"/>
      <c r="E20" s="17"/>
      <c r="F20" s="17"/>
      <c r="G20" s="21">
        <f t="shared" si="0"/>
        <v>0</v>
      </c>
      <c r="H20" s="66"/>
    </row>
    <row r="21" spans="1:8" x14ac:dyDescent="0.25">
      <c r="A21" s="74"/>
      <c r="B21" s="74"/>
      <c r="C21" s="13"/>
      <c r="D21" s="66"/>
      <c r="E21" s="17"/>
      <c r="F21" s="17"/>
      <c r="G21" s="21">
        <f t="shared" si="0"/>
        <v>0</v>
      </c>
      <c r="H21" s="66"/>
    </row>
    <row r="22" spans="1:8" x14ac:dyDescent="0.25">
      <c r="A22" s="74"/>
      <c r="B22" s="74"/>
      <c r="C22" s="13"/>
      <c r="D22" s="66"/>
      <c r="E22" s="17"/>
      <c r="F22" s="17"/>
      <c r="G22" s="21">
        <f t="shared" si="0"/>
        <v>0</v>
      </c>
      <c r="H22" s="66"/>
    </row>
    <row r="23" spans="1:8" x14ac:dyDescent="0.25">
      <c r="A23" s="74"/>
      <c r="B23" s="74"/>
      <c r="C23" s="13"/>
      <c r="D23" s="66"/>
      <c r="E23" s="17"/>
      <c r="F23" s="17"/>
      <c r="G23" s="21">
        <f t="shared" si="0"/>
        <v>0</v>
      </c>
      <c r="H23" s="66"/>
    </row>
    <row r="24" spans="1:8" x14ac:dyDescent="0.25">
      <c r="A24" s="74"/>
      <c r="B24" s="74"/>
      <c r="C24" s="13"/>
      <c r="D24" s="66"/>
      <c r="E24" s="17"/>
      <c r="F24" s="17"/>
      <c r="G24" s="21">
        <f t="shared" si="0"/>
        <v>0</v>
      </c>
      <c r="H24" s="66"/>
    </row>
    <row r="25" spans="1:8" x14ac:dyDescent="0.25">
      <c r="A25" s="74"/>
      <c r="B25" s="74"/>
      <c r="C25" s="13"/>
      <c r="D25" s="66"/>
      <c r="E25" s="17"/>
      <c r="F25" s="17"/>
      <c r="G25" s="21">
        <f t="shared" si="0"/>
        <v>0</v>
      </c>
      <c r="H25" s="66"/>
    </row>
    <row r="26" spans="1:8" x14ac:dyDescent="0.25">
      <c r="A26" s="74"/>
      <c r="B26" s="74"/>
      <c r="C26" s="13"/>
      <c r="D26" s="66"/>
      <c r="E26" s="17"/>
      <c r="F26" s="17"/>
      <c r="G26" s="21">
        <f t="shared" si="0"/>
        <v>0</v>
      </c>
      <c r="H26" s="66"/>
    </row>
    <row r="27" spans="1:8" x14ac:dyDescent="0.25">
      <c r="A27" s="74"/>
      <c r="B27" s="74"/>
      <c r="C27" s="13"/>
      <c r="D27" s="66"/>
      <c r="E27" s="17"/>
      <c r="F27" s="17"/>
      <c r="G27" s="21">
        <f t="shared" si="0"/>
        <v>0</v>
      </c>
      <c r="H27" s="66"/>
    </row>
    <row r="28" spans="1:8" x14ac:dyDescent="0.25">
      <c r="A28" s="74"/>
      <c r="B28" s="74"/>
      <c r="C28" s="13"/>
      <c r="D28" s="66"/>
      <c r="E28" s="17"/>
      <c r="F28" s="17"/>
      <c r="G28" s="21">
        <f t="shared" si="0"/>
        <v>0</v>
      </c>
      <c r="H28" s="66"/>
    </row>
    <row r="29" spans="1:8" x14ac:dyDescent="0.25">
      <c r="A29" s="74"/>
      <c r="B29" s="74"/>
      <c r="C29" s="13"/>
      <c r="D29" s="66"/>
      <c r="E29" s="17"/>
      <c r="F29" s="17"/>
      <c r="G29" s="21">
        <f t="shared" si="0"/>
        <v>0</v>
      </c>
      <c r="H29" s="66"/>
    </row>
    <row r="30" spans="1:8" x14ac:dyDescent="0.25">
      <c r="A30" s="74"/>
      <c r="B30" s="74"/>
      <c r="C30" s="13"/>
      <c r="D30" s="66"/>
      <c r="E30" s="17"/>
      <c r="F30" s="17"/>
      <c r="G30" s="21">
        <f t="shared" si="0"/>
        <v>0</v>
      </c>
      <c r="H30" s="66"/>
    </row>
    <row r="31" spans="1:8" x14ac:dyDescent="0.25">
      <c r="A31" s="74"/>
      <c r="B31" s="74"/>
      <c r="C31" s="13"/>
      <c r="D31" s="66"/>
      <c r="E31" s="17"/>
      <c r="F31" s="17"/>
      <c r="G31" s="21">
        <f t="shared" si="0"/>
        <v>0</v>
      </c>
      <c r="H31" s="66"/>
    </row>
    <row r="32" spans="1:8" x14ac:dyDescent="0.25">
      <c r="A32" s="74"/>
      <c r="B32" s="74"/>
      <c r="C32" s="13"/>
      <c r="D32" s="66"/>
      <c r="E32" s="17"/>
      <c r="F32" s="17"/>
      <c r="G32" s="21">
        <f t="shared" si="0"/>
        <v>0</v>
      </c>
      <c r="H32" s="66"/>
    </row>
    <row r="33" spans="1:8" x14ac:dyDescent="0.25">
      <c r="A33" s="74"/>
      <c r="B33" s="74"/>
      <c r="C33" s="13"/>
      <c r="D33" s="66"/>
      <c r="E33" s="17"/>
      <c r="F33" s="17"/>
      <c r="G33" s="21">
        <f t="shared" si="0"/>
        <v>0</v>
      </c>
      <c r="H33" s="66"/>
    </row>
    <row r="34" spans="1:8" x14ac:dyDescent="0.25">
      <c r="A34" s="74"/>
      <c r="B34" s="74"/>
      <c r="C34" s="13"/>
      <c r="D34" s="66"/>
      <c r="E34" s="17"/>
      <c r="F34" s="17"/>
      <c r="G34" s="21">
        <f t="shared" si="0"/>
        <v>0</v>
      </c>
      <c r="H34" s="66"/>
    </row>
    <row r="35" spans="1:8" x14ac:dyDescent="0.25">
      <c r="A35" s="74"/>
      <c r="B35" s="74"/>
      <c r="C35" s="13"/>
      <c r="D35" s="66"/>
      <c r="E35" s="17"/>
      <c r="F35" s="17"/>
      <c r="G35" s="21">
        <f t="shared" si="0"/>
        <v>0</v>
      </c>
      <c r="H35" s="66"/>
    </row>
    <row r="36" spans="1:8" x14ac:dyDescent="0.25">
      <c r="A36" s="74"/>
      <c r="B36" s="74"/>
      <c r="C36" s="13"/>
      <c r="D36" s="66"/>
      <c r="E36" s="17"/>
      <c r="F36" s="17"/>
      <c r="G36" s="21">
        <f t="shared" si="0"/>
        <v>0</v>
      </c>
      <c r="H36" s="66"/>
    </row>
    <row r="37" spans="1:8" x14ac:dyDescent="0.25">
      <c r="A37" s="74"/>
      <c r="B37" s="74"/>
      <c r="C37" s="13"/>
      <c r="D37" s="66"/>
      <c r="E37" s="17"/>
      <c r="F37" s="17"/>
      <c r="G37" s="21">
        <f t="shared" si="0"/>
        <v>0</v>
      </c>
      <c r="H37" s="66"/>
    </row>
    <row r="38" spans="1:8" x14ac:dyDescent="0.25">
      <c r="A38" s="74"/>
      <c r="B38" s="74"/>
      <c r="C38" s="13"/>
      <c r="D38" s="66"/>
      <c r="E38" s="17"/>
      <c r="F38" s="17"/>
      <c r="G38" s="21">
        <f t="shared" si="0"/>
        <v>0</v>
      </c>
      <c r="H38" s="66"/>
    </row>
    <row r="39" spans="1:8" x14ac:dyDescent="0.25">
      <c r="A39" s="74"/>
      <c r="B39" s="74"/>
      <c r="C39" s="13"/>
      <c r="D39" s="66"/>
      <c r="E39" s="17"/>
      <c r="F39" s="17"/>
      <c r="G39" s="21">
        <f t="shared" si="0"/>
        <v>0</v>
      </c>
      <c r="H39" s="66"/>
    </row>
    <row r="40" spans="1:8" x14ac:dyDescent="0.25">
      <c r="A40" s="74"/>
      <c r="B40" s="74"/>
      <c r="C40" s="13"/>
      <c r="D40" s="66"/>
      <c r="E40" s="17"/>
      <c r="F40" s="17"/>
      <c r="G40" s="21">
        <f t="shared" si="0"/>
        <v>0</v>
      </c>
      <c r="H40" s="66"/>
    </row>
    <row r="41" spans="1:8" x14ac:dyDescent="0.25">
      <c r="A41" s="74"/>
      <c r="B41" s="74"/>
      <c r="C41" s="13"/>
      <c r="D41" s="66"/>
      <c r="E41" s="17"/>
      <c r="F41" s="17"/>
      <c r="G41" s="21">
        <f t="shared" si="0"/>
        <v>0</v>
      </c>
      <c r="H41" s="66"/>
    </row>
    <row r="42" spans="1:8" x14ac:dyDescent="0.25">
      <c r="A42" s="74"/>
      <c r="B42" s="74"/>
      <c r="C42" s="13"/>
      <c r="D42" s="66"/>
      <c r="E42" s="17"/>
      <c r="F42" s="17"/>
      <c r="G42" s="21">
        <f t="shared" si="0"/>
        <v>0</v>
      </c>
      <c r="H42" s="66"/>
    </row>
    <row r="43" spans="1:8" x14ac:dyDescent="0.25">
      <c r="A43" s="74"/>
      <c r="B43" s="74"/>
      <c r="C43" s="13"/>
      <c r="D43" s="66"/>
      <c r="E43" s="17"/>
      <c r="F43" s="17"/>
      <c r="G43" s="21">
        <f t="shared" si="0"/>
        <v>0</v>
      </c>
      <c r="H43" s="66"/>
    </row>
    <row r="44" spans="1:8" x14ac:dyDescent="0.25">
      <c r="A44" s="74"/>
      <c r="B44" s="74"/>
      <c r="C44" s="13"/>
      <c r="D44" s="66"/>
      <c r="E44" s="17"/>
      <c r="F44" s="17"/>
      <c r="G44" s="21">
        <f t="shared" si="0"/>
        <v>0</v>
      </c>
      <c r="H44" s="66"/>
    </row>
    <row r="45" spans="1:8" x14ac:dyDescent="0.25">
      <c r="A45" s="74"/>
      <c r="B45" s="74"/>
      <c r="C45" s="13"/>
      <c r="D45" s="66"/>
      <c r="E45" s="17"/>
      <c r="F45" s="17"/>
      <c r="G45" s="21">
        <f t="shared" si="0"/>
        <v>0</v>
      </c>
      <c r="H45" s="66"/>
    </row>
    <row r="46" spans="1:8" x14ac:dyDescent="0.25">
      <c r="A46" s="74"/>
      <c r="B46" s="74"/>
      <c r="C46" s="13"/>
      <c r="D46" s="66"/>
      <c r="E46" s="17"/>
      <c r="F46" s="17"/>
      <c r="G46" s="21">
        <f t="shared" si="0"/>
        <v>0</v>
      </c>
      <c r="H46" s="66"/>
    </row>
    <row r="47" spans="1:8" x14ac:dyDescent="0.25">
      <c r="A47" s="74"/>
      <c r="B47" s="74"/>
      <c r="C47" s="13"/>
      <c r="D47" s="66"/>
      <c r="E47" s="17"/>
      <c r="F47" s="17"/>
      <c r="G47" s="21">
        <f t="shared" si="0"/>
        <v>0</v>
      </c>
      <c r="H47" s="66"/>
    </row>
    <row r="48" spans="1:8" x14ac:dyDescent="0.25">
      <c r="A48" s="74"/>
      <c r="B48" s="74"/>
      <c r="C48" s="13"/>
      <c r="D48" s="66"/>
      <c r="E48" s="17"/>
      <c r="F48" s="17"/>
      <c r="G48" s="21">
        <f t="shared" si="0"/>
        <v>0</v>
      </c>
      <c r="H48" s="66"/>
    </row>
    <row r="49" spans="1:8" x14ac:dyDescent="0.25">
      <c r="A49" s="74"/>
      <c r="B49" s="74"/>
      <c r="C49" s="13"/>
      <c r="D49" s="66"/>
      <c r="E49" s="17"/>
      <c r="F49" s="17"/>
      <c r="G49" s="21">
        <f t="shared" si="0"/>
        <v>0</v>
      </c>
      <c r="H49" s="66"/>
    </row>
    <row r="50" spans="1:8" x14ac:dyDescent="0.25">
      <c r="A50" s="74"/>
      <c r="B50" s="74"/>
      <c r="C50" s="13"/>
      <c r="D50" s="66"/>
      <c r="E50" s="17"/>
      <c r="F50" s="17"/>
      <c r="G50" s="21">
        <f t="shared" si="0"/>
        <v>0</v>
      </c>
      <c r="H50" s="66"/>
    </row>
    <row r="51" spans="1:8" x14ac:dyDescent="0.25">
      <c r="A51" s="74"/>
      <c r="B51" s="74"/>
      <c r="C51" s="13"/>
      <c r="D51" s="66"/>
      <c r="E51" s="17"/>
      <c r="F51" s="17"/>
      <c r="G51" s="21">
        <f t="shared" si="0"/>
        <v>0</v>
      </c>
      <c r="H51" s="66"/>
    </row>
    <row r="52" spans="1:8" x14ac:dyDescent="0.25">
      <c r="A52" s="74"/>
      <c r="B52" s="74"/>
      <c r="C52" s="13"/>
      <c r="D52" s="66"/>
      <c r="E52" s="17"/>
      <c r="F52" s="17"/>
      <c r="G52" s="21">
        <f t="shared" si="0"/>
        <v>0</v>
      </c>
      <c r="H52" s="66"/>
    </row>
    <row r="53" spans="1:8" x14ac:dyDescent="0.25">
      <c r="A53" s="74"/>
      <c r="B53" s="74"/>
      <c r="C53" s="13"/>
      <c r="D53" s="66"/>
      <c r="E53" s="17"/>
      <c r="F53" s="17"/>
      <c r="G53" s="21">
        <f t="shared" si="0"/>
        <v>0</v>
      </c>
      <c r="H53" s="66"/>
    </row>
    <row r="54" spans="1:8" x14ac:dyDescent="0.25">
      <c r="A54" s="74"/>
      <c r="B54" s="74"/>
      <c r="C54" s="13"/>
      <c r="D54" s="66"/>
      <c r="E54" s="17"/>
      <c r="F54" s="17"/>
      <c r="G54" s="21">
        <f t="shared" si="0"/>
        <v>0</v>
      </c>
      <c r="H54" s="66"/>
    </row>
    <row r="55" spans="1:8" x14ac:dyDescent="0.25">
      <c r="A55" s="74"/>
      <c r="B55" s="74"/>
      <c r="C55" s="13"/>
      <c r="D55" s="66"/>
      <c r="E55" s="17"/>
      <c r="F55" s="17"/>
      <c r="G55" s="21">
        <f t="shared" si="0"/>
        <v>0</v>
      </c>
      <c r="H55" s="66"/>
    </row>
    <row r="56" spans="1:8" x14ac:dyDescent="0.25">
      <c r="A56" s="74"/>
      <c r="B56" s="74"/>
      <c r="C56" s="13"/>
      <c r="D56" s="66"/>
      <c r="E56" s="17"/>
      <c r="F56" s="17"/>
      <c r="G56" s="21">
        <f t="shared" si="0"/>
        <v>0</v>
      </c>
      <c r="H56" s="66"/>
    </row>
    <row r="57" spans="1:8" x14ac:dyDescent="0.25">
      <c r="A57" s="74"/>
      <c r="B57" s="74"/>
      <c r="C57" s="13"/>
      <c r="D57" s="66"/>
      <c r="E57" s="17"/>
      <c r="F57" s="17"/>
      <c r="G57" s="21">
        <f t="shared" si="0"/>
        <v>0</v>
      </c>
      <c r="H57" s="66"/>
    </row>
    <row r="58" spans="1:8" x14ac:dyDescent="0.25">
      <c r="A58" s="74"/>
      <c r="B58" s="74"/>
      <c r="C58" s="13"/>
      <c r="D58" s="66"/>
      <c r="E58" s="17"/>
      <c r="F58" s="17"/>
      <c r="G58" s="21">
        <f t="shared" si="0"/>
        <v>0</v>
      </c>
      <c r="H58" s="66"/>
    </row>
    <row r="59" spans="1:8" x14ac:dyDescent="0.25">
      <c r="A59" s="74"/>
      <c r="B59" s="74"/>
      <c r="C59" s="13"/>
      <c r="D59" s="66"/>
      <c r="E59" s="17"/>
      <c r="F59" s="17"/>
      <c r="G59" s="21">
        <f t="shared" si="0"/>
        <v>0</v>
      </c>
      <c r="H59" s="66"/>
    </row>
    <row r="60" spans="1:8" x14ac:dyDescent="0.25">
      <c r="A60" s="74"/>
      <c r="B60" s="74"/>
      <c r="C60" s="13"/>
      <c r="D60" s="66"/>
      <c r="E60" s="17"/>
      <c r="F60" s="17"/>
      <c r="G60" s="21">
        <f t="shared" si="0"/>
        <v>0</v>
      </c>
      <c r="H60" s="66"/>
    </row>
    <row r="61" spans="1:8" x14ac:dyDescent="0.25">
      <c r="A61" s="74"/>
      <c r="B61" s="74"/>
      <c r="C61" s="13"/>
      <c r="D61" s="66"/>
      <c r="E61" s="17"/>
      <c r="F61" s="17"/>
      <c r="G61" s="21">
        <f t="shared" si="0"/>
        <v>0</v>
      </c>
      <c r="H61" s="66"/>
    </row>
    <row r="62" spans="1:8" x14ac:dyDescent="0.25">
      <c r="A62" s="74"/>
      <c r="B62" s="74"/>
      <c r="C62" s="13"/>
      <c r="D62" s="66"/>
      <c r="E62" s="17"/>
      <c r="F62" s="17"/>
      <c r="G62" s="21">
        <f t="shared" si="0"/>
        <v>0</v>
      </c>
      <c r="H62" s="66"/>
    </row>
    <row r="63" spans="1:8" x14ac:dyDescent="0.25">
      <c r="A63" s="74"/>
      <c r="B63" s="74"/>
      <c r="C63" s="13"/>
      <c r="D63" s="66"/>
      <c r="E63" s="17"/>
      <c r="F63" s="17"/>
      <c r="G63" s="21">
        <f t="shared" si="0"/>
        <v>0</v>
      </c>
      <c r="H63" s="66"/>
    </row>
    <row r="64" spans="1:8" x14ac:dyDescent="0.25">
      <c r="A64" s="74"/>
      <c r="B64" s="74"/>
      <c r="C64" s="13"/>
      <c r="D64" s="66"/>
      <c r="E64" s="17"/>
      <c r="F64" s="17"/>
      <c r="G64" s="21">
        <f t="shared" si="0"/>
        <v>0</v>
      </c>
      <c r="H64" s="66"/>
    </row>
    <row r="65" spans="1:8" x14ac:dyDescent="0.25">
      <c r="A65" s="74"/>
      <c r="B65" s="74"/>
      <c r="C65" s="13"/>
      <c r="D65" s="66"/>
      <c r="E65" s="17"/>
      <c r="F65" s="17"/>
      <c r="G65" s="21">
        <f t="shared" si="0"/>
        <v>0</v>
      </c>
      <c r="H65" s="66"/>
    </row>
    <row r="66" spans="1:8" x14ac:dyDescent="0.25">
      <c r="A66" s="74"/>
      <c r="B66" s="74"/>
      <c r="C66" s="13"/>
      <c r="D66" s="66"/>
      <c r="E66" s="17"/>
      <c r="F66" s="17"/>
      <c r="G66" s="21">
        <f t="shared" si="0"/>
        <v>0</v>
      </c>
      <c r="H66" s="66"/>
    </row>
    <row r="67" spans="1:8" x14ac:dyDescent="0.25">
      <c r="A67" s="74"/>
      <c r="B67" s="74"/>
      <c r="C67" s="13"/>
      <c r="D67" s="66"/>
      <c r="E67" s="17"/>
      <c r="F67" s="17"/>
      <c r="G67" s="21">
        <f t="shared" si="0"/>
        <v>0</v>
      </c>
      <c r="H67" s="66"/>
    </row>
    <row r="68" spans="1:8" x14ac:dyDescent="0.25">
      <c r="A68" s="74"/>
      <c r="B68" s="74"/>
      <c r="C68" s="13"/>
      <c r="D68" s="66"/>
      <c r="E68" s="17"/>
      <c r="F68" s="17"/>
      <c r="G68" s="21">
        <f t="shared" si="0"/>
        <v>0</v>
      </c>
      <c r="H68" s="66"/>
    </row>
    <row r="69" spans="1:8" x14ac:dyDescent="0.25">
      <c r="A69" s="74"/>
      <c r="B69" s="74"/>
      <c r="C69" s="13"/>
      <c r="D69" s="66"/>
      <c r="E69" s="17"/>
      <c r="F69" s="17"/>
      <c r="G69" s="21">
        <f t="shared" si="0"/>
        <v>0</v>
      </c>
      <c r="H69" s="66"/>
    </row>
    <row r="70" spans="1:8" x14ac:dyDescent="0.25">
      <c r="A70" s="74"/>
      <c r="B70" s="74"/>
      <c r="C70" s="13"/>
      <c r="D70" s="66"/>
      <c r="E70" s="17"/>
      <c r="F70" s="17"/>
      <c r="G70" s="21">
        <f t="shared" ref="G70:G133" si="1">G69+E70-F70</f>
        <v>0</v>
      </c>
      <c r="H70" s="66"/>
    </row>
    <row r="71" spans="1:8" x14ac:dyDescent="0.25">
      <c r="A71" s="74"/>
      <c r="B71" s="74"/>
      <c r="C71" s="13"/>
      <c r="D71" s="66"/>
      <c r="E71" s="17"/>
      <c r="F71" s="17"/>
      <c r="G71" s="21">
        <f t="shared" si="1"/>
        <v>0</v>
      </c>
      <c r="H71" s="66"/>
    </row>
    <row r="72" spans="1:8" x14ac:dyDescent="0.25">
      <c r="A72" s="74"/>
      <c r="B72" s="74"/>
      <c r="C72" s="13"/>
      <c r="D72" s="66"/>
      <c r="E72" s="17"/>
      <c r="F72" s="17"/>
      <c r="G72" s="21">
        <f t="shared" si="1"/>
        <v>0</v>
      </c>
      <c r="H72" s="66"/>
    </row>
    <row r="73" spans="1:8" x14ac:dyDescent="0.25">
      <c r="A73" s="74"/>
      <c r="B73" s="74"/>
      <c r="C73" s="13"/>
      <c r="D73" s="66"/>
      <c r="E73" s="17"/>
      <c r="F73" s="17"/>
      <c r="G73" s="21">
        <f t="shared" si="1"/>
        <v>0</v>
      </c>
      <c r="H73" s="66"/>
    </row>
    <row r="74" spans="1:8" x14ac:dyDescent="0.25">
      <c r="A74" s="74"/>
      <c r="B74" s="74"/>
      <c r="C74" s="13"/>
      <c r="D74" s="66"/>
      <c r="E74" s="17"/>
      <c r="F74" s="17"/>
      <c r="G74" s="21">
        <f t="shared" si="1"/>
        <v>0</v>
      </c>
      <c r="H74" s="66"/>
    </row>
    <row r="75" spans="1:8" x14ac:dyDescent="0.25">
      <c r="A75" s="74"/>
      <c r="B75" s="74"/>
      <c r="C75" s="13"/>
      <c r="D75" s="66"/>
      <c r="E75" s="17"/>
      <c r="F75" s="17"/>
      <c r="G75" s="21">
        <f t="shared" si="1"/>
        <v>0</v>
      </c>
      <c r="H75" s="66"/>
    </row>
    <row r="76" spans="1:8" x14ac:dyDescent="0.25">
      <c r="A76" s="74"/>
      <c r="B76" s="74"/>
      <c r="C76" s="13"/>
      <c r="D76" s="66"/>
      <c r="E76" s="17"/>
      <c r="F76" s="17"/>
      <c r="G76" s="21">
        <f t="shared" si="1"/>
        <v>0</v>
      </c>
      <c r="H76" s="66"/>
    </row>
    <row r="77" spans="1:8" x14ac:dyDescent="0.25">
      <c r="A77" s="74"/>
      <c r="B77" s="74"/>
      <c r="C77" s="13"/>
      <c r="D77" s="66"/>
      <c r="E77" s="17"/>
      <c r="F77" s="17"/>
      <c r="G77" s="21">
        <f t="shared" si="1"/>
        <v>0</v>
      </c>
      <c r="H77" s="66"/>
    </row>
    <row r="78" spans="1:8" x14ac:dyDescent="0.25">
      <c r="A78" s="74"/>
      <c r="B78" s="74"/>
      <c r="C78" s="13"/>
      <c r="D78" s="66"/>
      <c r="E78" s="17"/>
      <c r="F78" s="17"/>
      <c r="G78" s="21">
        <f t="shared" si="1"/>
        <v>0</v>
      </c>
      <c r="H78" s="66"/>
    </row>
    <row r="79" spans="1:8" x14ac:dyDescent="0.25">
      <c r="A79" s="74"/>
      <c r="B79" s="74"/>
      <c r="C79" s="13"/>
      <c r="D79" s="66"/>
      <c r="E79" s="17"/>
      <c r="F79" s="17"/>
      <c r="G79" s="21">
        <f t="shared" si="1"/>
        <v>0</v>
      </c>
      <c r="H79" s="66"/>
    </row>
    <row r="80" spans="1:8" x14ac:dyDescent="0.25">
      <c r="A80" s="74"/>
      <c r="B80" s="74"/>
      <c r="C80" s="13"/>
      <c r="D80" s="66"/>
      <c r="E80" s="17"/>
      <c r="F80" s="17"/>
      <c r="G80" s="21">
        <f t="shared" si="1"/>
        <v>0</v>
      </c>
      <c r="H80" s="66"/>
    </row>
    <row r="81" spans="1:8" x14ac:dyDescent="0.25">
      <c r="A81" s="74"/>
      <c r="B81" s="74"/>
      <c r="C81" s="13"/>
      <c r="D81" s="66"/>
      <c r="E81" s="17"/>
      <c r="F81" s="17"/>
      <c r="G81" s="21">
        <f t="shared" si="1"/>
        <v>0</v>
      </c>
      <c r="H81" s="66"/>
    </row>
    <row r="82" spans="1:8" x14ac:dyDescent="0.25">
      <c r="A82" s="74"/>
      <c r="B82" s="74"/>
      <c r="C82" s="13"/>
      <c r="D82" s="66"/>
      <c r="E82" s="17"/>
      <c r="F82" s="17"/>
      <c r="G82" s="21">
        <f t="shared" si="1"/>
        <v>0</v>
      </c>
      <c r="H82" s="66"/>
    </row>
    <row r="83" spans="1:8" x14ac:dyDescent="0.25">
      <c r="A83" s="74"/>
      <c r="B83" s="74"/>
      <c r="C83" s="13"/>
      <c r="D83" s="66"/>
      <c r="E83" s="17"/>
      <c r="F83" s="17"/>
      <c r="G83" s="21">
        <f t="shared" si="1"/>
        <v>0</v>
      </c>
      <c r="H83" s="66"/>
    </row>
    <row r="84" spans="1:8" x14ac:dyDescent="0.25">
      <c r="A84" s="74"/>
      <c r="B84" s="74"/>
      <c r="C84" s="13"/>
      <c r="D84" s="66"/>
      <c r="E84" s="17"/>
      <c r="F84" s="17"/>
      <c r="G84" s="21">
        <f t="shared" si="1"/>
        <v>0</v>
      </c>
      <c r="H84" s="66"/>
    </row>
    <row r="85" spans="1:8" x14ac:dyDescent="0.25">
      <c r="A85" s="74"/>
      <c r="B85" s="74"/>
      <c r="C85" s="13"/>
      <c r="D85" s="66"/>
      <c r="E85" s="17"/>
      <c r="F85" s="17"/>
      <c r="G85" s="21">
        <f t="shared" si="1"/>
        <v>0</v>
      </c>
      <c r="H85" s="66"/>
    </row>
    <row r="86" spans="1:8" x14ac:dyDescent="0.25">
      <c r="A86" s="74"/>
      <c r="B86" s="74"/>
      <c r="C86" s="13"/>
      <c r="D86" s="66"/>
      <c r="E86" s="17"/>
      <c r="F86" s="17"/>
      <c r="G86" s="21">
        <f t="shared" si="1"/>
        <v>0</v>
      </c>
      <c r="H86" s="66"/>
    </row>
    <row r="87" spans="1:8" x14ac:dyDescent="0.25">
      <c r="A87" s="74"/>
      <c r="B87" s="74"/>
      <c r="C87" s="13"/>
      <c r="D87" s="66"/>
      <c r="E87" s="17"/>
      <c r="F87" s="17"/>
      <c r="G87" s="21">
        <f t="shared" si="1"/>
        <v>0</v>
      </c>
      <c r="H87" s="66"/>
    </row>
    <row r="88" spans="1:8" x14ac:dyDescent="0.25">
      <c r="A88" s="74"/>
      <c r="B88" s="74"/>
      <c r="C88" s="13"/>
      <c r="D88" s="66"/>
      <c r="E88" s="17"/>
      <c r="F88" s="17"/>
      <c r="G88" s="21">
        <f t="shared" si="1"/>
        <v>0</v>
      </c>
      <c r="H88" s="66"/>
    </row>
    <row r="89" spans="1:8" x14ac:dyDescent="0.25">
      <c r="A89" s="74"/>
      <c r="B89" s="74"/>
      <c r="C89" s="13"/>
      <c r="D89" s="66"/>
      <c r="E89" s="17"/>
      <c r="F89" s="17"/>
      <c r="G89" s="21">
        <f t="shared" si="1"/>
        <v>0</v>
      </c>
      <c r="H89" s="66"/>
    </row>
    <row r="90" spans="1:8" x14ac:dyDescent="0.25">
      <c r="A90" s="74"/>
      <c r="B90" s="74"/>
      <c r="C90" s="13"/>
      <c r="D90" s="66"/>
      <c r="E90" s="17"/>
      <c r="F90" s="17"/>
      <c r="G90" s="21">
        <f t="shared" si="1"/>
        <v>0</v>
      </c>
      <c r="H90" s="66"/>
    </row>
    <row r="91" spans="1:8" x14ac:dyDescent="0.25">
      <c r="A91" s="74"/>
      <c r="B91" s="74"/>
      <c r="C91" s="13"/>
      <c r="D91" s="66"/>
      <c r="E91" s="17"/>
      <c r="F91" s="17"/>
      <c r="G91" s="21">
        <f t="shared" si="1"/>
        <v>0</v>
      </c>
      <c r="H91" s="66"/>
    </row>
    <row r="92" spans="1:8" x14ac:dyDescent="0.25">
      <c r="A92" s="74"/>
      <c r="B92" s="74"/>
      <c r="C92" s="13"/>
      <c r="D92" s="66"/>
      <c r="E92" s="17"/>
      <c r="F92" s="17"/>
      <c r="G92" s="21">
        <f t="shared" si="1"/>
        <v>0</v>
      </c>
      <c r="H92" s="66"/>
    </row>
    <row r="93" spans="1:8" x14ac:dyDescent="0.25">
      <c r="A93" s="74"/>
      <c r="B93" s="74"/>
      <c r="C93" s="13"/>
      <c r="D93" s="66"/>
      <c r="E93" s="17"/>
      <c r="F93" s="17"/>
      <c r="G93" s="21">
        <f t="shared" si="1"/>
        <v>0</v>
      </c>
      <c r="H93" s="66"/>
    </row>
    <row r="94" spans="1:8" x14ac:dyDescent="0.25">
      <c r="A94" s="74"/>
      <c r="B94" s="74"/>
      <c r="C94" s="13"/>
      <c r="D94" s="66"/>
      <c r="E94" s="17"/>
      <c r="F94" s="17"/>
      <c r="G94" s="21">
        <f t="shared" si="1"/>
        <v>0</v>
      </c>
      <c r="H94" s="66"/>
    </row>
    <row r="95" spans="1:8" x14ac:dyDescent="0.25">
      <c r="A95" s="74"/>
      <c r="B95" s="74"/>
      <c r="C95" s="13"/>
      <c r="D95" s="66"/>
      <c r="E95" s="17"/>
      <c r="F95" s="17"/>
      <c r="G95" s="21">
        <f t="shared" si="1"/>
        <v>0</v>
      </c>
      <c r="H95" s="66"/>
    </row>
    <row r="96" spans="1:8" x14ac:dyDescent="0.25">
      <c r="A96" s="74"/>
      <c r="B96" s="74"/>
      <c r="C96" s="13"/>
      <c r="D96" s="66"/>
      <c r="E96" s="17"/>
      <c r="F96" s="17"/>
      <c r="G96" s="21">
        <f t="shared" si="1"/>
        <v>0</v>
      </c>
      <c r="H96" s="66"/>
    </row>
    <row r="97" spans="1:8" x14ac:dyDescent="0.25">
      <c r="A97" s="74"/>
      <c r="B97" s="74"/>
      <c r="C97" s="13"/>
      <c r="D97" s="66"/>
      <c r="E97" s="17"/>
      <c r="F97" s="17"/>
      <c r="G97" s="21">
        <f t="shared" si="1"/>
        <v>0</v>
      </c>
      <c r="H97" s="66"/>
    </row>
    <row r="98" spans="1:8" x14ac:dyDescent="0.25">
      <c r="A98" s="74"/>
      <c r="B98" s="74"/>
      <c r="C98" s="13"/>
      <c r="D98" s="66"/>
      <c r="E98" s="17"/>
      <c r="F98" s="17"/>
      <c r="G98" s="21">
        <f t="shared" si="1"/>
        <v>0</v>
      </c>
      <c r="H98" s="66"/>
    </row>
    <row r="99" spans="1:8" x14ac:dyDescent="0.25">
      <c r="A99" s="74"/>
      <c r="B99" s="74"/>
      <c r="C99" s="13"/>
      <c r="D99" s="66"/>
      <c r="E99" s="17"/>
      <c r="F99" s="17"/>
      <c r="G99" s="21">
        <f t="shared" si="1"/>
        <v>0</v>
      </c>
      <c r="H99" s="66"/>
    </row>
    <row r="100" spans="1:8" x14ac:dyDescent="0.25">
      <c r="A100" s="74"/>
      <c r="B100" s="74"/>
      <c r="C100" s="13"/>
      <c r="D100" s="66"/>
      <c r="E100" s="17"/>
      <c r="F100" s="17"/>
      <c r="G100" s="21">
        <f t="shared" si="1"/>
        <v>0</v>
      </c>
      <c r="H100" s="66"/>
    </row>
    <row r="101" spans="1:8" x14ac:dyDescent="0.25">
      <c r="A101" s="74"/>
      <c r="B101" s="74"/>
      <c r="C101" s="13"/>
      <c r="D101" s="66"/>
      <c r="E101" s="17"/>
      <c r="F101" s="17"/>
      <c r="G101" s="21">
        <f t="shared" si="1"/>
        <v>0</v>
      </c>
      <c r="H101" s="66"/>
    </row>
    <row r="102" spans="1:8" x14ac:dyDescent="0.25">
      <c r="A102" s="74"/>
      <c r="B102" s="74"/>
      <c r="C102" s="13"/>
      <c r="D102" s="66"/>
      <c r="E102" s="17"/>
      <c r="F102" s="17"/>
      <c r="G102" s="21">
        <f t="shared" si="1"/>
        <v>0</v>
      </c>
      <c r="H102" s="66"/>
    </row>
    <row r="103" spans="1:8" x14ac:dyDescent="0.25">
      <c r="A103" s="74"/>
      <c r="B103" s="74"/>
      <c r="C103" s="13"/>
      <c r="D103" s="66"/>
      <c r="E103" s="17"/>
      <c r="F103" s="17"/>
      <c r="G103" s="21">
        <f t="shared" si="1"/>
        <v>0</v>
      </c>
      <c r="H103" s="66"/>
    </row>
    <row r="104" spans="1:8" x14ac:dyDescent="0.25">
      <c r="A104" s="74"/>
      <c r="B104" s="74"/>
      <c r="C104" s="13"/>
      <c r="D104" s="66"/>
      <c r="E104" s="17"/>
      <c r="F104" s="17"/>
      <c r="G104" s="21">
        <f t="shared" si="1"/>
        <v>0</v>
      </c>
      <c r="H104" s="66"/>
    </row>
    <row r="105" spans="1:8" x14ac:dyDescent="0.25">
      <c r="A105" s="74"/>
      <c r="B105" s="74"/>
      <c r="C105" s="13"/>
      <c r="D105" s="66"/>
      <c r="E105" s="17"/>
      <c r="F105" s="17"/>
      <c r="G105" s="21">
        <f t="shared" si="1"/>
        <v>0</v>
      </c>
      <c r="H105" s="66"/>
    </row>
    <row r="106" spans="1:8" x14ac:dyDescent="0.25">
      <c r="A106" s="74"/>
      <c r="B106" s="74"/>
      <c r="C106" s="13"/>
      <c r="D106" s="66"/>
      <c r="E106" s="17"/>
      <c r="F106" s="17"/>
      <c r="G106" s="21">
        <f t="shared" si="1"/>
        <v>0</v>
      </c>
      <c r="H106" s="66"/>
    </row>
    <row r="107" spans="1:8" x14ac:dyDescent="0.25">
      <c r="A107" s="74"/>
      <c r="B107" s="74"/>
      <c r="C107" s="13"/>
      <c r="D107" s="66"/>
      <c r="E107" s="17"/>
      <c r="F107" s="17"/>
      <c r="G107" s="21">
        <f t="shared" si="1"/>
        <v>0</v>
      </c>
      <c r="H107" s="66"/>
    </row>
    <row r="108" spans="1:8" x14ac:dyDescent="0.25">
      <c r="A108" s="74"/>
      <c r="B108" s="74"/>
      <c r="C108" s="13"/>
      <c r="D108" s="66"/>
      <c r="E108" s="17"/>
      <c r="F108" s="17"/>
      <c r="G108" s="21">
        <f t="shared" si="1"/>
        <v>0</v>
      </c>
      <c r="H108" s="66"/>
    </row>
    <row r="109" spans="1:8" x14ac:dyDescent="0.25">
      <c r="A109" s="74"/>
      <c r="B109" s="74"/>
      <c r="C109" s="13"/>
      <c r="D109" s="66"/>
      <c r="E109" s="17"/>
      <c r="F109" s="17"/>
      <c r="G109" s="21">
        <f t="shared" si="1"/>
        <v>0</v>
      </c>
      <c r="H109" s="66"/>
    </row>
    <row r="110" spans="1:8" x14ac:dyDescent="0.25">
      <c r="A110" s="74"/>
      <c r="B110" s="74"/>
      <c r="C110" s="13"/>
      <c r="D110" s="66"/>
      <c r="E110" s="17"/>
      <c r="F110" s="17"/>
      <c r="G110" s="21">
        <f t="shared" si="1"/>
        <v>0</v>
      </c>
      <c r="H110" s="66"/>
    </row>
    <row r="111" spans="1:8" x14ac:dyDescent="0.25">
      <c r="A111" s="74"/>
      <c r="B111" s="74"/>
      <c r="C111" s="13"/>
      <c r="D111" s="66"/>
      <c r="E111" s="17"/>
      <c r="F111" s="17"/>
      <c r="G111" s="21">
        <f t="shared" si="1"/>
        <v>0</v>
      </c>
      <c r="H111" s="66"/>
    </row>
    <row r="112" spans="1:8" x14ac:dyDescent="0.25">
      <c r="A112" s="74"/>
      <c r="B112" s="74"/>
      <c r="C112" s="13"/>
      <c r="D112" s="66"/>
      <c r="E112" s="17"/>
      <c r="F112" s="17"/>
      <c r="G112" s="21">
        <f t="shared" si="1"/>
        <v>0</v>
      </c>
      <c r="H112" s="66"/>
    </row>
    <row r="113" spans="1:8" x14ac:dyDescent="0.25">
      <c r="A113" s="74"/>
      <c r="B113" s="74"/>
      <c r="C113" s="13"/>
      <c r="D113" s="66"/>
      <c r="E113" s="17"/>
      <c r="F113" s="17"/>
      <c r="G113" s="21">
        <f t="shared" si="1"/>
        <v>0</v>
      </c>
      <c r="H113" s="66"/>
    </row>
    <row r="114" spans="1:8" x14ac:dyDescent="0.25">
      <c r="A114" s="74"/>
      <c r="B114" s="74"/>
      <c r="C114" s="13"/>
      <c r="D114" s="66"/>
      <c r="E114" s="17"/>
      <c r="F114" s="17"/>
      <c r="G114" s="21">
        <f t="shared" si="1"/>
        <v>0</v>
      </c>
      <c r="H114" s="66"/>
    </row>
    <row r="115" spans="1:8" x14ac:dyDescent="0.25">
      <c r="A115" s="74"/>
      <c r="B115" s="74"/>
      <c r="C115" s="13"/>
      <c r="D115" s="66"/>
      <c r="E115" s="17"/>
      <c r="F115" s="17"/>
      <c r="G115" s="21">
        <f t="shared" si="1"/>
        <v>0</v>
      </c>
      <c r="H115" s="66"/>
    </row>
    <row r="116" spans="1:8" x14ac:dyDescent="0.25">
      <c r="A116" s="74"/>
      <c r="B116" s="74"/>
      <c r="C116" s="13"/>
      <c r="D116" s="66"/>
      <c r="E116" s="17"/>
      <c r="F116" s="17"/>
      <c r="G116" s="21">
        <f t="shared" si="1"/>
        <v>0</v>
      </c>
      <c r="H116" s="66"/>
    </row>
    <row r="117" spans="1:8" x14ac:dyDescent="0.25">
      <c r="A117" s="74"/>
      <c r="B117" s="74"/>
      <c r="C117" s="13"/>
      <c r="D117" s="66"/>
      <c r="E117" s="17"/>
      <c r="F117" s="17"/>
      <c r="G117" s="21">
        <f t="shared" si="1"/>
        <v>0</v>
      </c>
      <c r="H117" s="66"/>
    </row>
    <row r="118" spans="1:8" x14ac:dyDescent="0.25">
      <c r="A118" s="74"/>
      <c r="B118" s="74"/>
      <c r="C118" s="13"/>
      <c r="D118" s="66"/>
      <c r="E118" s="17"/>
      <c r="F118" s="17"/>
      <c r="G118" s="21">
        <f t="shared" si="1"/>
        <v>0</v>
      </c>
      <c r="H118" s="66"/>
    </row>
    <row r="119" spans="1:8" x14ac:dyDescent="0.25">
      <c r="A119" s="74"/>
      <c r="B119" s="74"/>
      <c r="C119" s="13"/>
      <c r="D119" s="66"/>
      <c r="E119" s="17"/>
      <c r="F119" s="17"/>
      <c r="G119" s="21">
        <f t="shared" si="1"/>
        <v>0</v>
      </c>
      <c r="H119" s="66"/>
    </row>
    <row r="120" spans="1:8" x14ac:dyDescent="0.25">
      <c r="A120" s="74"/>
      <c r="B120" s="74"/>
      <c r="C120" s="13"/>
      <c r="D120" s="66"/>
      <c r="E120" s="17"/>
      <c r="F120" s="17"/>
      <c r="G120" s="21">
        <f t="shared" si="1"/>
        <v>0</v>
      </c>
      <c r="H120" s="66"/>
    </row>
    <row r="121" spans="1:8" x14ac:dyDescent="0.25">
      <c r="A121" s="74"/>
      <c r="B121" s="74"/>
      <c r="C121" s="13"/>
      <c r="D121" s="66"/>
      <c r="E121" s="17"/>
      <c r="F121" s="17"/>
      <c r="G121" s="21">
        <f t="shared" si="1"/>
        <v>0</v>
      </c>
      <c r="H121" s="66"/>
    </row>
    <row r="122" spans="1:8" x14ac:dyDescent="0.25">
      <c r="A122" s="74"/>
      <c r="B122" s="74"/>
      <c r="C122" s="13"/>
      <c r="D122" s="66"/>
      <c r="E122" s="17"/>
      <c r="F122" s="17"/>
      <c r="G122" s="21">
        <f t="shared" si="1"/>
        <v>0</v>
      </c>
      <c r="H122" s="66"/>
    </row>
    <row r="123" spans="1:8" x14ac:dyDescent="0.25">
      <c r="A123" s="74"/>
      <c r="B123" s="74"/>
      <c r="C123" s="13"/>
      <c r="D123" s="66"/>
      <c r="E123" s="17"/>
      <c r="F123" s="17"/>
      <c r="G123" s="21">
        <f t="shared" si="1"/>
        <v>0</v>
      </c>
      <c r="H123" s="66"/>
    </row>
    <row r="124" spans="1:8" x14ac:dyDescent="0.25">
      <c r="A124" s="74"/>
      <c r="B124" s="74"/>
      <c r="C124" s="13"/>
      <c r="D124" s="66"/>
      <c r="E124" s="17"/>
      <c r="F124" s="17"/>
      <c r="G124" s="21">
        <f t="shared" si="1"/>
        <v>0</v>
      </c>
      <c r="H124" s="66"/>
    </row>
    <row r="125" spans="1:8" x14ac:dyDescent="0.25">
      <c r="A125" s="74"/>
      <c r="B125" s="74"/>
      <c r="C125" s="13"/>
      <c r="D125" s="66"/>
      <c r="E125" s="17"/>
      <c r="F125" s="17"/>
      <c r="G125" s="21">
        <f t="shared" si="1"/>
        <v>0</v>
      </c>
      <c r="H125" s="66"/>
    </row>
    <row r="126" spans="1:8" x14ac:dyDescent="0.25">
      <c r="A126" s="74"/>
      <c r="B126" s="74"/>
      <c r="C126" s="13"/>
      <c r="D126" s="66"/>
      <c r="E126" s="17"/>
      <c r="F126" s="17"/>
      <c r="G126" s="21">
        <f t="shared" si="1"/>
        <v>0</v>
      </c>
      <c r="H126" s="66"/>
    </row>
    <row r="127" spans="1:8" x14ac:dyDescent="0.25">
      <c r="A127" s="74"/>
      <c r="B127" s="74"/>
      <c r="C127" s="13"/>
      <c r="D127" s="66"/>
      <c r="E127" s="17"/>
      <c r="F127" s="17"/>
      <c r="G127" s="21">
        <f t="shared" si="1"/>
        <v>0</v>
      </c>
      <c r="H127" s="66"/>
    </row>
    <row r="128" spans="1:8" x14ac:dyDescent="0.25">
      <c r="A128" s="74"/>
      <c r="B128" s="74"/>
      <c r="C128" s="13"/>
      <c r="D128" s="66"/>
      <c r="E128" s="17"/>
      <c r="F128" s="17"/>
      <c r="G128" s="21">
        <f t="shared" si="1"/>
        <v>0</v>
      </c>
      <c r="H128" s="66"/>
    </row>
    <row r="129" spans="1:8" x14ac:dyDescent="0.25">
      <c r="A129" s="74"/>
      <c r="B129" s="74"/>
      <c r="C129" s="13"/>
      <c r="D129" s="66"/>
      <c r="E129" s="17"/>
      <c r="F129" s="17"/>
      <c r="G129" s="21">
        <f t="shared" si="1"/>
        <v>0</v>
      </c>
      <c r="H129" s="66"/>
    </row>
    <row r="130" spans="1:8" x14ac:dyDescent="0.25">
      <c r="A130" s="74"/>
      <c r="B130" s="74"/>
      <c r="C130" s="13"/>
      <c r="D130" s="66"/>
      <c r="E130" s="17"/>
      <c r="F130" s="17"/>
      <c r="G130" s="21">
        <f t="shared" si="1"/>
        <v>0</v>
      </c>
      <c r="H130" s="66"/>
    </row>
    <row r="131" spans="1:8" x14ac:dyDescent="0.25">
      <c r="A131" s="74"/>
      <c r="B131" s="74"/>
      <c r="C131" s="13"/>
      <c r="D131" s="66"/>
      <c r="E131" s="17"/>
      <c r="F131" s="17"/>
      <c r="G131" s="21">
        <f t="shared" si="1"/>
        <v>0</v>
      </c>
      <c r="H131" s="66"/>
    </row>
    <row r="132" spans="1:8" x14ac:dyDescent="0.25">
      <c r="A132" s="74"/>
      <c r="B132" s="74"/>
      <c r="C132" s="13"/>
      <c r="D132" s="66"/>
      <c r="E132" s="17"/>
      <c r="F132" s="17"/>
      <c r="G132" s="21">
        <f t="shared" si="1"/>
        <v>0</v>
      </c>
      <c r="H132" s="66"/>
    </row>
    <row r="133" spans="1:8" x14ac:dyDescent="0.25">
      <c r="A133" s="74"/>
      <c r="B133" s="74"/>
      <c r="C133" s="13"/>
      <c r="D133" s="66"/>
      <c r="E133" s="17"/>
      <c r="F133" s="17"/>
      <c r="G133" s="21">
        <f t="shared" si="1"/>
        <v>0</v>
      </c>
      <c r="H133" s="66"/>
    </row>
    <row r="134" spans="1:8" x14ac:dyDescent="0.25">
      <c r="A134" s="74"/>
      <c r="B134" s="74"/>
      <c r="C134" s="13"/>
      <c r="D134" s="66"/>
      <c r="E134" s="17"/>
      <c r="F134" s="17"/>
      <c r="G134" s="21">
        <f t="shared" ref="G134:G197" si="2">G133+E134-F134</f>
        <v>0</v>
      </c>
      <c r="H134" s="66"/>
    </row>
    <row r="135" spans="1:8" x14ac:dyDescent="0.25">
      <c r="A135" s="74"/>
      <c r="B135" s="74"/>
      <c r="C135" s="13"/>
      <c r="D135" s="66"/>
      <c r="E135" s="17"/>
      <c r="F135" s="17"/>
      <c r="G135" s="21">
        <f t="shared" si="2"/>
        <v>0</v>
      </c>
      <c r="H135" s="66"/>
    </row>
    <row r="136" spans="1:8" x14ac:dyDescent="0.25">
      <c r="A136" s="74"/>
      <c r="B136" s="74"/>
      <c r="C136" s="13"/>
      <c r="D136" s="66"/>
      <c r="E136" s="17"/>
      <c r="F136" s="17"/>
      <c r="G136" s="21">
        <f t="shared" si="2"/>
        <v>0</v>
      </c>
      <c r="H136" s="66"/>
    </row>
    <row r="137" spans="1:8" x14ac:dyDescent="0.25">
      <c r="A137" s="74"/>
      <c r="B137" s="74"/>
      <c r="C137" s="13"/>
      <c r="D137" s="66"/>
      <c r="E137" s="17"/>
      <c r="F137" s="17"/>
      <c r="G137" s="21">
        <f t="shared" si="2"/>
        <v>0</v>
      </c>
      <c r="H137" s="66"/>
    </row>
    <row r="138" spans="1:8" x14ac:dyDescent="0.25">
      <c r="A138" s="74"/>
      <c r="B138" s="74"/>
      <c r="C138" s="13"/>
      <c r="D138" s="66"/>
      <c r="E138" s="17"/>
      <c r="F138" s="17"/>
      <c r="G138" s="21">
        <f t="shared" si="2"/>
        <v>0</v>
      </c>
      <c r="H138" s="66"/>
    </row>
    <row r="139" spans="1:8" x14ac:dyDescent="0.25">
      <c r="A139" s="74"/>
      <c r="B139" s="74"/>
      <c r="C139" s="13"/>
      <c r="D139" s="66"/>
      <c r="E139" s="17"/>
      <c r="F139" s="17"/>
      <c r="G139" s="21">
        <f t="shared" si="2"/>
        <v>0</v>
      </c>
      <c r="H139" s="66"/>
    </row>
    <row r="140" spans="1:8" x14ac:dyDescent="0.25">
      <c r="A140" s="74"/>
      <c r="B140" s="74"/>
      <c r="C140" s="13"/>
      <c r="D140" s="66"/>
      <c r="E140" s="17"/>
      <c r="F140" s="17"/>
      <c r="G140" s="21">
        <f t="shared" si="2"/>
        <v>0</v>
      </c>
      <c r="H140" s="66"/>
    </row>
    <row r="141" spans="1:8" x14ac:dyDescent="0.25">
      <c r="A141" s="74"/>
      <c r="B141" s="74"/>
      <c r="C141" s="13"/>
      <c r="D141" s="66"/>
      <c r="E141" s="17"/>
      <c r="F141" s="17"/>
      <c r="G141" s="21">
        <f t="shared" si="2"/>
        <v>0</v>
      </c>
      <c r="H141" s="66"/>
    </row>
    <row r="142" spans="1:8" x14ac:dyDescent="0.25">
      <c r="A142" s="74"/>
      <c r="B142" s="74"/>
      <c r="C142" s="13"/>
      <c r="D142" s="66"/>
      <c r="E142" s="17"/>
      <c r="F142" s="17"/>
      <c r="G142" s="21">
        <f t="shared" si="2"/>
        <v>0</v>
      </c>
      <c r="H142" s="66"/>
    </row>
    <row r="143" spans="1:8" x14ac:dyDescent="0.25">
      <c r="A143" s="74"/>
      <c r="B143" s="74"/>
      <c r="C143" s="13"/>
      <c r="D143" s="66"/>
      <c r="E143" s="17"/>
      <c r="F143" s="17"/>
      <c r="G143" s="21">
        <f t="shared" si="2"/>
        <v>0</v>
      </c>
      <c r="H143" s="66"/>
    </row>
    <row r="144" spans="1:8" x14ac:dyDescent="0.25">
      <c r="A144" s="74"/>
      <c r="B144" s="74"/>
      <c r="C144" s="13"/>
      <c r="D144" s="66"/>
      <c r="E144" s="17"/>
      <c r="F144" s="17"/>
      <c r="G144" s="21">
        <f t="shared" si="2"/>
        <v>0</v>
      </c>
      <c r="H144" s="66"/>
    </row>
    <row r="145" spans="1:8" x14ac:dyDescent="0.25">
      <c r="A145" s="74"/>
      <c r="B145" s="74"/>
      <c r="C145" s="13"/>
      <c r="D145" s="66"/>
      <c r="E145" s="17"/>
      <c r="F145" s="17"/>
      <c r="G145" s="21">
        <f t="shared" si="2"/>
        <v>0</v>
      </c>
      <c r="H145" s="66"/>
    </row>
    <row r="146" spans="1:8" x14ac:dyDescent="0.25">
      <c r="A146" s="74"/>
      <c r="B146" s="74"/>
      <c r="C146" s="13"/>
      <c r="D146" s="66"/>
      <c r="E146" s="17"/>
      <c r="F146" s="17"/>
      <c r="G146" s="21">
        <f t="shared" si="2"/>
        <v>0</v>
      </c>
      <c r="H146" s="66"/>
    </row>
    <row r="147" spans="1:8" x14ac:dyDescent="0.25">
      <c r="A147" s="74"/>
      <c r="B147" s="74"/>
      <c r="C147" s="13"/>
      <c r="D147" s="66"/>
      <c r="E147" s="17"/>
      <c r="F147" s="17"/>
      <c r="G147" s="21">
        <f t="shared" si="2"/>
        <v>0</v>
      </c>
      <c r="H147" s="66"/>
    </row>
    <row r="148" spans="1:8" x14ac:dyDescent="0.25">
      <c r="A148" s="74"/>
      <c r="B148" s="74"/>
      <c r="C148" s="13"/>
      <c r="D148" s="66"/>
      <c r="E148" s="17"/>
      <c r="F148" s="17"/>
      <c r="G148" s="21">
        <f t="shared" si="2"/>
        <v>0</v>
      </c>
      <c r="H148" s="66"/>
    </row>
    <row r="149" spans="1:8" x14ac:dyDescent="0.25">
      <c r="A149" s="74"/>
      <c r="B149" s="74"/>
      <c r="C149" s="13"/>
      <c r="D149" s="66"/>
      <c r="E149" s="17"/>
      <c r="F149" s="17"/>
      <c r="G149" s="21">
        <f t="shared" si="2"/>
        <v>0</v>
      </c>
      <c r="H149" s="66"/>
    </row>
    <row r="150" spans="1:8" x14ac:dyDescent="0.25">
      <c r="A150" s="74"/>
      <c r="B150" s="74"/>
      <c r="C150" s="13"/>
      <c r="D150" s="66"/>
      <c r="E150" s="17"/>
      <c r="F150" s="17"/>
      <c r="G150" s="21">
        <f t="shared" si="2"/>
        <v>0</v>
      </c>
      <c r="H150" s="66"/>
    </row>
    <row r="151" spans="1:8" x14ac:dyDescent="0.25">
      <c r="A151" s="74"/>
      <c r="B151" s="74"/>
      <c r="C151" s="13"/>
      <c r="D151" s="66"/>
      <c r="E151" s="17"/>
      <c r="F151" s="17"/>
      <c r="G151" s="21">
        <f t="shared" si="2"/>
        <v>0</v>
      </c>
      <c r="H151" s="66"/>
    </row>
    <row r="152" spans="1:8" x14ac:dyDescent="0.25">
      <c r="A152" s="74"/>
      <c r="B152" s="74"/>
      <c r="C152" s="13"/>
      <c r="D152" s="66"/>
      <c r="E152" s="17"/>
      <c r="F152" s="17"/>
      <c r="G152" s="21">
        <f t="shared" si="2"/>
        <v>0</v>
      </c>
      <c r="H152" s="66"/>
    </row>
    <row r="153" spans="1:8" x14ac:dyDescent="0.25">
      <c r="A153" s="74"/>
      <c r="B153" s="74"/>
      <c r="C153" s="13"/>
      <c r="D153" s="66"/>
      <c r="E153" s="17"/>
      <c r="F153" s="17"/>
      <c r="G153" s="21">
        <f t="shared" si="2"/>
        <v>0</v>
      </c>
      <c r="H153" s="66"/>
    </row>
    <row r="154" spans="1:8" x14ac:dyDescent="0.25">
      <c r="A154" s="74"/>
      <c r="B154" s="74"/>
      <c r="C154" s="13"/>
      <c r="D154" s="66"/>
      <c r="E154" s="17"/>
      <c r="F154" s="17"/>
      <c r="G154" s="21">
        <f t="shared" si="2"/>
        <v>0</v>
      </c>
      <c r="H154" s="66"/>
    </row>
    <row r="155" spans="1:8" x14ac:dyDescent="0.25">
      <c r="A155" s="74"/>
      <c r="B155" s="74"/>
      <c r="C155" s="13"/>
      <c r="D155" s="66"/>
      <c r="E155" s="17"/>
      <c r="F155" s="17"/>
      <c r="G155" s="21">
        <f t="shared" si="2"/>
        <v>0</v>
      </c>
      <c r="H155" s="66"/>
    </row>
    <row r="156" spans="1:8" x14ac:dyDescent="0.25">
      <c r="A156" s="74"/>
      <c r="B156" s="74"/>
      <c r="C156" s="13"/>
      <c r="D156" s="66"/>
      <c r="E156" s="17"/>
      <c r="F156" s="17"/>
      <c r="G156" s="21">
        <f t="shared" si="2"/>
        <v>0</v>
      </c>
      <c r="H156" s="66"/>
    </row>
    <row r="157" spans="1:8" x14ac:dyDescent="0.25">
      <c r="A157" s="74"/>
      <c r="B157" s="74"/>
      <c r="C157" s="13"/>
      <c r="D157" s="66"/>
      <c r="E157" s="17"/>
      <c r="F157" s="17"/>
      <c r="G157" s="21">
        <f t="shared" si="2"/>
        <v>0</v>
      </c>
      <c r="H157" s="66"/>
    </row>
    <row r="158" spans="1:8" x14ac:dyDescent="0.25">
      <c r="A158" s="74"/>
      <c r="B158" s="74"/>
      <c r="C158" s="13"/>
      <c r="D158" s="66"/>
      <c r="E158" s="17"/>
      <c r="F158" s="17"/>
      <c r="G158" s="21">
        <f t="shared" si="2"/>
        <v>0</v>
      </c>
      <c r="H158" s="66"/>
    </row>
    <row r="159" spans="1:8" x14ac:dyDescent="0.25">
      <c r="A159" s="74"/>
      <c r="B159" s="74"/>
      <c r="C159" s="13"/>
      <c r="D159" s="66"/>
      <c r="E159" s="17"/>
      <c r="F159" s="17"/>
      <c r="G159" s="21">
        <f t="shared" si="2"/>
        <v>0</v>
      </c>
      <c r="H159" s="66"/>
    </row>
    <row r="160" spans="1:8" x14ac:dyDescent="0.25">
      <c r="A160" s="74"/>
      <c r="B160" s="74"/>
      <c r="C160" s="13"/>
      <c r="D160" s="66"/>
      <c r="E160" s="17"/>
      <c r="F160" s="17"/>
      <c r="G160" s="21">
        <f t="shared" si="2"/>
        <v>0</v>
      </c>
      <c r="H160" s="66"/>
    </row>
    <row r="161" spans="1:8" x14ac:dyDescent="0.25">
      <c r="A161" s="74"/>
      <c r="B161" s="74"/>
      <c r="C161" s="13"/>
      <c r="D161" s="66"/>
      <c r="E161" s="17"/>
      <c r="F161" s="17"/>
      <c r="G161" s="21">
        <f t="shared" si="2"/>
        <v>0</v>
      </c>
      <c r="H161" s="66"/>
    </row>
    <row r="162" spans="1:8" x14ac:dyDescent="0.25">
      <c r="A162" s="74"/>
      <c r="B162" s="74"/>
      <c r="C162" s="13"/>
      <c r="D162" s="66"/>
      <c r="E162" s="17"/>
      <c r="F162" s="17"/>
      <c r="G162" s="21">
        <f t="shared" si="2"/>
        <v>0</v>
      </c>
      <c r="H162" s="66"/>
    </row>
    <row r="163" spans="1:8" x14ac:dyDescent="0.25">
      <c r="A163" s="74"/>
      <c r="B163" s="74"/>
      <c r="C163" s="13"/>
      <c r="D163" s="66"/>
      <c r="E163" s="17"/>
      <c r="F163" s="17"/>
      <c r="G163" s="21">
        <f t="shared" si="2"/>
        <v>0</v>
      </c>
      <c r="H163" s="66"/>
    </row>
    <row r="164" spans="1:8" x14ac:dyDescent="0.25">
      <c r="A164" s="74"/>
      <c r="B164" s="74"/>
      <c r="C164" s="13"/>
      <c r="D164" s="66"/>
      <c r="E164" s="17"/>
      <c r="F164" s="17"/>
      <c r="G164" s="21">
        <f t="shared" si="2"/>
        <v>0</v>
      </c>
      <c r="H164" s="66"/>
    </row>
    <row r="165" spans="1:8" x14ac:dyDescent="0.25">
      <c r="A165" s="74"/>
      <c r="B165" s="74"/>
      <c r="C165" s="13"/>
      <c r="D165" s="66"/>
      <c r="E165" s="17"/>
      <c r="F165" s="17"/>
      <c r="G165" s="21">
        <f t="shared" si="2"/>
        <v>0</v>
      </c>
      <c r="H165" s="66"/>
    </row>
    <row r="166" spans="1:8" x14ac:dyDescent="0.25">
      <c r="A166" s="74"/>
      <c r="B166" s="74"/>
      <c r="C166" s="13"/>
      <c r="D166" s="66"/>
      <c r="E166" s="17"/>
      <c r="F166" s="17"/>
      <c r="G166" s="21">
        <f t="shared" si="2"/>
        <v>0</v>
      </c>
      <c r="H166" s="66"/>
    </row>
    <row r="167" spans="1:8" x14ac:dyDescent="0.25">
      <c r="A167" s="74"/>
      <c r="B167" s="74"/>
      <c r="C167" s="13"/>
      <c r="D167" s="66"/>
      <c r="E167" s="17"/>
      <c r="F167" s="17"/>
      <c r="G167" s="21">
        <f t="shared" si="2"/>
        <v>0</v>
      </c>
      <c r="H167" s="66"/>
    </row>
    <row r="168" spans="1:8" x14ac:dyDescent="0.25">
      <c r="A168" s="74"/>
      <c r="B168" s="74"/>
      <c r="C168" s="13"/>
      <c r="D168" s="66"/>
      <c r="E168" s="17"/>
      <c r="F168" s="17"/>
      <c r="G168" s="21">
        <f t="shared" si="2"/>
        <v>0</v>
      </c>
      <c r="H168" s="66"/>
    </row>
    <row r="169" spans="1:8" x14ac:dyDescent="0.25">
      <c r="A169" s="74"/>
      <c r="B169" s="74"/>
      <c r="C169" s="13"/>
      <c r="D169" s="66"/>
      <c r="E169" s="17"/>
      <c r="F169" s="17"/>
      <c r="G169" s="21">
        <f t="shared" si="2"/>
        <v>0</v>
      </c>
      <c r="H169" s="66"/>
    </row>
    <row r="170" spans="1:8" x14ac:dyDescent="0.25">
      <c r="A170" s="74"/>
      <c r="B170" s="74"/>
      <c r="C170" s="13"/>
      <c r="D170" s="66"/>
      <c r="E170" s="17"/>
      <c r="F170" s="17"/>
      <c r="G170" s="21">
        <f t="shared" si="2"/>
        <v>0</v>
      </c>
      <c r="H170" s="66"/>
    </row>
    <row r="171" spans="1:8" x14ac:dyDescent="0.25">
      <c r="A171" s="74"/>
      <c r="B171" s="74"/>
      <c r="C171" s="13"/>
      <c r="D171" s="66"/>
      <c r="E171" s="17"/>
      <c r="F171" s="17"/>
      <c r="G171" s="21">
        <f t="shared" si="2"/>
        <v>0</v>
      </c>
      <c r="H171" s="66"/>
    </row>
    <row r="172" spans="1:8" x14ac:dyDescent="0.25">
      <c r="A172" s="74"/>
      <c r="B172" s="74"/>
      <c r="C172" s="13"/>
      <c r="D172" s="66"/>
      <c r="E172" s="17"/>
      <c r="F172" s="17"/>
      <c r="G172" s="21">
        <f t="shared" si="2"/>
        <v>0</v>
      </c>
      <c r="H172" s="66"/>
    </row>
    <row r="173" spans="1:8" x14ac:dyDescent="0.25">
      <c r="A173" s="74"/>
      <c r="B173" s="74"/>
      <c r="C173" s="13"/>
      <c r="D173" s="66"/>
      <c r="E173" s="17"/>
      <c r="F173" s="17"/>
      <c r="G173" s="21">
        <f t="shared" si="2"/>
        <v>0</v>
      </c>
      <c r="H173" s="66"/>
    </row>
    <row r="174" spans="1:8" x14ac:dyDescent="0.25">
      <c r="A174" s="74"/>
      <c r="B174" s="74"/>
      <c r="C174" s="13"/>
      <c r="D174" s="66"/>
      <c r="E174" s="17"/>
      <c r="F174" s="17"/>
      <c r="G174" s="21">
        <f t="shared" si="2"/>
        <v>0</v>
      </c>
      <c r="H174" s="66"/>
    </row>
    <row r="175" spans="1:8" x14ac:dyDescent="0.25">
      <c r="A175" s="74"/>
      <c r="B175" s="74"/>
      <c r="C175" s="13"/>
      <c r="D175" s="66"/>
      <c r="E175" s="17"/>
      <c r="F175" s="17"/>
      <c r="G175" s="21">
        <f t="shared" si="2"/>
        <v>0</v>
      </c>
      <c r="H175" s="66"/>
    </row>
    <row r="176" spans="1:8" x14ac:dyDescent="0.25">
      <c r="A176" s="74"/>
      <c r="B176" s="74"/>
      <c r="C176" s="13"/>
      <c r="D176" s="66"/>
      <c r="E176" s="17"/>
      <c r="F176" s="17"/>
      <c r="G176" s="21">
        <f t="shared" si="2"/>
        <v>0</v>
      </c>
      <c r="H176" s="66"/>
    </row>
    <row r="177" spans="1:8" x14ac:dyDescent="0.25">
      <c r="A177" s="74"/>
      <c r="B177" s="74"/>
      <c r="C177" s="13"/>
      <c r="D177" s="66"/>
      <c r="E177" s="17"/>
      <c r="F177" s="17"/>
      <c r="G177" s="21">
        <f t="shared" si="2"/>
        <v>0</v>
      </c>
      <c r="H177" s="66"/>
    </row>
    <row r="178" spans="1:8" x14ac:dyDescent="0.25">
      <c r="A178" s="74"/>
      <c r="B178" s="74"/>
      <c r="C178" s="13"/>
      <c r="D178" s="66"/>
      <c r="E178" s="17"/>
      <c r="F178" s="17"/>
      <c r="G178" s="21">
        <f t="shared" si="2"/>
        <v>0</v>
      </c>
      <c r="H178" s="66"/>
    </row>
    <row r="179" spans="1:8" x14ac:dyDescent="0.25">
      <c r="A179" s="74"/>
      <c r="B179" s="74"/>
      <c r="C179" s="13"/>
      <c r="D179" s="66"/>
      <c r="E179" s="17"/>
      <c r="F179" s="17"/>
      <c r="G179" s="21">
        <f t="shared" si="2"/>
        <v>0</v>
      </c>
      <c r="H179" s="66"/>
    </row>
    <row r="180" spans="1:8" x14ac:dyDescent="0.25">
      <c r="A180" s="74"/>
      <c r="B180" s="74"/>
      <c r="C180" s="13"/>
      <c r="D180" s="66"/>
      <c r="E180" s="17"/>
      <c r="F180" s="17"/>
      <c r="G180" s="21">
        <f t="shared" si="2"/>
        <v>0</v>
      </c>
      <c r="H180" s="66"/>
    </row>
    <row r="181" spans="1:8" x14ac:dyDescent="0.25">
      <c r="A181" s="74"/>
      <c r="B181" s="74"/>
      <c r="C181" s="13"/>
      <c r="D181" s="66"/>
      <c r="E181" s="17"/>
      <c r="F181" s="17"/>
      <c r="G181" s="21">
        <f t="shared" si="2"/>
        <v>0</v>
      </c>
      <c r="H181" s="66"/>
    </row>
    <row r="182" spans="1:8" x14ac:dyDescent="0.25">
      <c r="A182" s="74"/>
      <c r="B182" s="74"/>
      <c r="C182" s="13"/>
      <c r="D182" s="66"/>
      <c r="E182" s="17"/>
      <c r="F182" s="17"/>
      <c r="G182" s="21">
        <f t="shared" si="2"/>
        <v>0</v>
      </c>
      <c r="H182" s="66"/>
    </row>
    <row r="183" spans="1:8" x14ac:dyDescent="0.25">
      <c r="A183" s="74"/>
      <c r="B183" s="74"/>
      <c r="C183" s="13"/>
      <c r="D183" s="66"/>
      <c r="E183" s="17"/>
      <c r="F183" s="17"/>
      <c r="G183" s="21">
        <f t="shared" si="2"/>
        <v>0</v>
      </c>
      <c r="H183" s="66"/>
    </row>
    <row r="184" spans="1:8" x14ac:dyDescent="0.25">
      <c r="A184" s="74"/>
      <c r="B184" s="74"/>
      <c r="C184" s="13"/>
      <c r="D184" s="66"/>
      <c r="E184" s="17"/>
      <c r="F184" s="17"/>
      <c r="G184" s="21">
        <f t="shared" si="2"/>
        <v>0</v>
      </c>
      <c r="H184" s="66"/>
    </row>
    <row r="185" spans="1:8" x14ac:dyDescent="0.25">
      <c r="A185" s="74"/>
      <c r="B185" s="74"/>
      <c r="C185" s="13"/>
      <c r="D185" s="66"/>
      <c r="E185" s="17"/>
      <c r="F185" s="17"/>
      <c r="G185" s="21">
        <f t="shared" si="2"/>
        <v>0</v>
      </c>
      <c r="H185" s="66"/>
    </row>
    <row r="186" spans="1:8" x14ac:dyDescent="0.25">
      <c r="A186" s="74"/>
      <c r="B186" s="74"/>
      <c r="C186" s="13"/>
      <c r="D186" s="66"/>
      <c r="E186" s="17"/>
      <c r="F186" s="17"/>
      <c r="G186" s="21">
        <f t="shared" si="2"/>
        <v>0</v>
      </c>
      <c r="H186" s="66"/>
    </row>
    <row r="187" spans="1:8" x14ac:dyDescent="0.25">
      <c r="A187" s="74"/>
      <c r="B187" s="74"/>
      <c r="C187" s="13"/>
      <c r="D187" s="66"/>
      <c r="E187" s="17"/>
      <c r="F187" s="17"/>
      <c r="G187" s="21">
        <f t="shared" si="2"/>
        <v>0</v>
      </c>
      <c r="H187" s="66"/>
    </row>
    <row r="188" spans="1:8" x14ac:dyDescent="0.25">
      <c r="A188" s="74"/>
      <c r="B188" s="74"/>
      <c r="C188" s="13"/>
      <c r="D188" s="66"/>
      <c r="E188" s="17"/>
      <c r="F188" s="17"/>
      <c r="G188" s="21">
        <f t="shared" si="2"/>
        <v>0</v>
      </c>
      <c r="H188" s="66"/>
    </row>
    <row r="189" spans="1:8" x14ac:dyDescent="0.25">
      <c r="A189" s="74"/>
      <c r="B189" s="74"/>
      <c r="C189" s="13"/>
      <c r="D189" s="66"/>
      <c r="E189" s="17"/>
      <c r="F189" s="17"/>
      <c r="G189" s="21">
        <f t="shared" si="2"/>
        <v>0</v>
      </c>
      <c r="H189" s="66"/>
    </row>
    <row r="190" spans="1:8" x14ac:dyDescent="0.25">
      <c r="A190" s="74"/>
      <c r="B190" s="74"/>
      <c r="C190" s="13"/>
      <c r="D190" s="66"/>
      <c r="E190" s="17"/>
      <c r="F190" s="17"/>
      <c r="G190" s="21">
        <f t="shared" si="2"/>
        <v>0</v>
      </c>
      <c r="H190" s="66"/>
    </row>
    <row r="191" spans="1:8" x14ac:dyDescent="0.25">
      <c r="A191" s="74"/>
      <c r="B191" s="74"/>
      <c r="C191" s="13"/>
      <c r="D191" s="66"/>
      <c r="E191" s="17"/>
      <c r="F191" s="17"/>
      <c r="G191" s="21">
        <f t="shared" si="2"/>
        <v>0</v>
      </c>
      <c r="H191" s="66"/>
    </row>
    <row r="192" spans="1:8" x14ac:dyDescent="0.25">
      <c r="A192" s="74"/>
      <c r="B192" s="74"/>
      <c r="C192" s="13"/>
      <c r="D192" s="66"/>
      <c r="E192" s="17"/>
      <c r="F192" s="17"/>
      <c r="G192" s="21">
        <f t="shared" si="2"/>
        <v>0</v>
      </c>
      <c r="H192" s="66"/>
    </row>
    <row r="193" spans="1:8" x14ac:dyDescent="0.25">
      <c r="A193" s="74"/>
      <c r="B193" s="74"/>
      <c r="C193" s="13"/>
      <c r="D193" s="66"/>
      <c r="E193" s="17"/>
      <c r="F193" s="17"/>
      <c r="G193" s="21">
        <f t="shared" si="2"/>
        <v>0</v>
      </c>
      <c r="H193" s="66"/>
    </row>
    <row r="194" spans="1:8" x14ac:dyDescent="0.25">
      <c r="A194" s="74"/>
      <c r="B194" s="74"/>
      <c r="C194" s="13"/>
      <c r="D194" s="66"/>
      <c r="E194" s="17"/>
      <c r="F194" s="17"/>
      <c r="G194" s="21">
        <f t="shared" si="2"/>
        <v>0</v>
      </c>
      <c r="H194" s="66"/>
    </row>
    <row r="195" spans="1:8" x14ac:dyDescent="0.25">
      <c r="A195" s="74"/>
      <c r="B195" s="74"/>
      <c r="C195" s="13"/>
      <c r="D195" s="66"/>
      <c r="E195" s="17"/>
      <c r="F195" s="17"/>
      <c r="G195" s="21">
        <f t="shared" si="2"/>
        <v>0</v>
      </c>
      <c r="H195" s="66"/>
    </row>
    <row r="196" spans="1:8" x14ac:dyDescent="0.25">
      <c r="A196" s="74"/>
      <c r="B196" s="74"/>
      <c r="C196" s="13"/>
      <c r="D196" s="66"/>
      <c r="E196" s="17"/>
      <c r="F196" s="17"/>
      <c r="G196" s="21">
        <f t="shared" si="2"/>
        <v>0</v>
      </c>
      <c r="H196" s="66"/>
    </row>
    <row r="197" spans="1:8" x14ac:dyDescent="0.25">
      <c r="A197" s="74"/>
      <c r="B197" s="74"/>
      <c r="C197" s="13"/>
      <c r="D197" s="66"/>
      <c r="E197" s="17"/>
      <c r="F197" s="17"/>
      <c r="G197" s="21">
        <f t="shared" si="2"/>
        <v>0</v>
      </c>
      <c r="H197" s="66"/>
    </row>
    <row r="198" spans="1:8" x14ac:dyDescent="0.25">
      <c r="A198" s="74"/>
      <c r="B198" s="74"/>
      <c r="C198" s="13"/>
      <c r="D198" s="66"/>
      <c r="E198" s="17"/>
      <c r="F198" s="17"/>
      <c r="G198" s="21">
        <f t="shared" ref="G198:G261" si="3">G197+E198-F198</f>
        <v>0</v>
      </c>
      <c r="H198" s="66"/>
    </row>
    <row r="199" spans="1:8" x14ac:dyDescent="0.25">
      <c r="A199" s="74"/>
      <c r="B199" s="74"/>
      <c r="C199" s="13"/>
      <c r="D199" s="66"/>
      <c r="E199" s="17"/>
      <c r="F199" s="17"/>
      <c r="G199" s="21">
        <f t="shared" si="3"/>
        <v>0</v>
      </c>
      <c r="H199" s="66"/>
    </row>
    <row r="200" spans="1:8" x14ac:dyDescent="0.25">
      <c r="A200" s="74"/>
      <c r="B200" s="74"/>
      <c r="C200" s="13"/>
      <c r="D200" s="66"/>
      <c r="E200" s="17"/>
      <c r="F200" s="17"/>
      <c r="G200" s="21">
        <f t="shared" si="3"/>
        <v>0</v>
      </c>
      <c r="H200" s="66"/>
    </row>
    <row r="201" spans="1:8" x14ac:dyDescent="0.25">
      <c r="A201" s="74"/>
      <c r="B201" s="74"/>
      <c r="C201" s="13"/>
      <c r="D201" s="66"/>
      <c r="E201" s="17"/>
      <c r="F201" s="17"/>
      <c r="G201" s="21">
        <f t="shared" si="3"/>
        <v>0</v>
      </c>
      <c r="H201" s="66"/>
    </row>
    <row r="202" spans="1:8" x14ac:dyDescent="0.25">
      <c r="A202" s="74"/>
      <c r="B202" s="74"/>
      <c r="C202" s="13"/>
      <c r="D202" s="66"/>
      <c r="E202" s="17"/>
      <c r="F202" s="17"/>
      <c r="G202" s="21">
        <f t="shared" si="3"/>
        <v>0</v>
      </c>
      <c r="H202" s="66"/>
    </row>
    <row r="203" spans="1:8" x14ac:dyDescent="0.25">
      <c r="A203" s="74"/>
      <c r="B203" s="74"/>
      <c r="C203" s="13"/>
      <c r="D203" s="66"/>
      <c r="E203" s="17"/>
      <c r="F203" s="17"/>
      <c r="G203" s="21">
        <f t="shared" si="3"/>
        <v>0</v>
      </c>
      <c r="H203" s="66"/>
    </row>
    <row r="204" spans="1:8" x14ac:dyDescent="0.25">
      <c r="A204" s="74"/>
      <c r="B204" s="74"/>
      <c r="C204" s="13"/>
      <c r="D204" s="66"/>
      <c r="E204" s="17"/>
      <c r="F204" s="17"/>
      <c r="G204" s="21">
        <f t="shared" si="3"/>
        <v>0</v>
      </c>
      <c r="H204" s="66"/>
    </row>
    <row r="205" spans="1:8" x14ac:dyDescent="0.25">
      <c r="A205" s="74"/>
      <c r="B205" s="74"/>
      <c r="C205" s="13"/>
      <c r="D205" s="66"/>
      <c r="E205" s="17"/>
      <c r="F205" s="17"/>
      <c r="G205" s="21">
        <f t="shared" si="3"/>
        <v>0</v>
      </c>
      <c r="H205" s="66"/>
    </row>
    <row r="206" spans="1:8" x14ac:dyDescent="0.25">
      <c r="A206" s="74"/>
      <c r="B206" s="74"/>
      <c r="C206" s="13"/>
      <c r="D206" s="66"/>
      <c r="E206" s="17"/>
      <c r="F206" s="17"/>
      <c r="G206" s="21">
        <f t="shared" si="3"/>
        <v>0</v>
      </c>
      <c r="H206" s="66"/>
    </row>
    <row r="207" spans="1:8" x14ac:dyDescent="0.25">
      <c r="A207" s="74"/>
      <c r="B207" s="74"/>
      <c r="C207" s="13"/>
      <c r="D207" s="66"/>
      <c r="E207" s="17"/>
      <c r="F207" s="17"/>
      <c r="G207" s="21">
        <f t="shared" si="3"/>
        <v>0</v>
      </c>
      <c r="H207" s="66"/>
    </row>
    <row r="208" spans="1:8" x14ac:dyDescent="0.25">
      <c r="A208" s="74"/>
      <c r="B208" s="74"/>
      <c r="C208" s="13"/>
      <c r="D208" s="66"/>
      <c r="E208" s="17"/>
      <c r="F208" s="17"/>
      <c r="G208" s="21">
        <f t="shared" si="3"/>
        <v>0</v>
      </c>
      <c r="H208" s="66"/>
    </row>
    <row r="209" spans="1:8" x14ac:dyDescent="0.25">
      <c r="A209" s="74"/>
      <c r="B209" s="74"/>
      <c r="C209" s="13"/>
      <c r="D209" s="66"/>
      <c r="E209" s="17"/>
      <c r="F209" s="17"/>
      <c r="G209" s="21">
        <f t="shared" si="3"/>
        <v>0</v>
      </c>
      <c r="H209" s="66"/>
    </row>
    <row r="210" spans="1:8" x14ac:dyDescent="0.25">
      <c r="A210" s="74"/>
      <c r="B210" s="74"/>
      <c r="C210" s="13"/>
      <c r="D210" s="66"/>
      <c r="E210" s="17"/>
      <c r="F210" s="17"/>
      <c r="G210" s="21">
        <f t="shared" si="3"/>
        <v>0</v>
      </c>
      <c r="H210" s="66"/>
    </row>
    <row r="211" spans="1:8" x14ac:dyDescent="0.25">
      <c r="A211" s="74"/>
      <c r="B211" s="74"/>
      <c r="C211" s="13"/>
      <c r="D211" s="66"/>
      <c r="E211" s="17"/>
      <c r="F211" s="17"/>
      <c r="G211" s="21">
        <f t="shared" si="3"/>
        <v>0</v>
      </c>
      <c r="H211" s="66"/>
    </row>
    <row r="212" spans="1:8" x14ac:dyDescent="0.25">
      <c r="A212" s="74"/>
      <c r="B212" s="74"/>
      <c r="C212" s="13"/>
      <c r="D212" s="66"/>
      <c r="E212" s="17"/>
      <c r="F212" s="17"/>
      <c r="G212" s="21">
        <f t="shared" si="3"/>
        <v>0</v>
      </c>
      <c r="H212" s="66"/>
    </row>
    <row r="213" spans="1:8" x14ac:dyDescent="0.25">
      <c r="A213" s="74"/>
      <c r="B213" s="74"/>
      <c r="C213" s="13"/>
      <c r="D213" s="66"/>
      <c r="E213" s="17"/>
      <c r="F213" s="17"/>
      <c r="G213" s="21">
        <f t="shared" si="3"/>
        <v>0</v>
      </c>
      <c r="H213" s="66"/>
    </row>
    <row r="214" spans="1:8" x14ac:dyDescent="0.25">
      <c r="A214" s="74"/>
      <c r="B214" s="74"/>
      <c r="C214" s="13"/>
      <c r="D214" s="66"/>
      <c r="E214" s="17"/>
      <c r="F214" s="17"/>
      <c r="G214" s="21">
        <f t="shared" si="3"/>
        <v>0</v>
      </c>
      <c r="H214" s="66"/>
    </row>
    <row r="215" spans="1:8" x14ac:dyDescent="0.25">
      <c r="A215" s="74"/>
      <c r="B215" s="74"/>
      <c r="C215" s="13"/>
      <c r="D215" s="66"/>
      <c r="E215" s="17"/>
      <c r="F215" s="17"/>
      <c r="G215" s="21">
        <f t="shared" si="3"/>
        <v>0</v>
      </c>
      <c r="H215" s="66"/>
    </row>
    <row r="216" spans="1:8" x14ac:dyDescent="0.25">
      <c r="A216" s="74"/>
      <c r="B216" s="74"/>
      <c r="C216" s="13"/>
      <c r="D216" s="66"/>
      <c r="E216" s="17"/>
      <c r="F216" s="17"/>
      <c r="G216" s="21">
        <f t="shared" si="3"/>
        <v>0</v>
      </c>
      <c r="H216" s="66"/>
    </row>
    <row r="217" spans="1:8" x14ac:dyDescent="0.25">
      <c r="A217" s="74"/>
      <c r="B217" s="74"/>
      <c r="C217" s="13"/>
      <c r="D217" s="66"/>
      <c r="E217" s="17"/>
      <c r="F217" s="17"/>
      <c r="G217" s="21">
        <f t="shared" si="3"/>
        <v>0</v>
      </c>
      <c r="H217" s="66"/>
    </row>
    <row r="218" spans="1:8" x14ac:dyDescent="0.25">
      <c r="A218" s="74"/>
      <c r="B218" s="74"/>
      <c r="C218" s="13"/>
      <c r="D218" s="66"/>
      <c r="E218" s="17"/>
      <c r="F218" s="17"/>
      <c r="G218" s="21">
        <f t="shared" si="3"/>
        <v>0</v>
      </c>
      <c r="H218" s="66"/>
    </row>
    <row r="219" spans="1:8" x14ac:dyDescent="0.25">
      <c r="A219" s="74"/>
      <c r="B219" s="74"/>
      <c r="C219" s="13"/>
      <c r="D219" s="66"/>
      <c r="E219" s="17"/>
      <c r="F219" s="17"/>
      <c r="G219" s="21">
        <f t="shared" si="3"/>
        <v>0</v>
      </c>
      <c r="H219" s="66"/>
    </row>
    <row r="220" spans="1:8" x14ac:dyDescent="0.25">
      <c r="A220" s="74"/>
      <c r="B220" s="74"/>
      <c r="C220" s="13"/>
      <c r="D220" s="66"/>
      <c r="E220" s="17"/>
      <c r="F220" s="17"/>
      <c r="G220" s="21">
        <f t="shared" si="3"/>
        <v>0</v>
      </c>
      <c r="H220" s="66"/>
    </row>
    <row r="221" spans="1:8" x14ac:dyDescent="0.25">
      <c r="A221" s="74"/>
      <c r="B221" s="74"/>
      <c r="C221" s="13"/>
      <c r="D221" s="66"/>
      <c r="E221" s="17"/>
      <c r="F221" s="17"/>
      <c r="G221" s="21">
        <f t="shared" si="3"/>
        <v>0</v>
      </c>
      <c r="H221" s="66"/>
    </row>
    <row r="222" spans="1:8" x14ac:dyDescent="0.25">
      <c r="A222" s="74"/>
      <c r="B222" s="74"/>
      <c r="C222" s="13"/>
      <c r="D222" s="66"/>
      <c r="E222" s="17"/>
      <c r="F222" s="17"/>
      <c r="G222" s="21">
        <f t="shared" si="3"/>
        <v>0</v>
      </c>
      <c r="H222" s="66"/>
    </row>
    <row r="223" spans="1:8" x14ac:dyDescent="0.25">
      <c r="A223" s="74"/>
      <c r="B223" s="74"/>
      <c r="C223" s="13"/>
      <c r="D223" s="66"/>
      <c r="E223" s="17"/>
      <c r="F223" s="17"/>
      <c r="G223" s="21">
        <f t="shared" si="3"/>
        <v>0</v>
      </c>
      <c r="H223" s="66"/>
    </row>
    <row r="224" spans="1:8" x14ac:dyDescent="0.25">
      <c r="A224" s="74"/>
      <c r="B224" s="74"/>
      <c r="C224" s="13"/>
      <c r="D224" s="66"/>
      <c r="E224" s="17"/>
      <c r="F224" s="17"/>
      <c r="G224" s="21">
        <f t="shared" si="3"/>
        <v>0</v>
      </c>
      <c r="H224" s="66"/>
    </row>
    <row r="225" spans="1:8" x14ac:dyDescent="0.25">
      <c r="A225" s="74"/>
      <c r="B225" s="74"/>
      <c r="C225" s="13"/>
      <c r="D225" s="66"/>
      <c r="E225" s="17"/>
      <c r="F225" s="17"/>
      <c r="G225" s="21">
        <f t="shared" si="3"/>
        <v>0</v>
      </c>
      <c r="H225" s="66"/>
    </row>
    <row r="226" spans="1:8" x14ac:dyDescent="0.25">
      <c r="A226" s="74"/>
      <c r="B226" s="74"/>
      <c r="C226" s="13"/>
      <c r="D226" s="66"/>
      <c r="E226" s="17"/>
      <c r="F226" s="17"/>
      <c r="G226" s="21">
        <f t="shared" si="3"/>
        <v>0</v>
      </c>
      <c r="H226" s="66"/>
    </row>
    <row r="227" spans="1:8" x14ac:dyDescent="0.25">
      <c r="A227" s="74"/>
      <c r="B227" s="74"/>
      <c r="C227" s="13"/>
      <c r="D227" s="66"/>
      <c r="E227" s="17"/>
      <c r="F227" s="17"/>
      <c r="G227" s="21">
        <f t="shared" si="3"/>
        <v>0</v>
      </c>
      <c r="H227" s="66"/>
    </row>
    <row r="228" spans="1:8" x14ac:dyDescent="0.25">
      <c r="A228" s="74"/>
      <c r="B228" s="74"/>
      <c r="C228" s="13"/>
      <c r="D228" s="66"/>
      <c r="E228" s="17"/>
      <c r="F228" s="17"/>
      <c r="G228" s="21">
        <f t="shared" si="3"/>
        <v>0</v>
      </c>
      <c r="H228" s="66"/>
    </row>
    <row r="229" spans="1:8" x14ac:dyDescent="0.25">
      <c r="A229" s="74"/>
      <c r="B229" s="74"/>
      <c r="C229" s="13"/>
      <c r="D229" s="66"/>
      <c r="E229" s="17"/>
      <c r="F229" s="17"/>
      <c r="G229" s="21">
        <f t="shared" si="3"/>
        <v>0</v>
      </c>
      <c r="H229" s="66"/>
    </row>
    <row r="230" spans="1:8" x14ac:dyDescent="0.25">
      <c r="A230" s="74"/>
      <c r="B230" s="74"/>
      <c r="C230" s="13"/>
      <c r="D230" s="66"/>
      <c r="E230" s="17"/>
      <c r="F230" s="17"/>
      <c r="G230" s="21">
        <f t="shared" si="3"/>
        <v>0</v>
      </c>
      <c r="H230" s="66"/>
    </row>
    <row r="231" spans="1:8" x14ac:dyDescent="0.25">
      <c r="A231" s="74"/>
      <c r="B231" s="74"/>
      <c r="C231" s="13"/>
      <c r="D231" s="66"/>
      <c r="E231" s="17"/>
      <c r="F231" s="17"/>
      <c r="G231" s="21">
        <f t="shared" si="3"/>
        <v>0</v>
      </c>
      <c r="H231" s="66"/>
    </row>
    <row r="232" spans="1:8" x14ac:dyDescent="0.25">
      <c r="A232" s="74"/>
      <c r="B232" s="74"/>
      <c r="C232" s="13"/>
      <c r="D232" s="66"/>
      <c r="E232" s="17"/>
      <c r="F232" s="17"/>
      <c r="G232" s="21">
        <f t="shared" si="3"/>
        <v>0</v>
      </c>
      <c r="H232" s="66"/>
    </row>
    <row r="233" spans="1:8" x14ac:dyDescent="0.25">
      <c r="A233" s="74"/>
      <c r="B233" s="74"/>
      <c r="C233" s="13"/>
      <c r="D233" s="66"/>
      <c r="E233" s="17"/>
      <c r="F233" s="17"/>
      <c r="G233" s="21">
        <f t="shared" si="3"/>
        <v>0</v>
      </c>
      <c r="H233" s="66"/>
    </row>
    <row r="234" spans="1:8" x14ac:dyDescent="0.25">
      <c r="A234" s="74"/>
      <c r="B234" s="74"/>
      <c r="C234" s="13"/>
      <c r="D234" s="66"/>
      <c r="E234" s="17"/>
      <c r="F234" s="17"/>
      <c r="G234" s="21">
        <f t="shared" si="3"/>
        <v>0</v>
      </c>
      <c r="H234" s="66"/>
    </row>
    <row r="235" spans="1:8" x14ac:dyDescent="0.25">
      <c r="A235" s="74"/>
      <c r="B235" s="74"/>
      <c r="C235" s="13"/>
      <c r="D235" s="66"/>
      <c r="E235" s="17"/>
      <c r="F235" s="17"/>
      <c r="G235" s="21">
        <f t="shared" si="3"/>
        <v>0</v>
      </c>
      <c r="H235" s="66"/>
    </row>
    <row r="236" spans="1:8" x14ac:dyDescent="0.25">
      <c r="A236" s="74"/>
      <c r="B236" s="74"/>
      <c r="C236" s="13"/>
      <c r="D236" s="66"/>
      <c r="E236" s="17"/>
      <c r="F236" s="17"/>
      <c r="G236" s="21">
        <f t="shared" si="3"/>
        <v>0</v>
      </c>
      <c r="H236" s="66"/>
    </row>
    <row r="237" spans="1:8" x14ac:dyDescent="0.25">
      <c r="A237" s="74"/>
      <c r="B237" s="74"/>
      <c r="C237" s="13"/>
      <c r="D237" s="66"/>
      <c r="E237" s="17"/>
      <c r="F237" s="17"/>
      <c r="G237" s="21">
        <f t="shared" si="3"/>
        <v>0</v>
      </c>
      <c r="H237" s="66"/>
    </row>
    <row r="238" spans="1:8" x14ac:dyDescent="0.25">
      <c r="A238" s="74"/>
      <c r="B238" s="74"/>
      <c r="C238" s="13"/>
      <c r="D238" s="66"/>
      <c r="E238" s="17"/>
      <c r="F238" s="17"/>
      <c r="G238" s="21">
        <f t="shared" si="3"/>
        <v>0</v>
      </c>
      <c r="H238" s="66"/>
    </row>
    <row r="239" spans="1:8" x14ac:dyDescent="0.25">
      <c r="A239" s="74"/>
      <c r="B239" s="74"/>
      <c r="C239" s="13"/>
      <c r="D239" s="66"/>
      <c r="E239" s="17"/>
      <c r="F239" s="17"/>
      <c r="G239" s="21">
        <f t="shared" si="3"/>
        <v>0</v>
      </c>
      <c r="H239" s="66"/>
    </row>
    <row r="240" spans="1:8" x14ac:dyDescent="0.25">
      <c r="A240" s="74"/>
      <c r="B240" s="74"/>
      <c r="C240" s="13"/>
      <c r="D240" s="66"/>
      <c r="E240" s="17"/>
      <c r="F240" s="17"/>
      <c r="G240" s="21">
        <f t="shared" si="3"/>
        <v>0</v>
      </c>
      <c r="H240" s="66"/>
    </row>
    <row r="241" spans="1:8" x14ac:dyDescent="0.25">
      <c r="A241" s="74"/>
      <c r="B241" s="74"/>
      <c r="C241" s="13"/>
      <c r="D241" s="66"/>
      <c r="E241" s="17"/>
      <c r="F241" s="17"/>
      <c r="G241" s="21">
        <f t="shared" si="3"/>
        <v>0</v>
      </c>
      <c r="H241" s="66"/>
    </row>
    <row r="242" spans="1:8" x14ac:dyDescent="0.25">
      <c r="A242" s="74"/>
      <c r="B242" s="74"/>
      <c r="C242" s="13"/>
      <c r="D242" s="66"/>
      <c r="E242" s="17"/>
      <c r="F242" s="17"/>
      <c r="G242" s="21">
        <f t="shared" si="3"/>
        <v>0</v>
      </c>
      <c r="H242" s="66"/>
    </row>
    <row r="243" spans="1:8" x14ac:dyDescent="0.25">
      <c r="A243" s="74"/>
      <c r="B243" s="74"/>
      <c r="C243" s="13"/>
      <c r="D243" s="66"/>
      <c r="E243" s="17"/>
      <c r="F243" s="17"/>
      <c r="G243" s="21">
        <f t="shared" si="3"/>
        <v>0</v>
      </c>
      <c r="H243" s="66"/>
    </row>
    <row r="244" spans="1:8" x14ac:dyDescent="0.25">
      <c r="A244" s="74"/>
      <c r="B244" s="74"/>
      <c r="C244" s="13"/>
      <c r="D244" s="66"/>
      <c r="E244" s="17"/>
      <c r="F244" s="17"/>
      <c r="G244" s="21">
        <f t="shared" si="3"/>
        <v>0</v>
      </c>
      <c r="H244" s="66"/>
    </row>
    <row r="245" spans="1:8" x14ac:dyDescent="0.25">
      <c r="A245" s="74"/>
      <c r="B245" s="74"/>
      <c r="C245" s="13"/>
      <c r="D245" s="66"/>
      <c r="E245" s="17"/>
      <c r="F245" s="17"/>
      <c r="G245" s="21">
        <f t="shared" si="3"/>
        <v>0</v>
      </c>
      <c r="H245" s="66"/>
    </row>
    <row r="246" spans="1:8" x14ac:dyDescent="0.25">
      <c r="A246" s="74"/>
      <c r="B246" s="74"/>
      <c r="C246" s="13"/>
      <c r="D246" s="66"/>
      <c r="E246" s="17"/>
      <c r="F246" s="17"/>
      <c r="G246" s="21">
        <f t="shared" si="3"/>
        <v>0</v>
      </c>
      <c r="H246" s="66"/>
    </row>
    <row r="247" spans="1:8" x14ac:dyDescent="0.25">
      <c r="A247" s="74"/>
      <c r="B247" s="74"/>
      <c r="C247" s="13"/>
      <c r="D247" s="66"/>
      <c r="E247" s="17"/>
      <c r="F247" s="17"/>
      <c r="G247" s="21">
        <f t="shared" si="3"/>
        <v>0</v>
      </c>
      <c r="H247" s="66"/>
    </row>
    <row r="248" spans="1:8" x14ac:dyDescent="0.25">
      <c r="A248" s="74"/>
      <c r="B248" s="74"/>
      <c r="C248" s="13"/>
      <c r="D248" s="66"/>
      <c r="E248" s="17"/>
      <c r="F248" s="17"/>
      <c r="G248" s="21">
        <f t="shared" si="3"/>
        <v>0</v>
      </c>
      <c r="H248" s="66"/>
    </row>
    <row r="249" spans="1:8" x14ac:dyDescent="0.25">
      <c r="A249" s="74"/>
      <c r="B249" s="74"/>
      <c r="C249" s="13"/>
      <c r="D249" s="66"/>
      <c r="E249" s="17"/>
      <c r="F249" s="17"/>
      <c r="G249" s="21">
        <f t="shared" si="3"/>
        <v>0</v>
      </c>
      <c r="H249" s="66"/>
    </row>
    <row r="250" spans="1:8" x14ac:dyDescent="0.25">
      <c r="A250" s="74"/>
      <c r="B250" s="74"/>
      <c r="C250" s="13"/>
      <c r="D250" s="66"/>
      <c r="E250" s="17"/>
      <c r="F250" s="17"/>
      <c r="G250" s="21">
        <f t="shared" si="3"/>
        <v>0</v>
      </c>
      <c r="H250" s="66"/>
    </row>
    <row r="251" spans="1:8" x14ac:dyDescent="0.25">
      <c r="A251" s="74"/>
      <c r="B251" s="74"/>
      <c r="C251" s="13"/>
      <c r="D251" s="66"/>
      <c r="E251" s="17"/>
      <c r="F251" s="17"/>
      <c r="G251" s="21">
        <f t="shared" si="3"/>
        <v>0</v>
      </c>
      <c r="H251" s="66"/>
    </row>
    <row r="252" spans="1:8" x14ac:dyDescent="0.25">
      <c r="A252" s="74"/>
      <c r="B252" s="74"/>
      <c r="C252" s="13"/>
      <c r="D252" s="66"/>
      <c r="E252" s="17"/>
      <c r="F252" s="17"/>
      <c r="G252" s="21">
        <f t="shared" si="3"/>
        <v>0</v>
      </c>
      <c r="H252" s="66"/>
    </row>
    <row r="253" spans="1:8" x14ac:dyDescent="0.25">
      <c r="A253" s="74"/>
      <c r="B253" s="74"/>
      <c r="C253" s="13"/>
      <c r="D253" s="66"/>
      <c r="E253" s="17"/>
      <c r="F253" s="17"/>
      <c r="G253" s="21">
        <f t="shared" si="3"/>
        <v>0</v>
      </c>
      <c r="H253" s="66"/>
    </row>
    <row r="254" spans="1:8" x14ac:dyDescent="0.25">
      <c r="A254" s="74"/>
      <c r="B254" s="74"/>
      <c r="C254" s="13"/>
      <c r="D254" s="66"/>
      <c r="E254" s="17"/>
      <c r="F254" s="17"/>
      <c r="G254" s="21">
        <f t="shared" si="3"/>
        <v>0</v>
      </c>
      <c r="H254" s="66"/>
    </row>
    <row r="255" spans="1:8" x14ac:dyDescent="0.25">
      <c r="A255" s="74"/>
      <c r="B255" s="74"/>
      <c r="C255" s="13"/>
      <c r="D255" s="66"/>
      <c r="E255" s="17"/>
      <c r="F255" s="17"/>
      <c r="G255" s="21">
        <f t="shared" si="3"/>
        <v>0</v>
      </c>
      <c r="H255" s="66"/>
    </row>
    <row r="256" spans="1:8" x14ac:dyDescent="0.25">
      <c r="A256" s="74"/>
      <c r="B256" s="74"/>
      <c r="C256" s="13"/>
      <c r="D256" s="66"/>
      <c r="E256" s="17"/>
      <c r="F256" s="17"/>
      <c r="G256" s="21">
        <f t="shared" si="3"/>
        <v>0</v>
      </c>
      <c r="H256" s="66"/>
    </row>
    <row r="257" spans="1:8" x14ac:dyDescent="0.25">
      <c r="A257" s="74"/>
      <c r="B257" s="74"/>
      <c r="C257" s="13"/>
      <c r="D257" s="66"/>
      <c r="E257" s="17"/>
      <c r="F257" s="17"/>
      <c r="G257" s="21">
        <f t="shared" si="3"/>
        <v>0</v>
      </c>
      <c r="H257" s="66"/>
    </row>
    <row r="258" spans="1:8" x14ac:dyDescent="0.25">
      <c r="A258" s="74"/>
      <c r="B258" s="74"/>
      <c r="C258" s="13"/>
      <c r="D258" s="66"/>
      <c r="E258" s="17"/>
      <c r="F258" s="17"/>
      <c r="G258" s="21">
        <f t="shared" si="3"/>
        <v>0</v>
      </c>
      <c r="H258" s="66"/>
    </row>
    <row r="259" spans="1:8" x14ac:dyDescent="0.25">
      <c r="A259" s="74"/>
      <c r="B259" s="74"/>
      <c r="C259" s="13"/>
      <c r="D259" s="66"/>
      <c r="E259" s="17"/>
      <c r="F259" s="17"/>
      <c r="G259" s="21">
        <f t="shared" si="3"/>
        <v>0</v>
      </c>
      <c r="H259" s="66"/>
    </row>
    <row r="260" spans="1:8" x14ac:dyDescent="0.25">
      <c r="A260" s="74"/>
      <c r="B260" s="74"/>
      <c r="C260" s="13"/>
      <c r="D260" s="66"/>
      <c r="E260" s="17"/>
      <c r="F260" s="17"/>
      <c r="G260" s="21">
        <f t="shared" si="3"/>
        <v>0</v>
      </c>
      <c r="H260" s="66"/>
    </row>
    <row r="261" spans="1:8" x14ac:dyDescent="0.25">
      <c r="A261" s="74"/>
      <c r="B261" s="74"/>
      <c r="C261" s="13"/>
      <c r="D261" s="66"/>
      <c r="E261" s="17"/>
      <c r="F261" s="17"/>
      <c r="G261" s="21">
        <f t="shared" si="3"/>
        <v>0</v>
      </c>
      <c r="H261" s="66"/>
    </row>
    <row r="262" spans="1:8" x14ac:dyDescent="0.25">
      <c r="A262" s="74"/>
      <c r="B262" s="74"/>
      <c r="C262" s="13"/>
      <c r="D262" s="66"/>
      <c r="E262" s="17"/>
      <c r="F262" s="17"/>
      <c r="G262" s="21">
        <f t="shared" ref="G262:G298" si="4">G261+E262-F262</f>
        <v>0</v>
      </c>
      <c r="H262" s="66"/>
    </row>
    <row r="263" spans="1:8" x14ac:dyDescent="0.25">
      <c r="A263" s="74"/>
      <c r="B263" s="74"/>
      <c r="C263" s="13"/>
      <c r="D263" s="66"/>
      <c r="E263" s="17"/>
      <c r="F263" s="17"/>
      <c r="G263" s="21">
        <f t="shared" si="4"/>
        <v>0</v>
      </c>
      <c r="H263" s="66"/>
    </row>
    <row r="264" spans="1:8" x14ac:dyDescent="0.25">
      <c r="A264" s="74"/>
      <c r="B264" s="74"/>
      <c r="C264" s="13"/>
      <c r="D264" s="66"/>
      <c r="E264" s="17"/>
      <c r="F264" s="17"/>
      <c r="G264" s="21">
        <f t="shared" si="4"/>
        <v>0</v>
      </c>
      <c r="H264" s="66"/>
    </row>
    <row r="265" spans="1:8" x14ac:dyDescent="0.25">
      <c r="A265" s="74"/>
      <c r="B265" s="74"/>
      <c r="C265" s="13"/>
      <c r="D265" s="66"/>
      <c r="E265" s="17"/>
      <c r="F265" s="17"/>
      <c r="G265" s="21">
        <f t="shared" si="4"/>
        <v>0</v>
      </c>
      <c r="H265" s="66"/>
    </row>
    <row r="266" spans="1:8" x14ac:dyDescent="0.25">
      <c r="A266" s="74"/>
      <c r="B266" s="74"/>
      <c r="C266" s="13"/>
      <c r="D266" s="66"/>
      <c r="E266" s="17"/>
      <c r="F266" s="17"/>
      <c r="G266" s="21">
        <f t="shared" si="4"/>
        <v>0</v>
      </c>
      <c r="H266" s="66"/>
    </row>
    <row r="267" spans="1:8" x14ac:dyDescent="0.25">
      <c r="A267" s="74"/>
      <c r="B267" s="74"/>
      <c r="C267" s="13"/>
      <c r="D267" s="66"/>
      <c r="E267" s="17"/>
      <c r="F267" s="17"/>
      <c r="G267" s="21">
        <f t="shared" si="4"/>
        <v>0</v>
      </c>
      <c r="H267" s="66"/>
    </row>
    <row r="268" spans="1:8" x14ac:dyDescent="0.25">
      <c r="A268" s="74"/>
      <c r="B268" s="74"/>
      <c r="C268" s="13"/>
      <c r="D268" s="66"/>
      <c r="E268" s="17"/>
      <c r="F268" s="17"/>
      <c r="G268" s="21">
        <f t="shared" si="4"/>
        <v>0</v>
      </c>
      <c r="H268" s="66"/>
    </row>
    <row r="269" spans="1:8" x14ac:dyDescent="0.25">
      <c r="A269" s="74"/>
      <c r="B269" s="74"/>
      <c r="C269" s="13"/>
      <c r="D269" s="66"/>
      <c r="E269" s="17"/>
      <c r="F269" s="17"/>
      <c r="G269" s="21">
        <f t="shared" si="4"/>
        <v>0</v>
      </c>
      <c r="H269" s="66"/>
    </row>
    <row r="270" spans="1:8" x14ac:dyDescent="0.25">
      <c r="A270" s="74"/>
      <c r="B270" s="74"/>
      <c r="C270" s="13"/>
      <c r="D270" s="66"/>
      <c r="E270" s="17"/>
      <c r="F270" s="17"/>
      <c r="G270" s="21">
        <f t="shared" si="4"/>
        <v>0</v>
      </c>
      <c r="H270" s="66"/>
    </row>
    <row r="271" spans="1:8" x14ac:dyDescent="0.25">
      <c r="A271" s="74"/>
      <c r="B271" s="74"/>
      <c r="C271" s="13"/>
      <c r="D271" s="66"/>
      <c r="E271" s="17"/>
      <c r="F271" s="17"/>
      <c r="G271" s="21">
        <f t="shared" si="4"/>
        <v>0</v>
      </c>
      <c r="H271" s="66"/>
    </row>
    <row r="272" spans="1:8" x14ac:dyDescent="0.25">
      <c r="A272" s="74"/>
      <c r="B272" s="74"/>
      <c r="C272" s="13"/>
      <c r="D272" s="66"/>
      <c r="E272" s="17"/>
      <c r="F272" s="17"/>
      <c r="G272" s="21">
        <f t="shared" si="4"/>
        <v>0</v>
      </c>
      <c r="H272" s="66"/>
    </row>
    <row r="273" spans="1:8" x14ac:dyDescent="0.25">
      <c r="A273" s="74"/>
      <c r="B273" s="74"/>
      <c r="C273" s="13"/>
      <c r="D273" s="66"/>
      <c r="E273" s="17"/>
      <c r="F273" s="17"/>
      <c r="G273" s="21">
        <f t="shared" si="4"/>
        <v>0</v>
      </c>
      <c r="H273" s="66"/>
    </row>
    <row r="274" spans="1:8" x14ac:dyDescent="0.25">
      <c r="A274" s="74"/>
      <c r="B274" s="74"/>
      <c r="C274" s="13"/>
      <c r="D274" s="66"/>
      <c r="E274" s="17"/>
      <c r="F274" s="17"/>
      <c r="G274" s="21">
        <f t="shared" si="4"/>
        <v>0</v>
      </c>
      <c r="H274" s="66"/>
    </row>
    <row r="275" spans="1:8" x14ac:dyDescent="0.25">
      <c r="A275" s="74"/>
      <c r="B275" s="74"/>
      <c r="C275" s="13"/>
      <c r="D275" s="66"/>
      <c r="E275" s="17"/>
      <c r="F275" s="17"/>
      <c r="G275" s="21">
        <f t="shared" si="4"/>
        <v>0</v>
      </c>
      <c r="H275" s="66"/>
    </row>
    <row r="276" spans="1:8" x14ac:dyDescent="0.25">
      <c r="A276" s="74"/>
      <c r="B276" s="74"/>
      <c r="C276" s="13"/>
      <c r="D276" s="66"/>
      <c r="E276" s="17"/>
      <c r="F276" s="17"/>
      <c r="G276" s="21">
        <f t="shared" si="4"/>
        <v>0</v>
      </c>
      <c r="H276" s="66"/>
    </row>
    <row r="277" spans="1:8" x14ac:dyDescent="0.25">
      <c r="A277" s="74"/>
      <c r="B277" s="74"/>
      <c r="C277" s="13"/>
      <c r="D277" s="66"/>
      <c r="E277" s="17"/>
      <c r="F277" s="17"/>
      <c r="G277" s="21">
        <f t="shared" si="4"/>
        <v>0</v>
      </c>
      <c r="H277" s="66"/>
    </row>
    <row r="278" spans="1:8" x14ac:dyDescent="0.25">
      <c r="A278" s="74"/>
      <c r="B278" s="74"/>
      <c r="C278" s="13"/>
      <c r="D278" s="66"/>
      <c r="E278" s="17"/>
      <c r="F278" s="17"/>
      <c r="G278" s="21">
        <f t="shared" si="4"/>
        <v>0</v>
      </c>
      <c r="H278" s="66"/>
    </row>
    <row r="279" spans="1:8" x14ac:dyDescent="0.25">
      <c r="A279" s="74"/>
      <c r="B279" s="74"/>
      <c r="C279" s="13"/>
      <c r="D279" s="66"/>
      <c r="E279" s="17"/>
      <c r="F279" s="17"/>
      <c r="G279" s="21">
        <f t="shared" si="4"/>
        <v>0</v>
      </c>
      <c r="H279" s="66"/>
    </row>
    <row r="280" spans="1:8" x14ac:dyDescent="0.25">
      <c r="A280" s="74"/>
      <c r="B280" s="74"/>
      <c r="C280" s="13"/>
      <c r="D280" s="66"/>
      <c r="E280" s="17"/>
      <c r="F280" s="17"/>
      <c r="G280" s="21">
        <f t="shared" si="4"/>
        <v>0</v>
      </c>
      <c r="H280" s="66"/>
    </row>
    <row r="281" spans="1:8" x14ac:dyDescent="0.25">
      <c r="A281" s="74"/>
      <c r="B281" s="74"/>
      <c r="C281" s="13"/>
      <c r="D281" s="66"/>
      <c r="E281" s="17"/>
      <c r="F281" s="17"/>
      <c r="G281" s="21">
        <f t="shared" si="4"/>
        <v>0</v>
      </c>
      <c r="H281" s="66"/>
    </row>
    <row r="282" spans="1:8" x14ac:dyDescent="0.25">
      <c r="A282" s="74"/>
      <c r="B282" s="74"/>
      <c r="C282" s="13"/>
      <c r="D282" s="66"/>
      <c r="E282" s="17"/>
      <c r="F282" s="17"/>
      <c r="G282" s="21">
        <f t="shared" si="4"/>
        <v>0</v>
      </c>
      <c r="H282" s="66"/>
    </row>
    <row r="283" spans="1:8" x14ac:dyDescent="0.25">
      <c r="A283" s="74"/>
      <c r="B283" s="74"/>
      <c r="C283" s="13"/>
      <c r="D283" s="66"/>
      <c r="E283" s="17"/>
      <c r="F283" s="17"/>
      <c r="G283" s="21">
        <f t="shared" si="4"/>
        <v>0</v>
      </c>
      <c r="H283" s="66"/>
    </row>
    <row r="284" spans="1:8" x14ac:dyDescent="0.25">
      <c r="A284" s="74"/>
      <c r="B284" s="74"/>
      <c r="C284" s="13"/>
      <c r="D284" s="66"/>
      <c r="E284" s="17"/>
      <c r="F284" s="17"/>
      <c r="G284" s="21">
        <f t="shared" si="4"/>
        <v>0</v>
      </c>
      <c r="H284" s="66"/>
    </row>
    <row r="285" spans="1:8" x14ac:dyDescent="0.25">
      <c r="A285" s="74"/>
      <c r="B285" s="74"/>
      <c r="C285" s="13"/>
      <c r="D285" s="66"/>
      <c r="E285" s="17"/>
      <c r="F285" s="17"/>
      <c r="G285" s="21">
        <f t="shared" si="4"/>
        <v>0</v>
      </c>
      <c r="H285" s="66"/>
    </row>
    <row r="286" spans="1:8" x14ac:dyDescent="0.25">
      <c r="A286" s="74"/>
      <c r="B286" s="74"/>
      <c r="C286" s="13"/>
      <c r="D286" s="66"/>
      <c r="E286" s="17"/>
      <c r="F286" s="17"/>
      <c r="G286" s="21">
        <f t="shared" si="4"/>
        <v>0</v>
      </c>
      <c r="H286" s="66"/>
    </row>
    <row r="287" spans="1:8" x14ac:dyDescent="0.25">
      <c r="A287" s="74"/>
      <c r="B287" s="74"/>
      <c r="C287" s="13"/>
      <c r="D287" s="66"/>
      <c r="E287" s="17"/>
      <c r="F287" s="17"/>
      <c r="G287" s="21">
        <f t="shared" si="4"/>
        <v>0</v>
      </c>
      <c r="H287" s="66"/>
    </row>
    <row r="288" spans="1:8" x14ac:dyDescent="0.25">
      <c r="A288" s="74"/>
      <c r="B288" s="74"/>
      <c r="C288" s="13"/>
      <c r="D288" s="66"/>
      <c r="E288" s="17"/>
      <c r="F288" s="17"/>
      <c r="G288" s="21">
        <f t="shared" si="4"/>
        <v>0</v>
      </c>
      <c r="H288" s="66"/>
    </row>
    <row r="289" spans="1:8" x14ac:dyDescent="0.25">
      <c r="A289" s="74"/>
      <c r="B289" s="74"/>
      <c r="C289" s="13"/>
      <c r="D289" s="66"/>
      <c r="E289" s="17"/>
      <c r="F289" s="17"/>
      <c r="G289" s="21">
        <f t="shared" si="4"/>
        <v>0</v>
      </c>
      <c r="H289" s="66"/>
    </row>
    <row r="290" spans="1:8" x14ac:dyDescent="0.25">
      <c r="A290" s="74"/>
      <c r="B290" s="74"/>
      <c r="C290" s="13"/>
      <c r="D290" s="66"/>
      <c r="E290" s="17"/>
      <c r="F290" s="17"/>
      <c r="G290" s="21">
        <f t="shared" si="4"/>
        <v>0</v>
      </c>
      <c r="H290" s="66"/>
    </row>
    <row r="291" spans="1:8" x14ac:dyDescent="0.25">
      <c r="A291" s="74"/>
      <c r="B291" s="74"/>
      <c r="C291" s="13"/>
      <c r="D291" s="66"/>
      <c r="E291" s="17"/>
      <c r="F291" s="17"/>
      <c r="G291" s="21">
        <f t="shared" si="4"/>
        <v>0</v>
      </c>
      <c r="H291" s="66"/>
    </row>
    <row r="292" spans="1:8" x14ac:dyDescent="0.25">
      <c r="A292" s="74"/>
      <c r="B292" s="74"/>
      <c r="C292" s="13"/>
      <c r="D292" s="66"/>
      <c r="E292" s="17"/>
      <c r="F292" s="17"/>
      <c r="G292" s="21">
        <f t="shared" si="4"/>
        <v>0</v>
      </c>
      <c r="H292" s="66"/>
    </row>
    <row r="293" spans="1:8" x14ac:dyDescent="0.25">
      <c r="A293" s="74"/>
      <c r="B293" s="74"/>
      <c r="C293" s="13"/>
      <c r="D293" s="66"/>
      <c r="E293" s="17"/>
      <c r="F293" s="17"/>
      <c r="G293" s="21">
        <f t="shared" si="4"/>
        <v>0</v>
      </c>
      <c r="H293" s="66"/>
    </row>
    <row r="294" spans="1:8" x14ac:dyDescent="0.25">
      <c r="A294" s="74"/>
      <c r="B294" s="74"/>
      <c r="C294" s="13"/>
      <c r="D294" s="66"/>
      <c r="E294" s="17"/>
      <c r="F294" s="17"/>
      <c r="G294" s="21">
        <f t="shared" si="4"/>
        <v>0</v>
      </c>
      <c r="H294" s="66"/>
    </row>
    <row r="295" spans="1:8" x14ac:dyDescent="0.25">
      <c r="A295" s="74"/>
      <c r="B295" s="74"/>
      <c r="C295" s="13"/>
      <c r="D295" s="66"/>
      <c r="E295" s="17"/>
      <c r="F295" s="17"/>
      <c r="G295" s="21">
        <f t="shared" si="4"/>
        <v>0</v>
      </c>
      <c r="H295" s="66"/>
    </row>
    <row r="296" spans="1:8" x14ac:dyDescent="0.25">
      <c r="A296" s="74"/>
      <c r="B296" s="74"/>
      <c r="C296" s="13"/>
      <c r="D296" s="66"/>
      <c r="E296" s="17"/>
      <c r="F296" s="17"/>
      <c r="G296" s="21">
        <f t="shared" si="4"/>
        <v>0</v>
      </c>
      <c r="H296" s="66"/>
    </row>
    <row r="297" spans="1:8" x14ac:dyDescent="0.25">
      <c r="A297" s="74"/>
      <c r="B297" s="74"/>
      <c r="C297" s="13"/>
      <c r="D297" s="66"/>
      <c r="E297" s="17"/>
      <c r="F297" s="17"/>
      <c r="G297" s="21">
        <f t="shared" si="4"/>
        <v>0</v>
      </c>
      <c r="H297" s="66"/>
    </row>
    <row r="298" spans="1:8" x14ac:dyDescent="0.25">
      <c r="A298" s="74"/>
      <c r="B298" s="74"/>
      <c r="C298" s="13"/>
      <c r="D298" s="66"/>
      <c r="E298" s="17"/>
      <c r="F298" s="17"/>
      <c r="G298" s="21">
        <f t="shared" si="4"/>
        <v>0</v>
      </c>
      <c r="H298" s="66"/>
    </row>
    <row r="299" spans="1:8" x14ac:dyDescent="0.25">
      <c r="A299" s="74"/>
      <c r="B299" s="74"/>
      <c r="C299" s="13"/>
      <c r="D299" s="66"/>
      <c r="E299" s="17"/>
      <c r="F299" s="17"/>
      <c r="G299" s="21">
        <f>G298+E299-F299</f>
        <v>0</v>
      </c>
      <c r="H299" s="66"/>
    </row>
    <row r="300" spans="1:8" ht="12" thickBot="1" x14ac:dyDescent="0.3">
      <c r="A300" s="73"/>
      <c r="B300" s="73"/>
      <c r="C300" s="19"/>
      <c r="D300" s="64"/>
      <c r="E300" s="18"/>
      <c r="F300" s="18"/>
      <c r="G300" s="22">
        <f>G299+E300-F300</f>
        <v>0</v>
      </c>
      <c r="H300" s="64"/>
    </row>
  </sheetData>
  <sheetProtection algorithmName="SHA-512" hashValue="zH3ICMz2M76xmqio7qCgtD5+smPaUMI9Q5iW1rNst/a5T7x+L3JzSAgEGn4OWh+GXbWDF4WTc+0bGQNMJLdskg==" saltValue="mu7H47iBm3fhQTE+P5ucfQ==" spinCount="100000" sheet="1" objects="1" scenarios="1" autoFilter="0"/>
  <autoFilter ref="A1:H300" xr:uid="{00000000-0009-0000-0000-000010000000}"/>
  <printOptions horizontalCentered="1"/>
  <pageMargins left="0.19685039370078741" right="0.19685039370078741" top="1.1811023622047245" bottom="0.19685039370078741" header="0" footer="0"/>
  <pageSetup orientation="portrait" r:id="rId1"/>
  <headerFooter>
    <oddHeader>&amp;L&amp;G&amp;C&amp;"Malgun Gothic,Negrita"&amp;12&amp;K00-045
&amp;F
&amp;8 &amp;A&amp;R&amp;"Malgun Gothic,Negrita"&amp;8&amp;K00-045
ESTADO DE CUENTA BANCARIO
FR0110A v1.1
Pág. &amp;P de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B187"/>
  <sheetViews>
    <sheetView workbookViewId="0">
      <selection activeCell="F10" sqref="F10"/>
    </sheetView>
  </sheetViews>
  <sheetFormatPr baseColWidth="10" defaultColWidth="11.42578125" defaultRowHeight="15" x14ac:dyDescent="0.25"/>
  <cols>
    <col min="1" max="1" width="17" customWidth="1"/>
    <col min="249" max="249" width="17" customWidth="1"/>
    <col min="505" max="505" width="17" customWidth="1"/>
    <col min="761" max="761" width="17" customWidth="1"/>
    <col min="1017" max="1017" width="17" customWidth="1"/>
    <col min="1273" max="1273" width="17" customWidth="1"/>
    <col min="1529" max="1529" width="17" customWidth="1"/>
    <col min="1785" max="1785" width="17" customWidth="1"/>
    <col min="2041" max="2041" width="17" customWidth="1"/>
    <col min="2297" max="2297" width="17" customWidth="1"/>
    <col min="2553" max="2553" width="17" customWidth="1"/>
    <col min="2809" max="2809" width="17" customWidth="1"/>
    <col min="3065" max="3065" width="17" customWidth="1"/>
    <col min="3321" max="3321" width="17" customWidth="1"/>
    <col min="3577" max="3577" width="17" customWidth="1"/>
    <col min="3833" max="3833" width="17" customWidth="1"/>
    <col min="4089" max="4089" width="17" customWidth="1"/>
    <col min="4345" max="4345" width="17" customWidth="1"/>
    <col min="4601" max="4601" width="17" customWidth="1"/>
    <col min="4857" max="4857" width="17" customWidth="1"/>
    <col min="5113" max="5113" width="17" customWidth="1"/>
    <col min="5369" max="5369" width="17" customWidth="1"/>
    <col min="5625" max="5625" width="17" customWidth="1"/>
    <col min="5881" max="5881" width="17" customWidth="1"/>
    <col min="6137" max="6137" width="17" customWidth="1"/>
    <col min="6393" max="6393" width="17" customWidth="1"/>
    <col min="6649" max="6649" width="17" customWidth="1"/>
    <col min="6905" max="6905" width="17" customWidth="1"/>
    <col min="7161" max="7161" width="17" customWidth="1"/>
    <col min="7417" max="7417" width="17" customWidth="1"/>
    <col min="7673" max="7673" width="17" customWidth="1"/>
    <col min="7929" max="7929" width="17" customWidth="1"/>
    <col min="8185" max="8185" width="17" customWidth="1"/>
    <col min="8441" max="8441" width="17" customWidth="1"/>
    <col min="8697" max="8697" width="17" customWidth="1"/>
    <col min="8953" max="8953" width="17" customWidth="1"/>
    <col min="9209" max="9209" width="17" customWidth="1"/>
    <col min="9465" max="9465" width="17" customWidth="1"/>
    <col min="9721" max="9721" width="17" customWidth="1"/>
    <col min="9977" max="9977" width="17" customWidth="1"/>
    <col min="10233" max="10233" width="17" customWidth="1"/>
    <col min="10489" max="10489" width="17" customWidth="1"/>
    <col min="10745" max="10745" width="17" customWidth="1"/>
    <col min="11001" max="11001" width="17" customWidth="1"/>
    <col min="11257" max="11257" width="17" customWidth="1"/>
    <col min="11513" max="11513" width="17" customWidth="1"/>
    <col min="11769" max="11769" width="17" customWidth="1"/>
    <col min="12025" max="12025" width="17" customWidth="1"/>
    <col min="12281" max="12281" width="17" customWidth="1"/>
    <col min="12537" max="12537" width="17" customWidth="1"/>
    <col min="12793" max="12793" width="17" customWidth="1"/>
    <col min="13049" max="13049" width="17" customWidth="1"/>
    <col min="13305" max="13305" width="17" customWidth="1"/>
    <col min="13561" max="13561" width="17" customWidth="1"/>
    <col min="13817" max="13817" width="17" customWidth="1"/>
    <col min="14073" max="14073" width="17" customWidth="1"/>
    <col min="14329" max="14329" width="17" customWidth="1"/>
    <col min="14585" max="14585" width="17" customWidth="1"/>
    <col min="14841" max="14841" width="17" customWidth="1"/>
    <col min="15097" max="15097" width="17" customWidth="1"/>
    <col min="15353" max="15353" width="17" customWidth="1"/>
    <col min="15609" max="15609" width="17" customWidth="1"/>
    <col min="15865" max="15865" width="17" customWidth="1"/>
    <col min="16121" max="16121" width="17" customWidth="1"/>
  </cols>
  <sheetData>
    <row r="3" spans="1:2" ht="14.45" customHeight="1" x14ac:dyDescent="0.25">
      <c r="A3" s="132"/>
      <c r="B3" s="132"/>
    </row>
    <row r="8" spans="1:2" ht="15.75" thickBot="1" x14ac:dyDescent="0.3">
      <c r="A8" s="30" t="s">
        <v>61</v>
      </c>
      <c r="B8" s="29" t="s">
        <v>62</v>
      </c>
    </row>
    <row r="9" spans="1:2" x14ac:dyDescent="0.25">
      <c r="A9" s="5" t="s">
        <v>63</v>
      </c>
      <c r="B9" s="75">
        <v>100016</v>
      </c>
    </row>
    <row r="10" spans="1:2" x14ac:dyDescent="0.25">
      <c r="A10" s="11" t="s">
        <v>64</v>
      </c>
      <c r="B10" s="74">
        <v>100024</v>
      </c>
    </row>
    <row r="11" spans="1:2" x14ac:dyDescent="0.25">
      <c r="A11" s="11" t="s">
        <v>65</v>
      </c>
      <c r="B11" s="74">
        <v>100032</v>
      </c>
    </row>
    <row r="12" spans="1:2" x14ac:dyDescent="0.25">
      <c r="A12" s="11" t="s">
        <v>66</v>
      </c>
      <c r="B12" s="74">
        <v>100040</v>
      </c>
    </row>
    <row r="13" spans="1:2" x14ac:dyDescent="0.25">
      <c r="A13" s="11" t="s">
        <v>67</v>
      </c>
      <c r="B13" s="74">
        <v>100057</v>
      </c>
    </row>
    <row r="14" spans="1:2" x14ac:dyDescent="0.25">
      <c r="A14" s="11" t="s">
        <v>68</v>
      </c>
      <c r="B14" s="74">
        <v>100065</v>
      </c>
    </row>
    <row r="15" spans="1:2" x14ac:dyDescent="0.25">
      <c r="A15" s="11" t="s">
        <v>69</v>
      </c>
      <c r="B15" s="74">
        <v>100073</v>
      </c>
    </row>
    <row r="16" spans="1:2" x14ac:dyDescent="0.25">
      <c r="A16" s="11" t="s">
        <v>70</v>
      </c>
      <c r="B16" s="74">
        <v>100081</v>
      </c>
    </row>
    <row r="17" spans="1:2" x14ac:dyDescent="0.25">
      <c r="A17" s="11" t="s">
        <v>71</v>
      </c>
      <c r="B17" s="74">
        <v>100099</v>
      </c>
    </row>
    <row r="18" spans="1:2" x14ac:dyDescent="0.25">
      <c r="A18" s="11" t="s">
        <v>72</v>
      </c>
      <c r="B18" s="74">
        <v>100107</v>
      </c>
    </row>
    <row r="19" spans="1:2" x14ac:dyDescent="0.25">
      <c r="A19" s="11"/>
      <c r="B19" s="14"/>
    </row>
    <row r="20" spans="1:2" x14ac:dyDescent="0.25">
      <c r="A20" s="11" t="s">
        <v>73</v>
      </c>
      <c r="B20" s="74">
        <v>100115</v>
      </c>
    </row>
    <row r="21" spans="1:2" x14ac:dyDescent="0.25">
      <c r="A21" s="11" t="s">
        <v>74</v>
      </c>
      <c r="B21" s="74">
        <v>100123</v>
      </c>
    </row>
    <row r="22" spans="1:2" ht="15" customHeight="1" x14ac:dyDescent="0.25">
      <c r="A22" s="11" t="s">
        <v>75</v>
      </c>
      <c r="B22" s="74">
        <v>100131</v>
      </c>
    </row>
    <row r="23" spans="1:2" x14ac:dyDescent="0.25">
      <c r="A23" s="11" t="s">
        <v>76</v>
      </c>
      <c r="B23" s="74">
        <v>100149</v>
      </c>
    </row>
    <row r="24" spans="1:2" x14ac:dyDescent="0.25">
      <c r="A24" s="11" t="s">
        <v>77</v>
      </c>
      <c r="B24" s="74">
        <v>100156</v>
      </c>
    </row>
    <row r="25" spans="1:2" x14ac:dyDescent="0.25">
      <c r="A25" s="11" t="s">
        <v>78</v>
      </c>
      <c r="B25" s="74">
        <v>100164</v>
      </c>
    </row>
    <row r="26" spans="1:2" x14ac:dyDescent="0.25">
      <c r="A26" s="11" t="s">
        <v>79</v>
      </c>
      <c r="B26" s="74">
        <v>100172</v>
      </c>
    </row>
    <row r="27" spans="1:2" x14ac:dyDescent="0.25">
      <c r="A27" s="11" t="s">
        <v>80</v>
      </c>
      <c r="B27" s="74">
        <v>100180</v>
      </c>
    </row>
    <row r="28" spans="1:2" x14ac:dyDescent="0.25">
      <c r="A28" s="11" t="s">
        <v>81</v>
      </c>
      <c r="B28" s="74">
        <v>100198</v>
      </c>
    </row>
    <row r="29" spans="1:2" x14ac:dyDescent="0.25">
      <c r="A29" s="11" t="s">
        <v>82</v>
      </c>
      <c r="B29" s="74">
        <v>100206</v>
      </c>
    </row>
    <row r="30" spans="1:2" x14ac:dyDescent="0.25">
      <c r="A30" s="11"/>
      <c r="B30" s="14"/>
    </row>
    <row r="31" spans="1:2" x14ac:dyDescent="0.25">
      <c r="A31" s="11" t="s">
        <v>83</v>
      </c>
      <c r="B31" s="74">
        <v>100214</v>
      </c>
    </row>
    <row r="32" spans="1:2" x14ac:dyDescent="0.25">
      <c r="A32" s="11" t="s">
        <v>84</v>
      </c>
      <c r="B32" s="74">
        <v>100222</v>
      </c>
    </row>
    <row r="33" spans="1:2" x14ac:dyDescent="0.25">
      <c r="A33" s="11" t="s">
        <v>85</v>
      </c>
      <c r="B33" s="74">
        <v>100230</v>
      </c>
    </row>
    <row r="34" spans="1:2" x14ac:dyDescent="0.25">
      <c r="A34" s="11" t="s">
        <v>86</v>
      </c>
      <c r="B34" s="74">
        <v>100248</v>
      </c>
    </row>
    <row r="35" spans="1:2" x14ac:dyDescent="0.25">
      <c r="A35" s="11" t="s">
        <v>87</v>
      </c>
      <c r="B35" s="74" t="s">
        <v>88</v>
      </c>
    </row>
    <row r="36" spans="1:2" x14ac:dyDescent="0.25">
      <c r="A36" s="11" t="s">
        <v>89</v>
      </c>
      <c r="B36" s="74">
        <v>100263</v>
      </c>
    </row>
    <row r="37" spans="1:2" x14ac:dyDescent="0.25">
      <c r="A37" s="11" t="s">
        <v>90</v>
      </c>
      <c r="B37" s="74">
        <v>100271</v>
      </c>
    </row>
    <row r="38" spans="1:2" x14ac:dyDescent="0.25">
      <c r="A38" s="11" t="s">
        <v>91</v>
      </c>
      <c r="B38" s="74">
        <v>100289</v>
      </c>
    </row>
    <row r="39" spans="1:2" x14ac:dyDescent="0.25">
      <c r="A39" s="11" t="s">
        <v>92</v>
      </c>
      <c r="B39" s="74">
        <v>100297</v>
      </c>
    </row>
    <row r="40" spans="1:2" x14ac:dyDescent="0.25">
      <c r="A40" s="11" t="s">
        <v>93</v>
      </c>
      <c r="B40" s="74">
        <v>100305</v>
      </c>
    </row>
    <row r="41" spans="1:2" x14ac:dyDescent="0.25">
      <c r="A41" s="11"/>
      <c r="B41" s="14"/>
    </row>
    <row r="42" spans="1:2" x14ac:dyDescent="0.25">
      <c r="A42" s="11" t="s">
        <v>94</v>
      </c>
      <c r="B42" s="74">
        <v>100313</v>
      </c>
    </row>
    <row r="43" spans="1:2" x14ac:dyDescent="0.25">
      <c r="A43" s="11" t="s">
        <v>95</v>
      </c>
      <c r="B43" s="74">
        <v>100321</v>
      </c>
    </row>
    <row r="44" spans="1:2" x14ac:dyDescent="0.25">
      <c r="A44" s="11" t="s">
        <v>96</v>
      </c>
      <c r="B44" s="74">
        <v>100339</v>
      </c>
    </row>
    <row r="45" spans="1:2" x14ac:dyDescent="0.25">
      <c r="A45" s="11" t="s">
        <v>97</v>
      </c>
      <c r="B45" s="74">
        <v>100347</v>
      </c>
    </row>
    <row r="46" spans="1:2" x14ac:dyDescent="0.25">
      <c r="A46" s="11" t="s">
        <v>98</v>
      </c>
      <c r="B46" s="74">
        <v>100354</v>
      </c>
    </row>
    <row r="47" spans="1:2" x14ac:dyDescent="0.25">
      <c r="A47" s="11" t="s">
        <v>99</v>
      </c>
      <c r="B47" s="74">
        <v>100362</v>
      </c>
    </row>
    <row r="48" spans="1:2" x14ac:dyDescent="0.25">
      <c r="A48" s="11" t="s">
        <v>100</v>
      </c>
      <c r="B48" s="74">
        <v>100370</v>
      </c>
    </row>
    <row r="49" spans="1:2" x14ac:dyDescent="0.25">
      <c r="A49" s="11" t="s">
        <v>101</v>
      </c>
      <c r="B49" s="74">
        <v>100388</v>
      </c>
    </row>
    <row r="50" spans="1:2" x14ac:dyDescent="0.25">
      <c r="A50" s="11" t="s">
        <v>102</v>
      </c>
      <c r="B50" s="74">
        <v>100396</v>
      </c>
    </row>
    <row r="51" spans="1:2" x14ac:dyDescent="0.25">
      <c r="A51" s="11" t="s">
        <v>103</v>
      </c>
      <c r="B51" s="74">
        <v>100404</v>
      </c>
    </row>
    <row r="52" spans="1:2" x14ac:dyDescent="0.25">
      <c r="A52" s="11"/>
      <c r="B52" s="14"/>
    </row>
    <row r="53" spans="1:2" x14ac:dyDescent="0.25">
      <c r="A53" s="11" t="s">
        <v>104</v>
      </c>
      <c r="B53" s="74">
        <v>100412</v>
      </c>
    </row>
    <row r="54" spans="1:2" x14ac:dyDescent="0.25">
      <c r="A54" s="11" t="s">
        <v>105</v>
      </c>
      <c r="B54" s="74">
        <v>100420</v>
      </c>
    </row>
    <row r="55" spans="1:2" x14ac:dyDescent="0.25">
      <c r="A55" s="11" t="s">
        <v>106</v>
      </c>
      <c r="B55" s="74">
        <v>100438</v>
      </c>
    </row>
    <row r="56" spans="1:2" x14ac:dyDescent="0.25">
      <c r="A56" s="11" t="s">
        <v>107</v>
      </c>
      <c r="B56" s="74">
        <v>100446</v>
      </c>
    </row>
    <row r="57" spans="1:2" x14ac:dyDescent="0.25">
      <c r="A57" s="11" t="s">
        <v>108</v>
      </c>
      <c r="B57" s="74">
        <v>100453</v>
      </c>
    </row>
    <row r="58" spans="1:2" x14ac:dyDescent="0.25">
      <c r="A58" s="11" t="s">
        <v>109</v>
      </c>
      <c r="B58" s="74">
        <v>100461</v>
      </c>
    </row>
    <row r="59" spans="1:2" x14ac:dyDescent="0.25">
      <c r="A59" s="11" t="s">
        <v>110</v>
      </c>
      <c r="B59" s="74">
        <v>100479</v>
      </c>
    </row>
    <row r="60" spans="1:2" x14ac:dyDescent="0.25">
      <c r="A60" s="11" t="s">
        <v>111</v>
      </c>
      <c r="B60" s="74">
        <v>100487</v>
      </c>
    </row>
    <row r="61" spans="1:2" x14ac:dyDescent="0.25">
      <c r="A61" s="11" t="s">
        <v>112</v>
      </c>
      <c r="B61" s="74">
        <v>100495</v>
      </c>
    </row>
    <row r="62" spans="1:2" x14ac:dyDescent="0.25">
      <c r="A62" s="11" t="s">
        <v>113</v>
      </c>
      <c r="B62" s="74">
        <v>100503</v>
      </c>
    </row>
    <row r="63" spans="1:2" x14ac:dyDescent="0.25">
      <c r="A63" s="11"/>
      <c r="B63" s="14"/>
    </row>
    <row r="64" spans="1:2" x14ac:dyDescent="0.25">
      <c r="A64" s="11" t="s">
        <v>114</v>
      </c>
      <c r="B64" s="74" t="s">
        <v>115</v>
      </c>
    </row>
    <row r="65" spans="1:2" x14ac:dyDescent="0.25">
      <c r="A65" s="11" t="s">
        <v>116</v>
      </c>
      <c r="B65" s="74">
        <v>100529</v>
      </c>
    </row>
    <row r="66" spans="1:2" x14ac:dyDescent="0.25">
      <c r="A66" s="11" t="s">
        <v>117</v>
      </c>
      <c r="B66" s="74">
        <v>100537</v>
      </c>
    </row>
    <row r="67" spans="1:2" x14ac:dyDescent="0.25">
      <c r="A67" s="11" t="s">
        <v>118</v>
      </c>
      <c r="B67" s="74">
        <v>100545</v>
      </c>
    </row>
    <row r="68" spans="1:2" x14ac:dyDescent="0.25">
      <c r="A68" s="11" t="s">
        <v>119</v>
      </c>
      <c r="B68" s="74">
        <v>100552</v>
      </c>
    </row>
    <row r="69" spans="1:2" x14ac:dyDescent="0.25">
      <c r="A69" s="11" t="s">
        <v>120</v>
      </c>
      <c r="B69" s="74">
        <v>100560</v>
      </c>
    </row>
    <row r="70" spans="1:2" x14ac:dyDescent="0.25">
      <c r="A70" s="11" t="s">
        <v>121</v>
      </c>
      <c r="B70" s="74">
        <v>100578</v>
      </c>
    </row>
    <row r="71" spans="1:2" x14ac:dyDescent="0.25">
      <c r="A71" s="11" t="s">
        <v>122</v>
      </c>
      <c r="B71" s="74">
        <v>100586</v>
      </c>
    </row>
    <row r="72" spans="1:2" x14ac:dyDescent="0.25">
      <c r="A72" s="11" t="s">
        <v>123</v>
      </c>
      <c r="B72" s="74">
        <v>100594</v>
      </c>
    </row>
    <row r="73" spans="1:2" x14ac:dyDescent="0.25">
      <c r="A73" s="11" t="s">
        <v>124</v>
      </c>
      <c r="B73" s="74">
        <v>100602</v>
      </c>
    </row>
    <row r="74" spans="1:2" x14ac:dyDescent="0.25">
      <c r="A74" s="11"/>
      <c r="B74" s="14"/>
    </row>
    <row r="75" spans="1:2" x14ac:dyDescent="0.25">
      <c r="A75" s="11" t="s">
        <v>125</v>
      </c>
      <c r="B75" s="74">
        <v>100610</v>
      </c>
    </row>
    <row r="76" spans="1:2" x14ac:dyDescent="0.25">
      <c r="A76" s="11" t="s">
        <v>126</v>
      </c>
      <c r="B76" s="74">
        <v>100628</v>
      </c>
    </row>
    <row r="77" spans="1:2" x14ac:dyDescent="0.25">
      <c r="A77" s="11" t="s">
        <v>127</v>
      </c>
      <c r="B77" s="74">
        <v>100636</v>
      </c>
    </row>
    <row r="78" spans="1:2" x14ac:dyDescent="0.25">
      <c r="A78" s="11" t="s">
        <v>128</v>
      </c>
      <c r="B78" s="74">
        <v>100644</v>
      </c>
    </row>
    <row r="79" spans="1:2" x14ac:dyDescent="0.25">
      <c r="A79" s="11" t="s">
        <v>129</v>
      </c>
      <c r="B79" s="74">
        <v>100651</v>
      </c>
    </row>
    <row r="80" spans="1:2" x14ac:dyDescent="0.25">
      <c r="A80" s="11" t="s">
        <v>130</v>
      </c>
      <c r="B80" s="74">
        <v>100669</v>
      </c>
    </row>
    <row r="81" spans="1:2" x14ac:dyDescent="0.25">
      <c r="A81" s="11" t="s">
        <v>131</v>
      </c>
      <c r="B81" s="74">
        <v>100677</v>
      </c>
    </row>
    <row r="82" spans="1:2" x14ac:dyDescent="0.25">
      <c r="A82" s="11" t="s">
        <v>132</v>
      </c>
      <c r="B82" s="74">
        <v>100685</v>
      </c>
    </row>
    <row r="83" spans="1:2" x14ac:dyDescent="0.25">
      <c r="A83" s="11" t="s">
        <v>133</v>
      </c>
      <c r="B83" s="74">
        <v>100693</v>
      </c>
    </row>
    <row r="84" spans="1:2" x14ac:dyDescent="0.25">
      <c r="A84" s="11" t="s">
        <v>134</v>
      </c>
      <c r="B84" s="74">
        <v>100701</v>
      </c>
    </row>
    <row r="85" spans="1:2" x14ac:dyDescent="0.25">
      <c r="A85" s="11"/>
      <c r="B85" s="14"/>
    </row>
    <row r="86" spans="1:2" x14ac:dyDescent="0.25">
      <c r="A86" s="11" t="s">
        <v>135</v>
      </c>
      <c r="B86" s="74">
        <v>100719</v>
      </c>
    </row>
    <row r="87" spans="1:2" x14ac:dyDescent="0.25">
      <c r="A87" s="11" t="s">
        <v>136</v>
      </c>
      <c r="B87" s="74">
        <v>100727</v>
      </c>
    </row>
    <row r="88" spans="1:2" x14ac:dyDescent="0.25">
      <c r="A88" s="11" t="s">
        <v>137</v>
      </c>
      <c r="B88" s="74">
        <v>100735</v>
      </c>
    </row>
    <row r="89" spans="1:2" x14ac:dyDescent="0.25">
      <c r="A89" s="11" t="s">
        <v>138</v>
      </c>
      <c r="B89" s="74">
        <v>100743</v>
      </c>
    </row>
    <row r="90" spans="1:2" x14ac:dyDescent="0.25">
      <c r="A90" s="11" t="s">
        <v>139</v>
      </c>
      <c r="B90" s="74">
        <v>100750</v>
      </c>
    </row>
    <row r="91" spans="1:2" x14ac:dyDescent="0.25">
      <c r="A91" s="11" t="s">
        <v>140</v>
      </c>
      <c r="B91" s="74">
        <v>100768</v>
      </c>
    </row>
    <row r="92" spans="1:2" x14ac:dyDescent="0.25">
      <c r="A92" s="11" t="s">
        <v>141</v>
      </c>
      <c r="B92" s="74" t="s">
        <v>142</v>
      </c>
    </row>
    <row r="93" spans="1:2" x14ac:dyDescent="0.25">
      <c r="A93" s="11" t="s">
        <v>143</v>
      </c>
      <c r="B93" s="74">
        <v>100784</v>
      </c>
    </row>
    <row r="94" spans="1:2" x14ac:dyDescent="0.25">
      <c r="A94" s="11" t="s">
        <v>144</v>
      </c>
      <c r="B94" s="74">
        <v>200014</v>
      </c>
    </row>
    <row r="95" spans="1:2" x14ac:dyDescent="0.25">
      <c r="A95" s="11" t="s">
        <v>145</v>
      </c>
      <c r="B95" s="74">
        <v>200022</v>
      </c>
    </row>
    <row r="96" spans="1:2" x14ac:dyDescent="0.25">
      <c r="A96" s="11" t="s">
        <v>146</v>
      </c>
      <c r="B96" s="14"/>
    </row>
    <row r="97" spans="1:2" x14ac:dyDescent="0.25">
      <c r="A97" s="11" t="s">
        <v>147</v>
      </c>
      <c r="B97" s="74">
        <v>200030</v>
      </c>
    </row>
    <row r="98" spans="1:2" x14ac:dyDescent="0.25">
      <c r="A98" s="11" t="s">
        <v>148</v>
      </c>
      <c r="B98" s="74">
        <v>200048</v>
      </c>
    </row>
    <row r="99" spans="1:2" x14ac:dyDescent="0.25">
      <c r="A99" s="11" t="s">
        <v>149</v>
      </c>
      <c r="B99" s="74">
        <v>200055</v>
      </c>
    </row>
    <row r="100" spans="1:2" x14ac:dyDescent="0.25">
      <c r="A100" s="11" t="s">
        <v>150</v>
      </c>
      <c r="B100" s="74">
        <v>200063</v>
      </c>
    </row>
    <row r="101" spans="1:2" x14ac:dyDescent="0.25">
      <c r="A101" s="11" t="s">
        <v>151</v>
      </c>
      <c r="B101" s="74">
        <v>200071</v>
      </c>
    </row>
    <row r="102" spans="1:2" x14ac:dyDescent="0.25">
      <c r="A102" s="11" t="s">
        <v>152</v>
      </c>
      <c r="B102" s="74">
        <v>200089</v>
      </c>
    </row>
    <row r="103" spans="1:2" x14ac:dyDescent="0.25">
      <c r="A103" s="11" t="s">
        <v>153</v>
      </c>
      <c r="B103" s="74">
        <v>200097</v>
      </c>
    </row>
    <row r="104" spans="1:2" x14ac:dyDescent="0.25">
      <c r="A104" s="11" t="s">
        <v>154</v>
      </c>
      <c r="B104" s="74">
        <v>200105</v>
      </c>
    </row>
    <row r="105" spans="1:2" x14ac:dyDescent="0.25">
      <c r="A105" s="11" t="s">
        <v>155</v>
      </c>
      <c r="B105" s="74">
        <v>200113</v>
      </c>
    </row>
    <row r="106" spans="1:2" x14ac:dyDescent="0.25">
      <c r="A106" s="11" t="s">
        <v>156</v>
      </c>
      <c r="B106" s="74">
        <v>200121</v>
      </c>
    </row>
    <row r="107" spans="1:2" x14ac:dyDescent="0.25">
      <c r="A107" s="11"/>
      <c r="B107" s="14"/>
    </row>
    <row r="108" spans="1:2" x14ac:dyDescent="0.25">
      <c r="A108" s="11" t="s">
        <v>157</v>
      </c>
      <c r="B108" s="74" t="s">
        <v>158</v>
      </c>
    </row>
    <row r="109" spans="1:2" x14ac:dyDescent="0.25">
      <c r="A109" s="11" t="s">
        <v>159</v>
      </c>
      <c r="B109" s="74">
        <v>200147</v>
      </c>
    </row>
    <row r="110" spans="1:2" x14ac:dyDescent="0.25">
      <c r="A110" s="11" t="s">
        <v>160</v>
      </c>
      <c r="B110" s="74">
        <v>200154</v>
      </c>
    </row>
    <row r="111" spans="1:2" x14ac:dyDescent="0.25">
      <c r="A111" s="11" t="s">
        <v>161</v>
      </c>
      <c r="B111" s="74">
        <v>200162</v>
      </c>
    </row>
    <row r="112" spans="1:2" x14ac:dyDescent="0.25">
      <c r="A112" s="11" t="s">
        <v>162</v>
      </c>
      <c r="B112" s="74">
        <v>200170</v>
      </c>
    </row>
    <row r="113" spans="1:2" x14ac:dyDescent="0.25">
      <c r="A113" s="11" t="s">
        <v>163</v>
      </c>
      <c r="B113" s="74">
        <v>200188</v>
      </c>
    </row>
    <row r="114" spans="1:2" x14ac:dyDescent="0.25">
      <c r="A114" s="11" t="s">
        <v>164</v>
      </c>
      <c r="B114" s="74">
        <v>200196</v>
      </c>
    </row>
    <row r="115" spans="1:2" x14ac:dyDescent="0.25">
      <c r="A115" s="11" t="s">
        <v>165</v>
      </c>
      <c r="B115" s="74">
        <v>200204</v>
      </c>
    </row>
    <row r="116" spans="1:2" x14ac:dyDescent="0.25">
      <c r="A116" s="11" t="s">
        <v>166</v>
      </c>
      <c r="B116" s="74">
        <v>200212</v>
      </c>
    </row>
    <row r="117" spans="1:2" x14ac:dyDescent="0.25">
      <c r="A117" s="11" t="s">
        <v>167</v>
      </c>
      <c r="B117" s="74">
        <v>200220</v>
      </c>
    </row>
    <row r="118" spans="1:2" x14ac:dyDescent="0.25">
      <c r="A118" s="11"/>
      <c r="B118" s="14"/>
    </row>
    <row r="119" spans="1:2" x14ac:dyDescent="0.25">
      <c r="A119" s="11" t="s">
        <v>168</v>
      </c>
      <c r="B119" s="74" t="s">
        <v>169</v>
      </c>
    </row>
    <row r="120" spans="1:2" x14ac:dyDescent="0.25">
      <c r="A120" s="11" t="s">
        <v>170</v>
      </c>
      <c r="B120" s="74">
        <v>200246</v>
      </c>
    </row>
    <row r="121" spans="1:2" x14ac:dyDescent="0.25">
      <c r="A121" s="11" t="s">
        <v>171</v>
      </c>
      <c r="B121" s="74">
        <v>200253</v>
      </c>
    </row>
    <row r="122" spans="1:2" x14ac:dyDescent="0.25">
      <c r="A122" s="11" t="s">
        <v>172</v>
      </c>
      <c r="B122" s="74">
        <v>200261</v>
      </c>
    </row>
    <row r="123" spans="1:2" x14ac:dyDescent="0.25">
      <c r="A123" s="11" t="s">
        <v>173</v>
      </c>
      <c r="B123" s="74">
        <v>200279</v>
      </c>
    </row>
    <row r="124" spans="1:2" x14ac:dyDescent="0.25">
      <c r="A124" s="11" t="s">
        <v>174</v>
      </c>
      <c r="B124" s="74">
        <v>200287</v>
      </c>
    </row>
    <row r="125" spans="1:2" x14ac:dyDescent="0.25">
      <c r="A125" s="11" t="s">
        <v>175</v>
      </c>
      <c r="B125" s="74">
        <v>200295</v>
      </c>
    </row>
    <row r="126" spans="1:2" x14ac:dyDescent="0.25">
      <c r="A126" s="11" t="s">
        <v>176</v>
      </c>
      <c r="B126" s="74">
        <v>200303</v>
      </c>
    </row>
    <row r="127" spans="1:2" x14ac:dyDescent="0.25">
      <c r="A127" s="11" t="s">
        <v>177</v>
      </c>
      <c r="B127" s="74">
        <v>200311</v>
      </c>
    </row>
    <row r="128" spans="1:2" x14ac:dyDescent="0.25">
      <c r="A128" s="11" t="s">
        <v>178</v>
      </c>
      <c r="B128" s="74">
        <v>200329</v>
      </c>
    </row>
    <row r="129" spans="1:2" x14ac:dyDescent="0.25">
      <c r="A129" s="11"/>
      <c r="B129" s="14"/>
    </row>
    <row r="130" spans="1:2" x14ac:dyDescent="0.25">
      <c r="A130" s="11" t="s">
        <v>179</v>
      </c>
      <c r="B130" s="74" t="s">
        <v>180</v>
      </c>
    </row>
    <row r="131" spans="1:2" x14ac:dyDescent="0.25">
      <c r="A131" s="11" t="s">
        <v>181</v>
      </c>
      <c r="B131" s="74">
        <v>200345</v>
      </c>
    </row>
    <row r="132" spans="1:2" x14ac:dyDescent="0.25">
      <c r="A132" s="11" t="s">
        <v>182</v>
      </c>
      <c r="B132" s="74">
        <v>200352</v>
      </c>
    </row>
    <row r="133" spans="1:2" x14ac:dyDescent="0.25">
      <c r="A133" s="11" t="s">
        <v>183</v>
      </c>
      <c r="B133" s="74">
        <v>200360</v>
      </c>
    </row>
    <row r="134" spans="1:2" x14ac:dyDescent="0.25">
      <c r="A134" s="11" t="s">
        <v>184</v>
      </c>
      <c r="B134" s="74">
        <v>200378</v>
      </c>
    </row>
    <row r="135" spans="1:2" x14ac:dyDescent="0.25">
      <c r="A135" s="11" t="s">
        <v>185</v>
      </c>
      <c r="B135" s="74">
        <v>200386</v>
      </c>
    </row>
    <row r="136" spans="1:2" x14ac:dyDescent="0.25">
      <c r="A136" s="11" t="s">
        <v>186</v>
      </c>
      <c r="B136" s="74">
        <v>200394</v>
      </c>
    </row>
    <row r="137" spans="1:2" x14ac:dyDescent="0.25">
      <c r="A137" s="11" t="s">
        <v>187</v>
      </c>
      <c r="B137" s="74">
        <v>200402</v>
      </c>
    </row>
    <row r="138" spans="1:2" x14ac:dyDescent="0.25">
      <c r="A138" s="11" t="s">
        <v>188</v>
      </c>
      <c r="B138" s="74">
        <v>200410</v>
      </c>
    </row>
    <row r="139" spans="1:2" x14ac:dyDescent="0.25">
      <c r="A139" s="11" t="s">
        <v>189</v>
      </c>
      <c r="B139" s="74">
        <v>200428</v>
      </c>
    </row>
    <row r="140" spans="1:2" x14ac:dyDescent="0.25">
      <c r="A140" s="11"/>
      <c r="B140" s="14">
        <v>200436</v>
      </c>
    </row>
    <row r="141" spans="1:2" x14ac:dyDescent="0.25">
      <c r="A141" s="11" t="s">
        <v>190</v>
      </c>
      <c r="B141" s="74"/>
    </row>
    <row r="142" spans="1:2" x14ac:dyDescent="0.25">
      <c r="A142" s="11" t="s">
        <v>191</v>
      </c>
      <c r="B142" s="74">
        <v>200444</v>
      </c>
    </row>
    <row r="143" spans="1:2" x14ac:dyDescent="0.25">
      <c r="A143" s="11" t="s">
        <v>192</v>
      </c>
      <c r="B143" s="74">
        <v>200451</v>
      </c>
    </row>
    <row r="144" spans="1:2" x14ac:dyDescent="0.25">
      <c r="A144" s="11" t="s">
        <v>193</v>
      </c>
      <c r="B144" s="74">
        <v>200463</v>
      </c>
    </row>
    <row r="145" spans="1:2" x14ac:dyDescent="0.25">
      <c r="A145" s="11" t="s">
        <v>194</v>
      </c>
      <c r="B145" s="74">
        <v>200477</v>
      </c>
    </row>
    <row r="146" spans="1:2" x14ac:dyDescent="0.25">
      <c r="A146" s="11" t="s">
        <v>195</v>
      </c>
      <c r="B146" s="74" t="s">
        <v>196</v>
      </c>
    </row>
    <row r="147" spans="1:2" x14ac:dyDescent="0.25">
      <c r="A147" s="11" t="s">
        <v>197</v>
      </c>
      <c r="B147" s="74">
        <v>200493</v>
      </c>
    </row>
    <row r="148" spans="1:2" x14ac:dyDescent="0.25">
      <c r="A148" s="11" t="s">
        <v>198</v>
      </c>
      <c r="B148" s="74">
        <v>200501</v>
      </c>
    </row>
    <row r="149" spans="1:2" x14ac:dyDescent="0.25">
      <c r="A149" s="11" t="s">
        <v>199</v>
      </c>
      <c r="B149" s="74">
        <v>200519</v>
      </c>
    </row>
    <row r="150" spans="1:2" x14ac:dyDescent="0.25">
      <c r="A150" s="11" t="s">
        <v>200</v>
      </c>
      <c r="B150" s="74">
        <v>200527</v>
      </c>
    </row>
    <row r="151" spans="1:2" x14ac:dyDescent="0.25">
      <c r="A151" s="11"/>
      <c r="B151" s="14"/>
    </row>
    <row r="152" spans="1:2" x14ac:dyDescent="0.25">
      <c r="A152" s="11" t="s">
        <v>201</v>
      </c>
      <c r="B152" s="74" t="s">
        <v>202</v>
      </c>
    </row>
    <row r="153" spans="1:2" x14ac:dyDescent="0.25">
      <c r="A153" s="11" t="s">
        <v>203</v>
      </c>
      <c r="B153" s="74">
        <v>200543</v>
      </c>
    </row>
    <row r="154" spans="1:2" x14ac:dyDescent="0.25">
      <c r="A154" s="11" t="s">
        <v>204</v>
      </c>
      <c r="B154" s="74">
        <v>200556</v>
      </c>
    </row>
    <row r="155" spans="1:2" x14ac:dyDescent="0.25">
      <c r="A155" s="11" t="s">
        <v>205</v>
      </c>
      <c r="B155" s="74">
        <v>200568</v>
      </c>
    </row>
    <row r="156" spans="1:2" x14ac:dyDescent="0.25">
      <c r="A156" s="11" t="s">
        <v>206</v>
      </c>
      <c r="B156" s="74">
        <v>200576</v>
      </c>
    </row>
    <row r="157" spans="1:2" x14ac:dyDescent="0.25">
      <c r="A157" s="11" t="s">
        <v>207</v>
      </c>
      <c r="B157" s="74">
        <v>200584</v>
      </c>
    </row>
    <row r="158" spans="1:2" x14ac:dyDescent="0.25">
      <c r="A158" s="11" t="s">
        <v>208</v>
      </c>
      <c r="B158" s="74">
        <v>200592</v>
      </c>
    </row>
    <row r="159" spans="1:2" x14ac:dyDescent="0.25">
      <c r="A159" s="11" t="s">
        <v>209</v>
      </c>
      <c r="B159" s="74">
        <v>200600</v>
      </c>
    </row>
    <row r="160" spans="1:2" x14ac:dyDescent="0.25">
      <c r="A160" s="11" t="s">
        <v>210</v>
      </c>
      <c r="B160" s="74">
        <v>200618</v>
      </c>
    </row>
    <row r="161" spans="1:2" x14ac:dyDescent="0.25">
      <c r="A161" s="11" t="s">
        <v>211</v>
      </c>
      <c r="B161" s="74">
        <v>200626</v>
      </c>
    </row>
    <row r="162" spans="1:2" x14ac:dyDescent="0.25">
      <c r="A162" s="11"/>
      <c r="B162" s="14"/>
    </row>
    <row r="163" spans="1:2" x14ac:dyDescent="0.25">
      <c r="A163" s="11" t="s">
        <v>212</v>
      </c>
      <c r="B163" s="74" t="s">
        <v>213</v>
      </c>
    </row>
    <row r="164" spans="1:2" x14ac:dyDescent="0.25">
      <c r="A164" s="11" t="s">
        <v>214</v>
      </c>
      <c r="B164" s="74">
        <v>200642</v>
      </c>
    </row>
    <row r="165" spans="1:2" x14ac:dyDescent="0.25">
      <c r="A165" s="11" t="s">
        <v>215</v>
      </c>
      <c r="B165" s="74">
        <v>200659</v>
      </c>
    </row>
    <row r="166" spans="1:2" x14ac:dyDescent="0.25">
      <c r="A166" s="11" t="s">
        <v>216</v>
      </c>
      <c r="B166" s="74">
        <v>200667</v>
      </c>
    </row>
    <row r="167" spans="1:2" x14ac:dyDescent="0.25">
      <c r="A167" s="11" t="s">
        <v>217</v>
      </c>
      <c r="B167" s="74">
        <v>200675</v>
      </c>
    </row>
    <row r="168" spans="1:2" x14ac:dyDescent="0.25">
      <c r="A168" s="11" t="s">
        <v>218</v>
      </c>
      <c r="B168" s="74">
        <v>200683</v>
      </c>
    </row>
    <row r="169" spans="1:2" x14ac:dyDescent="0.25">
      <c r="A169" s="11" t="s">
        <v>219</v>
      </c>
      <c r="B169" s="74">
        <v>200691</v>
      </c>
    </row>
    <row r="170" spans="1:2" x14ac:dyDescent="0.25">
      <c r="A170" s="11" t="s">
        <v>220</v>
      </c>
      <c r="B170" s="74">
        <v>200709</v>
      </c>
    </row>
    <row r="171" spans="1:2" x14ac:dyDescent="0.25">
      <c r="A171" s="11" t="s">
        <v>221</v>
      </c>
      <c r="B171" s="74">
        <v>200717</v>
      </c>
    </row>
    <row r="172" spans="1:2" x14ac:dyDescent="0.25">
      <c r="A172" s="11" t="s">
        <v>222</v>
      </c>
      <c r="B172" s="74">
        <v>200725</v>
      </c>
    </row>
    <row r="173" spans="1:2" x14ac:dyDescent="0.25">
      <c r="A173" s="11"/>
      <c r="B173" s="14"/>
    </row>
    <row r="174" spans="1:2" x14ac:dyDescent="0.25">
      <c r="A174" s="11" t="s">
        <v>223</v>
      </c>
      <c r="B174" s="74" t="s">
        <v>224</v>
      </c>
    </row>
    <row r="175" spans="1:2" x14ac:dyDescent="0.25">
      <c r="A175" s="11" t="s">
        <v>225</v>
      </c>
      <c r="B175" s="74">
        <v>200741</v>
      </c>
    </row>
    <row r="176" spans="1:2" x14ac:dyDescent="0.25">
      <c r="A176" s="11" t="s">
        <v>226</v>
      </c>
      <c r="B176" s="74">
        <v>200758</v>
      </c>
    </row>
    <row r="177" spans="1:2" x14ac:dyDescent="0.25">
      <c r="A177" s="11" t="s">
        <v>227</v>
      </c>
      <c r="B177" s="74">
        <v>200766</v>
      </c>
    </row>
    <row r="178" spans="1:2" x14ac:dyDescent="0.25">
      <c r="A178" s="11" t="s">
        <v>228</v>
      </c>
      <c r="B178" s="74">
        <v>200774</v>
      </c>
    </row>
    <row r="179" spans="1:2" x14ac:dyDescent="0.25">
      <c r="A179" s="11" t="s">
        <v>229</v>
      </c>
      <c r="B179" s="74">
        <v>200782</v>
      </c>
    </row>
    <row r="180" spans="1:2" x14ac:dyDescent="0.25">
      <c r="A180" s="11" t="s">
        <v>230</v>
      </c>
      <c r="B180" s="74">
        <v>200790</v>
      </c>
    </row>
    <row r="181" spans="1:2" x14ac:dyDescent="0.25">
      <c r="A181" s="11" t="s">
        <v>231</v>
      </c>
      <c r="B181" s="74">
        <v>200808</v>
      </c>
    </row>
    <row r="182" spans="1:2" x14ac:dyDescent="0.25">
      <c r="A182" s="11" t="s">
        <v>232</v>
      </c>
      <c r="B182" s="74">
        <v>200816</v>
      </c>
    </row>
    <row r="183" spans="1:2" x14ac:dyDescent="0.25">
      <c r="A183" s="11" t="s">
        <v>233</v>
      </c>
      <c r="B183" s="74">
        <v>200824</v>
      </c>
    </row>
    <row r="184" spans="1:2" x14ac:dyDescent="0.25">
      <c r="A184" s="11"/>
      <c r="B184" s="14"/>
    </row>
    <row r="185" spans="1:2" x14ac:dyDescent="0.25">
      <c r="A185" s="11" t="s">
        <v>234</v>
      </c>
      <c r="B185" s="74" t="s">
        <v>235</v>
      </c>
    </row>
    <row r="186" spans="1:2" x14ac:dyDescent="0.25">
      <c r="A186" s="11" t="s">
        <v>236</v>
      </c>
      <c r="B186" s="74">
        <v>200840</v>
      </c>
    </row>
    <row r="187" spans="1:2" x14ac:dyDescent="0.25">
      <c r="A187" s="11" t="s">
        <v>237</v>
      </c>
      <c r="B187" s="74">
        <v>200857</v>
      </c>
    </row>
  </sheetData>
  <mergeCells count="1">
    <mergeCell ref="A3:B3"/>
  </mergeCells>
  <pageMargins left="0.70866141732283472" right="0.70866141732283472" top="0.19685039370078741" bottom="0.19685039370078741" header="0.31496062992125984" footer="0.31496062992125984"/>
  <pageSetup scale="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36"/>
  <sheetViews>
    <sheetView topLeftCell="A36" workbookViewId="0">
      <selection activeCell="H148" sqref="H148"/>
    </sheetView>
  </sheetViews>
  <sheetFormatPr baseColWidth="10" defaultColWidth="11.42578125" defaultRowHeight="15" x14ac:dyDescent="0.25"/>
  <cols>
    <col min="3" max="3" width="7.42578125" customWidth="1"/>
    <col min="4" max="4" width="17.28515625" customWidth="1"/>
    <col min="5" max="5" width="14.7109375" customWidth="1"/>
    <col min="6" max="7" width="14.42578125" customWidth="1"/>
    <col min="8" max="8" width="18.140625" customWidth="1"/>
    <col min="9" max="9" width="11.5703125" customWidth="1"/>
    <col min="245" max="245" width="7.7109375" customWidth="1"/>
    <col min="246" max="246" width="24.42578125" customWidth="1"/>
    <col min="247" max="247" width="21" customWidth="1"/>
    <col min="248" max="248" width="17" customWidth="1"/>
    <col min="249" max="249" width="18.140625" customWidth="1"/>
    <col min="250" max="250" width="11.5703125" customWidth="1"/>
    <col min="251" max="253" width="0" hidden="1" customWidth="1"/>
    <col min="254" max="254" width="12.140625" customWidth="1"/>
    <col min="501" max="501" width="7.7109375" customWidth="1"/>
    <col min="502" max="502" width="24.42578125" customWidth="1"/>
    <col min="503" max="503" width="21" customWidth="1"/>
    <col min="504" max="504" width="17" customWidth="1"/>
    <col min="505" max="505" width="18.140625" customWidth="1"/>
    <col min="506" max="506" width="11.5703125" customWidth="1"/>
    <col min="507" max="509" width="0" hidden="1" customWidth="1"/>
    <col min="510" max="510" width="12.140625" customWidth="1"/>
    <col min="757" max="757" width="7.7109375" customWidth="1"/>
    <col min="758" max="758" width="24.42578125" customWidth="1"/>
    <col min="759" max="759" width="21" customWidth="1"/>
    <col min="760" max="760" width="17" customWidth="1"/>
    <col min="761" max="761" width="18.140625" customWidth="1"/>
    <col min="762" max="762" width="11.5703125" customWidth="1"/>
    <col min="763" max="765" width="0" hidden="1" customWidth="1"/>
    <col min="766" max="766" width="12.140625" customWidth="1"/>
    <col min="1013" max="1013" width="7.7109375" customWidth="1"/>
    <col min="1014" max="1014" width="24.42578125" customWidth="1"/>
    <col min="1015" max="1015" width="21" customWidth="1"/>
    <col min="1016" max="1016" width="17" customWidth="1"/>
    <col min="1017" max="1017" width="18.140625" customWidth="1"/>
    <col min="1018" max="1018" width="11.5703125" customWidth="1"/>
    <col min="1019" max="1021" width="0" hidden="1" customWidth="1"/>
    <col min="1022" max="1022" width="12.140625" customWidth="1"/>
    <col min="1269" max="1269" width="7.7109375" customWidth="1"/>
    <col min="1270" max="1270" width="24.42578125" customWidth="1"/>
    <col min="1271" max="1271" width="21" customWidth="1"/>
    <col min="1272" max="1272" width="17" customWidth="1"/>
    <col min="1273" max="1273" width="18.140625" customWidth="1"/>
    <col min="1274" max="1274" width="11.5703125" customWidth="1"/>
    <col min="1275" max="1277" width="0" hidden="1" customWidth="1"/>
    <col min="1278" max="1278" width="12.140625" customWidth="1"/>
    <col min="1525" max="1525" width="7.7109375" customWidth="1"/>
    <col min="1526" max="1526" width="24.42578125" customWidth="1"/>
    <col min="1527" max="1527" width="21" customWidth="1"/>
    <col min="1528" max="1528" width="17" customWidth="1"/>
    <col min="1529" max="1529" width="18.140625" customWidth="1"/>
    <col min="1530" max="1530" width="11.5703125" customWidth="1"/>
    <col min="1531" max="1533" width="0" hidden="1" customWidth="1"/>
    <col min="1534" max="1534" width="12.140625" customWidth="1"/>
    <col min="1781" max="1781" width="7.7109375" customWidth="1"/>
    <col min="1782" max="1782" width="24.42578125" customWidth="1"/>
    <col min="1783" max="1783" width="21" customWidth="1"/>
    <col min="1784" max="1784" width="17" customWidth="1"/>
    <col min="1785" max="1785" width="18.140625" customWidth="1"/>
    <col min="1786" max="1786" width="11.5703125" customWidth="1"/>
    <col min="1787" max="1789" width="0" hidden="1" customWidth="1"/>
    <col min="1790" max="1790" width="12.140625" customWidth="1"/>
    <col min="2037" max="2037" width="7.7109375" customWidth="1"/>
    <col min="2038" max="2038" width="24.42578125" customWidth="1"/>
    <col min="2039" max="2039" width="21" customWidth="1"/>
    <col min="2040" max="2040" width="17" customWidth="1"/>
    <col min="2041" max="2041" width="18.140625" customWidth="1"/>
    <col min="2042" max="2042" width="11.5703125" customWidth="1"/>
    <col min="2043" max="2045" width="0" hidden="1" customWidth="1"/>
    <col min="2046" max="2046" width="12.140625" customWidth="1"/>
    <col min="2293" max="2293" width="7.7109375" customWidth="1"/>
    <col min="2294" max="2294" width="24.42578125" customWidth="1"/>
    <col min="2295" max="2295" width="21" customWidth="1"/>
    <col min="2296" max="2296" width="17" customWidth="1"/>
    <col min="2297" max="2297" width="18.140625" customWidth="1"/>
    <col min="2298" max="2298" width="11.5703125" customWidth="1"/>
    <col min="2299" max="2301" width="0" hidden="1" customWidth="1"/>
    <col min="2302" max="2302" width="12.140625" customWidth="1"/>
    <col min="2549" max="2549" width="7.7109375" customWidth="1"/>
    <col min="2550" max="2550" width="24.42578125" customWidth="1"/>
    <col min="2551" max="2551" width="21" customWidth="1"/>
    <col min="2552" max="2552" width="17" customWidth="1"/>
    <col min="2553" max="2553" width="18.140625" customWidth="1"/>
    <col min="2554" max="2554" width="11.5703125" customWidth="1"/>
    <col min="2555" max="2557" width="0" hidden="1" customWidth="1"/>
    <col min="2558" max="2558" width="12.140625" customWidth="1"/>
    <col min="2805" max="2805" width="7.7109375" customWidth="1"/>
    <col min="2806" max="2806" width="24.42578125" customWidth="1"/>
    <col min="2807" max="2807" width="21" customWidth="1"/>
    <col min="2808" max="2808" width="17" customWidth="1"/>
    <col min="2809" max="2809" width="18.140625" customWidth="1"/>
    <col min="2810" max="2810" width="11.5703125" customWidth="1"/>
    <col min="2811" max="2813" width="0" hidden="1" customWidth="1"/>
    <col min="2814" max="2814" width="12.140625" customWidth="1"/>
    <col min="3061" max="3061" width="7.7109375" customWidth="1"/>
    <col min="3062" max="3062" width="24.42578125" customWidth="1"/>
    <col min="3063" max="3063" width="21" customWidth="1"/>
    <col min="3064" max="3064" width="17" customWidth="1"/>
    <col min="3065" max="3065" width="18.140625" customWidth="1"/>
    <col min="3066" max="3066" width="11.5703125" customWidth="1"/>
    <col min="3067" max="3069" width="0" hidden="1" customWidth="1"/>
    <col min="3070" max="3070" width="12.140625" customWidth="1"/>
    <col min="3317" max="3317" width="7.7109375" customWidth="1"/>
    <col min="3318" max="3318" width="24.42578125" customWidth="1"/>
    <col min="3319" max="3319" width="21" customWidth="1"/>
    <col min="3320" max="3320" width="17" customWidth="1"/>
    <col min="3321" max="3321" width="18.140625" customWidth="1"/>
    <col min="3322" max="3322" width="11.5703125" customWidth="1"/>
    <col min="3323" max="3325" width="0" hidden="1" customWidth="1"/>
    <col min="3326" max="3326" width="12.140625" customWidth="1"/>
    <col min="3573" max="3573" width="7.7109375" customWidth="1"/>
    <col min="3574" max="3574" width="24.42578125" customWidth="1"/>
    <col min="3575" max="3575" width="21" customWidth="1"/>
    <col min="3576" max="3576" width="17" customWidth="1"/>
    <col min="3577" max="3577" width="18.140625" customWidth="1"/>
    <col min="3578" max="3578" width="11.5703125" customWidth="1"/>
    <col min="3579" max="3581" width="0" hidden="1" customWidth="1"/>
    <col min="3582" max="3582" width="12.140625" customWidth="1"/>
    <col min="3829" max="3829" width="7.7109375" customWidth="1"/>
    <col min="3830" max="3830" width="24.42578125" customWidth="1"/>
    <col min="3831" max="3831" width="21" customWidth="1"/>
    <col min="3832" max="3832" width="17" customWidth="1"/>
    <col min="3833" max="3833" width="18.140625" customWidth="1"/>
    <col min="3834" max="3834" width="11.5703125" customWidth="1"/>
    <col min="3835" max="3837" width="0" hidden="1" customWidth="1"/>
    <col min="3838" max="3838" width="12.140625" customWidth="1"/>
    <col min="4085" max="4085" width="7.7109375" customWidth="1"/>
    <col min="4086" max="4086" width="24.42578125" customWidth="1"/>
    <col min="4087" max="4087" width="21" customWidth="1"/>
    <col min="4088" max="4088" width="17" customWidth="1"/>
    <col min="4089" max="4089" width="18.140625" customWidth="1"/>
    <col min="4090" max="4090" width="11.5703125" customWidth="1"/>
    <col min="4091" max="4093" width="0" hidden="1" customWidth="1"/>
    <col min="4094" max="4094" width="12.140625" customWidth="1"/>
    <col min="4341" max="4341" width="7.7109375" customWidth="1"/>
    <col min="4342" max="4342" width="24.42578125" customWidth="1"/>
    <col min="4343" max="4343" width="21" customWidth="1"/>
    <col min="4344" max="4344" width="17" customWidth="1"/>
    <col min="4345" max="4345" width="18.140625" customWidth="1"/>
    <col min="4346" max="4346" width="11.5703125" customWidth="1"/>
    <col min="4347" max="4349" width="0" hidden="1" customWidth="1"/>
    <col min="4350" max="4350" width="12.140625" customWidth="1"/>
    <col min="4597" max="4597" width="7.7109375" customWidth="1"/>
    <col min="4598" max="4598" width="24.42578125" customWidth="1"/>
    <col min="4599" max="4599" width="21" customWidth="1"/>
    <col min="4600" max="4600" width="17" customWidth="1"/>
    <col min="4601" max="4601" width="18.140625" customWidth="1"/>
    <col min="4602" max="4602" width="11.5703125" customWidth="1"/>
    <col min="4603" max="4605" width="0" hidden="1" customWidth="1"/>
    <col min="4606" max="4606" width="12.140625" customWidth="1"/>
    <col min="4853" max="4853" width="7.7109375" customWidth="1"/>
    <col min="4854" max="4854" width="24.42578125" customWidth="1"/>
    <col min="4855" max="4855" width="21" customWidth="1"/>
    <col min="4856" max="4856" width="17" customWidth="1"/>
    <col min="4857" max="4857" width="18.140625" customWidth="1"/>
    <col min="4858" max="4858" width="11.5703125" customWidth="1"/>
    <col min="4859" max="4861" width="0" hidden="1" customWidth="1"/>
    <col min="4862" max="4862" width="12.140625" customWidth="1"/>
    <col min="5109" max="5109" width="7.7109375" customWidth="1"/>
    <col min="5110" max="5110" width="24.42578125" customWidth="1"/>
    <col min="5111" max="5111" width="21" customWidth="1"/>
    <col min="5112" max="5112" width="17" customWidth="1"/>
    <col min="5113" max="5113" width="18.140625" customWidth="1"/>
    <col min="5114" max="5114" width="11.5703125" customWidth="1"/>
    <col min="5115" max="5117" width="0" hidden="1" customWidth="1"/>
    <col min="5118" max="5118" width="12.140625" customWidth="1"/>
    <col min="5365" max="5365" width="7.7109375" customWidth="1"/>
    <col min="5366" max="5366" width="24.42578125" customWidth="1"/>
    <col min="5367" max="5367" width="21" customWidth="1"/>
    <col min="5368" max="5368" width="17" customWidth="1"/>
    <col min="5369" max="5369" width="18.140625" customWidth="1"/>
    <col min="5370" max="5370" width="11.5703125" customWidth="1"/>
    <col min="5371" max="5373" width="0" hidden="1" customWidth="1"/>
    <col min="5374" max="5374" width="12.140625" customWidth="1"/>
    <col min="5621" max="5621" width="7.7109375" customWidth="1"/>
    <col min="5622" max="5622" width="24.42578125" customWidth="1"/>
    <col min="5623" max="5623" width="21" customWidth="1"/>
    <col min="5624" max="5624" width="17" customWidth="1"/>
    <col min="5625" max="5625" width="18.140625" customWidth="1"/>
    <col min="5626" max="5626" width="11.5703125" customWidth="1"/>
    <col min="5627" max="5629" width="0" hidden="1" customWidth="1"/>
    <col min="5630" max="5630" width="12.140625" customWidth="1"/>
    <col min="5877" max="5877" width="7.7109375" customWidth="1"/>
    <col min="5878" max="5878" width="24.42578125" customWidth="1"/>
    <col min="5879" max="5879" width="21" customWidth="1"/>
    <col min="5880" max="5880" width="17" customWidth="1"/>
    <col min="5881" max="5881" width="18.140625" customWidth="1"/>
    <col min="5882" max="5882" width="11.5703125" customWidth="1"/>
    <col min="5883" max="5885" width="0" hidden="1" customWidth="1"/>
    <col min="5886" max="5886" width="12.140625" customWidth="1"/>
    <col min="6133" max="6133" width="7.7109375" customWidth="1"/>
    <col min="6134" max="6134" width="24.42578125" customWidth="1"/>
    <col min="6135" max="6135" width="21" customWidth="1"/>
    <col min="6136" max="6136" width="17" customWidth="1"/>
    <col min="6137" max="6137" width="18.140625" customWidth="1"/>
    <col min="6138" max="6138" width="11.5703125" customWidth="1"/>
    <col min="6139" max="6141" width="0" hidden="1" customWidth="1"/>
    <col min="6142" max="6142" width="12.140625" customWidth="1"/>
    <col min="6389" max="6389" width="7.7109375" customWidth="1"/>
    <col min="6390" max="6390" width="24.42578125" customWidth="1"/>
    <col min="6391" max="6391" width="21" customWidth="1"/>
    <col min="6392" max="6392" width="17" customWidth="1"/>
    <col min="6393" max="6393" width="18.140625" customWidth="1"/>
    <col min="6394" max="6394" width="11.5703125" customWidth="1"/>
    <col min="6395" max="6397" width="0" hidden="1" customWidth="1"/>
    <col min="6398" max="6398" width="12.140625" customWidth="1"/>
    <col min="6645" max="6645" width="7.7109375" customWidth="1"/>
    <col min="6646" max="6646" width="24.42578125" customWidth="1"/>
    <col min="6647" max="6647" width="21" customWidth="1"/>
    <col min="6648" max="6648" width="17" customWidth="1"/>
    <col min="6649" max="6649" width="18.140625" customWidth="1"/>
    <col min="6650" max="6650" width="11.5703125" customWidth="1"/>
    <col min="6651" max="6653" width="0" hidden="1" customWidth="1"/>
    <col min="6654" max="6654" width="12.140625" customWidth="1"/>
    <col min="6901" max="6901" width="7.7109375" customWidth="1"/>
    <col min="6902" max="6902" width="24.42578125" customWidth="1"/>
    <col min="6903" max="6903" width="21" customWidth="1"/>
    <col min="6904" max="6904" width="17" customWidth="1"/>
    <col min="6905" max="6905" width="18.140625" customWidth="1"/>
    <col min="6906" max="6906" width="11.5703125" customWidth="1"/>
    <col min="6907" max="6909" width="0" hidden="1" customWidth="1"/>
    <col min="6910" max="6910" width="12.140625" customWidth="1"/>
    <col min="7157" max="7157" width="7.7109375" customWidth="1"/>
    <col min="7158" max="7158" width="24.42578125" customWidth="1"/>
    <col min="7159" max="7159" width="21" customWidth="1"/>
    <col min="7160" max="7160" width="17" customWidth="1"/>
    <col min="7161" max="7161" width="18.140625" customWidth="1"/>
    <col min="7162" max="7162" width="11.5703125" customWidth="1"/>
    <col min="7163" max="7165" width="0" hidden="1" customWidth="1"/>
    <col min="7166" max="7166" width="12.140625" customWidth="1"/>
    <col min="7413" max="7413" width="7.7109375" customWidth="1"/>
    <col min="7414" max="7414" width="24.42578125" customWidth="1"/>
    <col min="7415" max="7415" width="21" customWidth="1"/>
    <col min="7416" max="7416" width="17" customWidth="1"/>
    <col min="7417" max="7417" width="18.140625" customWidth="1"/>
    <col min="7418" max="7418" width="11.5703125" customWidth="1"/>
    <col min="7419" max="7421" width="0" hidden="1" customWidth="1"/>
    <col min="7422" max="7422" width="12.140625" customWidth="1"/>
    <col min="7669" max="7669" width="7.7109375" customWidth="1"/>
    <col min="7670" max="7670" width="24.42578125" customWidth="1"/>
    <col min="7671" max="7671" width="21" customWidth="1"/>
    <col min="7672" max="7672" width="17" customWidth="1"/>
    <col min="7673" max="7673" width="18.140625" customWidth="1"/>
    <col min="7674" max="7674" width="11.5703125" customWidth="1"/>
    <col min="7675" max="7677" width="0" hidden="1" customWidth="1"/>
    <col min="7678" max="7678" width="12.140625" customWidth="1"/>
    <col min="7925" max="7925" width="7.7109375" customWidth="1"/>
    <col min="7926" max="7926" width="24.42578125" customWidth="1"/>
    <col min="7927" max="7927" width="21" customWidth="1"/>
    <col min="7928" max="7928" width="17" customWidth="1"/>
    <col min="7929" max="7929" width="18.140625" customWidth="1"/>
    <col min="7930" max="7930" width="11.5703125" customWidth="1"/>
    <col min="7931" max="7933" width="0" hidden="1" customWidth="1"/>
    <col min="7934" max="7934" width="12.140625" customWidth="1"/>
    <col min="8181" max="8181" width="7.7109375" customWidth="1"/>
    <col min="8182" max="8182" width="24.42578125" customWidth="1"/>
    <col min="8183" max="8183" width="21" customWidth="1"/>
    <col min="8184" max="8184" width="17" customWidth="1"/>
    <col min="8185" max="8185" width="18.140625" customWidth="1"/>
    <col min="8186" max="8186" width="11.5703125" customWidth="1"/>
    <col min="8187" max="8189" width="0" hidden="1" customWidth="1"/>
    <col min="8190" max="8190" width="12.140625" customWidth="1"/>
    <col min="8437" max="8437" width="7.7109375" customWidth="1"/>
    <col min="8438" max="8438" width="24.42578125" customWidth="1"/>
    <col min="8439" max="8439" width="21" customWidth="1"/>
    <col min="8440" max="8440" width="17" customWidth="1"/>
    <col min="8441" max="8441" width="18.140625" customWidth="1"/>
    <col min="8442" max="8442" width="11.5703125" customWidth="1"/>
    <col min="8443" max="8445" width="0" hidden="1" customWidth="1"/>
    <col min="8446" max="8446" width="12.140625" customWidth="1"/>
    <col min="8693" max="8693" width="7.7109375" customWidth="1"/>
    <col min="8694" max="8694" width="24.42578125" customWidth="1"/>
    <col min="8695" max="8695" width="21" customWidth="1"/>
    <col min="8696" max="8696" width="17" customWidth="1"/>
    <col min="8697" max="8697" width="18.140625" customWidth="1"/>
    <col min="8698" max="8698" width="11.5703125" customWidth="1"/>
    <col min="8699" max="8701" width="0" hidden="1" customWidth="1"/>
    <col min="8702" max="8702" width="12.140625" customWidth="1"/>
    <col min="8949" max="8949" width="7.7109375" customWidth="1"/>
    <col min="8950" max="8950" width="24.42578125" customWidth="1"/>
    <col min="8951" max="8951" width="21" customWidth="1"/>
    <col min="8952" max="8952" width="17" customWidth="1"/>
    <col min="8953" max="8953" width="18.140625" customWidth="1"/>
    <col min="8954" max="8954" width="11.5703125" customWidth="1"/>
    <col min="8955" max="8957" width="0" hidden="1" customWidth="1"/>
    <col min="8958" max="8958" width="12.140625" customWidth="1"/>
    <col min="9205" max="9205" width="7.7109375" customWidth="1"/>
    <col min="9206" max="9206" width="24.42578125" customWidth="1"/>
    <col min="9207" max="9207" width="21" customWidth="1"/>
    <col min="9208" max="9208" width="17" customWidth="1"/>
    <col min="9209" max="9209" width="18.140625" customWidth="1"/>
    <col min="9210" max="9210" width="11.5703125" customWidth="1"/>
    <col min="9211" max="9213" width="0" hidden="1" customWidth="1"/>
    <col min="9214" max="9214" width="12.140625" customWidth="1"/>
    <col min="9461" max="9461" width="7.7109375" customWidth="1"/>
    <col min="9462" max="9462" width="24.42578125" customWidth="1"/>
    <col min="9463" max="9463" width="21" customWidth="1"/>
    <col min="9464" max="9464" width="17" customWidth="1"/>
    <col min="9465" max="9465" width="18.140625" customWidth="1"/>
    <col min="9466" max="9466" width="11.5703125" customWidth="1"/>
    <col min="9467" max="9469" width="0" hidden="1" customWidth="1"/>
    <col min="9470" max="9470" width="12.140625" customWidth="1"/>
    <col min="9717" max="9717" width="7.7109375" customWidth="1"/>
    <col min="9718" max="9718" width="24.42578125" customWidth="1"/>
    <col min="9719" max="9719" width="21" customWidth="1"/>
    <col min="9720" max="9720" width="17" customWidth="1"/>
    <col min="9721" max="9721" width="18.140625" customWidth="1"/>
    <col min="9722" max="9722" width="11.5703125" customWidth="1"/>
    <col min="9723" max="9725" width="0" hidden="1" customWidth="1"/>
    <col min="9726" max="9726" width="12.140625" customWidth="1"/>
    <col min="9973" max="9973" width="7.7109375" customWidth="1"/>
    <col min="9974" max="9974" width="24.42578125" customWidth="1"/>
    <col min="9975" max="9975" width="21" customWidth="1"/>
    <col min="9976" max="9976" width="17" customWidth="1"/>
    <col min="9977" max="9977" width="18.140625" customWidth="1"/>
    <col min="9978" max="9978" width="11.5703125" customWidth="1"/>
    <col min="9979" max="9981" width="0" hidden="1" customWidth="1"/>
    <col min="9982" max="9982" width="12.140625" customWidth="1"/>
    <col min="10229" max="10229" width="7.7109375" customWidth="1"/>
    <col min="10230" max="10230" width="24.42578125" customWidth="1"/>
    <col min="10231" max="10231" width="21" customWidth="1"/>
    <col min="10232" max="10232" width="17" customWidth="1"/>
    <col min="10233" max="10233" width="18.140625" customWidth="1"/>
    <col min="10234" max="10234" width="11.5703125" customWidth="1"/>
    <col min="10235" max="10237" width="0" hidden="1" customWidth="1"/>
    <col min="10238" max="10238" width="12.140625" customWidth="1"/>
    <col min="10485" max="10485" width="7.7109375" customWidth="1"/>
    <col min="10486" max="10486" width="24.42578125" customWidth="1"/>
    <col min="10487" max="10487" width="21" customWidth="1"/>
    <col min="10488" max="10488" width="17" customWidth="1"/>
    <col min="10489" max="10489" width="18.140625" customWidth="1"/>
    <col min="10490" max="10490" width="11.5703125" customWidth="1"/>
    <col min="10491" max="10493" width="0" hidden="1" customWidth="1"/>
    <col min="10494" max="10494" width="12.140625" customWidth="1"/>
    <col min="10741" max="10741" width="7.7109375" customWidth="1"/>
    <col min="10742" max="10742" width="24.42578125" customWidth="1"/>
    <col min="10743" max="10743" width="21" customWidth="1"/>
    <col min="10744" max="10744" width="17" customWidth="1"/>
    <col min="10745" max="10745" width="18.140625" customWidth="1"/>
    <col min="10746" max="10746" width="11.5703125" customWidth="1"/>
    <col min="10747" max="10749" width="0" hidden="1" customWidth="1"/>
    <col min="10750" max="10750" width="12.140625" customWidth="1"/>
    <col min="10997" max="10997" width="7.7109375" customWidth="1"/>
    <col min="10998" max="10998" width="24.42578125" customWidth="1"/>
    <col min="10999" max="10999" width="21" customWidth="1"/>
    <col min="11000" max="11000" width="17" customWidth="1"/>
    <col min="11001" max="11001" width="18.140625" customWidth="1"/>
    <col min="11002" max="11002" width="11.5703125" customWidth="1"/>
    <col min="11003" max="11005" width="0" hidden="1" customWidth="1"/>
    <col min="11006" max="11006" width="12.140625" customWidth="1"/>
    <col min="11253" max="11253" width="7.7109375" customWidth="1"/>
    <col min="11254" max="11254" width="24.42578125" customWidth="1"/>
    <col min="11255" max="11255" width="21" customWidth="1"/>
    <col min="11256" max="11256" width="17" customWidth="1"/>
    <col min="11257" max="11257" width="18.140625" customWidth="1"/>
    <col min="11258" max="11258" width="11.5703125" customWidth="1"/>
    <col min="11259" max="11261" width="0" hidden="1" customWidth="1"/>
    <col min="11262" max="11262" width="12.140625" customWidth="1"/>
    <col min="11509" max="11509" width="7.7109375" customWidth="1"/>
    <col min="11510" max="11510" width="24.42578125" customWidth="1"/>
    <col min="11511" max="11511" width="21" customWidth="1"/>
    <col min="11512" max="11512" width="17" customWidth="1"/>
    <col min="11513" max="11513" width="18.140625" customWidth="1"/>
    <col min="11514" max="11514" width="11.5703125" customWidth="1"/>
    <col min="11515" max="11517" width="0" hidden="1" customWidth="1"/>
    <col min="11518" max="11518" width="12.140625" customWidth="1"/>
    <col min="11765" max="11765" width="7.7109375" customWidth="1"/>
    <col min="11766" max="11766" width="24.42578125" customWidth="1"/>
    <col min="11767" max="11767" width="21" customWidth="1"/>
    <col min="11768" max="11768" width="17" customWidth="1"/>
    <col min="11769" max="11769" width="18.140625" customWidth="1"/>
    <col min="11770" max="11770" width="11.5703125" customWidth="1"/>
    <col min="11771" max="11773" width="0" hidden="1" customWidth="1"/>
    <col min="11774" max="11774" width="12.140625" customWidth="1"/>
    <col min="12021" max="12021" width="7.7109375" customWidth="1"/>
    <col min="12022" max="12022" width="24.42578125" customWidth="1"/>
    <col min="12023" max="12023" width="21" customWidth="1"/>
    <col min="12024" max="12024" width="17" customWidth="1"/>
    <col min="12025" max="12025" width="18.140625" customWidth="1"/>
    <col min="12026" max="12026" width="11.5703125" customWidth="1"/>
    <col min="12027" max="12029" width="0" hidden="1" customWidth="1"/>
    <col min="12030" max="12030" width="12.140625" customWidth="1"/>
    <col min="12277" max="12277" width="7.7109375" customWidth="1"/>
    <col min="12278" max="12278" width="24.42578125" customWidth="1"/>
    <col min="12279" max="12279" width="21" customWidth="1"/>
    <col min="12280" max="12280" width="17" customWidth="1"/>
    <col min="12281" max="12281" width="18.140625" customWidth="1"/>
    <col min="12282" max="12282" width="11.5703125" customWidth="1"/>
    <col min="12283" max="12285" width="0" hidden="1" customWidth="1"/>
    <col min="12286" max="12286" width="12.140625" customWidth="1"/>
    <col min="12533" max="12533" width="7.7109375" customWidth="1"/>
    <col min="12534" max="12534" width="24.42578125" customWidth="1"/>
    <col min="12535" max="12535" width="21" customWidth="1"/>
    <col min="12536" max="12536" width="17" customWidth="1"/>
    <col min="12537" max="12537" width="18.140625" customWidth="1"/>
    <col min="12538" max="12538" width="11.5703125" customWidth="1"/>
    <col min="12539" max="12541" width="0" hidden="1" customWidth="1"/>
    <col min="12542" max="12542" width="12.140625" customWidth="1"/>
    <col min="12789" max="12789" width="7.7109375" customWidth="1"/>
    <col min="12790" max="12790" width="24.42578125" customWidth="1"/>
    <col min="12791" max="12791" width="21" customWidth="1"/>
    <col min="12792" max="12792" width="17" customWidth="1"/>
    <col min="12793" max="12793" width="18.140625" customWidth="1"/>
    <col min="12794" max="12794" width="11.5703125" customWidth="1"/>
    <col min="12795" max="12797" width="0" hidden="1" customWidth="1"/>
    <col min="12798" max="12798" width="12.140625" customWidth="1"/>
    <col min="13045" max="13045" width="7.7109375" customWidth="1"/>
    <col min="13046" max="13046" width="24.42578125" customWidth="1"/>
    <col min="13047" max="13047" width="21" customWidth="1"/>
    <col min="13048" max="13048" width="17" customWidth="1"/>
    <col min="13049" max="13049" width="18.140625" customWidth="1"/>
    <col min="13050" max="13050" width="11.5703125" customWidth="1"/>
    <col min="13051" max="13053" width="0" hidden="1" customWidth="1"/>
    <col min="13054" max="13054" width="12.140625" customWidth="1"/>
    <col min="13301" max="13301" width="7.7109375" customWidth="1"/>
    <col min="13302" max="13302" width="24.42578125" customWidth="1"/>
    <col min="13303" max="13303" width="21" customWidth="1"/>
    <col min="13304" max="13304" width="17" customWidth="1"/>
    <col min="13305" max="13305" width="18.140625" customWidth="1"/>
    <col min="13306" max="13306" width="11.5703125" customWidth="1"/>
    <col min="13307" max="13309" width="0" hidden="1" customWidth="1"/>
    <col min="13310" max="13310" width="12.140625" customWidth="1"/>
    <col min="13557" max="13557" width="7.7109375" customWidth="1"/>
    <col min="13558" max="13558" width="24.42578125" customWidth="1"/>
    <col min="13559" max="13559" width="21" customWidth="1"/>
    <col min="13560" max="13560" width="17" customWidth="1"/>
    <col min="13561" max="13561" width="18.140625" customWidth="1"/>
    <col min="13562" max="13562" width="11.5703125" customWidth="1"/>
    <col min="13563" max="13565" width="0" hidden="1" customWidth="1"/>
    <col min="13566" max="13566" width="12.140625" customWidth="1"/>
    <col min="13813" max="13813" width="7.7109375" customWidth="1"/>
    <col min="13814" max="13814" width="24.42578125" customWidth="1"/>
    <col min="13815" max="13815" width="21" customWidth="1"/>
    <col min="13816" max="13816" width="17" customWidth="1"/>
    <col min="13817" max="13817" width="18.140625" customWidth="1"/>
    <col min="13818" max="13818" width="11.5703125" customWidth="1"/>
    <col min="13819" max="13821" width="0" hidden="1" customWidth="1"/>
    <col min="13822" max="13822" width="12.140625" customWidth="1"/>
    <col min="14069" max="14069" width="7.7109375" customWidth="1"/>
    <col min="14070" max="14070" width="24.42578125" customWidth="1"/>
    <col min="14071" max="14071" width="21" customWidth="1"/>
    <col min="14072" max="14072" width="17" customWidth="1"/>
    <col min="14073" max="14073" width="18.140625" customWidth="1"/>
    <col min="14074" max="14074" width="11.5703125" customWidth="1"/>
    <col min="14075" max="14077" width="0" hidden="1" customWidth="1"/>
    <col min="14078" max="14078" width="12.140625" customWidth="1"/>
    <col min="14325" max="14325" width="7.7109375" customWidth="1"/>
    <col min="14326" max="14326" width="24.42578125" customWidth="1"/>
    <col min="14327" max="14327" width="21" customWidth="1"/>
    <col min="14328" max="14328" width="17" customWidth="1"/>
    <col min="14329" max="14329" width="18.140625" customWidth="1"/>
    <col min="14330" max="14330" width="11.5703125" customWidth="1"/>
    <col min="14331" max="14333" width="0" hidden="1" customWidth="1"/>
    <col min="14334" max="14334" width="12.140625" customWidth="1"/>
    <col min="14581" max="14581" width="7.7109375" customWidth="1"/>
    <col min="14582" max="14582" width="24.42578125" customWidth="1"/>
    <col min="14583" max="14583" width="21" customWidth="1"/>
    <col min="14584" max="14584" width="17" customWidth="1"/>
    <col min="14585" max="14585" width="18.140625" customWidth="1"/>
    <col min="14586" max="14586" width="11.5703125" customWidth="1"/>
    <col min="14587" max="14589" width="0" hidden="1" customWidth="1"/>
    <col min="14590" max="14590" width="12.140625" customWidth="1"/>
    <col min="14837" max="14837" width="7.7109375" customWidth="1"/>
    <col min="14838" max="14838" width="24.42578125" customWidth="1"/>
    <col min="14839" max="14839" width="21" customWidth="1"/>
    <col min="14840" max="14840" width="17" customWidth="1"/>
    <col min="14841" max="14841" width="18.140625" customWidth="1"/>
    <col min="14842" max="14842" width="11.5703125" customWidth="1"/>
    <col min="14843" max="14845" width="0" hidden="1" customWidth="1"/>
    <col min="14846" max="14846" width="12.140625" customWidth="1"/>
    <col min="15093" max="15093" width="7.7109375" customWidth="1"/>
    <col min="15094" max="15094" width="24.42578125" customWidth="1"/>
    <col min="15095" max="15095" width="21" customWidth="1"/>
    <col min="15096" max="15096" width="17" customWidth="1"/>
    <col min="15097" max="15097" width="18.140625" customWidth="1"/>
    <col min="15098" max="15098" width="11.5703125" customWidth="1"/>
    <col min="15099" max="15101" width="0" hidden="1" customWidth="1"/>
    <col min="15102" max="15102" width="12.140625" customWidth="1"/>
    <col min="15349" max="15349" width="7.7109375" customWidth="1"/>
    <col min="15350" max="15350" width="24.42578125" customWidth="1"/>
    <col min="15351" max="15351" width="21" customWidth="1"/>
    <col min="15352" max="15352" width="17" customWidth="1"/>
    <col min="15353" max="15353" width="18.140625" customWidth="1"/>
    <col min="15354" max="15354" width="11.5703125" customWidth="1"/>
    <col min="15355" max="15357" width="0" hidden="1" customWidth="1"/>
    <col min="15358" max="15358" width="12.140625" customWidth="1"/>
    <col min="15605" max="15605" width="7.7109375" customWidth="1"/>
    <col min="15606" max="15606" width="24.42578125" customWidth="1"/>
    <col min="15607" max="15607" width="21" customWidth="1"/>
    <col min="15608" max="15608" width="17" customWidth="1"/>
    <col min="15609" max="15609" width="18.140625" customWidth="1"/>
    <col min="15610" max="15610" width="11.5703125" customWidth="1"/>
    <col min="15611" max="15613" width="0" hidden="1" customWidth="1"/>
    <col min="15614" max="15614" width="12.140625" customWidth="1"/>
    <col min="15861" max="15861" width="7.7109375" customWidth="1"/>
    <col min="15862" max="15862" width="24.42578125" customWidth="1"/>
    <col min="15863" max="15863" width="21" customWidth="1"/>
    <col min="15864" max="15864" width="17" customWidth="1"/>
    <col min="15865" max="15865" width="18.140625" customWidth="1"/>
    <col min="15866" max="15866" width="11.5703125" customWidth="1"/>
    <col min="15867" max="15869" width="0" hidden="1" customWidth="1"/>
    <col min="15870" max="15870" width="12.140625" customWidth="1"/>
    <col min="16117" max="16117" width="7.7109375" customWidth="1"/>
    <col min="16118" max="16118" width="24.42578125" customWidth="1"/>
    <col min="16119" max="16119" width="21" customWidth="1"/>
    <col min="16120" max="16120" width="17" customWidth="1"/>
    <col min="16121" max="16121" width="18.140625" customWidth="1"/>
    <col min="16122" max="16122" width="11.5703125" customWidth="1"/>
    <col min="16123" max="16125" width="0" hidden="1" customWidth="1"/>
    <col min="16126" max="16126" width="12.140625" customWidth="1"/>
  </cols>
  <sheetData>
    <row r="1" spans="1:9" x14ac:dyDescent="0.25">
      <c r="A1" s="80"/>
      <c r="B1" s="80"/>
      <c r="C1" s="80"/>
      <c r="D1" s="80"/>
      <c r="E1" s="80"/>
      <c r="F1" s="80"/>
      <c r="G1" s="80"/>
      <c r="H1" s="81">
        <v>2020</v>
      </c>
    </row>
    <row r="2" spans="1:9" ht="19.5" x14ac:dyDescent="0.25">
      <c r="A2" s="137" t="s">
        <v>238</v>
      </c>
      <c r="B2" s="137"/>
      <c r="C2" s="137"/>
      <c r="D2" s="137"/>
      <c r="E2" s="137"/>
      <c r="F2" s="137"/>
      <c r="G2" s="137"/>
      <c r="H2" s="137"/>
    </row>
    <row r="3" spans="1:9" ht="28.15" customHeight="1" x14ac:dyDescent="0.25">
      <c r="A3" s="136" t="s">
        <v>239</v>
      </c>
      <c r="B3" s="136"/>
      <c r="C3" s="136"/>
      <c r="D3" s="136"/>
      <c r="E3" s="136"/>
      <c r="F3" s="136"/>
      <c r="G3" s="136"/>
      <c r="H3" s="136"/>
      <c r="I3" s="28"/>
    </row>
    <row r="4" spans="1:9" ht="0.6" customHeight="1" x14ac:dyDescent="0.25">
      <c r="A4" s="80"/>
      <c r="B4" s="80"/>
      <c r="C4" s="80"/>
      <c r="D4" s="80"/>
      <c r="E4" s="80"/>
      <c r="F4" s="80"/>
      <c r="G4" s="80"/>
      <c r="H4" s="80"/>
    </row>
    <row r="5" spans="1:9" x14ac:dyDescent="0.25">
      <c r="A5" s="135" t="s">
        <v>240</v>
      </c>
      <c r="B5" s="135"/>
      <c r="C5" s="135"/>
      <c r="D5" s="135"/>
      <c r="E5" s="135"/>
      <c r="F5" s="82"/>
      <c r="G5" s="82"/>
      <c r="H5" s="80"/>
    </row>
    <row r="6" spans="1:9" ht="24.6" customHeight="1" x14ac:dyDescent="0.25">
      <c r="A6" s="134" t="s">
        <v>241</v>
      </c>
      <c r="B6" s="134"/>
      <c r="C6" s="134"/>
      <c r="D6" s="134"/>
      <c r="E6" s="134"/>
      <c r="F6" s="83">
        <v>500</v>
      </c>
      <c r="G6" s="83"/>
      <c r="H6" s="83"/>
    </row>
    <row r="7" spans="1:9" ht="16.899999999999999" customHeight="1" x14ac:dyDescent="0.25">
      <c r="A7" s="133" t="s">
        <v>242</v>
      </c>
      <c r="B7" s="133"/>
      <c r="C7" s="133"/>
      <c r="D7" s="133"/>
      <c r="E7" s="133"/>
      <c r="F7" s="133"/>
      <c r="G7" s="133"/>
      <c r="H7" s="133"/>
    </row>
    <row r="8" spans="1:9" x14ac:dyDescent="0.25">
      <c r="A8" s="80"/>
      <c r="B8" s="80"/>
      <c r="C8" s="80"/>
      <c r="D8" s="80"/>
      <c r="E8" s="80"/>
      <c r="F8" s="80"/>
      <c r="G8" s="80"/>
      <c r="H8" s="80"/>
    </row>
    <row r="9" spans="1:9" ht="25.15" customHeight="1" x14ac:dyDescent="0.25">
      <c r="A9" s="84" t="s">
        <v>243</v>
      </c>
      <c r="B9" s="85" t="s">
        <v>244</v>
      </c>
      <c r="C9" s="85" t="s">
        <v>245</v>
      </c>
      <c r="D9" s="84" t="s">
        <v>643</v>
      </c>
      <c r="E9" s="84" t="s">
        <v>644</v>
      </c>
      <c r="F9" s="84" t="s">
        <v>645</v>
      </c>
      <c r="G9" s="84" t="s">
        <v>646</v>
      </c>
      <c r="H9" s="84" t="s">
        <v>246</v>
      </c>
    </row>
    <row r="10" spans="1:9" x14ac:dyDescent="0.25">
      <c r="A10" s="86" t="s">
        <v>247</v>
      </c>
      <c r="B10" s="87"/>
      <c r="C10" s="88"/>
      <c r="D10" s="89">
        <f>+'EDC GENERAL'!BD5</f>
        <v>1.0500000000007503E-2</v>
      </c>
      <c r="E10" s="90">
        <f>+'EDC GENERAL'!BN5</f>
        <v>-0.22640000000001237</v>
      </c>
      <c r="F10" s="90">
        <f>+'EDC GENERAL'!BX5</f>
        <v>-0.96739999999999782</v>
      </c>
      <c r="G10" s="93">
        <f>+'EDC GENERAL'!CH5</f>
        <v>0.50340000000005602</v>
      </c>
      <c r="H10" s="90">
        <f>+D10+E10+F10-G10</f>
        <v>-1.6867000000000587</v>
      </c>
    </row>
    <row r="11" spans="1:9" x14ac:dyDescent="0.25">
      <c r="A11" s="86" t="s">
        <v>248</v>
      </c>
      <c r="B11" s="91"/>
      <c r="C11" s="92"/>
      <c r="D11" s="89">
        <f>+'EDC GENERAL'!BD6</f>
        <v>0.42000000000001592</v>
      </c>
      <c r="E11" s="90">
        <f>+'EDC GENERAL'!BN6</f>
        <v>-0.48799999999999955</v>
      </c>
      <c r="F11" s="90">
        <f>+'EDC GENERAL'!BX6</f>
        <v>-0.53820000000001755</v>
      </c>
      <c r="G11" s="93">
        <f>+'EDC GENERAL'!CH6</f>
        <v>0.44780000000002929</v>
      </c>
      <c r="H11" s="90">
        <f t="shared" ref="H11:H74" si="0">+D11+E11+F11-G11</f>
        <v>-1.0540000000000305</v>
      </c>
    </row>
    <row r="12" spans="1:9" x14ac:dyDescent="0.25">
      <c r="A12" s="86" t="s">
        <v>249</v>
      </c>
      <c r="B12" s="91"/>
      <c r="C12" s="92"/>
      <c r="D12" s="89">
        <f>+'EDC GENERAL'!BD7</f>
        <v>3.4999999999968168E-2</v>
      </c>
      <c r="E12" s="90">
        <f>+'EDC GENERAL'!BN7</f>
        <v>1.7000000000052751E-2</v>
      </c>
      <c r="F12" s="90">
        <f>+'EDC GENERAL'!BX7</f>
        <v>-296.44780000000003</v>
      </c>
      <c r="G12" s="93">
        <f>+'EDC GENERAL'!CH7</f>
        <v>278.53820000000002</v>
      </c>
      <c r="H12" s="90">
        <f t="shared" si="0"/>
        <v>-574.93399999999997</v>
      </c>
    </row>
    <row r="13" spans="1:9" x14ac:dyDescent="0.25">
      <c r="A13" s="86" t="s">
        <v>250</v>
      </c>
      <c r="B13" s="91"/>
      <c r="C13" s="92"/>
      <c r="D13" s="89">
        <f>+'EDC GENERAL'!BD8</f>
        <v>0.12999999999999545</v>
      </c>
      <c r="E13" s="90">
        <f>+'EDC GENERAL'!BN8</f>
        <v>-0.53820000000001755</v>
      </c>
      <c r="F13" s="90">
        <f>+'EDC GENERAL'!BX8</f>
        <v>-0.22640000000001237</v>
      </c>
      <c r="G13" s="93">
        <f>+'EDC GENERAL'!CH8</f>
        <v>0.22640000000001237</v>
      </c>
      <c r="H13" s="90">
        <f t="shared" si="0"/>
        <v>-0.86100000000004684</v>
      </c>
    </row>
    <row r="14" spans="1:9" x14ac:dyDescent="0.25">
      <c r="A14" s="86" t="s">
        <v>251</v>
      </c>
      <c r="B14" s="91"/>
      <c r="C14" s="92"/>
      <c r="D14" s="89">
        <f>+'EDC GENERAL'!BD9</f>
        <v>0.12299999999993361</v>
      </c>
      <c r="E14" s="90">
        <f>+'EDC GENERAL'!BN9</f>
        <v>0.51200000000000045</v>
      </c>
      <c r="F14" s="90">
        <f>+'EDC GENERAL'!BX9</f>
        <v>-0.28640000000001464</v>
      </c>
      <c r="G14" s="93">
        <f>+'EDC GENERAL'!CH9</f>
        <v>0.28640000000001464</v>
      </c>
      <c r="H14" s="90">
        <f t="shared" si="0"/>
        <v>6.2199999999904776E-2</v>
      </c>
    </row>
    <row r="15" spans="1:9" x14ac:dyDescent="0.25">
      <c r="A15" s="86" t="s">
        <v>252</v>
      </c>
      <c r="B15" s="91"/>
      <c r="C15" s="92"/>
      <c r="D15" s="89">
        <f>+'EDC GENERAL'!BD10</f>
        <v>0.67300000000028604</v>
      </c>
      <c r="E15" s="90">
        <f>+'EDC GENERAL'!BN10</f>
        <v>-0.12979999999998881</v>
      </c>
      <c r="F15" s="90">
        <f>+'EDC GENERAL'!BX10</f>
        <v>-0.73140000000000782</v>
      </c>
      <c r="G15" s="93">
        <f>+'EDC GENERAL'!CH10</f>
        <v>0.73140000000000782</v>
      </c>
      <c r="H15" s="90">
        <f t="shared" si="0"/>
        <v>-0.91959999999971842</v>
      </c>
    </row>
    <row r="16" spans="1:9" x14ac:dyDescent="0.25">
      <c r="A16" s="86" t="s">
        <v>253</v>
      </c>
      <c r="B16" s="91"/>
      <c r="C16" s="92"/>
      <c r="D16" s="89">
        <f>+'EDC GENERAL'!BD11</f>
        <v>0.12999999999999545</v>
      </c>
      <c r="E16" s="90">
        <f>+'EDC GENERAL'!BN11</f>
        <v>-0.22640000000001237</v>
      </c>
      <c r="F16" s="90">
        <f>+'EDC GENERAL'!BX11</f>
        <v>1.4617999999999824</v>
      </c>
      <c r="G16" s="93">
        <f>+'EDC GENERAL'!CH11</f>
        <v>0.22640000000001237</v>
      </c>
      <c r="H16" s="90">
        <f t="shared" si="0"/>
        <v>1.1389999999999532</v>
      </c>
    </row>
    <row r="17" spans="1:8" x14ac:dyDescent="0.25">
      <c r="A17" s="86" t="s">
        <v>254</v>
      </c>
      <c r="B17" s="91"/>
      <c r="C17" s="92"/>
      <c r="D17" s="89">
        <f>+'EDC GENERAL'!BD12</f>
        <v>0.71000000000000796</v>
      </c>
      <c r="E17" s="90">
        <f>+'EDC GENERAL'!BN12</f>
        <v>-0.60940000000002215</v>
      </c>
      <c r="F17" s="90">
        <f>+'EDC GENERAL'!BX12</f>
        <v>0.51200000000000045</v>
      </c>
      <c r="G17" s="93">
        <f>+'EDC GENERAL'!CH12</f>
        <v>278.53820000000002</v>
      </c>
      <c r="H17" s="90">
        <f t="shared" si="0"/>
        <v>-277.92560000000003</v>
      </c>
    </row>
    <row r="18" spans="1:8" x14ac:dyDescent="0.25">
      <c r="A18" s="86" t="s">
        <v>255</v>
      </c>
      <c r="B18" s="91"/>
      <c r="C18" s="92"/>
      <c r="D18" s="89">
        <f>+'EDC GENERAL'!BD13</f>
        <v>0.12299999999993361</v>
      </c>
      <c r="E18" s="90">
        <f>+'EDC GENERAL'!BN13</f>
        <v>-0.22640000000001237</v>
      </c>
      <c r="F18" s="90">
        <f>+'EDC GENERAL'!BX13</f>
        <v>-0.22640000000001237</v>
      </c>
      <c r="G18" s="93">
        <f>+'EDC GENERAL'!CH13</f>
        <v>0.48799999999999955</v>
      </c>
      <c r="H18" s="90">
        <f t="shared" si="0"/>
        <v>-0.81780000000009068</v>
      </c>
    </row>
    <row r="19" spans="1:8" x14ac:dyDescent="0.25">
      <c r="A19" s="86" t="s">
        <v>256</v>
      </c>
      <c r="B19" s="91"/>
      <c r="C19" s="92"/>
      <c r="D19" s="89">
        <f>+'EDC GENERAL'!BD14</f>
        <v>0</v>
      </c>
      <c r="E19" s="90">
        <f>+'EDC GENERAL'!BN14</f>
        <v>-0.60940000000002215</v>
      </c>
      <c r="F19" s="90">
        <f>+'EDC GENERAL'!BX14</f>
        <v>-0.60940000000002215</v>
      </c>
      <c r="G19" s="93">
        <f>+'EDC GENERAL'!CH14</f>
        <v>244.488</v>
      </c>
      <c r="H19" s="90">
        <f t="shared" si="0"/>
        <v>-245.70680000000004</v>
      </c>
    </row>
    <row r="20" spans="1:8" x14ac:dyDescent="0.25">
      <c r="A20" s="86"/>
      <c r="B20" s="94"/>
      <c r="C20" s="92"/>
      <c r="D20" s="89">
        <f>+'EDC GENERAL'!BD15</f>
        <v>0</v>
      </c>
      <c r="E20" s="90">
        <f>+'EDC GENERAL'!BN15</f>
        <v>0</v>
      </c>
      <c r="F20" s="90">
        <f>+'EDC GENERAL'!BX15</f>
        <v>0</v>
      </c>
      <c r="G20" s="93">
        <f>+'EDC GENERAL'!CH15</f>
        <v>0</v>
      </c>
      <c r="H20" s="90">
        <f t="shared" si="0"/>
        <v>0</v>
      </c>
    </row>
    <row r="21" spans="1:8" x14ac:dyDescent="0.25">
      <c r="A21" s="86" t="s">
        <v>258</v>
      </c>
      <c r="B21" s="91"/>
      <c r="C21" s="92"/>
      <c r="D21" s="89">
        <f>+'EDC GENERAL'!BD16</f>
        <v>0.56999999999999318</v>
      </c>
      <c r="E21" s="90">
        <f>+'EDC GENERAL'!BN16</f>
        <v>-0.26859999999999218</v>
      </c>
      <c r="F21" s="90">
        <f>+'EDC GENERAL'!BX16</f>
        <v>-480.02119999999996</v>
      </c>
      <c r="G21" s="93">
        <f>+'EDC GENERAL'!CH16</f>
        <v>2.9673999999999978</v>
      </c>
      <c r="H21" s="90">
        <f t="shared" si="0"/>
        <v>-482.68719999999996</v>
      </c>
    </row>
    <row r="22" spans="1:8" x14ac:dyDescent="0.25">
      <c r="A22" s="86" t="s">
        <v>259</v>
      </c>
      <c r="B22" s="91"/>
      <c r="C22" s="92"/>
      <c r="D22" s="89">
        <f>+'EDC GENERAL'!BD17</f>
        <v>-73.449999999999989</v>
      </c>
      <c r="E22" s="90">
        <f>+'EDC GENERAL'!BN17</f>
        <v>-353.98299999999995</v>
      </c>
      <c r="F22" s="90">
        <f>+'EDC GENERAL'!BX17</f>
        <v>1.7000000000052751E-2</v>
      </c>
      <c r="G22" s="93">
        <f>+'EDC GENERAL'!CH17</f>
        <v>416.12979999999999</v>
      </c>
      <c r="H22" s="90">
        <f t="shared" si="0"/>
        <v>-843.54579999999987</v>
      </c>
    </row>
    <row r="23" spans="1:8" x14ac:dyDescent="0.25">
      <c r="A23" s="86" t="s">
        <v>260</v>
      </c>
      <c r="B23" s="91"/>
      <c r="C23" s="92"/>
      <c r="D23" s="89">
        <f>+'EDC GENERAL'!BD18</f>
        <v>0.12299999999993361</v>
      </c>
      <c r="E23" s="90">
        <f>+'EDC GENERAL'!BN18</f>
        <v>0.71359999999998536</v>
      </c>
      <c r="F23" s="90">
        <f>+'EDC GENERAL'!BX18</f>
        <v>-261.22640000000001</v>
      </c>
      <c r="G23" s="93">
        <f>+'EDC GENERAL'!CH18</f>
        <v>228.28640000000001</v>
      </c>
      <c r="H23" s="90">
        <f t="shared" si="0"/>
        <v>-488.67620000000011</v>
      </c>
    </row>
    <row r="24" spans="1:8" x14ac:dyDescent="0.25">
      <c r="A24" s="86" t="s">
        <v>261</v>
      </c>
      <c r="B24" s="91"/>
      <c r="C24" s="92"/>
      <c r="D24" s="89">
        <f>+'EDC GENERAL'!BD19</f>
        <v>3.4999999999968168E-2</v>
      </c>
      <c r="E24" s="90">
        <f>+'EDC GENERAL'!BN19</f>
        <v>-672.39080000000001</v>
      </c>
      <c r="F24" s="90">
        <f>+'EDC GENERAL'!BX19</f>
        <v>-571.96039999999994</v>
      </c>
      <c r="G24" s="93">
        <f>+'EDC GENERAL'!CH19</f>
        <v>502.274</v>
      </c>
      <c r="H24" s="90">
        <f t="shared" si="0"/>
        <v>-1746.5902000000001</v>
      </c>
    </row>
    <row r="25" spans="1:8" x14ac:dyDescent="0.25">
      <c r="A25" s="86" t="s">
        <v>262</v>
      </c>
      <c r="B25" s="91" t="s">
        <v>257</v>
      </c>
      <c r="C25" s="92"/>
      <c r="D25" s="89">
        <f>+'EDC GENERAL'!BD20</f>
        <v>183</v>
      </c>
      <c r="E25" s="90">
        <f>+'EDC GENERAL'!BN20</f>
        <v>-212.60940000000002</v>
      </c>
      <c r="F25" s="90">
        <f>+'EDC GENERAL'!BX20</f>
        <v>-212.60940000000002</v>
      </c>
      <c r="G25" s="93">
        <f>+'EDC GENERAL'!CH20</f>
        <v>212.60940000000002</v>
      </c>
      <c r="H25" s="90">
        <f t="shared" si="0"/>
        <v>-454.82820000000004</v>
      </c>
    </row>
    <row r="26" spans="1:8" x14ac:dyDescent="0.25">
      <c r="A26" s="86" t="s">
        <v>263</v>
      </c>
      <c r="B26" s="91"/>
      <c r="C26" s="92"/>
      <c r="D26" s="89">
        <f>+'EDC GENERAL'!BD21</f>
        <v>0.54300000000029058</v>
      </c>
      <c r="E26" s="90">
        <f>+'EDC GENERAL'!BN21</f>
        <v>-0.96739999999999782</v>
      </c>
      <c r="F26" s="90">
        <f>+'EDC GENERAL'!BX21</f>
        <v>0.46179999999998245</v>
      </c>
      <c r="G26" s="93">
        <f>+'EDC GENERAL'!CH21</f>
        <v>38.967399999999998</v>
      </c>
      <c r="H26" s="90">
        <f t="shared" si="0"/>
        <v>-38.929999999999723</v>
      </c>
    </row>
    <row r="27" spans="1:8" x14ac:dyDescent="0.25">
      <c r="A27" s="86" t="s">
        <v>264</v>
      </c>
      <c r="B27" s="91"/>
      <c r="C27" s="92"/>
      <c r="D27" s="89">
        <f>+'EDC GENERAL'!BD22</f>
        <v>0.25299999999992906</v>
      </c>
      <c r="E27" s="90">
        <f>+'EDC GENERAL'!BN22</f>
        <v>-0.44780000000002929</v>
      </c>
      <c r="F27" s="90">
        <f>+'EDC GENERAL'!BX22</f>
        <v>-261.22640000000001</v>
      </c>
      <c r="G27" s="93">
        <f>+'EDC GENERAL'!CH22</f>
        <v>278.53820000000002</v>
      </c>
      <c r="H27" s="90">
        <f t="shared" si="0"/>
        <v>-539.95940000000019</v>
      </c>
    </row>
    <row r="28" spans="1:8" ht="13.9" customHeight="1" x14ac:dyDescent="0.25">
      <c r="A28" s="86" t="s">
        <v>265</v>
      </c>
      <c r="B28" s="91"/>
      <c r="C28" s="92"/>
      <c r="D28" s="89">
        <f>+'EDC GENERAL'!BD23</f>
        <v>9.3000000000301952E-2</v>
      </c>
      <c r="E28" s="90">
        <f>+'EDC GENERAL'!BN23</f>
        <v>-0.26859999999999218</v>
      </c>
      <c r="F28" s="90">
        <f>+'EDC GENERAL'!BX23</f>
        <v>-0.26859999999999218</v>
      </c>
      <c r="G28" s="93">
        <f>+'EDC GENERAL'!CH23</f>
        <v>-1.7000000000052751E-2</v>
      </c>
      <c r="H28" s="90">
        <f t="shared" si="0"/>
        <v>-0.42719999999962965</v>
      </c>
    </row>
    <row r="29" spans="1:8" x14ac:dyDescent="0.25">
      <c r="A29" s="86" t="s">
        <v>266</v>
      </c>
      <c r="B29" s="91"/>
      <c r="C29" s="92"/>
      <c r="D29" s="89">
        <f>+'EDC GENERAL'!BD24</f>
        <v>0.71000000000000796</v>
      </c>
      <c r="E29" s="90">
        <f>+'EDC GENERAL'!BN24</f>
        <v>-261.22640000000001</v>
      </c>
      <c r="F29" s="90">
        <f>+'EDC GENERAL'!BX24</f>
        <v>-334.14580000000001</v>
      </c>
      <c r="G29" s="93">
        <f>+'EDC GENERAL'!CH24</f>
        <v>314.9674</v>
      </c>
      <c r="H29" s="90">
        <f t="shared" si="0"/>
        <v>-909.62959999999998</v>
      </c>
    </row>
    <row r="30" spans="1:8" x14ac:dyDescent="0.25">
      <c r="A30" s="86" t="s">
        <v>267</v>
      </c>
      <c r="B30" s="91"/>
      <c r="C30" s="92"/>
      <c r="D30" s="89">
        <f>+'EDC GENERAL'!BD25</f>
        <v>0.42000000000001592</v>
      </c>
      <c r="E30" s="90">
        <f>+'EDC GENERAL'!BN25</f>
        <v>-0.44780000000002929</v>
      </c>
      <c r="F30" s="90">
        <f>+'EDC GENERAL'!BX25</f>
        <v>-0.14580000000000837</v>
      </c>
      <c r="G30" s="93">
        <f>+'EDC GENERAL'!CH25</f>
        <v>-1.0326000000000022</v>
      </c>
      <c r="H30" s="90">
        <f t="shared" si="0"/>
        <v>0.85899999999998045</v>
      </c>
    </row>
    <row r="31" spans="1:8" x14ac:dyDescent="0.25">
      <c r="A31" s="86"/>
      <c r="B31" s="94"/>
      <c r="C31" s="92"/>
      <c r="D31" s="89">
        <f>+'EDC GENERAL'!BD26</f>
        <v>0</v>
      </c>
      <c r="E31" s="90">
        <f>+'EDC GENERAL'!BN26</f>
        <v>0</v>
      </c>
      <c r="F31" s="90">
        <f>+'EDC GENERAL'!BX26</f>
        <v>0</v>
      </c>
      <c r="G31" s="93">
        <f>+'EDC GENERAL'!CH26</f>
        <v>0</v>
      </c>
      <c r="H31" s="90">
        <f t="shared" si="0"/>
        <v>0</v>
      </c>
    </row>
    <row r="32" spans="1:8" x14ac:dyDescent="0.25">
      <c r="A32" s="86" t="s">
        <v>268</v>
      </c>
      <c r="B32" s="91"/>
      <c r="C32" s="92"/>
      <c r="D32" s="89">
        <f>+'EDC GENERAL'!BD27</f>
        <v>-2.1599999999999682</v>
      </c>
      <c r="E32" s="90">
        <f>+'EDC GENERAL'!BN27</f>
        <v>1.7000000000052751E-2</v>
      </c>
      <c r="F32" s="90">
        <f>+'EDC GENERAL'!BX27</f>
        <v>-0.44780000000002929</v>
      </c>
      <c r="G32" s="93">
        <f>+'EDC GENERAL'!CH27</f>
        <v>0.14580000000000837</v>
      </c>
      <c r="H32" s="90">
        <f t="shared" si="0"/>
        <v>-2.7365999999999531</v>
      </c>
    </row>
    <row r="33" spans="1:12" x14ac:dyDescent="0.25">
      <c r="A33" s="86" t="s">
        <v>269</v>
      </c>
      <c r="B33" s="91"/>
      <c r="C33" s="92"/>
      <c r="D33" s="89">
        <f>+'EDC GENERAL'!BD28</f>
        <v>0.12999999999999545</v>
      </c>
      <c r="E33" s="90">
        <f>+'EDC GENERAL'!BN28</f>
        <v>-0.98299999999994725</v>
      </c>
      <c r="F33" s="90">
        <f>+'EDC GENERAL'!BX28</f>
        <v>0.55219999999997071</v>
      </c>
      <c r="G33" s="93">
        <f>+'EDC GENERAL'!CH28</f>
        <v>-0.77359999999998763</v>
      </c>
      <c r="H33" s="90">
        <f t="shared" si="0"/>
        <v>0.47280000000000655</v>
      </c>
    </row>
    <row r="34" spans="1:12" x14ac:dyDescent="0.25">
      <c r="A34" s="86" t="s">
        <v>270</v>
      </c>
      <c r="B34" s="91"/>
      <c r="C34" s="92"/>
      <c r="D34" s="89">
        <f>+'EDC GENERAL'!BD29</f>
        <v>0.25999999999999091</v>
      </c>
      <c r="E34" s="90">
        <f>+'EDC GENERAL'!BN29</f>
        <v>-0.12979999999998881</v>
      </c>
      <c r="F34" s="90">
        <f>+'EDC GENERAL'!BX29</f>
        <v>-0.73140000000000782</v>
      </c>
      <c r="G34" s="93">
        <f>+'EDC GENERAL'!CH29</f>
        <v>-1.2685999999999922</v>
      </c>
      <c r="H34" s="90">
        <f t="shared" si="0"/>
        <v>0.66739999999998645</v>
      </c>
    </row>
    <row r="35" spans="1:12" x14ac:dyDescent="0.25">
      <c r="A35" s="86" t="s">
        <v>271</v>
      </c>
      <c r="B35" s="91"/>
      <c r="C35" s="92"/>
      <c r="D35" s="89">
        <f>+'EDC GENERAL'!BD30</f>
        <v>0.25999999999999091</v>
      </c>
      <c r="E35" s="90">
        <f>+'EDC GENERAL'!BN30</f>
        <v>-374.50340000000006</v>
      </c>
      <c r="F35" s="90">
        <f>+'EDC GENERAL'!BX30</f>
        <v>-0.50340000000005602</v>
      </c>
      <c r="G35" s="93">
        <f>+'EDC GENERAL'!CH30</f>
        <v>374.50340000000006</v>
      </c>
      <c r="H35" s="90">
        <f t="shared" si="0"/>
        <v>-749.25020000000018</v>
      </c>
    </row>
    <row r="36" spans="1:12" x14ac:dyDescent="0.25">
      <c r="A36" s="86" t="s">
        <v>272</v>
      </c>
      <c r="B36" s="91"/>
      <c r="C36" s="92"/>
      <c r="D36" s="89">
        <f>+'EDC GENERAL'!BD31</f>
        <v>-0.57999999999998408</v>
      </c>
      <c r="E36" s="90">
        <f>+'EDC GENERAL'!BN31</f>
        <v>-111.488</v>
      </c>
      <c r="F36" s="90">
        <f>+'EDC GENERAL'!BX31</f>
        <v>-0.53820000000001755</v>
      </c>
      <c r="G36" s="93">
        <f>+'EDC GENERAL'!CH31</f>
        <v>353.98299999999995</v>
      </c>
      <c r="H36" s="90">
        <f t="shared" si="0"/>
        <v>-466.58919999999995</v>
      </c>
    </row>
    <row r="37" spans="1:12" x14ac:dyDescent="0.25">
      <c r="A37" s="86" t="s">
        <v>273</v>
      </c>
      <c r="B37" s="91"/>
      <c r="C37" s="92"/>
      <c r="D37" s="89">
        <f>+'EDC GENERAL'!BD32</f>
        <v>0.51999999999998181</v>
      </c>
      <c r="E37" s="90">
        <f>+'EDC GENERAL'!BN32</f>
        <v>-0.4536000000000513</v>
      </c>
      <c r="F37" s="90">
        <f>+'EDC GENERAL'!BX32</f>
        <v>-6.5399999999954161E-2</v>
      </c>
      <c r="G37" s="93">
        <f>+'EDC GENERAL'!CH32</f>
        <v>-3.9600000000064028E-2</v>
      </c>
      <c r="H37" s="90">
        <f t="shared" si="0"/>
        <v>4.0600000000040382E-2</v>
      </c>
    </row>
    <row r="38" spans="1:12" x14ac:dyDescent="0.25">
      <c r="A38" s="86" t="s">
        <v>274</v>
      </c>
      <c r="B38" s="91"/>
      <c r="C38" s="92"/>
      <c r="D38" s="89">
        <f>+'EDC GENERAL'!BD33</f>
        <v>0.12999999999999545</v>
      </c>
      <c r="E38" s="90">
        <f>+'EDC GENERAL'!BN33</f>
        <v>-0.22640000000001237</v>
      </c>
      <c r="F38" s="90">
        <f>+'EDC GENERAL'!BX33</f>
        <v>0.46179999999998245</v>
      </c>
      <c r="G38" s="93">
        <f>+'EDC GENERAL'!CH33</f>
        <v>0.53820000000001755</v>
      </c>
      <c r="H38" s="90">
        <f t="shared" si="0"/>
        <v>-0.17280000000005202</v>
      </c>
    </row>
    <row r="39" spans="1:12" x14ac:dyDescent="0.25">
      <c r="A39" s="86" t="s">
        <v>275</v>
      </c>
      <c r="B39" s="91"/>
      <c r="C39" s="92"/>
      <c r="D39" s="89">
        <f>+'EDC GENERAL'!BD34</f>
        <v>-0.45699999999970942</v>
      </c>
      <c r="E39" s="90">
        <f>+'EDC GENERAL'!BN34</f>
        <v>-0.44780000000002929</v>
      </c>
      <c r="F39" s="90">
        <f>+'EDC GENERAL'!BX34</f>
        <v>-261.22640000000001</v>
      </c>
      <c r="G39" s="93">
        <f>+'EDC GENERAL'!CH34</f>
        <v>278.53820000000002</v>
      </c>
      <c r="H39" s="90">
        <f t="shared" si="0"/>
        <v>-540.66939999999977</v>
      </c>
    </row>
    <row r="40" spans="1:12" x14ac:dyDescent="0.25">
      <c r="A40" s="86" t="s">
        <v>276</v>
      </c>
      <c r="B40" s="91"/>
      <c r="C40" s="92"/>
      <c r="D40" s="89">
        <f>+'EDC GENERAL'!BD35</f>
        <v>-0.32699999999971396</v>
      </c>
      <c r="E40" s="90">
        <f>+'EDC GENERAL'!BN35</f>
        <v>3.2600000000002183E-2</v>
      </c>
      <c r="F40" s="90">
        <f>+'EDC GENERAL'!BX35</f>
        <v>-0.26859999999999218</v>
      </c>
      <c r="G40" s="93">
        <f>+'EDC GENERAL'!CH35</f>
        <v>-0.49659999999994398</v>
      </c>
      <c r="H40" s="90">
        <f t="shared" si="0"/>
        <v>-6.6399999999759984E-2</v>
      </c>
    </row>
    <row r="41" spans="1:12" x14ac:dyDescent="0.25">
      <c r="A41" s="86" t="s">
        <v>277</v>
      </c>
      <c r="B41" s="91"/>
      <c r="C41" s="92"/>
      <c r="D41" s="89">
        <f>+'EDC GENERAL'!BD36</f>
        <v>0.71000000000000796</v>
      </c>
      <c r="E41" s="90">
        <f>+'EDC GENERAL'!BN36</f>
        <v>-0.53820000000001755</v>
      </c>
      <c r="F41" s="90">
        <f>+'EDC GENERAL'!BX36</f>
        <v>2.1999999999593456E-3</v>
      </c>
      <c r="G41" s="93">
        <f>+'EDC GENERAL'!CH36</f>
        <v>-1.1799999999993815E-2</v>
      </c>
      <c r="H41" s="90">
        <f t="shared" si="0"/>
        <v>0.18579999999994357</v>
      </c>
    </row>
    <row r="42" spans="1:12" x14ac:dyDescent="0.25">
      <c r="A42" s="86"/>
      <c r="B42" s="94"/>
      <c r="C42" s="92"/>
      <c r="D42" s="89">
        <f>+'EDC GENERAL'!BD37</f>
        <v>0</v>
      </c>
      <c r="E42" s="90">
        <f>+'EDC GENERAL'!BN37</f>
        <v>0</v>
      </c>
      <c r="F42" s="90">
        <f>+'EDC GENERAL'!BX37</f>
        <v>0</v>
      </c>
      <c r="G42" s="93">
        <f>+'EDC GENERAL'!CH37</f>
        <v>0</v>
      </c>
      <c r="H42" s="90">
        <f t="shared" si="0"/>
        <v>0</v>
      </c>
    </row>
    <row r="43" spans="1:12" x14ac:dyDescent="0.25">
      <c r="A43" s="86" t="s">
        <v>278</v>
      </c>
      <c r="B43" s="91"/>
      <c r="C43" s="92"/>
      <c r="D43" s="89">
        <f>+'EDC GENERAL'!BD38</f>
        <v>0.84000000000003183</v>
      </c>
      <c r="E43" s="90">
        <f>+'EDC GENERAL'!BN38</f>
        <v>-0.14580000000000837</v>
      </c>
      <c r="F43" s="90">
        <f>+'EDC GENERAL'!BX38</f>
        <v>-0.14580000000000837</v>
      </c>
      <c r="G43" s="93">
        <f>+'EDC GENERAL'!CH38</f>
        <v>334.14580000000001</v>
      </c>
      <c r="H43" s="90">
        <f t="shared" si="0"/>
        <v>-333.59739999999999</v>
      </c>
    </row>
    <row r="44" spans="1:12" x14ac:dyDescent="0.25">
      <c r="A44" s="86" t="s">
        <v>279</v>
      </c>
      <c r="B44" s="91"/>
      <c r="C44" s="92"/>
      <c r="D44" s="89">
        <f>+'EDC GENERAL'!BD39</f>
        <v>-6.9650000000000318</v>
      </c>
      <c r="E44" s="90">
        <f>+'EDC GENERAL'!BN39</f>
        <v>-103.39080000000001</v>
      </c>
      <c r="F44" s="90">
        <f>+'EDC GENERAL'!BX39</f>
        <v>-103.96039999999994</v>
      </c>
      <c r="G44" s="93">
        <f>+'EDC GENERAL'!CH39</f>
        <v>502.274</v>
      </c>
      <c r="H44" s="90">
        <f t="shared" si="0"/>
        <v>-716.59019999999998</v>
      </c>
      <c r="L44">
        <v>32274</v>
      </c>
    </row>
    <row r="45" spans="1:12" x14ac:dyDescent="0.25">
      <c r="A45" s="86" t="s">
        <v>280</v>
      </c>
      <c r="B45" s="91" t="s">
        <v>257</v>
      </c>
      <c r="C45" s="92"/>
      <c r="D45" s="89">
        <f>+'EDC GENERAL'!BD40</f>
        <v>215.12299999999993</v>
      </c>
      <c r="E45" s="90">
        <f>+'EDC GENERAL'!BN40</f>
        <v>-228.28640000000001</v>
      </c>
      <c r="F45" s="90">
        <f>+'EDC GENERAL'!BX40</f>
        <v>-212.60940000000002</v>
      </c>
      <c r="G45" s="93">
        <f>+'EDC GENERAL'!CH40</f>
        <v>212.60940000000002</v>
      </c>
      <c r="H45" s="90">
        <f t="shared" si="0"/>
        <v>-438.38220000000013</v>
      </c>
      <c r="L45">
        <v>30959</v>
      </c>
    </row>
    <row r="46" spans="1:12" x14ac:dyDescent="0.25">
      <c r="A46" s="86" t="s">
        <v>281</v>
      </c>
      <c r="B46" s="91"/>
      <c r="C46" s="92"/>
      <c r="D46" s="89">
        <f>+'EDC GENERAL'!BD41</f>
        <v>-2.9999999999972715E-2</v>
      </c>
      <c r="E46" s="90">
        <f>+'EDC GENERAL'!BN41</f>
        <v>-10.967399999999998</v>
      </c>
      <c r="F46" s="90">
        <f>+'EDC GENERAL'!BX41</f>
        <v>-0.98299999999994725</v>
      </c>
      <c r="G46" s="93">
        <f>+'EDC GENERAL'!CH41</f>
        <v>374.50340000000006</v>
      </c>
      <c r="H46" s="90">
        <f t="shared" si="0"/>
        <v>-386.48379999999997</v>
      </c>
      <c r="L46">
        <f>+L44-L45</f>
        <v>1315</v>
      </c>
    </row>
    <row r="47" spans="1:12" x14ac:dyDescent="0.25">
      <c r="A47" s="86" t="s">
        <v>282</v>
      </c>
      <c r="B47" s="91"/>
      <c r="C47" s="92"/>
      <c r="D47" s="89">
        <f>+'EDC GENERAL'!BD42</f>
        <v>0.12999999999999545</v>
      </c>
      <c r="E47" s="90">
        <f>+'EDC GENERAL'!BN42</f>
        <v>-0.53820000000001755</v>
      </c>
      <c r="F47" s="90">
        <f>+'EDC GENERAL'!BX42</f>
        <v>-278.53820000000002</v>
      </c>
      <c r="G47" s="93">
        <f>+'EDC GENERAL'!CH42</f>
        <v>0.44780000000002929</v>
      </c>
      <c r="H47" s="90">
        <f t="shared" si="0"/>
        <v>-279.39420000000007</v>
      </c>
      <c r="L47">
        <f>+L46/113</f>
        <v>11.63716814159292</v>
      </c>
    </row>
    <row r="48" spans="1:12" x14ac:dyDescent="0.25">
      <c r="A48" s="86" t="s">
        <v>283</v>
      </c>
      <c r="B48" s="91"/>
      <c r="C48" s="92"/>
      <c r="D48" s="89">
        <f>+'EDC GENERAL'!BD43</f>
        <v>0.12999999999999545</v>
      </c>
      <c r="E48" s="90">
        <f>+'EDC GENERAL'!BN43</f>
        <v>3.2600000000002183E-2</v>
      </c>
      <c r="F48" s="90">
        <f>+'EDC GENERAL'!BX43</f>
        <v>-0.50340000000005602</v>
      </c>
      <c r="G48" s="93">
        <f>+'EDC GENERAL'!CH43</f>
        <v>0.14580000000000837</v>
      </c>
      <c r="H48" s="90">
        <f t="shared" si="0"/>
        <v>-0.48660000000006676</v>
      </c>
      <c r="L48">
        <v>341.09</v>
      </c>
    </row>
    <row r="49" spans="1:12" x14ac:dyDescent="0.25">
      <c r="A49" s="86" t="s">
        <v>284</v>
      </c>
      <c r="B49" s="91"/>
      <c r="C49" s="92"/>
      <c r="D49" s="89">
        <f>+'EDC GENERAL'!BD44</f>
        <v>0</v>
      </c>
      <c r="E49" s="90">
        <f>+'EDC GENERAL'!BN44</f>
        <v>5.9999999999149622E-4</v>
      </c>
      <c r="F49" s="90">
        <f>+'EDC GENERAL'!BX44</f>
        <v>-0.60940000000002215</v>
      </c>
      <c r="G49" s="93">
        <f>+'EDC GENERAL'!CH44</f>
        <v>0.60940000000002215</v>
      </c>
      <c r="H49" s="90">
        <f t="shared" si="0"/>
        <v>-1.2182000000000528</v>
      </c>
      <c r="L49">
        <v>113</v>
      </c>
    </row>
    <row r="50" spans="1:12" x14ac:dyDescent="0.25">
      <c r="A50" s="86" t="s">
        <v>285</v>
      </c>
      <c r="B50" s="91" t="s">
        <v>257</v>
      </c>
      <c r="C50" s="92"/>
      <c r="D50" s="89">
        <f>+'EDC GENERAL'!BD45</f>
        <v>207.71</v>
      </c>
      <c r="E50" s="90">
        <f>+'EDC GENERAL'!BN45</f>
        <v>-278.53820000000002</v>
      </c>
      <c r="F50" s="90">
        <f>+'EDC GENERAL'!BX45</f>
        <v>-261.22640000000001</v>
      </c>
      <c r="G50" s="93">
        <f>+'EDC GENERAL'!CH45</f>
        <v>212.60940000000002</v>
      </c>
      <c r="H50" s="90">
        <f t="shared" si="0"/>
        <v>-544.6640000000001</v>
      </c>
      <c r="L50">
        <f>+L48*113</f>
        <v>38543.17</v>
      </c>
    </row>
    <row r="51" spans="1:12" x14ac:dyDescent="0.25">
      <c r="A51" s="86" t="s">
        <v>286</v>
      </c>
      <c r="B51" s="91"/>
      <c r="C51" s="92"/>
      <c r="D51" s="89">
        <f>+'EDC GENERAL'!BD46</f>
        <v>0</v>
      </c>
      <c r="E51" s="90">
        <f>+'EDC GENERAL'!BN46</f>
        <v>-0.60940000000002215</v>
      </c>
      <c r="F51" s="90">
        <f>+'EDC GENERAL'!BX46</f>
        <v>-212.60940000000002</v>
      </c>
      <c r="G51" s="93">
        <f>+'EDC GENERAL'!CH46</f>
        <v>212.60940000000002</v>
      </c>
      <c r="H51" s="90">
        <f t="shared" si="0"/>
        <v>-425.82820000000004</v>
      </c>
      <c r="L51">
        <f>+L50*0.22</f>
        <v>8479.4974000000002</v>
      </c>
    </row>
    <row r="52" spans="1:12" x14ac:dyDescent="0.25">
      <c r="A52" s="86" t="s">
        <v>287</v>
      </c>
      <c r="B52" s="91"/>
      <c r="C52" s="92"/>
      <c r="D52" s="89">
        <f>+'EDC GENERAL'!BD47</f>
        <v>0.38999999999998636</v>
      </c>
      <c r="E52" s="90">
        <f>+'EDC GENERAL'!BN47</f>
        <v>-0.26859999999999218</v>
      </c>
      <c r="F52" s="90">
        <f>+'EDC GENERAL'!BX47</f>
        <v>-0.21920000000000073</v>
      </c>
      <c r="G52" s="93">
        <f>+'EDC GENERAL'!CH47</f>
        <v>524.99040000000002</v>
      </c>
      <c r="H52" s="90">
        <f t="shared" si="0"/>
        <v>-525.08820000000003</v>
      </c>
      <c r="L52">
        <f>+L50+L51</f>
        <v>47022.667399999998</v>
      </c>
    </row>
    <row r="53" spans="1:12" x14ac:dyDescent="0.25">
      <c r="A53" s="86"/>
      <c r="B53" s="94"/>
      <c r="C53" s="92"/>
      <c r="D53" s="89">
        <f>+'EDC GENERAL'!BD48</f>
        <v>0</v>
      </c>
      <c r="E53" s="90">
        <f>+'EDC GENERAL'!BN48</f>
        <v>0</v>
      </c>
      <c r="F53" s="90">
        <f>+'EDC GENERAL'!BX48</f>
        <v>0</v>
      </c>
      <c r="G53" s="93">
        <f>+'EDC GENERAL'!CH48</f>
        <v>0</v>
      </c>
      <c r="H53" s="90">
        <f t="shared" si="0"/>
        <v>0</v>
      </c>
    </row>
    <row r="54" spans="1:12" x14ac:dyDescent="0.25">
      <c r="A54" s="86" t="s">
        <v>288</v>
      </c>
      <c r="B54" s="91" t="s">
        <v>257</v>
      </c>
      <c r="C54" s="92"/>
      <c r="D54" s="89">
        <f>+'EDC GENERAL'!BD49</f>
        <v>183</v>
      </c>
      <c r="E54" s="90">
        <f>+'EDC GENERAL'!BN49</f>
        <v>-212.60940000000002</v>
      </c>
      <c r="F54" s="90">
        <f>+'EDC GENERAL'!BX49</f>
        <v>-571.96039999999994</v>
      </c>
      <c r="G54" s="93">
        <f>+'EDC GENERAL'!CH49</f>
        <v>212.60940000000002</v>
      </c>
      <c r="H54" s="90">
        <f t="shared" si="0"/>
        <v>-814.17920000000004</v>
      </c>
    </row>
    <row r="55" spans="1:12" x14ac:dyDescent="0.25">
      <c r="A55" s="86" t="s">
        <v>289</v>
      </c>
      <c r="B55" s="91"/>
      <c r="C55" s="92"/>
      <c r="D55" s="89">
        <f>+'EDC GENERAL'!BD50</f>
        <v>0.19499999999999318</v>
      </c>
      <c r="E55" s="90">
        <f>+'EDC GENERAL'!BN50</f>
        <v>0.49659999999994398</v>
      </c>
      <c r="F55" s="90">
        <f>+'EDC GENERAL'!BX50</f>
        <v>1.7000000000052751E-2</v>
      </c>
      <c r="G55" s="93">
        <f>+'EDC GENERAL'!CH50</f>
        <v>353.98299999999995</v>
      </c>
      <c r="H55" s="90">
        <f t="shared" si="0"/>
        <v>-353.27439999999996</v>
      </c>
    </row>
    <row r="56" spans="1:12" x14ac:dyDescent="0.25">
      <c r="A56" s="86" t="s">
        <v>290</v>
      </c>
      <c r="B56" s="91"/>
      <c r="C56" s="92"/>
      <c r="D56" s="89">
        <f>+'EDC GENERAL'!BD51</f>
        <v>-0.15999999999996817</v>
      </c>
      <c r="E56" s="90">
        <f>+'EDC GENERAL'!BN51</f>
        <v>3.2600000000002183E-2</v>
      </c>
      <c r="F56" s="90">
        <f>+'EDC GENERAL'!BX51</f>
        <v>-0.98299999999994725</v>
      </c>
      <c r="G56" s="93">
        <f>+'EDC GENERAL'!CH51</f>
        <v>-122.46179999999998</v>
      </c>
      <c r="H56" s="90">
        <f t="shared" si="0"/>
        <v>121.35140000000007</v>
      </c>
    </row>
    <row r="57" spans="1:12" x14ac:dyDescent="0.25">
      <c r="A57" s="86" t="s">
        <v>291</v>
      </c>
      <c r="B57" s="91"/>
      <c r="C57" s="92"/>
      <c r="D57" s="89">
        <f>+'EDC GENERAL'!BD52</f>
        <v>-1.4499999999999886</v>
      </c>
      <c r="E57" s="90">
        <f>+'EDC GENERAL'!BN52</f>
        <v>-3.4000000000560249E-3</v>
      </c>
      <c r="F57" s="90">
        <f>+'EDC GENERAL'!BX52</f>
        <v>-278.53820000000002</v>
      </c>
      <c r="G57" s="93">
        <f>+'EDC GENERAL'!CH52</f>
        <v>334.14580000000001</v>
      </c>
      <c r="H57" s="90">
        <f t="shared" si="0"/>
        <v>-614.13740000000007</v>
      </c>
    </row>
    <row r="58" spans="1:12" x14ac:dyDescent="0.25">
      <c r="A58" s="86" t="s">
        <v>292</v>
      </c>
      <c r="B58" s="91"/>
      <c r="C58" s="92"/>
      <c r="D58" s="89">
        <f>+'EDC GENERAL'!BD53</f>
        <v>-0.73999999999998067</v>
      </c>
      <c r="E58" s="90">
        <f>+'EDC GENERAL'!BN53</f>
        <v>-212.60940000000002</v>
      </c>
      <c r="F58" s="90">
        <f>+'EDC GENERAL'!BX53</f>
        <v>-244.488</v>
      </c>
      <c r="G58" s="93">
        <f>+'EDC GENERAL'!CH53</f>
        <v>212.60940000000002</v>
      </c>
      <c r="H58" s="90">
        <f t="shared" si="0"/>
        <v>-670.44680000000005</v>
      </c>
    </row>
    <row r="59" spans="1:12" x14ac:dyDescent="0.25">
      <c r="A59" s="86" t="s">
        <v>293</v>
      </c>
      <c r="B59" s="91"/>
      <c r="C59" s="92"/>
      <c r="D59" s="89">
        <f>+'EDC GENERAL'!BD54</f>
        <v>0.12999999999999545</v>
      </c>
      <c r="E59" s="90">
        <f>+'EDC GENERAL'!BN54</f>
        <v>0.46179999999998245</v>
      </c>
      <c r="F59" s="90">
        <f>+'EDC GENERAL'!BX54</f>
        <v>0.46179999999998245</v>
      </c>
      <c r="G59" s="93">
        <f>+'EDC GENERAL'!CH54</f>
        <v>-0.77359999999998763</v>
      </c>
      <c r="H59" s="90">
        <f t="shared" si="0"/>
        <v>1.827199999999948</v>
      </c>
    </row>
    <row r="60" spans="1:12" x14ac:dyDescent="0.25">
      <c r="A60" s="86" t="s">
        <v>294</v>
      </c>
      <c r="B60" s="91"/>
      <c r="C60" s="92"/>
      <c r="D60" s="89">
        <f>+'EDC GENERAL'!BD55</f>
        <v>-4.289999999999992</v>
      </c>
      <c r="E60" s="90">
        <f>+'EDC GENERAL'!BN55</f>
        <v>0.39059999999997785</v>
      </c>
      <c r="F60" s="90">
        <f>+'EDC GENERAL'!BX55</f>
        <v>2.3905999999999779</v>
      </c>
      <c r="G60" s="93">
        <f>+'EDC GENERAL'!CH55</f>
        <v>7.6094000000000221</v>
      </c>
      <c r="H60" s="90">
        <f t="shared" si="0"/>
        <v>-9.1182000000000585</v>
      </c>
    </row>
    <row r="61" spans="1:12" x14ac:dyDescent="0.25">
      <c r="A61" s="86" t="s">
        <v>295</v>
      </c>
      <c r="B61" s="91" t="s">
        <v>257</v>
      </c>
      <c r="C61" s="92"/>
      <c r="D61" s="89">
        <f>+'EDC GENERAL'!BD56</f>
        <v>207.71</v>
      </c>
      <c r="E61" s="90">
        <f>+'EDC GENERAL'!BN56</f>
        <v>-212.60940000000002</v>
      </c>
      <c r="F61" s="90">
        <f>+'EDC GENERAL'!BX56</f>
        <v>-212.60940000000002</v>
      </c>
      <c r="G61" s="93">
        <f>+'EDC GENERAL'!CH56</f>
        <v>212.60940000000002</v>
      </c>
      <c r="H61" s="90">
        <f t="shared" si="0"/>
        <v>-430.11820000000006</v>
      </c>
    </row>
    <row r="62" spans="1:12" x14ac:dyDescent="0.25">
      <c r="A62" s="86" t="s">
        <v>296</v>
      </c>
      <c r="B62" s="91"/>
      <c r="C62" s="92"/>
      <c r="D62" s="89">
        <f>+'EDC GENERAL'!BD57</f>
        <v>-0.32699999999971396</v>
      </c>
      <c r="E62" s="90">
        <f>+'EDC GENERAL'!BN57</f>
        <v>-0.60940000000002215</v>
      </c>
      <c r="F62" s="90">
        <f>+'EDC GENERAL'!BX57</f>
        <v>0.46179999999998245</v>
      </c>
      <c r="G62" s="93">
        <f>+'EDC GENERAL'!CH57</f>
        <v>24.488</v>
      </c>
      <c r="H62" s="90">
        <f t="shared" si="0"/>
        <v>-24.962599999999753</v>
      </c>
    </row>
    <row r="63" spans="1:12" x14ac:dyDescent="0.25">
      <c r="A63" s="86" t="s">
        <v>297</v>
      </c>
      <c r="B63" s="91"/>
      <c r="C63" s="92"/>
      <c r="D63" s="89">
        <f>+'EDC GENERAL'!BD58</f>
        <v>0.71000000000000796</v>
      </c>
      <c r="E63" s="90">
        <f>+'EDC GENERAL'!BN58</f>
        <v>-0.28640000000001464</v>
      </c>
      <c r="F63" s="90">
        <f>+'EDC GENERAL'!BX58</f>
        <v>-0.28640000000001464</v>
      </c>
      <c r="G63" s="93">
        <f>+'EDC GENERAL'!CH58</f>
        <v>0.60940000000002215</v>
      </c>
      <c r="H63" s="90">
        <f t="shared" si="0"/>
        <v>-0.47220000000004347</v>
      </c>
    </row>
    <row r="64" spans="1:12" x14ac:dyDescent="0.25">
      <c r="A64" s="86"/>
      <c r="B64" s="94"/>
      <c r="C64" s="92"/>
      <c r="D64" s="89">
        <f>+'EDC GENERAL'!BD59</f>
        <v>0</v>
      </c>
      <c r="E64" s="90">
        <f>+'EDC GENERAL'!BN59</f>
        <v>0</v>
      </c>
      <c r="F64" s="90">
        <f>+'EDC GENERAL'!BX59</f>
        <v>0</v>
      </c>
      <c r="G64" s="93">
        <f>+'EDC GENERAL'!CH59</f>
        <v>0</v>
      </c>
      <c r="H64" s="90">
        <f t="shared" si="0"/>
        <v>0</v>
      </c>
    </row>
    <row r="65" spans="1:8" x14ac:dyDescent="0.25">
      <c r="A65" s="86" t="s">
        <v>298</v>
      </c>
      <c r="B65" s="91" t="s">
        <v>257</v>
      </c>
      <c r="C65" s="92"/>
      <c r="D65" s="89">
        <f>+'EDC GENERAL'!BD60</f>
        <v>183</v>
      </c>
      <c r="E65" s="90">
        <f>+'EDC GENERAL'!BN60</f>
        <v>-212.60940000000002</v>
      </c>
      <c r="F65" s="90">
        <f>+'EDC GENERAL'!BX60</f>
        <v>-212.60940000000002</v>
      </c>
      <c r="G65" s="93">
        <f>+'EDC GENERAL'!CH60</f>
        <v>212.60940000000002</v>
      </c>
      <c r="H65" s="90">
        <f t="shared" si="0"/>
        <v>-454.82820000000004</v>
      </c>
    </row>
    <row r="66" spans="1:8" x14ac:dyDescent="0.25">
      <c r="A66" s="86" t="s">
        <v>299</v>
      </c>
      <c r="B66" s="91"/>
      <c r="C66" s="92"/>
      <c r="D66" s="89">
        <f>+'EDC GENERAL'!BD61</f>
        <v>7.1299999999999955</v>
      </c>
      <c r="E66" s="90">
        <f>+'EDC GENERAL'!BN61</f>
        <v>13.512</v>
      </c>
      <c r="F66" s="90">
        <f>+'EDC GENERAL'!BX61</f>
        <v>-0.53820000000001755</v>
      </c>
      <c r="G66" s="93">
        <f>+'EDC GENERAL'!CH61</f>
        <v>278.53820000000002</v>
      </c>
      <c r="H66" s="90">
        <f t="shared" si="0"/>
        <v>-258.43440000000004</v>
      </c>
    </row>
    <row r="67" spans="1:8" x14ac:dyDescent="0.25">
      <c r="A67" s="86" t="s">
        <v>300</v>
      </c>
      <c r="B67" s="91"/>
      <c r="C67" s="92"/>
      <c r="D67" s="89">
        <f>+'EDC GENERAL'!BD62</f>
        <v>0</v>
      </c>
      <c r="E67" s="90">
        <f>+'EDC GENERAL'!BN62</f>
        <v>-212.60940000000002</v>
      </c>
      <c r="F67" s="90">
        <f>+'EDC GENERAL'!BX62</f>
        <v>5.2199999999970714E-2</v>
      </c>
      <c r="G67" s="93">
        <f>+'EDC GENERAL'!CH62</f>
        <v>0.12979999999998881</v>
      </c>
      <c r="H67" s="90">
        <f t="shared" si="0"/>
        <v>-212.68700000000004</v>
      </c>
    </row>
    <row r="68" spans="1:8" x14ac:dyDescent="0.25">
      <c r="A68" s="86" t="s">
        <v>301</v>
      </c>
      <c r="B68" s="91"/>
      <c r="C68" s="92"/>
      <c r="D68" s="89">
        <f>+'EDC GENERAL'!BD63</f>
        <v>3.4999999999968168E-2</v>
      </c>
      <c r="E68" s="90">
        <f>+'EDC GENERAL'!BN63</f>
        <v>-0.39080000000001291</v>
      </c>
      <c r="F68" s="90">
        <f>+'EDC GENERAL'!BX63</f>
        <v>-571.96039999999994</v>
      </c>
      <c r="G68" s="93">
        <f>+'EDC GENERAL'!CH63</f>
        <v>-99.725999999999999</v>
      </c>
      <c r="H68" s="90">
        <f t="shared" si="0"/>
        <v>-472.59019999999998</v>
      </c>
    </row>
    <row r="69" spans="1:8" x14ac:dyDescent="0.25">
      <c r="A69" s="86" t="s">
        <v>302</v>
      </c>
      <c r="B69" s="91"/>
      <c r="C69" s="92"/>
      <c r="D69" s="89">
        <f>+'EDC GENERAL'!BD64</f>
        <v>0.19499999999999318</v>
      </c>
      <c r="E69" s="90">
        <f>+'EDC GENERAL'!BN64</f>
        <v>3.2600000000002183E-2</v>
      </c>
      <c r="F69" s="90">
        <f>+'EDC GENERAL'!BX64</f>
        <v>0.51200000000000045</v>
      </c>
      <c r="G69" s="93">
        <f>+'EDC GENERAL'!CH64</f>
        <v>228.28640000000001</v>
      </c>
      <c r="H69" s="90">
        <f t="shared" si="0"/>
        <v>-227.54680000000002</v>
      </c>
    </row>
    <row r="70" spans="1:8" x14ac:dyDescent="0.25">
      <c r="A70" s="86" t="s">
        <v>303</v>
      </c>
      <c r="B70" s="91"/>
      <c r="C70" s="92"/>
      <c r="D70" s="89">
        <f>+'EDC GENERAL'!BD65</f>
        <v>-0.96500000000003183</v>
      </c>
      <c r="E70" s="90">
        <f>+'EDC GENERAL'!BN65</f>
        <v>-0.39080000000001291</v>
      </c>
      <c r="F70" s="90">
        <f>+'EDC GENERAL'!BX65</f>
        <v>-0.96039999999993597</v>
      </c>
      <c r="G70" s="93">
        <f>+'EDC GENERAL'!CH65</f>
        <v>0.22640000000001237</v>
      </c>
      <c r="H70" s="90">
        <f t="shared" si="0"/>
        <v>-2.5425999999999931</v>
      </c>
    </row>
    <row r="71" spans="1:8" x14ac:dyDescent="0.25">
      <c r="A71" s="86" t="s">
        <v>304</v>
      </c>
      <c r="B71" s="91"/>
      <c r="C71" s="92"/>
      <c r="D71" s="89">
        <f>+'EDC GENERAL'!BD66</f>
        <v>-0.48000000000001819</v>
      </c>
      <c r="E71" s="90">
        <f>+'EDC GENERAL'!BN66</f>
        <v>-91.960399999999936</v>
      </c>
      <c r="F71" s="90">
        <f>+'EDC GENERAL'!BX66</f>
        <v>-0.4536000000000513</v>
      </c>
      <c r="G71" s="93">
        <f>+'EDC GENERAL'!CH66</f>
        <v>0.20079999999995835</v>
      </c>
      <c r="H71" s="90">
        <f t="shared" si="0"/>
        <v>-93.094799999999964</v>
      </c>
    </row>
    <row r="72" spans="1:8" x14ac:dyDescent="0.25">
      <c r="A72" s="86" t="s">
        <v>305</v>
      </c>
      <c r="B72" s="91"/>
      <c r="C72" s="92"/>
      <c r="D72" s="89">
        <f>+'EDC GENERAL'!BD67</f>
        <v>-0.22000000000002728</v>
      </c>
      <c r="E72" s="90">
        <f>+'EDC GENERAL'!BN67</f>
        <v>-0.10059999999998581</v>
      </c>
      <c r="F72" s="90">
        <f>+'EDC GENERAL'!BX67</f>
        <v>-0.4454000000000633</v>
      </c>
      <c r="G72" s="93">
        <f>+'EDC GENERAL'!CH67</f>
        <v>-0.1370000000000573</v>
      </c>
      <c r="H72" s="90">
        <f t="shared" si="0"/>
        <v>-0.6290000000000191</v>
      </c>
    </row>
    <row r="73" spans="1:8" x14ac:dyDescent="0.25">
      <c r="A73" s="86" t="s">
        <v>306</v>
      </c>
      <c r="B73" s="91" t="s">
        <v>257</v>
      </c>
      <c r="C73" s="92"/>
      <c r="D73" s="89">
        <f>+'EDC GENERAL'!BD68</f>
        <v>393.03499999999997</v>
      </c>
      <c r="E73" s="90">
        <f>+'EDC GENERAL'!BN68</f>
        <v>-672.39080000000001</v>
      </c>
      <c r="F73" s="90">
        <f>+'EDC GENERAL'!BX68</f>
        <v>-571.96039999999994</v>
      </c>
      <c r="G73" s="93">
        <f>+'EDC GENERAL'!CH68</f>
        <v>212.60940000000002</v>
      </c>
      <c r="H73" s="90">
        <f t="shared" si="0"/>
        <v>-1063.9256</v>
      </c>
    </row>
    <row r="74" spans="1:8" x14ac:dyDescent="0.25">
      <c r="A74" s="86" t="s">
        <v>307</v>
      </c>
      <c r="B74" s="91"/>
      <c r="C74" s="92"/>
      <c r="D74" s="89">
        <f>+'EDC GENERAL'!BD69</f>
        <v>-0.90699999999969805</v>
      </c>
      <c r="E74" s="90">
        <f>+'EDC GENERAL'!BN69</f>
        <v>-0.73140000000000782</v>
      </c>
      <c r="F74" s="90">
        <f>+'EDC GENERAL'!BX69</f>
        <v>-0.44780000000002929</v>
      </c>
      <c r="G74" s="93">
        <f>+'EDC GENERAL'!CH69</f>
        <v>0.44780000000002929</v>
      </c>
      <c r="H74" s="90">
        <f t="shared" si="0"/>
        <v>-2.5339999999997644</v>
      </c>
    </row>
    <row r="75" spans="1:8" x14ac:dyDescent="0.25">
      <c r="A75" s="86"/>
      <c r="B75" s="94"/>
      <c r="C75" s="92"/>
      <c r="D75" s="89">
        <f>+'EDC GENERAL'!BD70</f>
        <v>0</v>
      </c>
      <c r="E75" s="90">
        <f>+'EDC GENERAL'!BN70</f>
        <v>0</v>
      </c>
      <c r="F75" s="90">
        <f>+'EDC GENERAL'!BX70</f>
        <v>0</v>
      </c>
      <c r="G75" s="93">
        <f>+'EDC GENERAL'!CH70</f>
        <v>0</v>
      </c>
      <c r="H75" s="90">
        <f t="shared" ref="H75:H133" si="1">+D75+E75+F75-G75</f>
        <v>0</v>
      </c>
    </row>
    <row r="76" spans="1:8" x14ac:dyDescent="0.25">
      <c r="A76" s="86" t="s">
        <v>308</v>
      </c>
      <c r="B76" s="91"/>
      <c r="C76" s="92"/>
      <c r="D76" s="89">
        <f>+'EDC GENERAL'!BD71</f>
        <v>-18.740000000000009</v>
      </c>
      <c r="E76" s="90">
        <f>+'EDC GENERAL'!BN71</f>
        <v>3.2600000000002183E-2</v>
      </c>
      <c r="F76" s="90">
        <f>+'EDC GENERAL'!BX71</f>
        <v>-0.73140000000000782</v>
      </c>
      <c r="G76" s="93">
        <f>+'EDC GENERAL'!CH71</f>
        <v>296.44780000000003</v>
      </c>
      <c r="H76" s="90">
        <f t="shared" si="1"/>
        <v>-315.88660000000004</v>
      </c>
    </row>
    <row r="77" spans="1:8" x14ac:dyDescent="0.25">
      <c r="A77" s="86" t="s">
        <v>309</v>
      </c>
      <c r="B77" s="91" t="s">
        <v>257</v>
      </c>
      <c r="C77" s="92"/>
      <c r="D77" s="89">
        <f>+'EDC GENERAL'!BD72</f>
        <v>232.42000000000002</v>
      </c>
      <c r="E77" s="90">
        <f>+'EDC GENERAL'!BN72</f>
        <v>-228.28640000000001</v>
      </c>
      <c r="F77" s="90">
        <f>+'EDC GENERAL'!BX72</f>
        <v>-212.60940000000002</v>
      </c>
      <c r="G77" s="93">
        <f>+'EDC GENERAL'!CH72</f>
        <v>212.60940000000002</v>
      </c>
      <c r="H77" s="90">
        <f t="shared" si="1"/>
        <v>-421.08520000000004</v>
      </c>
    </row>
    <row r="78" spans="1:8" x14ac:dyDescent="0.25">
      <c r="A78" s="86" t="s">
        <v>310</v>
      </c>
      <c r="B78" s="91"/>
      <c r="C78" s="92"/>
      <c r="D78" s="89">
        <f>+'EDC GENERAL'!BD73</f>
        <v>0.84000000000003183</v>
      </c>
      <c r="E78" s="90">
        <f>+'EDC GENERAL'!BN73</f>
        <v>-0.53820000000001755</v>
      </c>
      <c r="F78" s="90">
        <f>+'EDC GENERAL'!BX73</f>
        <v>1.7000000000052751E-2</v>
      </c>
      <c r="G78" s="93">
        <f>+'EDC GENERAL'!CH73</f>
        <v>-3.2600000000002183E-2</v>
      </c>
      <c r="H78" s="90">
        <f t="shared" si="1"/>
        <v>0.35140000000006921</v>
      </c>
    </row>
    <row r="79" spans="1:8" x14ac:dyDescent="0.25">
      <c r="A79" s="86" t="s">
        <v>311</v>
      </c>
      <c r="B79" s="91"/>
      <c r="C79" s="92"/>
      <c r="D79" s="89">
        <f>+'EDC GENERAL'!BD74</f>
        <v>-12.870000000000005</v>
      </c>
      <c r="E79" s="90">
        <f>+'EDC GENERAL'!BN74</f>
        <v>2.0000000000095497E-3</v>
      </c>
      <c r="F79" s="90">
        <f>+'EDC GENERAL'!BX74</f>
        <v>3.6000000000058208E-3</v>
      </c>
      <c r="G79" s="93">
        <f>+'EDC GENERAL'!CH74</f>
        <v>12.329400000000021</v>
      </c>
      <c r="H79" s="90">
        <f t="shared" si="1"/>
        <v>-25.19380000000001</v>
      </c>
    </row>
    <row r="80" spans="1:8" x14ac:dyDescent="0.25">
      <c r="A80" s="86" t="s">
        <v>312</v>
      </c>
      <c r="B80" s="91"/>
      <c r="C80" s="92"/>
      <c r="D80" s="89">
        <f>+'EDC GENERAL'!BD75</f>
        <v>-1.2299999999999898</v>
      </c>
      <c r="E80" s="90">
        <f>+'EDC GENERAL'!BN75</f>
        <v>-0.22640000000001237</v>
      </c>
      <c r="F80" s="90">
        <f>+'EDC GENERAL'!BX75</f>
        <v>-3.8200000000017553E-2</v>
      </c>
      <c r="G80" s="93">
        <f>+'EDC GENERAL'!CH75</f>
        <v>1.5382000000000176</v>
      </c>
      <c r="H80" s="90">
        <f t="shared" si="1"/>
        <v>-3.0328000000000372</v>
      </c>
    </row>
    <row r="81" spans="1:8" x14ac:dyDescent="0.25">
      <c r="A81" s="86" t="s">
        <v>313</v>
      </c>
      <c r="B81" s="91"/>
      <c r="C81" s="92"/>
      <c r="D81" s="89">
        <f>+'EDC GENERAL'!BD76</f>
        <v>0</v>
      </c>
      <c r="E81" s="90">
        <f>+'EDC GENERAL'!BN76</f>
        <v>0.85419999999999163</v>
      </c>
      <c r="F81" s="90">
        <f>+'EDC GENERAL'!BX76</f>
        <v>-0.73140000000000782</v>
      </c>
      <c r="G81" s="93">
        <f>+'EDC GENERAL'!CH76</f>
        <v>0.12979999999998881</v>
      </c>
      <c r="H81" s="90">
        <f t="shared" si="1"/>
        <v>-7.0000000000050022E-3</v>
      </c>
    </row>
    <row r="82" spans="1:8" x14ac:dyDescent="0.25">
      <c r="A82" s="86" t="s">
        <v>314</v>
      </c>
      <c r="B82" s="91" t="s">
        <v>257</v>
      </c>
      <c r="C82" s="92"/>
      <c r="D82" s="89">
        <f>+'EDC GENERAL'!BD77</f>
        <v>183</v>
      </c>
      <c r="E82" s="90">
        <f>+'EDC GENERAL'!BN77</f>
        <v>-212.60940000000002</v>
      </c>
      <c r="F82" s="90">
        <f>+'EDC GENERAL'!BX77</f>
        <v>-212.60940000000002</v>
      </c>
      <c r="G82" s="93">
        <f>+'EDC GENERAL'!CH77</f>
        <v>212.60940000000002</v>
      </c>
      <c r="H82" s="90">
        <f t="shared" si="1"/>
        <v>-454.82820000000004</v>
      </c>
    </row>
    <row r="83" spans="1:8" x14ac:dyDescent="0.25">
      <c r="A83" s="86" t="s">
        <v>315</v>
      </c>
      <c r="B83" s="91"/>
      <c r="C83" s="92"/>
      <c r="D83" s="89">
        <f>+'EDC GENERAL'!BD78</f>
        <v>-0.28999999999999204</v>
      </c>
      <c r="E83" s="90">
        <f>+'EDC GENERAL'!BN78</f>
        <v>-0.28640000000001464</v>
      </c>
      <c r="F83" s="90">
        <f>+'EDC GENERAL'!BX78</f>
        <v>-0.60940000000002215</v>
      </c>
      <c r="G83" s="93">
        <f>+'EDC GENERAL'!CH78</f>
        <v>0.48799999999999955</v>
      </c>
      <c r="H83" s="90">
        <f t="shared" si="1"/>
        <v>-1.6738000000000284</v>
      </c>
    </row>
    <row r="84" spans="1:8" x14ac:dyDescent="0.25">
      <c r="A84" s="86" t="s">
        <v>316</v>
      </c>
      <c r="B84" s="91" t="s">
        <v>257</v>
      </c>
      <c r="C84" s="92"/>
      <c r="D84" s="89">
        <f>+'EDC GENERAL'!BD79</f>
        <v>183</v>
      </c>
      <c r="E84" s="90">
        <f>+'EDC GENERAL'!BN79</f>
        <v>-212.60940000000002</v>
      </c>
      <c r="F84" s="90">
        <f>+'EDC GENERAL'!BX79</f>
        <v>-212.60940000000002</v>
      </c>
      <c r="G84" s="93">
        <f>+'EDC GENERAL'!CH79</f>
        <v>212.60940000000002</v>
      </c>
      <c r="H84" s="90">
        <f t="shared" si="1"/>
        <v>-454.82820000000004</v>
      </c>
    </row>
    <row r="85" spans="1:8" x14ac:dyDescent="0.25">
      <c r="A85" s="86" t="s">
        <v>317</v>
      </c>
      <c r="B85" s="91"/>
      <c r="C85" s="92"/>
      <c r="D85" s="89">
        <f>+'EDC GENERAL'!BD80</f>
        <v>0.12999999999999545</v>
      </c>
      <c r="E85" s="90">
        <f>+'EDC GENERAL'!BN80</f>
        <v>-0.53820000000001755</v>
      </c>
      <c r="F85" s="90">
        <f>+'EDC GENERAL'!BX80</f>
        <v>-0.53820000000001755</v>
      </c>
      <c r="G85" s="93">
        <f>+'EDC GENERAL'!CH80</f>
        <v>0.53820000000001755</v>
      </c>
      <c r="H85" s="90">
        <f t="shared" si="1"/>
        <v>-1.4846000000000572</v>
      </c>
    </row>
    <row r="86" spans="1:8" x14ac:dyDescent="0.25">
      <c r="A86" s="86"/>
      <c r="B86" s="94"/>
      <c r="C86" s="92"/>
      <c r="D86" s="89">
        <f>+'EDC GENERAL'!BD81</f>
        <v>0</v>
      </c>
      <c r="E86" s="90">
        <f>+'EDC GENERAL'!BN81</f>
        <v>0</v>
      </c>
      <c r="F86" s="90">
        <f>+'EDC GENERAL'!BX81</f>
        <v>0</v>
      </c>
      <c r="G86" s="93">
        <f>+'EDC GENERAL'!CH81</f>
        <v>0</v>
      </c>
      <c r="H86" s="90">
        <f t="shared" si="1"/>
        <v>0</v>
      </c>
    </row>
    <row r="87" spans="1:8" x14ac:dyDescent="0.25">
      <c r="A87" s="86" t="s">
        <v>318</v>
      </c>
      <c r="B87" s="91"/>
      <c r="C87" s="92"/>
      <c r="D87" s="89">
        <f>+'EDC GENERAL'!BD82</f>
        <v>0.12999999999999545</v>
      </c>
      <c r="E87" s="90">
        <f>+'EDC GENERAL'!BN82</f>
        <v>-0.53820000000001755</v>
      </c>
      <c r="F87" s="90">
        <f>+'EDC GENERAL'!BX82</f>
        <v>0.77359999999998763</v>
      </c>
      <c r="G87" s="93">
        <f>+'EDC GENERAL'!CH82</f>
        <v>0.53820000000001755</v>
      </c>
      <c r="H87" s="90">
        <f t="shared" si="1"/>
        <v>-0.17280000000005202</v>
      </c>
    </row>
    <row r="88" spans="1:8" x14ac:dyDescent="0.25">
      <c r="A88" s="86" t="s">
        <v>319</v>
      </c>
      <c r="B88" s="91"/>
      <c r="C88" s="92"/>
      <c r="D88" s="89">
        <f>+'EDC GENERAL'!BD83</f>
        <v>-0.61000000000001364</v>
      </c>
      <c r="E88" s="90">
        <f>+'EDC GENERAL'!BN83</f>
        <v>-2.1199999999964803E-2</v>
      </c>
      <c r="F88" s="90">
        <f>+'EDC GENERAL'!BX83</f>
        <v>-2.1199999999964803E-2</v>
      </c>
      <c r="G88" s="93">
        <f>+'EDC GENERAL'!CH83</f>
        <v>0.96739999999999782</v>
      </c>
      <c r="H88" s="90">
        <f t="shared" si="1"/>
        <v>-1.6197999999999411</v>
      </c>
    </row>
    <row r="89" spans="1:8" x14ac:dyDescent="0.25">
      <c r="A89" s="86" t="s">
        <v>320</v>
      </c>
      <c r="B89" s="91"/>
      <c r="C89" s="92"/>
      <c r="D89" s="89">
        <f>+'EDC GENERAL'!BD84</f>
        <v>0.42000000000001592</v>
      </c>
      <c r="E89" s="90">
        <f>+'EDC GENERAL'!BN84</f>
        <v>-0.28640000000001464</v>
      </c>
      <c r="F89" s="90">
        <f>+'EDC GENERAL'!BX84</f>
        <v>1.2000000000000455E-2</v>
      </c>
      <c r="G89" s="93">
        <f>+'EDC GENERAL'!CH84</f>
        <v>-1.7135999999999854</v>
      </c>
      <c r="H89" s="90">
        <f t="shared" si="1"/>
        <v>1.8591999999999871</v>
      </c>
    </row>
    <row r="90" spans="1:8" x14ac:dyDescent="0.25">
      <c r="A90" s="86" t="s">
        <v>321</v>
      </c>
      <c r="B90" s="91"/>
      <c r="C90" s="92"/>
      <c r="D90" s="89">
        <f>+'EDC GENERAL'!BD85</f>
        <v>0.67300000000028604</v>
      </c>
      <c r="E90" s="90">
        <f>+'EDC GENERAL'!BN85</f>
        <v>-0.12979999999998881</v>
      </c>
      <c r="F90" s="90">
        <f>+'EDC GENERAL'!BX85</f>
        <v>3.2600000000002183E-2</v>
      </c>
      <c r="G90" s="93">
        <f>+'EDC GENERAL'!CH85</f>
        <v>314.9674</v>
      </c>
      <c r="H90" s="90">
        <f t="shared" si="1"/>
        <v>-314.3915999999997</v>
      </c>
    </row>
    <row r="91" spans="1:8" x14ac:dyDescent="0.25">
      <c r="A91" s="86" t="s">
        <v>322</v>
      </c>
      <c r="B91" s="91"/>
      <c r="C91" s="92"/>
      <c r="D91" s="89">
        <f>+'EDC GENERAL'!BD86</f>
        <v>0.54300000000029058</v>
      </c>
      <c r="E91" s="90">
        <f>+'EDC GENERAL'!BN86</f>
        <v>-0.96739999999999782</v>
      </c>
      <c r="F91" s="90">
        <f>+'EDC GENERAL'!BX86</f>
        <v>-0.73140000000000782</v>
      </c>
      <c r="G91" s="93">
        <f>+'EDC GENERAL'!CH86</f>
        <v>-0.49659999999994398</v>
      </c>
      <c r="H91" s="90">
        <f t="shared" si="1"/>
        <v>-0.65919999999977108</v>
      </c>
    </row>
    <row r="92" spans="1:8" x14ac:dyDescent="0.25">
      <c r="A92" s="86" t="s">
        <v>323</v>
      </c>
      <c r="B92" s="91"/>
      <c r="C92" s="92"/>
      <c r="D92" s="89">
        <f>+'EDC GENERAL'!BD87</f>
        <v>-2.8700000000000045</v>
      </c>
      <c r="E92" s="90">
        <f>+'EDC GENERAL'!BN87</f>
        <v>-0.22640000000001237</v>
      </c>
      <c r="F92" s="90">
        <f>+'EDC GENERAL'!BX87</f>
        <v>0.46179999999998245</v>
      </c>
      <c r="G92" s="93">
        <f>+'EDC GENERAL'!CH87</f>
        <v>-0.77359999999998763</v>
      </c>
      <c r="H92" s="90">
        <f t="shared" si="1"/>
        <v>-1.8610000000000468</v>
      </c>
    </row>
    <row r="93" spans="1:8" x14ac:dyDescent="0.25">
      <c r="A93" s="86" t="s">
        <v>324</v>
      </c>
      <c r="B93" s="91" t="s">
        <v>257</v>
      </c>
      <c r="C93" s="92"/>
      <c r="D93" s="89">
        <f>+'EDC GENERAL'!BD88</f>
        <v>183</v>
      </c>
      <c r="E93" s="90">
        <f>+'EDC GENERAL'!BN88</f>
        <v>-212.60940000000002</v>
      </c>
      <c r="F93" s="90">
        <f>+'EDC GENERAL'!BX88</f>
        <v>-212.60940000000002</v>
      </c>
      <c r="G93" s="93">
        <f>+'EDC GENERAL'!CH88</f>
        <v>212.60940000000002</v>
      </c>
      <c r="H93" s="90">
        <f t="shared" si="1"/>
        <v>-454.82820000000004</v>
      </c>
    </row>
    <row r="94" spans="1:8" x14ac:dyDescent="0.25">
      <c r="A94" s="86" t="s">
        <v>325</v>
      </c>
      <c r="B94" s="91"/>
      <c r="C94" s="92"/>
      <c r="D94" s="89">
        <f>+'EDC GENERAL'!BD89</f>
        <v>0.42000000000001592</v>
      </c>
      <c r="E94" s="90">
        <f>+'EDC GENERAL'!BN89</f>
        <v>0.46179999999998245</v>
      </c>
      <c r="F94" s="90">
        <f>+'EDC GENERAL'!BX89</f>
        <v>-261.22640000000001</v>
      </c>
      <c r="G94" s="93">
        <f>+'EDC GENERAL'!CH89</f>
        <v>261.22640000000001</v>
      </c>
      <c r="H94" s="90">
        <f t="shared" si="1"/>
        <v>-521.57100000000003</v>
      </c>
    </row>
    <row r="95" spans="1:8" x14ac:dyDescent="0.25">
      <c r="A95" s="86" t="s">
        <v>326</v>
      </c>
      <c r="B95" s="91"/>
      <c r="C95" s="92"/>
      <c r="D95" s="89">
        <f>+'EDC GENERAL'!BD90</f>
        <v>0.54300000000029058</v>
      </c>
      <c r="E95" s="90">
        <f>+'EDC GENERAL'!BN90</f>
        <v>-0.53820000000001755</v>
      </c>
      <c r="F95" s="90">
        <f>+'EDC GENERAL'!BX90</f>
        <v>-0.96739999999999782</v>
      </c>
      <c r="G95" s="93">
        <f>+'EDC GENERAL'!CH90</f>
        <v>-0.46179999999998245</v>
      </c>
      <c r="H95" s="90">
        <f t="shared" si="1"/>
        <v>-0.50079999999974234</v>
      </c>
    </row>
    <row r="96" spans="1:8" x14ac:dyDescent="0.25">
      <c r="A96" s="86" t="s">
        <v>327</v>
      </c>
      <c r="B96" s="91"/>
      <c r="C96" s="92"/>
      <c r="D96" s="89">
        <f>+'EDC GENERAL'!BD91</f>
        <v>0.25999999999999091</v>
      </c>
      <c r="E96" s="90">
        <f>+'EDC GENERAL'!BN91</f>
        <v>-236.9674</v>
      </c>
      <c r="F96" s="90">
        <f>+'EDC GENERAL'!BX91</f>
        <v>-296.44780000000003</v>
      </c>
      <c r="G96" s="93">
        <f>+'EDC GENERAL'!CH91</f>
        <v>278.53820000000002</v>
      </c>
      <c r="H96" s="90">
        <f t="shared" si="1"/>
        <v>-811.69340000000011</v>
      </c>
    </row>
    <row r="97" spans="1:8" x14ac:dyDescent="0.25">
      <c r="A97" s="86"/>
      <c r="B97" s="94"/>
      <c r="C97" s="92"/>
      <c r="D97" s="89">
        <f>+'EDC GENERAL'!BD92</f>
        <v>0</v>
      </c>
      <c r="E97" s="90">
        <f>+'EDC GENERAL'!BN92</f>
        <v>0</v>
      </c>
      <c r="F97" s="90">
        <f>+'EDC GENERAL'!BX92</f>
        <v>0</v>
      </c>
      <c r="G97" s="93">
        <f>+'EDC GENERAL'!CH92</f>
        <v>0</v>
      </c>
      <c r="H97" s="90">
        <f t="shared" si="1"/>
        <v>0</v>
      </c>
    </row>
    <row r="98" spans="1:8" x14ac:dyDescent="0.25">
      <c r="A98" s="86" t="s">
        <v>328</v>
      </c>
      <c r="B98" s="91"/>
      <c r="C98" s="92"/>
      <c r="D98" s="89">
        <f>+'EDC GENERAL'!BD93</f>
        <v>0.68000000000000682</v>
      </c>
      <c r="E98" s="90">
        <f>+'EDC GENERAL'!BN93</f>
        <v>-2.1199999999964803E-2</v>
      </c>
      <c r="F98" s="90">
        <f>+'EDC GENERAL'!BX93</f>
        <v>-548.2192</v>
      </c>
      <c r="G98" s="93">
        <f>+'EDC GENERAL'!CH93</f>
        <v>548.2192</v>
      </c>
      <c r="H98" s="90">
        <f t="shared" si="1"/>
        <v>-1095.7795999999998</v>
      </c>
    </row>
    <row r="99" spans="1:8" x14ac:dyDescent="0.25">
      <c r="A99" s="86" t="s">
        <v>329</v>
      </c>
      <c r="B99" s="91"/>
      <c r="C99" s="92"/>
      <c r="D99" s="89">
        <f>+'EDC GENERAL'!BD94</f>
        <v>3.0000000002701199E-3</v>
      </c>
      <c r="E99" s="90">
        <f>+'EDC GENERAL'!BN94</f>
        <v>5.9999999999149622E-4</v>
      </c>
      <c r="F99" s="90">
        <f>+'EDC GENERAL'!BX94</f>
        <v>5.9999999999149622E-4</v>
      </c>
      <c r="G99" s="93">
        <f>+'EDC GENERAL'!CH94</f>
        <v>212.60940000000002</v>
      </c>
      <c r="H99" s="90">
        <f t="shared" si="1"/>
        <v>-212.60519999999977</v>
      </c>
    </row>
    <row r="100" spans="1:8" x14ac:dyDescent="0.25">
      <c r="A100" s="86" t="s">
        <v>330</v>
      </c>
      <c r="B100" s="91"/>
      <c r="C100" s="92"/>
      <c r="D100" s="89">
        <f>+'EDC GENERAL'!BD95</f>
        <v>-36.036999999999694</v>
      </c>
      <c r="E100" s="90">
        <f>+'EDC GENERAL'!BN95</f>
        <v>-0.73140000000000782</v>
      </c>
      <c r="F100" s="90">
        <f>+'EDC GENERAL'!BX95</f>
        <v>-502.274</v>
      </c>
      <c r="G100" s="93">
        <f>+'EDC GENERAL'!CH95</f>
        <v>395.73140000000001</v>
      </c>
      <c r="H100" s="90">
        <f t="shared" si="1"/>
        <v>-934.77379999999971</v>
      </c>
    </row>
    <row r="101" spans="1:8" x14ac:dyDescent="0.25">
      <c r="A101" s="86" t="s">
        <v>331</v>
      </c>
      <c r="B101" s="91"/>
      <c r="C101" s="92"/>
      <c r="D101" s="89">
        <f>+'EDC GENERAL'!BD96</f>
        <v>0.9630000000003065</v>
      </c>
      <c r="E101" s="90">
        <f>+'EDC GENERAL'!BN96</f>
        <v>1.7000000000052751E-2</v>
      </c>
      <c r="F101" s="90">
        <f>+'EDC GENERAL'!BX96</f>
        <v>-0.73140000000000782</v>
      </c>
      <c r="G101" s="93">
        <f>+'EDC GENERAL'!CH96</f>
        <v>-2.0170000000000528</v>
      </c>
      <c r="H101" s="90">
        <f t="shared" si="1"/>
        <v>2.2656000000004042</v>
      </c>
    </row>
    <row r="102" spans="1:8" x14ac:dyDescent="0.25">
      <c r="A102" s="86" t="s">
        <v>332</v>
      </c>
      <c r="B102" s="91"/>
      <c r="C102" s="92"/>
      <c r="D102" s="89">
        <f>+'EDC GENERAL'!BD97</f>
        <v>0.25300000000027012</v>
      </c>
      <c r="E102" s="90">
        <f>+'EDC GENERAL'!BN97</f>
        <v>1.7000000000052751E-2</v>
      </c>
      <c r="F102" s="90">
        <f>+'EDC GENERAL'!BX97</f>
        <v>-0.50340000000005602</v>
      </c>
      <c r="G102" s="93">
        <f>+'EDC GENERAL'!CH97</f>
        <v>0.44780000000002929</v>
      </c>
      <c r="H102" s="90">
        <f t="shared" si="1"/>
        <v>-0.68119999999976244</v>
      </c>
    </row>
    <row r="103" spans="1:8" x14ac:dyDescent="0.25">
      <c r="A103" s="86" t="s">
        <v>333</v>
      </c>
      <c r="B103" s="91"/>
      <c r="C103" s="92"/>
      <c r="D103" s="89">
        <f>+'EDC GENERAL'!BD98</f>
        <v>6.5500000000000114</v>
      </c>
      <c r="E103" s="90">
        <f>+'EDC GENERAL'!BN98</f>
        <v>5.8541999999999916</v>
      </c>
      <c r="F103" s="90">
        <f>+'EDC GENERAL'!BX98</f>
        <v>-0.98299999999994725</v>
      </c>
      <c r="G103" s="93">
        <f>+'EDC GENERAL'!CH98</f>
        <v>11.967399999999998</v>
      </c>
      <c r="H103" s="90">
        <f t="shared" si="1"/>
        <v>-0.54619999999994207</v>
      </c>
    </row>
    <row r="104" spans="1:8" x14ac:dyDescent="0.25">
      <c r="A104" s="86" t="s">
        <v>334</v>
      </c>
      <c r="B104" s="91" t="s">
        <v>257</v>
      </c>
      <c r="C104" s="92"/>
      <c r="D104" s="89">
        <f>+'EDC GENERAL'!BD99</f>
        <v>183</v>
      </c>
      <c r="E104" s="90">
        <f>+'EDC GENERAL'!BN99</f>
        <v>-212.60940000000002</v>
      </c>
      <c r="F104" s="90">
        <f>+'EDC GENERAL'!BX99</f>
        <v>-212.60940000000002</v>
      </c>
      <c r="G104" s="93">
        <f>+'EDC GENERAL'!CH99</f>
        <v>212.60940000000002</v>
      </c>
      <c r="H104" s="90">
        <f t="shared" si="1"/>
        <v>-454.82820000000004</v>
      </c>
    </row>
    <row r="105" spans="1:8" x14ac:dyDescent="0.25">
      <c r="A105" s="86" t="s">
        <v>335</v>
      </c>
      <c r="B105" s="91"/>
      <c r="C105" s="92"/>
      <c r="D105" s="89">
        <f>+'EDC GENERAL'!BD100</f>
        <v>-0.15999999999996817</v>
      </c>
      <c r="E105" s="90">
        <f>+'EDC GENERAL'!BN100</f>
        <v>-0.44780000000002929</v>
      </c>
      <c r="F105" s="90">
        <f>+'EDC GENERAL'!BX100</f>
        <v>-0.96739999999999782</v>
      </c>
      <c r="G105" s="93">
        <f>+'EDC GENERAL'!CH100</f>
        <v>314.9674</v>
      </c>
      <c r="H105" s="90">
        <f t="shared" si="1"/>
        <v>-316.54259999999999</v>
      </c>
    </row>
    <row r="106" spans="1:8" x14ac:dyDescent="0.25">
      <c r="A106" s="86" t="s">
        <v>336</v>
      </c>
      <c r="B106" s="91"/>
      <c r="C106" s="92"/>
      <c r="D106" s="89">
        <f>+'EDC GENERAL'!BD101</f>
        <v>0.42000000000001592</v>
      </c>
      <c r="E106" s="90">
        <f>+'EDC GENERAL'!BN101</f>
        <v>-0.28640000000001464</v>
      </c>
      <c r="F106" s="90">
        <f>+'EDC GENERAL'!BX101</f>
        <v>0.39059999999997785</v>
      </c>
      <c r="G106" s="93">
        <f>+'EDC GENERAL'!CH101</f>
        <v>0.28640000000001464</v>
      </c>
      <c r="H106" s="90">
        <f t="shared" si="1"/>
        <v>0.23779999999996448</v>
      </c>
    </row>
    <row r="107" spans="1:8" x14ac:dyDescent="0.25">
      <c r="A107" s="86" t="s">
        <v>337</v>
      </c>
      <c r="B107" s="91"/>
      <c r="C107" s="92"/>
      <c r="D107" s="89">
        <f>+'EDC GENERAL'!BD102</f>
        <v>0.67300000000028604</v>
      </c>
      <c r="E107" s="90">
        <f>+'EDC GENERAL'!BN102</f>
        <v>1.7000000000052751E-2</v>
      </c>
      <c r="F107" s="90">
        <f>+'EDC GENERAL'!BX102</f>
        <v>-0.26859999999999218</v>
      </c>
      <c r="G107" s="93">
        <f>+'EDC GENERAL'!CH102</f>
        <v>0.12979999999998881</v>
      </c>
      <c r="H107" s="90">
        <f t="shared" si="1"/>
        <v>0.2916000000003578</v>
      </c>
    </row>
    <row r="108" spans="1:8" x14ac:dyDescent="0.25">
      <c r="A108" s="86"/>
      <c r="B108" s="94"/>
      <c r="C108" s="92"/>
      <c r="D108" s="89">
        <f>+'EDC GENERAL'!BD103</f>
        <v>0</v>
      </c>
      <c r="E108" s="90">
        <f>+'EDC GENERAL'!BN103</f>
        <v>0</v>
      </c>
      <c r="F108" s="90">
        <f>+'EDC GENERAL'!BX103</f>
        <v>0</v>
      </c>
      <c r="G108" s="93">
        <f>+'EDC GENERAL'!CH103</f>
        <v>0</v>
      </c>
      <c r="H108" s="90">
        <f t="shared" si="1"/>
        <v>0</v>
      </c>
    </row>
    <row r="109" spans="1:8" x14ac:dyDescent="0.25">
      <c r="A109" s="86" t="s">
        <v>338</v>
      </c>
      <c r="B109" s="91"/>
      <c r="C109" s="92"/>
      <c r="D109" s="89">
        <f>+'EDC GENERAL'!BD104</f>
        <v>0.51299999999991996</v>
      </c>
      <c r="E109" s="90">
        <f>+'EDC GENERAL'!BN104</f>
        <v>-0.4536000000000513</v>
      </c>
      <c r="F109" s="90">
        <f>+'EDC GENERAL'!BX104</f>
        <v>-0.4536000000000513</v>
      </c>
      <c r="G109" s="93">
        <f>+'EDC GENERAL'!CH104</f>
        <v>-3.039600000000064</v>
      </c>
      <c r="H109" s="90">
        <f t="shared" si="1"/>
        <v>2.6453999999998814</v>
      </c>
    </row>
    <row r="110" spans="1:8" x14ac:dyDescent="0.25">
      <c r="A110" s="86" t="s">
        <v>339</v>
      </c>
      <c r="B110" s="91"/>
      <c r="C110" s="92"/>
      <c r="D110" s="89">
        <f>+'EDC GENERAL'!BD105</f>
        <v>-2.289999999999992</v>
      </c>
      <c r="E110" s="90">
        <f>+'EDC GENERAL'!BN105</f>
        <v>-0.12979999999998881</v>
      </c>
      <c r="F110" s="90">
        <f>+'EDC GENERAL'!BX105</f>
        <v>3.5521999999999707</v>
      </c>
      <c r="G110" s="93">
        <f>+'EDC GENERAL'!CH105</f>
        <v>9.1458000000000084</v>
      </c>
      <c r="H110" s="90">
        <f t="shared" si="1"/>
        <v>-8.0134000000000185</v>
      </c>
    </row>
    <row r="111" spans="1:8" x14ac:dyDescent="0.25">
      <c r="A111" s="86" t="s">
        <v>340</v>
      </c>
      <c r="B111" s="91"/>
      <c r="C111" s="92"/>
      <c r="D111" s="89">
        <f>+'EDC GENERAL'!BD106</f>
        <v>0.54299999999994952</v>
      </c>
      <c r="E111" s="90">
        <f>+'EDC GENERAL'!BN106</f>
        <v>3.2600000000002183E-2</v>
      </c>
      <c r="F111" s="90">
        <f>+'EDC GENERAL'!BX106</f>
        <v>3.2600000000002183E-2</v>
      </c>
      <c r="G111" s="93">
        <f>+'EDC GENERAL'!CH106</f>
        <v>-0.85419999999999163</v>
      </c>
      <c r="H111" s="90">
        <f t="shared" si="1"/>
        <v>1.4623999999999455</v>
      </c>
    </row>
    <row r="112" spans="1:8" x14ac:dyDescent="0.25">
      <c r="A112" s="86" t="s">
        <v>341</v>
      </c>
      <c r="B112" s="91"/>
      <c r="C112" s="92"/>
      <c r="D112" s="89">
        <f>+'EDC GENERAL'!BD107</f>
        <v>0.42000000000001592</v>
      </c>
      <c r="E112" s="90">
        <f>+'EDC GENERAL'!BN107</f>
        <v>0.77359999999998763</v>
      </c>
      <c r="F112" s="90">
        <f>+'EDC GENERAL'!BX107</f>
        <v>-228.28640000000001</v>
      </c>
      <c r="G112" s="93">
        <f>+'EDC GENERAL'!CH107</f>
        <v>212.60940000000002</v>
      </c>
      <c r="H112" s="90">
        <f t="shared" si="1"/>
        <v>-439.70220000000006</v>
      </c>
    </row>
    <row r="113" spans="1:8" x14ac:dyDescent="0.25">
      <c r="A113" s="86" t="s">
        <v>342</v>
      </c>
      <c r="B113" s="91"/>
      <c r="C113" s="92"/>
      <c r="D113" s="89">
        <f>+'EDC GENERAL'!BD108</f>
        <v>-0.15999999999996817</v>
      </c>
      <c r="E113" s="90">
        <f>+'EDC GENERAL'!BN108</f>
        <v>-2.9673999999999978</v>
      </c>
      <c r="F113" s="90">
        <f>+'EDC GENERAL'!BX108</f>
        <v>3.5463999999999487</v>
      </c>
      <c r="G113" s="93">
        <f>+'EDC GENERAL'!CH108</f>
        <v>-3.5521999999999707</v>
      </c>
      <c r="H113" s="90">
        <f t="shared" si="1"/>
        <v>3.9711999999999534</v>
      </c>
    </row>
    <row r="114" spans="1:8" x14ac:dyDescent="0.25">
      <c r="A114" s="86" t="s">
        <v>343</v>
      </c>
      <c r="B114" s="91"/>
      <c r="C114" s="92"/>
      <c r="D114" s="89">
        <f>+'EDC GENERAL'!BD109</f>
        <v>0.55000000000001137</v>
      </c>
      <c r="E114" s="90">
        <f>+'EDC GENERAL'!BN109</f>
        <v>-0.22640000000001237</v>
      </c>
      <c r="F114" s="90">
        <f>+'EDC GENERAL'!BX109</f>
        <v>-0.14580000000000837</v>
      </c>
      <c r="G114" s="93">
        <f>+'EDC GENERAL'!CH109</f>
        <v>314.9674</v>
      </c>
      <c r="H114" s="90">
        <f t="shared" si="1"/>
        <v>-314.78960000000001</v>
      </c>
    </row>
    <row r="115" spans="1:8" x14ac:dyDescent="0.25">
      <c r="A115" s="86" t="s">
        <v>344</v>
      </c>
      <c r="B115" s="91"/>
      <c r="C115" s="92"/>
      <c r="D115" s="89">
        <f>+'EDC GENERAL'!BD110</f>
        <v>0.12299999999993361</v>
      </c>
      <c r="E115" s="90">
        <f>+'EDC GENERAL'!BN110</f>
        <v>-0.48799999999999955</v>
      </c>
      <c r="F115" s="90">
        <f>+'EDC GENERAL'!BX110</f>
        <v>-0.28640000000001464</v>
      </c>
      <c r="G115" s="93">
        <f>+'EDC GENERAL'!CH110</f>
        <v>0.60940000000002215</v>
      </c>
      <c r="H115" s="90">
        <f t="shared" si="1"/>
        <v>-1.2608000000001027</v>
      </c>
    </row>
    <row r="116" spans="1:8" x14ac:dyDescent="0.25">
      <c r="A116" s="86" t="s">
        <v>345</v>
      </c>
      <c r="B116" s="91"/>
      <c r="C116" s="92"/>
      <c r="D116" s="89">
        <f>+'EDC GENERAL'!BD111</f>
        <v>0.12999999999999545</v>
      </c>
      <c r="E116" s="90">
        <f>+'EDC GENERAL'!BN111</f>
        <v>-0.44780000000002929</v>
      </c>
      <c r="F116" s="90">
        <f>+'EDC GENERAL'!BX111</f>
        <v>-0.44780000000002929</v>
      </c>
      <c r="G116" s="93">
        <f>+'EDC GENERAL'!CH111</f>
        <v>278.53820000000002</v>
      </c>
      <c r="H116" s="90">
        <f t="shared" si="1"/>
        <v>-279.30380000000008</v>
      </c>
    </row>
    <row r="117" spans="1:8" x14ac:dyDescent="0.25">
      <c r="A117" s="86" t="s">
        <v>346</v>
      </c>
      <c r="B117" s="91"/>
      <c r="C117" s="92"/>
      <c r="D117" s="89">
        <f>+'EDC GENERAL'!BD112</f>
        <v>0.84000000000003183</v>
      </c>
      <c r="E117" s="90">
        <f>+'EDC GENERAL'!BN112</f>
        <v>3.2600000000002183E-2</v>
      </c>
      <c r="F117" s="90">
        <f>+'EDC GENERAL'!BX112</f>
        <v>-334.14580000000001</v>
      </c>
      <c r="G117" s="93">
        <f>+'EDC GENERAL'!CH112</f>
        <v>353.98299999999995</v>
      </c>
      <c r="H117" s="90">
        <f t="shared" si="1"/>
        <v>-687.25619999999992</v>
      </c>
    </row>
    <row r="118" spans="1:8" x14ac:dyDescent="0.25">
      <c r="A118" s="86" t="s">
        <v>347</v>
      </c>
      <c r="B118" s="91"/>
      <c r="C118" s="92"/>
      <c r="D118" s="89">
        <f>+'EDC GENERAL'!BD113</f>
        <v>0.72400000000016007</v>
      </c>
      <c r="E118" s="90">
        <f>+'EDC GENERAL'!BN113</f>
        <v>1.7000000000052751E-2</v>
      </c>
      <c r="F118" s="90">
        <f>+'EDC GENERAL'!BX113</f>
        <v>1.7000000000052751E-2</v>
      </c>
      <c r="G118" s="93">
        <f>+'EDC GENERAL'!CH113</f>
        <v>1.503400000000056</v>
      </c>
      <c r="H118" s="90">
        <f t="shared" si="1"/>
        <v>-0.74539999999979045</v>
      </c>
    </row>
    <row r="119" spans="1:8" x14ac:dyDescent="0.25">
      <c r="A119" s="86"/>
      <c r="B119" s="94"/>
      <c r="C119" s="92"/>
      <c r="D119" s="89">
        <f>+'EDC GENERAL'!BD114</f>
        <v>0</v>
      </c>
      <c r="E119" s="90">
        <f>+'EDC GENERAL'!BN114</f>
        <v>0</v>
      </c>
      <c r="F119" s="90">
        <f>+'EDC GENERAL'!BX114</f>
        <v>0</v>
      </c>
      <c r="G119" s="93">
        <f>+'EDC GENERAL'!CH114</f>
        <v>0</v>
      </c>
      <c r="H119" s="90">
        <f t="shared" si="1"/>
        <v>0</v>
      </c>
    </row>
    <row r="120" spans="1:8" x14ac:dyDescent="0.25">
      <c r="A120" s="86" t="s">
        <v>348</v>
      </c>
      <c r="B120" s="91" t="s">
        <v>257</v>
      </c>
      <c r="C120" s="92"/>
      <c r="D120" s="89">
        <f>+'EDC GENERAL'!BD115</f>
        <v>183</v>
      </c>
      <c r="E120" s="90">
        <f>+'EDC GENERAL'!BN115</f>
        <v>-212.60940000000002</v>
      </c>
      <c r="F120" s="90">
        <f>+'EDC GENERAL'!BX115</f>
        <v>-212.60940000000002</v>
      </c>
      <c r="G120" s="93">
        <f>+'EDC GENERAL'!CH115</f>
        <v>212.60940000000002</v>
      </c>
      <c r="H120" s="90">
        <f t="shared" si="1"/>
        <v>-454.82820000000004</v>
      </c>
    </row>
    <row r="121" spans="1:8" x14ac:dyDescent="0.25">
      <c r="A121" s="86" t="s">
        <v>349</v>
      </c>
      <c r="B121" s="91"/>
      <c r="C121" s="92"/>
      <c r="D121" s="89">
        <f>+'EDC GENERAL'!BD116</f>
        <v>0.12999999999999545</v>
      </c>
      <c r="E121" s="90">
        <f>+'EDC GENERAL'!BN116</f>
        <v>-0.96739999999999782</v>
      </c>
      <c r="F121" s="90">
        <f>+'EDC GENERAL'!BX116</f>
        <v>0.55219999999997071</v>
      </c>
      <c r="G121" s="93">
        <f>+'EDC GENERAL'!CH116</f>
        <v>0.53820000000001755</v>
      </c>
      <c r="H121" s="90">
        <f t="shared" si="1"/>
        <v>-0.8234000000000492</v>
      </c>
    </row>
    <row r="122" spans="1:8" x14ac:dyDescent="0.25">
      <c r="A122" s="86" t="s">
        <v>350</v>
      </c>
      <c r="B122" s="91"/>
      <c r="C122" s="92"/>
      <c r="D122" s="89">
        <f>+'EDC GENERAL'!BD117</f>
        <v>0.68000000000000682</v>
      </c>
      <c r="E122" s="90">
        <f>+'EDC GENERAL'!BN117</f>
        <v>-1.4904000000000224</v>
      </c>
      <c r="F122" s="90">
        <f>+'EDC GENERAL'!BX117</f>
        <v>-2.1199999999964803E-2</v>
      </c>
      <c r="G122" s="93">
        <f>+'EDC GENERAL'!CH117</f>
        <v>-1.7314000000000078</v>
      </c>
      <c r="H122" s="90">
        <f t="shared" si="1"/>
        <v>0.89980000000002747</v>
      </c>
    </row>
    <row r="123" spans="1:8" x14ac:dyDescent="0.25">
      <c r="A123" s="86" t="s">
        <v>351</v>
      </c>
      <c r="B123" s="91"/>
      <c r="C123" s="92"/>
      <c r="D123" s="89">
        <f>+'EDC GENERAL'!BD118</f>
        <v>0.42000000000001592</v>
      </c>
      <c r="E123" s="90">
        <f>+'EDC GENERAL'!BN118</f>
        <v>0.51200000000000045</v>
      </c>
      <c r="F123" s="90">
        <f>+'EDC GENERAL'!BX118</f>
        <v>-0.22640000000001237</v>
      </c>
      <c r="G123" s="93">
        <f>+'EDC GENERAL'!CH118</f>
        <v>-3.2600000000002183E-2</v>
      </c>
      <c r="H123" s="90">
        <f t="shared" si="1"/>
        <v>0.73820000000000618</v>
      </c>
    </row>
    <row r="124" spans="1:8" x14ac:dyDescent="0.25">
      <c r="A124" s="86" t="s">
        <v>352</v>
      </c>
      <c r="B124" s="91"/>
      <c r="C124" s="92"/>
      <c r="D124" s="89">
        <f>+'EDC GENERAL'!BD119</f>
        <v>0.12999999999999545</v>
      </c>
      <c r="E124" s="90">
        <f>+'EDC GENERAL'!BN119</f>
        <v>-0.22640000000001237</v>
      </c>
      <c r="F124" s="90">
        <f>+'EDC GENERAL'!BX119</f>
        <v>-0.14580000000000837</v>
      </c>
      <c r="G124" s="93">
        <f>+'EDC GENERAL'!CH119</f>
        <v>0.96739999999999782</v>
      </c>
      <c r="H124" s="90">
        <f t="shared" si="1"/>
        <v>-1.2096000000000231</v>
      </c>
    </row>
    <row r="125" spans="1:8" x14ac:dyDescent="0.25">
      <c r="A125" s="86" t="s">
        <v>353</v>
      </c>
      <c r="B125" s="91"/>
      <c r="C125" s="92"/>
      <c r="D125" s="89">
        <f>+'EDC GENERAL'!BD120</f>
        <v>0.25999999999999091</v>
      </c>
      <c r="E125" s="90">
        <f>+'EDC GENERAL'!BN120</f>
        <v>-0.50340000000005602</v>
      </c>
      <c r="F125" s="90">
        <f>+'EDC GENERAL'!BX120</f>
        <v>-0.14580000000000837</v>
      </c>
      <c r="G125" s="93">
        <f>+'EDC GENERAL'!CH120</f>
        <v>-1.7000000000052751E-2</v>
      </c>
      <c r="H125" s="90">
        <f t="shared" si="1"/>
        <v>-0.37220000000002074</v>
      </c>
    </row>
    <row r="126" spans="1:8" x14ac:dyDescent="0.25">
      <c r="A126" s="86" t="s">
        <v>354</v>
      </c>
      <c r="B126" s="91"/>
      <c r="C126" s="92"/>
      <c r="D126" s="89">
        <f>+'EDC GENERAL'!BD121</f>
        <v>-0.87000000000000455</v>
      </c>
      <c r="E126" s="90">
        <f>+'EDC GENERAL'!BN121</f>
        <v>3.2600000000002183E-2</v>
      </c>
      <c r="F126" s="90">
        <f>+'EDC GENERAL'!BX121</f>
        <v>0.73140000000000782</v>
      </c>
      <c r="G126" s="93">
        <f>+'EDC GENERAL'!CH121</f>
        <v>314.9674</v>
      </c>
      <c r="H126" s="90">
        <f t="shared" si="1"/>
        <v>-315.07339999999999</v>
      </c>
    </row>
    <row r="127" spans="1:8" x14ac:dyDescent="0.25">
      <c r="A127" s="86" t="s">
        <v>355</v>
      </c>
      <c r="B127" s="91"/>
      <c r="C127" s="92"/>
      <c r="D127" s="89">
        <f>+'EDC GENERAL'!BD122</f>
        <v>0.12999999999999545</v>
      </c>
      <c r="E127" s="90">
        <f>+'EDC GENERAL'!BN122</f>
        <v>0.51200000000000045</v>
      </c>
      <c r="F127" s="90">
        <f>+'EDC GENERAL'!BX122</f>
        <v>0.46179999999998245</v>
      </c>
      <c r="G127" s="93">
        <f>+'EDC GENERAL'!CH122</f>
        <v>0.53820000000001755</v>
      </c>
      <c r="H127" s="90">
        <f t="shared" si="1"/>
        <v>0.5655999999999608</v>
      </c>
    </row>
    <row r="128" spans="1:8" x14ac:dyDescent="0.25">
      <c r="A128" s="86" t="s">
        <v>356</v>
      </c>
      <c r="B128" s="91"/>
      <c r="C128" s="92"/>
      <c r="D128" s="89">
        <f>+'EDC GENERAL'!BD123</f>
        <v>0.12999999999999545</v>
      </c>
      <c r="E128" s="90">
        <f>+'EDC GENERAL'!BN123</f>
        <v>-0.48799999999999955</v>
      </c>
      <c r="F128" s="90">
        <f>+'EDC GENERAL'!BX123</f>
        <v>-0.22640000000001237</v>
      </c>
      <c r="G128" s="93">
        <f>+'EDC GENERAL'!CH123</f>
        <v>0.32399999999995543</v>
      </c>
      <c r="H128" s="90">
        <f t="shared" si="1"/>
        <v>-0.9083999999999719</v>
      </c>
    </row>
    <row r="129" spans="1:8" x14ac:dyDescent="0.25">
      <c r="A129" s="86" t="s">
        <v>357</v>
      </c>
      <c r="B129" s="91"/>
      <c r="C129" s="92"/>
      <c r="D129" s="89">
        <f>+'EDC GENERAL'!BD124</f>
        <v>-2.9999999999972715E-2</v>
      </c>
      <c r="E129" s="90">
        <f>+'EDC GENERAL'!BN124</f>
        <v>3.2600000000002183E-2</v>
      </c>
      <c r="F129" s="90">
        <f>+'EDC GENERAL'!BX124</f>
        <v>-0.26859999999999218</v>
      </c>
      <c r="G129" s="93">
        <f>+'EDC GENERAL'!CH124</f>
        <v>416.12979999999999</v>
      </c>
      <c r="H129" s="90">
        <f t="shared" si="1"/>
        <v>-416.39579999999995</v>
      </c>
    </row>
    <row r="130" spans="1:8" x14ac:dyDescent="0.25">
      <c r="A130" s="86"/>
      <c r="B130" s="94"/>
      <c r="C130" s="92"/>
      <c r="D130" s="89">
        <f>+'EDC GENERAL'!BD125</f>
        <v>0</v>
      </c>
      <c r="E130" s="90">
        <f>+'EDC GENERAL'!BN125</f>
        <v>0</v>
      </c>
      <c r="F130" s="90">
        <f>+'EDC GENERAL'!BX125</f>
        <v>0</v>
      </c>
      <c r="G130" s="93">
        <f>+'EDC GENERAL'!CH125</f>
        <v>0</v>
      </c>
      <c r="H130" s="90">
        <f t="shared" si="1"/>
        <v>0</v>
      </c>
    </row>
    <row r="131" spans="1:8" x14ac:dyDescent="0.25">
      <c r="A131" s="86" t="s">
        <v>358</v>
      </c>
      <c r="B131" s="91"/>
      <c r="C131" s="95"/>
      <c r="D131" s="89">
        <f>+'EDC GENERAL'!BD126</f>
        <v>0.25999999999999091</v>
      </c>
      <c r="E131" s="90">
        <f>+'EDC GENERAL'!BN126</f>
        <v>-0.50340000000005602</v>
      </c>
      <c r="F131" s="90">
        <f>+'EDC GENERAL'!BX126</f>
        <v>-0.26859999999999218</v>
      </c>
      <c r="G131" s="93">
        <f>+'EDC GENERAL'!CH126</f>
        <v>-0.26859999999999218</v>
      </c>
      <c r="H131" s="90">
        <f t="shared" si="1"/>
        <v>-0.24340000000006512</v>
      </c>
    </row>
    <row r="132" spans="1:8" x14ac:dyDescent="0.25">
      <c r="A132" s="86" t="s">
        <v>359</v>
      </c>
      <c r="B132" s="91"/>
      <c r="C132" s="95"/>
      <c r="D132" s="89">
        <f>+'EDC GENERAL'!BD127</f>
        <v>0.25999999999999091</v>
      </c>
      <c r="E132" s="90">
        <f>+'EDC GENERAL'!BN127</f>
        <v>-2.9829999999999472</v>
      </c>
      <c r="F132" s="90">
        <f>+'EDC GENERAL'!BX127</f>
        <v>-0.14580000000000837</v>
      </c>
      <c r="G132" s="93">
        <f>+'EDC GENERAL'!CH127</f>
        <v>0.14580000000000837</v>
      </c>
      <c r="H132" s="90">
        <f t="shared" si="1"/>
        <v>-3.0145999999999731</v>
      </c>
    </row>
    <row r="133" spans="1:8" x14ac:dyDescent="0.25">
      <c r="A133" s="86" t="s">
        <v>360</v>
      </c>
      <c r="B133" s="91"/>
      <c r="C133" s="95"/>
      <c r="D133" s="89">
        <f>+'EDC GENERAL'!BD128</f>
        <v>183</v>
      </c>
      <c r="E133" s="90">
        <f>+'EDC GENERAL'!BN128</f>
        <v>-212.60940000000002</v>
      </c>
      <c r="F133" s="90">
        <f>+'EDC GENERAL'!BX128</f>
        <v>-212.60940000000002</v>
      </c>
      <c r="G133" s="93">
        <f>+'EDC GENERAL'!CH128</f>
        <v>212.60940000000002</v>
      </c>
      <c r="H133" s="90">
        <f t="shared" si="1"/>
        <v>-454.82820000000004</v>
      </c>
    </row>
    <row r="134" spans="1:8" x14ac:dyDescent="0.25">
      <c r="A134" s="80"/>
      <c r="B134" s="96"/>
      <c r="C134" s="96"/>
      <c r="D134" s="96"/>
      <c r="E134" s="96"/>
      <c r="F134" s="96"/>
      <c r="G134" s="96"/>
      <c r="H134" s="96"/>
    </row>
    <row r="135" spans="1:8" x14ac:dyDescent="0.25">
      <c r="A135" s="80"/>
      <c r="B135" s="96"/>
      <c r="C135" s="96"/>
      <c r="D135" s="96"/>
      <c r="E135" s="96"/>
      <c r="F135" s="96"/>
      <c r="G135" s="96"/>
      <c r="H135" s="97">
        <f>SUM(H10:H134)</f>
        <v>-27763.868300000006</v>
      </c>
    </row>
    <row r="136" spans="1:8" x14ac:dyDescent="0.25">
      <c r="G136" s="109"/>
    </row>
  </sheetData>
  <autoFilter ref="A9:H133" xr:uid="{00000000-0009-0000-0000-000002000000}"/>
  <mergeCells count="5">
    <mergeCell ref="A7:H7"/>
    <mergeCell ref="A6:E6"/>
    <mergeCell ref="A5:E5"/>
    <mergeCell ref="A3:H3"/>
    <mergeCell ref="A2:H2"/>
  </mergeCells>
  <phoneticPr fontId="21" type="noConversion"/>
  <pageMargins left="0.23622047244094491" right="0.23622047244094491" top="0.39370078740157483" bottom="0.39370078740157483" header="0.31496062992125984" footer="0.31496062992125984"/>
  <pageSetup scale="93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1:FT233"/>
  <sheetViews>
    <sheetView showGridLines="0" tabSelected="1" zoomScale="93" zoomScaleNormal="93" workbookViewId="0">
      <pane xSplit="2" ySplit="4" topLeftCell="BS106" activePane="bottomRight" state="frozen"/>
      <selection pane="topRight" activeCell="C1" sqref="C1"/>
      <selection pane="bottomLeft" activeCell="A5" sqref="A5"/>
      <selection pane="bottomRight" activeCell="CS131" sqref="CS131"/>
    </sheetView>
  </sheetViews>
  <sheetFormatPr baseColWidth="10" defaultColWidth="9.140625" defaultRowHeight="11.25" outlineLevelRow="1" outlineLevelCol="2" x14ac:dyDescent="0.25"/>
  <cols>
    <col min="1" max="2" width="6.7109375" style="1" customWidth="1"/>
    <col min="3" max="3" width="11.140625" style="1" customWidth="1" outlineLevel="2"/>
    <col min="4" max="4" width="12.7109375" style="1" customWidth="1" outlineLevel="2"/>
    <col min="5" max="5" width="12.5703125" style="1" customWidth="1" outlineLevel="2"/>
    <col min="6" max="6" width="3.7109375" style="1" customWidth="1" outlineLevel="2"/>
    <col min="7" max="7" width="19" style="1" customWidth="1" outlineLevel="2"/>
    <col min="8" max="8" width="0.28515625" style="1" customWidth="1" outlineLevel="2"/>
    <col min="9" max="10" width="0.140625" style="1" customWidth="1" outlineLevel="2"/>
    <col min="11" max="11" width="3" style="1" customWidth="1" outlineLevel="1"/>
    <col min="12" max="12" width="0.140625" style="1" hidden="1" customWidth="1" outlineLevel="2"/>
    <col min="13" max="14" width="12.7109375" style="1" hidden="1" customWidth="1" outlineLevel="2"/>
    <col min="15" max="15" width="3.7109375" style="1" hidden="1" customWidth="1" outlineLevel="2"/>
    <col min="16" max="17" width="30.7109375" style="1" hidden="1" customWidth="1" outlineLevel="2"/>
    <col min="18" max="18" width="3.7109375" style="1" hidden="1" customWidth="1" outlineLevel="2"/>
    <col min="19" max="19" width="30.7109375" style="1" hidden="1" customWidth="1" outlineLevel="2"/>
    <col min="20" max="20" width="3.7109375" style="1" customWidth="1" outlineLevel="1" collapsed="1"/>
    <col min="21" max="21" width="3.5703125" style="1" customWidth="1"/>
    <col min="22" max="27" width="9.7109375" style="1" hidden="1" customWidth="1" outlineLevel="1"/>
    <col min="28" max="28" width="12.140625" style="1" hidden="1" customWidth="1" collapsed="1"/>
    <col min="29" max="33" width="9.7109375" style="1" hidden="1" customWidth="1" outlineLevel="1"/>
    <col min="34" max="34" width="10.7109375" style="1" hidden="1" customWidth="1" outlineLevel="1"/>
    <col min="35" max="35" width="9.7109375" style="1" hidden="1" customWidth="1" outlineLevel="1"/>
    <col min="36" max="36" width="10.140625" style="1" hidden="1" customWidth="1" outlineLevel="1"/>
    <col min="37" max="37" width="9.5703125" style="1" customWidth="1" collapsed="1"/>
    <col min="38" max="43" width="9.7109375" style="1" customWidth="1" outlineLevel="2"/>
    <col min="44" max="45" width="9.7109375" style="1" customWidth="1" outlineLevel="1"/>
    <col min="46" max="46" width="14.28515625" style="1" customWidth="1" outlineLevel="1"/>
    <col min="47" max="47" width="6.5703125" style="1" customWidth="1"/>
    <col min="48" max="51" width="9.7109375" style="1" customWidth="1" outlineLevel="2"/>
    <col min="52" max="52" width="11.140625" style="1" customWidth="1" outlineLevel="2"/>
    <col min="53" max="53" width="12" style="1" customWidth="1" outlineLevel="2"/>
    <col min="54" max="54" width="13.42578125" style="1" customWidth="1" outlineLevel="1"/>
    <col min="55" max="55" width="12.5703125" style="1" customWidth="1" outlineLevel="1"/>
    <col min="56" max="56" width="14.28515625" style="1" customWidth="1" outlineLevel="1"/>
    <col min="57" max="57" width="10.85546875" style="1" customWidth="1"/>
    <col min="58" max="58" width="12" style="1" customWidth="1" outlineLevel="2"/>
    <col min="59" max="63" width="9.7109375" style="1" customWidth="1" outlineLevel="2"/>
    <col min="64" max="64" width="11.28515625" style="1" customWidth="1" outlineLevel="1"/>
    <col min="65" max="65" width="9.7109375" style="1" customWidth="1" outlineLevel="1"/>
    <col min="66" max="66" width="14" style="1" customWidth="1" outlineLevel="1"/>
    <col min="67" max="67" width="3.7109375" style="1" customWidth="1"/>
    <col min="68" max="71" width="9.7109375" style="1" customWidth="1" outlineLevel="2"/>
    <col min="72" max="72" width="10.85546875" style="1" customWidth="1" outlineLevel="2"/>
    <col min="73" max="73" width="11.42578125" style="1" customWidth="1" outlineLevel="2"/>
    <col min="74" max="74" width="12.28515625" style="1" customWidth="1" outlineLevel="1"/>
    <col min="75" max="75" width="9.7109375" style="1" customWidth="1" outlineLevel="1"/>
    <col min="76" max="76" width="13.28515625" style="1" customWidth="1" outlineLevel="1"/>
    <col min="77" max="77" width="3.7109375" style="1" customWidth="1"/>
    <col min="78" max="80" width="9.7109375" style="1" customWidth="1" outlineLevel="2"/>
    <col min="81" max="81" width="10.85546875" style="1" customWidth="1" outlineLevel="2"/>
    <col min="82" max="82" width="9.7109375" style="1" customWidth="1" outlineLevel="2"/>
    <col min="83" max="83" width="11.42578125" style="1" customWidth="1" outlineLevel="2"/>
    <col min="84" max="84" width="9.7109375" style="1" customWidth="1" outlineLevel="1"/>
    <col min="85" max="85" width="11.28515625" style="1" customWidth="1" outlineLevel="1"/>
    <col min="86" max="86" width="11.5703125" style="1" customWidth="1" outlineLevel="1"/>
    <col min="87" max="87" width="3.7109375" style="1" customWidth="1"/>
    <col min="88" max="90" width="9.7109375" style="1" customWidth="1" outlineLevel="2"/>
    <col min="91" max="91" width="10.85546875" style="1" customWidth="1" outlineLevel="2"/>
    <col min="92" max="92" width="11.5703125" style="1" customWidth="1" outlineLevel="2"/>
    <col min="93" max="93" width="11.28515625" style="1" customWidth="1" outlineLevel="2"/>
    <col min="94" max="95" width="9.7109375" style="1" customWidth="1" outlineLevel="1"/>
    <col min="96" max="96" width="13" style="1" customWidth="1" outlineLevel="1"/>
    <col min="97" max="97" width="3.7109375" style="1" customWidth="1"/>
    <col min="98" max="103" width="9.7109375" style="1" customWidth="1" outlineLevel="2"/>
    <col min="104" max="106" width="9.7109375" style="1" customWidth="1" outlineLevel="1"/>
    <col min="107" max="107" width="3.7109375" style="1" customWidth="1"/>
    <col min="108" max="113" width="9.7109375" style="1" customWidth="1" outlineLevel="2"/>
    <col min="114" max="116" width="9.7109375" style="1" customWidth="1" outlineLevel="1"/>
    <col min="117" max="117" width="3.7109375" style="1" customWidth="1"/>
    <col min="118" max="123" width="9.7109375" style="1" customWidth="1" outlineLevel="2"/>
    <col min="124" max="126" width="9.7109375" style="1" customWidth="1" outlineLevel="1"/>
    <col min="127" max="127" width="3.7109375" style="1" customWidth="1"/>
    <col min="128" max="133" width="9.7109375" style="1" customWidth="1" outlineLevel="2"/>
    <col min="134" max="136" width="9.7109375" style="1" customWidth="1" outlineLevel="1"/>
    <col min="137" max="137" width="5.28515625" style="1" customWidth="1"/>
    <col min="138" max="143" width="9.7109375" style="1" customWidth="1" outlineLevel="2"/>
    <col min="144" max="146" width="9.7109375" style="1" customWidth="1" outlineLevel="1"/>
    <col min="147" max="147" width="3.7109375" style="1" customWidth="1"/>
    <col min="148" max="153" width="9.7109375" style="1" customWidth="1" outlineLevel="2"/>
    <col min="154" max="156" width="9.7109375" style="1" customWidth="1" outlineLevel="1"/>
    <col min="157" max="157" width="3.7109375" style="1" customWidth="1"/>
    <col min="158" max="158" width="14.140625" style="1" customWidth="1"/>
    <col min="159" max="159" width="6.42578125" style="1" bestFit="1" customWidth="1"/>
    <col min="160" max="160" width="11.7109375" style="1" customWidth="1"/>
    <col min="161" max="161" width="10.28515625" style="1" customWidth="1"/>
    <col min="162" max="162" width="12.7109375" style="1" customWidth="1"/>
    <col min="163" max="164" width="9" style="1" bestFit="1" customWidth="1"/>
    <col min="165" max="165" width="5.7109375" style="1" bestFit="1" customWidth="1"/>
    <col min="166" max="166" width="9.85546875" style="1" bestFit="1" customWidth="1"/>
    <col min="167" max="167" width="9" style="1" bestFit="1" customWidth="1"/>
    <col min="168" max="169" width="6.42578125" style="1" bestFit="1" customWidth="1"/>
    <col min="170" max="172" width="9.85546875" style="1" bestFit="1" customWidth="1"/>
    <col min="173" max="174" width="7" style="1" bestFit="1" customWidth="1"/>
    <col min="175" max="175" width="5.7109375" style="1" bestFit="1" customWidth="1"/>
    <col min="176" max="176" width="9" style="1" bestFit="1" customWidth="1"/>
    <col min="177" max="217" width="1.85546875" style="1" customWidth="1"/>
    <col min="218" max="16384" width="9.140625" style="1"/>
  </cols>
  <sheetData>
    <row r="1" spans="1:176" ht="14.45" customHeight="1" x14ac:dyDescent="0.25">
      <c r="A1" s="153" t="s">
        <v>361</v>
      </c>
      <c r="B1" s="153" t="s">
        <v>362</v>
      </c>
      <c r="C1" s="151" t="s">
        <v>363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3" t="s">
        <v>364</v>
      </c>
      <c r="V1" s="151" t="s">
        <v>365</v>
      </c>
      <c r="W1" s="152"/>
      <c r="X1" s="152"/>
      <c r="Y1" s="152"/>
      <c r="Z1" s="152"/>
      <c r="AA1" s="152"/>
      <c r="AB1" s="153" t="s">
        <v>366</v>
      </c>
      <c r="AC1" s="155" t="s">
        <v>367</v>
      </c>
      <c r="AD1" s="155"/>
      <c r="AE1" s="147"/>
      <c r="AF1" s="148"/>
      <c r="AG1" s="155"/>
      <c r="AH1" s="155"/>
      <c r="AI1" s="156"/>
      <c r="AJ1" s="156"/>
      <c r="AK1" s="154" t="s">
        <v>368</v>
      </c>
      <c r="AL1" s="78"/>
      <c r="AM1" s="78"/>
      <c r="AN1" s="78"/>
      <c r="AO1" s="78"/>
      <c r="AP1" s="78"/>
      <c r="AQ1" s="78"/>
      <c r="AR1" s="78"/>
      <c r="AS1" s="3"/>
      <c r="AT1" s="3"/>
      <c r="AU1" s="79"/>
      <c r="AV1" s="78"/>
      <c r="AW1" s="78"/>
      <c r="AX1" s="78"/>
      <c r="AY1" s="78"/>
      <c r="AZ1" s="78"/>
      <c r="BA1" s="78"/>
      <c r="BB1" s="78"/>
      <c r="BC1" s="3"/>
      <c r="BD1" s="3"/>
      <c r="BE1" s="79"/>
      <c r="BF1" s="78"/>
      <c r="BG1" s="78"/>
      <c r="BH1" s="78"/>
      <c r="BI1" s="78"/>
      <c r="BJ1" s="78"/>
      <c r="BK1" s="78"/>
      <c r="BL1" s="78"/>
      <c r="BM1" s="3"/>
      <c r="BN1" s="3"/>
      <c r="BO1" s="79"/>
      <c r="BP1" s="78"/>
      <c r="BQ1" s="78"/>
      <c r="BR1" s="78"/>
      <c r="BS1" s="78"/>
      <c r="BT1" s="78"/>
      <c r="BU1" s="78"/>
      <c r="BV1" s="78"/>
      <c r="BW1" s="3"/>
      <c r="BX1" s="3"/>
      <c r="BY1" s="79"/>
      <c r="BZ1" s="78"/>
      <c r="CA1" s="78"/>
      <c r="CB1" s="78"/>
      <c r="CC1" s="78"/>
      <c r="CD1" s="78"/>
      <c r="CE1" s="78"/>
      <c r="CF1" s="78"/>
      <c r="CG1" s="3"/>
      <c r="CH1" s="3"/>
      <c r="CI1" s="79"/>
      <c r="CJ1" s="78"/>
      <c r="CK1" s="78"/>
      <c r="CL1" s="78"/>
      <c r="CM1" s="78"/>
      <c r="CN1" s="78"/>
      <c r="CO1" s="78"/>
      <c r="CP1" s="78"/>
      <c r="CQ1" s="3"/>
      <c r="CR1" s="3"/>
      <c r="CS1" s="79"/>
      <c r="CT1" s="78"/>
      <c r="CU1" s="78"/>
      <c r="CV1" s="78"/>
      <c r="CW1" s="78"/>
      <c r="CX1" s="78"/>
      <c r="CY1" s="78"/>
      <c r="CZ1" s="78"/>
      <c r="DA1" s="3"/>
      <c r="DB1" s="3"/>
      <c r="DC1" s="79"/>
      <c r="DD1" s="78"/>
      <c r="DE1" s="78"/>
      <c r="DF1" s="78"/>
      <c r="DG1" s="78"/>
      <c r="DH1" s="78"/>
      <c r="DI1" s="78"/>
      <c r="DJ1" s="78"/>
      <c r="DK1" s="3"/>
      <c r="DL1" s="3"/>
      <c r="DM1" s="79"/>
      <c r="DN1" s="78"/>
      <c r="DO1" s="78"/>
      <c r="DP1" s="78"/>
      <c r="DQ1" s="78"/>
      <c r="DR1" s="78"/>
      <c r="DS1" s="78"/>
      <c r="DT1" s="78"/>
      <c r="DU1" s="3"/>
      <c r="DV1" s="3"/>
      <c r="DW1" s="79"/>
      <c r="DX1" s="78"/>
      <c r="DY1" s="78"/>
      <c r="DZ1" s="78"/>
      <c r="EA1" s="78"/>
      <c r="EB1" s="78"/>
      <c r="EC1" s="78"/>
      <c r="ED1" s="78"/>
      <c r="EE1" s="3"/>
      <c r="EF1" s="3"/>
      <c r="EG1" s="79"/>
      <c r="EH1" s="78"/>
      <c r="EI1" s="78"/>
      <c r="EJ1" s="78"/>
      <c r="EK1" s="78"/>
      <c r="EL1" s="78"/>
      <c r="EM1" s="78"/>
      <c r="EN1" s="78"/>
      <c r="EO1" s="3"/>
      <c r="EP1" s="3"/>
      <c r="EQ1" s="79"/>
      <c r="ER1" s="78"/>
      <c r="ES1" s="78"/>
      <c r="ET1" s="78"/>
      <c r="EU1" s="78"/>
      <c r="EV1" s="78"/>
      <c r="EW1" s="78"/>
      <c r="EX1" s="78"/>
      <c r="EY1" s="3"/>
      <c r="EZ1" s="3"/>
      <c r="FA1" s="79"/>
      <c r="FB1" s="78"/>
      <c r="FC1" s="78"/>
      <c r="FD1" s="78"/>
      <c r="FE1" s="78"/>
      <c r="FF1" s="78"/>
      <c r="FG1" s="78"/>
      <c r="FH1" s="78"/>
      <c r="FI1" s="3"/>
      <c r="FJ1" s="3"/>
      <c r="FK1" s="79"/>
      <c r="FL1" s="78"/>
      <c r="FM1" s="78"/>
      <c r="FN1" s="78"/>
      <c r="FO1" s="78"/>
      <c r="FP1" s="78"/>
      <c r="FQ1" s="78"/>
      <c r="FR1" s="78"/>
      <c r="FS1" s="3"/>
      <c r="FT1" s="3"/>
    </row>
    <row r="2" spans="1:176" ht="10.15" customHeight="1" x14ac:dyDescent="0.25">
      <c r="A2" s="149"/>
      <c r="B2" s="149"/>
      <c r="C2" s="138" t="s">
        <v>369</v>
      </c>
      <c r="D2" s="150"/>
      <c r="E2" s="150"/>
      <c r="F2" s="150"/>
      <c r="G2" s="150"/>
      <c r="H2" s="150"/>
      <c r="I2" s="150"/>
      <c r="J2" s="150"/>
      <c r="K2" s="140" t="s">
        <v>12</v>
      </c>
      <c r="L2" s="138" t="s">
        <v>370</v>
      </c>
      <c r="M2" s="150"/>
      <c r="N2" s="150"/>
      <c r="O2" s="150"/>
      <c r="P2" s="150"/>
      <c r="Q2" s="150"/>
      <c r="R2" s="150"/>
      <c r="S2" s="150"/>
      <c r="T2" s="158" t="s">
        <v>371</v>
      </c>
      <c r="U2" s="149"/>
      <c r="V2" s="140" t="s">
        <v>372</v>
      </c>
      <c r="W2" s="140"/>
      <c r="X2" s="140"/>
      <c r="Y2" s="140"/>
      <c r="Z2" s="140"/>
      <c r="AA2" s="140"/>
      <c r="AB2" s="149"/>
      <c r="AC2" s="144" t="s">
        <v>373</v>
      </c>
      <c r="AD2" s="144" t="s">
        <v>374</v>
      </c>
      <c r="AE2" s="144" t="s">
        <v>375</v>
      </c>
      <c r="AF2" s="144" t="s">
        <v>376</v>
      </c>
      <c r="AG2" s="144" t="s">
        <v>377</v>
      </c>
      <c r="AH2" s="144" t="s">
        <v>378</v>
      </c>
      <c r="AI2" s="144" t="s">
        <v>379</v>
      </c>
      <c r="AJ2" s="144" t="s">
        <v>380</v>
      </c>
      <c r="AK2" s="145"/>
      <c r="AL2" s="138" t="s">
        <v>381</v>
      </c>
      <c r="AM2" s="139"/>
      <c r="AN2" s="139"/>
      <c r="AO2" s="139"/>
      <c r="AP2" s="139"/>
      <c r="AQ2" s="139"/>
      <c r="AR2" s="139"/>
      <c r="AS2" s="139"/>
      <c r="AT2" s="139"/>
      <c r="AU2" s="140" t="s">
        <v>382</v>
      </c>
      <c r="AV2" s="138" t="s">
        <v>637</v>
      </c>
      <c r="AW2" s="139"/>
      <c r="AX2" s="139"/>
      <c r="AY2" s="139"/>
      <c r="AZ2" s="139"/>
      <c r="BA2" s="139"/>
      <c r="BB2" s="139"/>
      <c r="BC2" s="139"/>
      <c r="BD2" s="139"/>
      <c r="BE2" s="140" t="s">
        <v>383</v>
      </c>
      <c r="BF2" s="138" t="s">
        <v>638</v>
      </c>
      <c r="BG2" s="139"/>
      <c r="BH2" s="139"/>
      <c r="BI2" s="139"/>
      <c r="BJ2" s="139"/>
      <c r="BK2" s="139"/>
      <c r="BL2" s="139"/>
      <c r="BM2" s="139"/>
      <c r="BN2" s="139"/>
      <c r="BO2" s="140" t="s">
        <v>383</v>
      </c>
      <c r="BP2" s="138" t="s">
        <v>639</v>
      </c>
      <c r="BQ2" s="139"/>
      <c r="BR2" s="139"/>
      <c r="BS2" s="139"/>
      <c r="BT2" s="139"/>
      <c r="BU2" s="139"/>
      <c r="BV2" s="139"/>
      <c r="BW2" s="139"/>
      <c r="BX2" s="139"/>
      <c r="BY2" s="140" t="s">
        <v>384</v>
      </c>
      <c r="BZ2" s="138" t="s">
        <v>640</v>
      </c>
      <c r="CA2" s="139"/>
      <c r="CB2" s="139"/>
      <c r="CC2" s="139"/>
      <c r="CD2" s="139"/>
      <c r="CE2" s="139"/>
      <c r="CF2" s="139"/>
      <c r="CG2" s="139"/>
      <c r="CH2" s="139"/>
      <c r="CI2" s="140" t="s">
        <v>385</v>
      </c>
      <c r="CJ2" s="138" t="s">
        <v>647</v>
      </c>
      <c r="CK2" s="139"/>
      <c r="CL2" s="139"/>
      <c r="CM2" s="139"/>
      <c r="CN2" s="139"/>
      <c r="CO2" s="139"/>
      <c r="CP2" s="139"/>
      <c r="CQ2" s="139"/>
      <c r="CR2" s="139"/>
      <c r="CS2" s="140" t="s">
        <v>386</v>
      </c>
      <c r="CT2" s="138" t="s">
        <v>387</v>
      </c>
      <c r="CU2" s="139"/>
      <c r="CV2" s="139"/>
      <c r="CW2" s="139"/>
      <c r="CX2" s="139"/>
      <c r="CY2" s="139"/>
      <c r="CZ2" s="139"/>
      <c r="DA2" s="139"/>
      <c r="DB2" s="139"/>
      <c r="DC2" s="140" t="s">
        <v>388</v>
      </c>
      <c r="DD2" s="138" t="s">
        <v>389</v>
      </c>
      <c r="DE2" s="139"/>
      <c r="DF2" s="139"/>
      <c r="DG2" s="139"/>
      <c r="DH2" s="139"/>
      <c r="DI2" s="139"/>
      <c r="DJ2" s="139"/>
      <c r="DK2" s="139"/>
      <c r="DL2" s="139"/>
      <c r="DM2" s="140" t="s">
        <v>390</v>
      </c>
      <c r="DN2" s="138" t="s">
        <v>391</v>
      </c>
      <c r="DO2" s="139"/>
      <c r="DP2" s="139"/>
      <c r="DQ2" s="139"/>
      <c r="DR2" s="139"/>
      <c r="DS2" s="139"/>
      <c r="DT2" s="139"/>
      <c r="DU2" s="139"/>
      <c r="DV2" s="139"/>
      <c r="DW2" s="140" t="s">
        <v>392</v>
      </c>
      <c r="DX2" s="138" t="s">
        <v>393</v>
      </c>
      <c r="DY2" s="139"/>
      <c r="DZ2" s="139"/>
      <c r="EA2" s="139"/>
      <c r="EB2" s="139"/>
      <c r="EC2" s="139"/>
      <c r="ED2" s="139"/>
      <c r="EE2" s="139"/>
      <c r="EF2" s="139"/>
      <c r="EG2" s="140" t="s">
        <v>256</v>
      </c>
      <c r="EH2" s="138" t="s">
        <v>394</v>
      </c>
      <c r="EI2" s="139"/>
      <c r="EJ2" s="139"/>
      <c r="EK2" s="139"/>
      <c r="EL2" s="139"/>
      <c r="EM2" s="139"/>
      <c r="EN2" s="139"/>
      <c r="EO2" s="139"/>
      <c r="EP2" s="139"/>
      <c r="EQ2" s="140" t="s">
        <v>258</v>
      </c>
      <c r="ER2" s="138" t="s">
        <v>395</v>
      </c>
      <c r="ES2" s="139"/>
      <c r="ET2" s="139"/>
      <c r="EU2" s="139"/>
      <c r="EV2" s="139"/>
      <c r="EW2" s="139"/>
      <c r="EX2" s="139"/>
      <c r="EY2" s="139"/>
      <c r="EZ2" s="139"/>
      <c r="FA2" s="140" t="s">
        <v>258</v>
      </c>
      <c r="FB2" s="138" t="s">
        <v>395</v>
      </c>
      <c r="FC2" s="139"/>
      <c r="FD2" s="139"/>
      <c r="FE2" s="139"/>
      <c r="FF2" s="139"/>
      <c r="FG2" s="139"/>
      <c r="FH2" s="139"/>
      <c r="FI2" s="139"/>
      <c r="FJ2" s="139"/>
      <c r="FK2" s="140" t="s">
        <v>258</v>
      </c>
      <c r="FL2" s="138" t="s">
        <v>396</v>
      </c>
      <c r="FM2" s="139"/>
      <c r="FN2" s="139"/>
      <c r="FO2" s="139"/>
      <c r="FP2" s="139"/>
      <c r="FQ2" s="139"/>
      <c r="FR2" s="139"/>
      <c r="FS2" s="139"/>
      <c r="FT2" s="139"/>
    </row>
    <row r="3" spans="1:176" ht="10.15" customHeight="1" x14ac:dyDescent="0.25">
      <c r="A3" s="149"/>
      <c r="B3" s="149"/>
      <c r="C3" s="144" t="s">
        <v>397</v>
      </c>
      <c r="D3" s="144" t="s">
        <v>398</v>
      </c>
      <c r="E3" s="144" t="s">
        <v>399</v>
      </c>
      <c r="F3" s="144" t="s">
        <v>400</v>
      </c>
      <c r="G3" s="144" t="s">
        <v>401</v>
      </c>
      <c r="H3" s="144" t="s">
        <v>402</v>
      </c>
      <c r="I3" s="144" t="s">
        <v>403</v>
      </c>
      <c r="J3" s="144" t="s">
        <v>404</v>
      </c>
      <c r="K3" s="149"/>
      <c r="L3" s="140" t="s">
        <v>397</v>
      </c>
      <c r="M3" s="140" t="s">
        <v>398</v>
      </c>
      <c r="N3" s="140" t="s">
        <v>399</v>
      </c>
      <c r="O3" s="140" t="s">
        <v>400</v>
      </c>
      <c r="P3" s="140" t="s">
        <v>401</v>
      </c>
      <c r="Q3" s="140" t="s">
        <v>402</v>
      </c>
      <c r="R3" s="140" t="s">
        <v>403</v>
      </c>
      <c r="S3" s="140" t="s">
        <v>404</v>
      </c>
      <c r="T3" s="159"/>
      <c r="U3" s="149"/>
      <c r="V3" s="149"/>
      <c r="W3" s="149"/>
      <c r="X3" s="149"/>
      <c r="Y3" s="149"/>
      <c r="Z3" s="149"/>
      <c r="AA3" s="149"/>
      <c r="AB3" s="149"/>
      <c r="AC3" s="145"/>
      <c r="AD3" s="145"/>
      <c r="AE3" s="145"/>
      <c r="AF3" s="145"/>
      <c r="AG3" s="145"/>
      <c r="AH3" s="145"/>
      <c r="AI3" s="145"/>
      <c r="AJ3" s="145"/>
      <c r="AK3" s="145"/>
      <c r="AL3" s="76" t="s">
        <v>405</v>
      </c>
      <c r="AM3" s="76" t="s">
        <v>406</v>
      </c>
      <c r="AN3" s="76" t="s">
        <v>407</v>
      </c>
      <c r="AO3" s="76" t="s">
        <v>408</v>
      </c>
      <c r="AP3" s="76" t="s">
        <v>409</v>
      </c>
      <c r="AQ3" s="76" t="s">
        <v>410</v>
      </c>
      <c r="AR3" s="76" t="s">
        <v>411</v>
      </c>
      <c r="AS3" s="46" t="s">
        <v>412</v>
      </c>
      <c r="AT3" s="26" t="s">
        <v>413</v>
      </c>
      <c r="AU3" s="142"/>
      <c r="AV3" s="76" t="s">
        <v>405</v>
      </c>
      <c r="AW3" s="76" t="s">
        <v>406</v>
      </c>
      <c r="AX3" s="76" t="s">
        <v>407</v>
      </c>
      <c r="AY3" s="76" t="s">
        <v>408</v>
      </c>
      <c r="AZ3" s="76" t="s">
        <v>409</v>
      </c>
      <c r="BA3" s="76" t="s">
        <v>410</v>
      </c>
      <c r="BB3" s="76" t="s">
        <v>411</v>
      </c>
      <c r="BC3" s="140" t="s">
        <v>412</v>
      </c>
      <c r="BD3" s="76" t="s">
        <v>413</v>
      </c>
      <c r="BE3" s="142"/>
      <c r="BF3" s="76" t="s">
        <v>405</v>
      </c>
      <c r="BG3" s="76" t="s">
        <v>406</v>
      </c>
      <c r="BH3" s="76" t="s">
        <v>407</v>
      </c>
      <c r="BI3" s="76" t="s">
        <v>408</v>
      </c>
      <c r="BJ3" s="76" t="s">
        <v>409</v>
      </c>
      <c r="BK3" s="76" t="s">
        <v>410</v>
      </c>
      <c r="BL3" s="76" t="s">
        <v>411</v>
      </c>
      <c r="BM3" s="140" t="s">
        <v>412</v>
      </c>
      <c r="BN3" s="140" t="s">
        <v>413</v>
      </c>
      <c r="BO3" s="142"/>
      <c r="BP3" s="76" t="s">
        <v>405</v>
      </c>
      <c r="BQ3" s="76" t="s">
        <v>406</v>
      </c>
      <c r="BR3" s="76" t="s">
        <v>407</v>
      </c>
      <c r="BS3" s="76" t="s">
        <v>408</v>
      </c>
      <c r="BT3" s="76" t="s">
        <v>409</v>
      </c>
      <c r="BU3" s="76" t="s">
        <v>410</v>
      </c>
      <c r="BV3" s="76" t="s">
        <v>411</v>
      </c>
      <c r="BW3" s="140" t="s">
        <v>412</v>
      </c>
      <c r="BX3" s="140" t="s">
        <v>413</v>
      </c>
      <c r="BY3" s="142"/>
      <c r="BZ3" s="76" t="s">
        <v>405</v>
      </c>
      <c r="CA3" s="76" t="s">
        <v>406</v>
      </c>
      <c r="CB3" s="76" t="s">
        <v>407</v>
      </c>
      <c r="CC3" s="76" t="s">
        <v>408</v>
      </c>
      <c r="CD3" s="76" t="s">
        <v>409</v>
      </c>
      <c r="CE3" s="76" t="s">
        <v>410</v>
      </c>
      <c r="CF3" s="76" t="s">
        <v>411</v>
      </c>
      <c r="CG3" s="140" t="s">
        <v>412</v>
      </c>
      <c r="CH3" s="140" t="s">
        <v>413</v>
      </c>
      <c r="CI3" s="142"/>
      <c r="CJ3" s="76" t="s">
        <v>405</v>
      </c>
      <c r="CK3" s="76" t="s">
        <v>406</v>
      </c>
      <c r="CL3" s="76" t="s">
        <v>407</v>
      </c>
      <c r="CM3" s="76" t="s">
        <v>408</v>
      </c>
      <c r="CN3" s="76" t="s">
        <v>409</v>
      </c>
      <c r="CO3" s="76" t="s">
        <v>410</v>
      </c>
      <c r="CP3" s="76" t="s">
        <v>411</v>
      </c>
      <c r="CQ3" s="140" t="s">
        <v>412</v>
      </c>
      <c r="CR3" s="140" t="s">
        <v>413</v>
      </c>
      <c r="CS3" s="142"/>
      <c r="CT3" s="76" t="s">
        <v>405</v>
      </c>
      <c r="CU3" s="76" t="s">
        <v>406</v>
      </c>
      <c r="CV3" s="76" t="s">
        <v>407</v>
      </c>
      <c r="CW3" s="76" t="s">
        <v>408</v>
      </c>
      <c r="CX3" s="76" t="s">
        <v>409</v>
      </c>
      <c r="CY3" s="76" t="s">
        <v>410</v>
      </c>
      <c r="CZ3" s="76" t="s">
        <v>411</v>
      </c>
      <c r="DA3" s="140" t="s">
        <v>412</v>
      </c>
      <c r="DB3" s="140" t="s">
        <v>413</v>
      </c>
      <c r="DC3" s="142"/>
      <c r="DD3" s="76" t="s">
        <v>405</v>
      </c>
      <c r="DE3" s="76" t="s">
        <v>406</v>
      </c>
      <c r="DF3" s="76" t="s">
        <v>407</v>
      </c>
      <c r="DG3" s="76" t="s">
        <v>408</v>
      </c>
      <c r="DH3" s="76" t="s">
        <v>409</v>
      </c>
      <c r="DI3" s="76" t="s">
        <v>410</v>
      </c>
      <c r="DJ3" s="76" t="s">
        <v>411</v>
      </c>
      <c r="DK3" s="140" t="s">
        <v>412</v>
      </c>
      <c r="DL3" s="140" t="s">
        <v>413</v>
      </c>
      <c r="DM3" s="142"/>
      <c r="DN3" s="76" t="s">
        <v>405</v>
      </c>
      <c r="DO3" s="76" t="s">
        <v>406</v>
      </c>
      <c r="DP3" s="76" t="s">
        <v>407</v>
      </c>
      <c r="DQ3" s="76" t="s">
        <v>408</v>
      </c>
      <c r="DR3" s="76" t="s">
        <v>409</v>
      </c>
      <c r="DS3" s="76" t="s">
        <v>410</v>
      </c>
      <c r="DT3" s="76" t="s">
        <v>411</v>
      </c>
      <c r="DU3" s="140" t="s">
        <v>412</v>
      </c>
      <c r="DV3" s="76" t="s">
        <v>413</v>
      </c>
      <c r="DW3" s="142"/>
      <c r="DX3" s="76" t="s">
        <v>405</v>
      </c>
      <c r="DY3" s="76" t="s">
        <v>406</v>
      </c>
      <c r="DZ3" s="76" t="s">
        <v>407</v>
      </c>
      <c r="EA3" s="76" t="s">
        <v>408</v>
      </c>
      <c r="EB3" s="76" t="s">
        <v>409</v>
      </c>
      <c r="EC3" s="76" t="s">
        <v>410</v>
      </c>
      <c r="ED3" s="76" t="s">
        <v>411</v>
      </c>
      <c r="EE3" s="140" t="s">
        <v>412</v>
      </c>
      <c r="EF3" s="76" t="s">
        <v>413</v>
      </c>
      <c r="EG3" s="142"/>
      <c r="EH3" s="76" t="s">
        <v>405</v>
      </c>
      <c r="EI3" s="76" t="s">
        <v>406</v>
      </c>
      <c r="EJ3" s="76" t="s">
        <v>407</v>
      </c>
      <c r="EK3" s="76" t="s">
        <v>408</v>
      </c>
      <c r="EL3" s="76" t="s">
        <v>409</v>
      </c>
      <c r="EM3" s="76" t="s">
        <v>410</v>
      </c>
      <c r="EN3" s="76" t="s">
        <v>411</v>
      </c>
      <c r="EO3" s="140" t="s">
        <v>412</v>
      </c>
      <c r="EP3" s="76" t="s">
        <v>413</v>
      </c>
      <c r="EQ3" s="142"/>
      <c r="ER3" s="76" t="s">
        <v>405</v>
      </c>
      <c r="ES3" s="76" t="s">
        <v>406</v>
      </c>
      <c r="ET3" s="76" t="s">
        <v>407</v>
      </c>
      <c r="EU3" s="76" t="s">
        <v>408</v>
      </c>
      <c r="EV3" s="76" t="s">
        <v>409</v>
      </c>
      <c r="EW3" s="76" t="s">
        <v>410</v>
      </c>
      <c r="EX3" s="76" t="s">
        <v>411</v>
      </c>
      <c r="EY3" s="140" t="s">
        <v>412</v>
      </c>
      <c r="EZ3" s="76" t="s">
        <v>413</v>
      </c>
      <c r="FA3" s="142"/>
      <c r="FB3" s="76" t="s">
        <v>405</v>
      </c>
      <c r="FC3" s="76" t="s">
        <v>406</v>
      </c>
      <c r="FD3" s="76" t="s">
        <v>407</v>
      </c>
      <c r="FE3" s="76" t="s">
        <v>408</v>
      </c>
      <c r="FF3" s="76" t="s">
        <v>409</v>
      </c>
      <c r="FG3" s="76" t="s">
        <v>410</v>
      </c>
      <c r="FH3" s="76" t="s">
        <v>411</v>
      </c>
      <c r="FI3" s="140" t="s">
        <v>412</v>
      </c>
      <c r="FJ3" s="76" t="s">
        <v>413</v>
      </c>
      <c r="FK3" s="142"/>
      <c r="FL3" s="76" t="s">
        <v>405</v>
      </c>
      <c r="FM3" s="76" t="s">
        <v>406</v>
      </c>
      <c r="FN3" s="76" t="s">
        <v>407</v>
      </c>
      <c r="FO3" s="76" t="s">
        <v>408</v>
      </c>
      <c r="FP3" s="76" t="s">
        <v>409</v>
      </c>
      <c r="FQ3" s="76" t="s">
        <v>410</v>
      </c>
      <c r="FR3" s="76" t="s">
        <v>411</v>
      </c>
      <c r="FS3" s="140" t="s">
        <v>412</v>
      </c>
      <c r="FT3" s="76" t="s">
        <v>413</v>
      </c>
    </row>
    <row r="4" spans="1:176" ht="10.9" customHeight="1" thickBot="1" x14ac:dyDescent="0.3">
      <c r="A4" s="143"/>
      <c r="B4" s="143"/>
      <c r="C4" s="146"/>
      <c r="D4" s="146"/>
      <c r="E4" s="146"/>
      <c r="F4" s="146"/>
      <c r="G4" s="146"/>
      <c r="H4" s="146"/>
      <c r="I4" s="146"/>
      <c r="J4" s="146"/>
      <c r="K4" s="143"/>
      <c r="L4" s="143"/>
      <c r="M4" s="143"/>
      <c r="N4" s="143"/>
      <c r="O4" s="143"/>
      <c r="P4" s="143"/>
      <c r="Q4" s="143"/>
      <c r="R4" s="143"/>
      <c r="S4" s="143"/>
      <c r="T4" s="160"/>
      <c r="U4" s="143"/>
      <c r="V4" s="143"/>
      <c r="W4" s="143"/>
      <c r="X4" s="143"/>
      <c r="Y4" s="143"/>
      <c r="Z4" s="143"/>
      <c r="AA4" s="143"/>
      <c r="AB4" s="143"/>
      <c r="AC4" s="146"/>
      <c r="AD4" s="146"/>
      <c r="AE4" s="146"/>
      <c r="AF4" s="146"/>
      <c r="AG4" s="146"/>
      <c r="AH4" s="146"/>
      <c r="AI4" s="146"/>
      <c r="AJ4" s="146"/>
      <c r="AK4" s="146"/>
      <c r="AL4" s="4"/>
      <c r="AM4" s="4" t="s">
        <v>414</v>
      </c>
      <c r="AN4" s="4" t="s">
        <v>415</v>
      </c>
      <c r="AO4" s="4"/>
      <c r="AP4" s="4"/>
      <c r="AQ4" s="4">
        <v>180</v>
      </c>
      <c r="AR4" s="4">
        <v>62.02</v>
      </c>
      <c r="AS4" s="47"/>
      <c r="AT4" s="27"/>
      <c r="AU4" s="141"/>
      <c r="AV4" s="4"/>
      <c r="AW4" s="4" t="s">
        <v>414</v>
      </c>
      <c r="AX4" s="4" t="s">
        <v>415</v>
      </c>
      <c r="AY4" s="4"/>
      <c r="AZ4" s="4"/>
      <c r="BA4" s="4"/>
      <c r="BB4" s="4">
        <v>0</v>
      </c>
      <c r="BC4" s="141"/>
      <c r="BD4" s="77"/>
      <c r="BE4" s="141"/>
      <c r="BF4" s="4"/>
      <c r="BG4" s="4" t="s">
        <v>414</v>
      </c>
      <c r="BH4" s="4" t="s">
        <v>415</v>
      </c>
      <c r="BI4" s="4">
        <v>16.21</v>
      </c>
      <c r="BJ4" s="4"/>
      <c r="BK4" s="4">
        <v>80</v>
      </c>
      <c r="BL4" s="4">
        <v>81.17</v>
      </c>
      <c r="BM4" s="143"/>
      <c r="BN4" s="143"/>
      <c r="BO4" s="141"/>
      <c r="BP4" s="4"/>
      <c r="BQ4" s="4" t="s">
        <v>414</v>
      </c>
      <c r="BR4" s="4" t="s">
        <v>415</v>
      </c>
      <c r="BS4" s="4"/>
      <c r="BT4" s="4"/>
      <c r="BU4" s="4"/>
      <c r="BV4" s="4"/>
      <c r="BW4" s="143"/>
      <c r="BX4" s="143"/>
      <c r="BY4" s="141"/>
      <c r="BZ4" s="4"/>
      <c r="CA4" s="4" t="s">
        <v>414</v>
      </c>
      <c r="CB4" s="4" t="s">
        <v>415</v>
      </c>
      <c r="CC4" s="4">
        <v>17</v>
      </c>
      <c r="CD4" s="4"/>
      <c r="CE4" s="4">
        <v>0</v>
      </c>
      <c r="CF4" s="4">
        <v>0</v>
      </c>
      <c r="CG4" s="143"/>
      <c r="CH4" s="143"/>
      <c r="CI4" s="141"/>
      <c r="CJ4" s="4"/>
      <c r="CK4" s="4" t="s">
        <v>414</v>
      </c>
      <c r="CL4" s="4" t="s">
        <v>415</v>
      </c>
      <c r="CM4" s="4">
        <v>16</v>
      </c>
      <c r="CN4" s="4"/>
      <c r="CO4" s="4"/>
      <c r="CP4" s="4"/>
      <c r="CQ4" s="143"/>
      <c r="CR4" s="143"/>
      <c r="CS4" s="141"/>
      <c r="CT4" s="4"/>
      <c r="CU4" s="4" t="s">
        <v>414</v>
      </c>
      <c r="CV4" s="4" t="s">
        <v>415</v>
      </c>
      <c r="CW4" s="4">
        <v>17</v>
      </c>
      <c r="CX4" s="4"/>
      <c r="CY4" s="4">
        <v>80</v>
      </c>
      <c r="CZ4" s="4">
        <v>49</v>
      </c>
      <c r="DA4" s="143"/>
      <c r="DB4" s="143"/>
      <c r="DC4" s="141"/>
      <c r="DD4" s="4"/>
      <c r="DE4" s="4" t="s">
        <v>414</v>
      </c>
      <c r="DF4" s="4" t="s">
        <v>415</v>
      </c>
      <c r="DG4" s="4">
        <v>15</v>
      </c>
      <c r="DH4" s="4"/>
      <c r="DI4" s="4">
        <v>80</v>
      </c>
      <c r="DJ4" s="4">
        <v>17</v>
      </c>
      <c r="DK4" s="143"/>
      <c r="DL4" s="143"/>
      <c r="DM4" s="141"/>
      <c r="DN4" s="4"/>
      <c r="DO4" s="4" t="s">
        <v>414</v>
      </c>
      <c r="DP4" s="4" t="s">
        <v>415</v>
      </c>
      <c r="DQ4" s="4">
        <v>16</v>
      </c>
      <c r="DR4" s="4"/>
      <c r="DS4" s="4">
        <v>80</v>
      </c>
      <c r="DT4" s="4">
        <v>63</v>
      </c>
      <c r="DU4" s="141"/>
      <c r="DV4" s="77"/>
      <c r="DW4" s="141"/>
      <c r="DX4" s="4"/>
      <c r="DY4" s="4" t="s">
        <v>414</v>
      </c>
      <c r="DZ4" s="4" t="s">
        <v>415</v>
      </c>
      <c r="EA4" s="4">
        <v>15</v>
      </c>
      <c r="EB4" s="4"/>
      <c r="EC4" s="4">
        <v>80</v>
      </c>
      <c r="ED4" s="4">
        <v>64</v>
      </c>
      <c r="EE4" s="141"/>
      <c r="EF4" s="77"/>
      <c r="EG4" s="141"/>
      <c r="EH4" s="4"/>
      <c r="EI4" s="4" t="s">
        <v>414</v>
      </c>
      <c r="EJ4" s="4" t="s">
        <v>415</v>
      </c>
      <c r="EK4" s="4">
        <v>13.01</v>
      </c>
      <c r="EL4" s="4"/>
      <c r="EM4" s="4">
        <v>80</v>
      </c>
      <c r="EN4" s="4">
        <v>21.79</v>
      </c>
      <c r="EO4" s="141"/>
      <c r="EP4" s="77"/>
      <c r="EQ4" s="141"/>
      <c r="ER4" s="4"/>
      <c r="ES4" s="4" t="s">
        <v>414</v>
      </c>
      <c r="ET4" s="4" t="s">
        <v>415</v>
      </c>
      <c r="EU4" s="4">
        <v>19.78</v>
      </c>
      <c r="EV4" s="4"/>
      <c r="EW4" s="4">
        <v>80</v>
      </c>
      <c r="EX4" s="4">
        <v>62.02</v>
      </c>
      <c r="EY4" s="141"/>
      <c r="EZ4" s="77"/>
      <c r="FA4" s="141"/>
      <c r="FB4" s="4"/>
      <c r="FC4" s="4" t="s">
        <v>414</v>
      </c>
      <c r="FD4" s="4" t="s">
        <v>415</v>
      </c>
      <c r="FE4" s="4">
        <v>14.68234064785789</v>
      </c>
      <c r="FF4" s="4"/>
      <c r="FG4" s="4">
        <v>80</v>
      </c>
      <c r="FH4" s="4">
        <v>26.942462147335423</v>
      </c>
      <c r="FI4" s="141"/>
      <c r="FJ4" s="77"/>
      <c r="FK4" s="141"/>
      <c r="FL4" s="4"/>
      <c r="FM4" s="4" t="s">
        <v>414</v>
      </c>
      <c r="FN4" s="4" t="s">
        <v>415</v>
      </c>
      <c r="FO4" s="4">
        <v>19.78</v>
      </c>
      <c r="FP4" s="4"/>
      <c r="FQ4" s="4">
        <v>80</v>
      </c>
      <c r="FR4" s="4">
        <v>62.02</v>
      </c>
      <c r="FS4" s="141"/>
      <c r="FT4" s="77"/>
    </row>
    <row r="5" spans="1:176" ht="15.75" outlineLevel="1" thickBot="1" x14ac:dyDescent="0.3">
      <c r="A5" s="5" t="s">
        <v>416</v>
      </c>
      <c r="B5" s="75" t="s">
        <v>247</v>
      </c>
      <c r="C5" s="69"/>
      <c r="D5" s="6"/>
      <c r="E5" s="6"/>
      <c r="F5" s="68"/>
      <c r="G5" s="75"/>
      <c r="H5" s="75"/>
      <c r="I5" s="68"/>
      <c r="J5" s="69"/>
      <c r="L5" s="69"/>
      <c r="M5" s="6"/>
      <c r="N5" s="6"/>
      <c r="O5" s="68"/>
      <c r="P5" s="75"/>
      <c r="Q5" s="75"/>
      <c r="R5" s="68"/>
      <c r="S5" s="69"/>
      <c r="V5" s="7"/>
      <c r="W5" s="7"/>
      <c r="X5" s="7"/>
      <c r="Y5" s="7"/>
      <c r="Z5" s="7"/>
      <c r="AA5" s="7"/>
      <c r="AC5" s="75">
        <v>0.01</v>
      </c>
      <c r="AD5" s="8"/>
      <c r="AE5" s="8"/>
      <c r="AF5" s="8"/>
      <c r="AG5" s="8"/>
      <c r="AH5" s="9"/>
      <c r="AI5" s="10">
        <f>-SUM(AD5:AH5)</f>
        <v>0</v>
      </c>
      <c r="AJ5" s="9"/>
      <c r="AK5" s="32">
        <f t="shared" ref="AK5:AK36" si="0">AC5</f>
        <v>0.01</v>
      </c>
      <c r="AL5" s="54">
        <v>1000</v>
      </c>
      <c r="AM5" s="55">
        <v>538</v>
      </c>
      <c r="AN5" s="41">
        <v>500</v>
      </c>
      <c r="AO5" s="9">
        <v>500</v>
      </c>
      <c r="AP5" s="9"/>
      <c r="AQ5" s="9"/>
      <c r="AR5" s="9">
        <v>-2538</v>
      </c>
      <c r="AS5" s="2">
        <f>SUM(AL5:AO5)</f>
        <v>2538</v>
      </c>
      <c r="AT5" s="2">
        <f>-AS5-AR5</f>
        <v>0</v>
      </c>
      <c r="AU5" s="24">
        <f>SUM(AP5:AR5)</f>
        <v>-2538</v>
      </c>
      <c r="AV5" s="54">
        <v>97</v>
      </c>
      <c r="AW5" s="54">
        <v>100</v>
      </c>
      <c r="AX5" s="41">
        <v>2.5499999999999998</v>
      </c>
      <c r="AY5" s="9">
        <v>24.71</v>
      </c>
      <c r="AZ5" s="9">
        <f>+AY5*AX5</f>
        <v>63.0105</v>
      </c>
      <c r="BA5" s="9">
        <v>183</v>
      </c>
      <c r="BB5" s="9">
        <v>-246</v>
      </c>
      <c r="BC5" s="2">
        <f>SUM(AZ5:BA5)</f>
        <v>246.01050000000001</v>
      </c>
      <c r="BD5" s="2">
        <f>+BB5+BC5</f>
        <v>1.0500000000007503E-2</v>
      </c>
      <c r="BE5" s="24">
        <f>SUM(AZ5:BB5)</f>
        <v>1.0500000000007503E-2</v>
      </c>
      <c r="BF5" s="41">
        <f>+AW5</f>
        <v>100</v>
      </c>
      <c r="BG5" s="41">
        <v>103</v>
      </c>
      <c r="BH5" s="41">
        <f>BG5-BF5</f>
        <v>3</v>
      </c>
      <c r="BI5" s="9">
        <f>+BJ5+BK5</f>
        <v>261.22640000000001</v>
      </c>
      <c r="BJ5" s="9">
        <v>214.12</v>
      </c>
      <c r="BK5" s="9">
        <f>+BJ5*0.22</f>
        <v>47.106400000000001</v>
      </c>
      <c r="BL5" s="9">
        <v>-261</v>
      </c>
      <c r="BM5" s="2">
        <f>SUMIF(ENERO!$B$2:$B$900,'EDC GENERAL'!$B5,ENERO!$E$2:$E$900)</f>
        <v>0</v>
      </c>
      <c r="BN5" s="2">
        <f>BM5-SUM(BJ5:BL5)</f>
        <v>-0.22640000000001237</v>
      </c>
      <c r="BO5" s="24">
        <f>SUM(BJ5:BL5)</f>
        <v>0.22640000000001237</v>
      </c>
      <c r="BP5" s="41">
        <f>+BG5</f>
        <v>103</v>
      </c>
      <c r="BQ5" s="41">
        <v>109</v>
      </c>
      <c r="BR5" s="41">
        <f>BQ5-BP5</f>
        <v>6</v>
      </c>
      <c r="BS5" s="9">
        <f>+BT5+BU5</f>
        <v>314.9674</v>
      </c>
      <c r="BT5" s="9">
        <v>258.17</v>
      </c>
      <c r="BU5" s="9">
        <f>+BT5*0.22</f>
        <v>56.797400000000003</v>
      </c>
      <c r="BV5" s="9">
        <v>-314</v>
      </c>
      <c r="BW5" s="2">
        <f>SUMIF(ENERO!$B$2:$B$900,'EDC GENERAL'!$B5,ENERO!$E$2:$E$900)</f>
        <v>0</v>
      </c>
      <c r="BX5" s="2">
        <f>BW5-SUM(BT5:BV5)</f>
        <v>-0.96739999999999782</v>
      </c>
      <c r="BY5" s="24">
        <f>SUM(BT5:BV5)</f>
        <v>0.96739999999999782</v>
      </c>
      <c r="BZ5" s="41">
        <f>+BQ5</f>
        <v>109</v>
      </c>
      <c r="CA5" s="41">
        <v>118</v>
      </c>
      <c r="CB5" s="41">
        <f>CA5-BZ5</f>
        <v>9</v>
      </c>
      <c r="CC5" s="24">
        <f>+CD5+CE5</f>
        <v>374.50340000000006</v>
      </c>
      <c r="CD5" s="9">
        <v>306.97000000000003</v>
      </c>
      <c r="CE5" s="9">
        <f t="shared" ref="CE5:CE14" si="1">+CD5*0.22</f>
        <v>67.5334</v>
      </c>
      <c r="CF5" s="9">
        <f>CF$4</f>
        <v>0</v>
      </c>
      <c r="CG5" s="2">
        <v>374</v>
      </c>
      <c r="CH5" s="2">
        <f>+CC5-CG5</f>
        <v>0.50340000000005602</v>
      </c>
      <c r="CJ5" s="41">
        <f>+CA5</f>
        <v>118</v>
      </c>
      <c r="CK5" s="41">
        <v>129</v>
      </c>
      <c r="CL5" s="41">
        <f>CK5-CJ5</f>
        <v>11</v>
      </c>
      <c r="CM5" s="9">
        <v>221.97</v>
      </c>
      <c r="CN5" s="9">
        <f>+CM5*0.22</f>
        <v>48.833399999999997</v>
      </c>
      <c r="CO5" s="9">
        <v>0</v>
      </c>
      <c r="CP5" s="9">
        <v>0</v>
      </c>
      <c r="CQ5" s="2">
        <f>SUMIF('BANCO JUN'!$B$2:$B$300,'EDC GENERAL'!$B5,'BANCO JUN'!$E$2:$E$300)</f>
        <v>0</v>
      </c>
      <c r="CR5" s="2">
        <f>SUM(CM5:CQ5)</f>
        <v>270.80340000000001</v>
      </c>
      <c r="CT5" s="2">
        <v>0</v>
      </c>
      <c r="CU5" s="41">
        <v>12</v>
      </c>
      <c r="CV5" s="41">
        <f>CU5-CT5</f>
        <v>12</v>
      </c>
      <c r="CW5" s="9">
        <f>CW$4</f>
        <v>17</v>
      </c>
      <c r="CX5" s="9">
        <f>CV5*CW5</f>
        <v>204</v>
      </c>
      <c r="CY5" s="9">
        <f>CY$4</f>
        <v>80</v>
      </c>
      <c r="CZ5" s="9">
        <f>CZ$4</f>
        <v>49</v>
      </c>
      <c r="DA5" s="2">
        <f>SUMIF('BANCO JUL'!$B$2:$B$300,'EDC GENERAL'!$B5,'BANCO JUL'!$E$2:$E$300)</f>
        <v>0</v>
      </c>
      <c r="DB5" s="2">
        <f>DA5-SUM(CX5:CZ5)</f>
        <v>-333</v>
      </c>
      <c r="DD5" s="41">
        <v>12</v>
      </c>
      <c r="DE5" s="41">
        <v>20</v>
      </c>
      <c r="DF5" s="41">
        <f>DE5-DD5</f>
        <v>8</v>
      </c>
      <c r="DG5" s="9">
        <f>DG$4</f>
        <v>15</v>
      </c>
      <c r="DH5" s="9">
        <f>DF5*DG5</f>
        <v>120</v>
      </c>
      <c r="DI5" s="9">
        <f>DI$4</f>
        <v>80</v>
      </c>
      <c r="DJ5" s="9">
        <f>DJ$4</f>
        <v>17</v>
      </c>
      <c r="DK5" s="2">
        <f>SUMIF('BANCO JUL'!$B$2:$B$300,'EDC GENERAL'!$B5,'BANCO JUL'!$E$2:$E$300)</f>
        <v>0</v>
      </c>
      <c r="DL5" s="2">
        <f>DK5-SUM(DH5:DJ5)</f>
        <v>-217</v>
      </c>
      <c r="DN5" s="41">
        <v>20</v>
      </c>
      <c r="DO5" s="41">
        <v>27</v>
      </c>
      <c r="DP5" s="41">
        <f>DO5-DN5</f>
        <v>7</v>
      </c>
      <c r="DQ5" s="9">
        <f>DQ$4</f>
        <v>16</v>
      </c>
      <c r="DR5" s="9">
        <f>DP5*DQ5</f>
        <v>112</v>
      </c>
      <c r="DS5" s="9">
        <f>DS$4</f>
        <v>80</v>
      </c>
      <c r="DT5" s="9">
        <f>DT$4</f>
        <v>63</v>
      </c>
      <c r="DU5" s="2">
        <f>SUMIF('BANCO JUL'!$B$2:$B$300,'EDC GENERAL'!$B5,'BANCO JUL'!$E$2:$E$300)</f>
        <v>0</v>
      </c>
      <c r="DV5" s="2">
        <f>DU5-SUM(DR5:DT5)</f>
        <v>-255</v>
      </c>
      <c r="DX5" s="41">
        <v>27</v>
      </c>
      <c r="DY5" s="41">
        <v>33</v>
      </c>
      <c r="DZ5" s="41">
        <f>DY5-DX5</f>
        <v>6</v>
      </c>
      <c r="EA5" s="9">
        <f>EA$4</f>
        <v>15</v>
      </c>
      <c r="EB5" s="9">
        <f>DZ5*EA5</f>
        <v>90</v>
      </c>
      <c r="EC5" s="9">
        <f>EC$4</f>
        <v>80</v>
      </c>
      <c r="ED5" s="9">
        <f>ED$4</f>
        <v>64</v>
      </c>
      <c r="EE5" s="2">
        <f>SUMIF('BANCO JUL'!$B$2:$B$300,'EDC GENERAL'!$B5,'BANCO JUL'!$E$2:$E$300)</f>
        <v>0</v>
      </c>
      <c r="EF5" s="2">
        <f>EE5-SUM(EB5:ED5)</f>
        <v>-234</v>
      </c>
      <c r="EG5" s="24"/>
      <c r="EH5" s="41">
        <v>33</v>
      </c>
      <c r="EI5" s="41">
        <v>38.65</v>
      </c>
      <c r="EJ5" s="41">
        <f>EI5-EH5</f>
        <v>5.6499999999999986</v>
      </c>
      <c r="EK5" s="9">
        <f>EK$4</f>
        <v>13.01</v>
      </c>
      <c r="EL5" s="9">
        <f>EJ5*EK5</f>
        <v>73.506499999999974</v>
      </c>
      <c r="EM5" s="9">
        <f>EM$4</f>
        <v>80</v>
      </c>
      <c r="EN5" s="9">
        <f>EN$4</f>
        <v>21.79</v>
      </c>
      <c r="EO5" s="2">
        <f>SUMIF('BANCO NOV'!$B$2:$B$300,'EDC GENERAL'!$B5,'BANCO NOV'!$E$2:$E$300)</f>
        <v>0</v>
      </c>
      <c r="EP5" s="2">
        <f>EO5-SUM(EL5:EN5)</f>
        <v>-175.29649999999995</v>
      </c>
      <c r="EQ5" s="24">
        <f>SUM(EL5:EN5)</f>
        <v>175.29649999999995</v>
      </c>
      <c r="ER5" s="41">
        <v>38.65</v>
      </c>
      <c r="ES5" s="41">
        <v>45.222000000000001</v>
      </c>
      <c r="ET5" s="41">
        <f>ES5-ER5</f>
        <v>6.5720000000000027</v>
      </c>
      <c r="EU5" s="9">
        <f>EU$4</f>
        <v>19.78</v>
      </c>
      <c r="EV5" s="9">
        <f>ET5*EU5</f>
        <v>129.99416000000005</v>
      </c>
      <c r="EW5" s="9">
        <v>80</v>
      </c>
      <c r="EX5" s="9">
        <f>EX$4</f>
        <v>62.02</v>
      </c>
      <c r="EY5" s="2">
        <f>SUMIF('BANCO DIC'!$B$2:$B$300,'EDC GENERAL'!$B5,'BANCO DIC'!$E$2:$E$300)</f>
        <v>0</v>
      </c>
      <c r="EZ5" s="2">
        <f>EY5-SUM(EV5:EX5)</f>
        <v>-272.01416000000006</v>
      </c>
      <c r="FA5" s="24">
        <f>SUM(EV5:EX5)</f>
        <v>272.01416000000006</v>
      </c>
      <c r="FB5" s="41">
        <v>45.222000000000001</v>
      </c>
      <c r="FC5" s="41">
        <v>50.33</v>
      </c>
      <c r="FD5" s="41">
        <f>FC5-FB5</f>
        <v>5.107999999999997</v>
      </c>
      <c r="FE5" s="9">
        <f>FE$4</f>
        <v>14.68234064785789</v>
      </c>
      <c r="FF5" s="9">
        <f>FD5*FE5</f>
        <v>74.997396029258056</v>
      </c>
      <c r="FG5" s="9">
        <v>80</v>
      </c>
      <c r="FH5" s="9">
        <f>FH$4</f>
        <v>26.942462147335423</v>
      </c>
      <c r="FI5" s="2">
        <f>SUMIF('BANCO DIC'!$B$2:$B$300,'EDC GENERAL'!$B5,'BANCO DIC'!$E$2:$E$300)</f>
        <v>0</v>
      </c>
      <c r="FJ5" s="2">
        <f>FI5-SUM(FF5:FH5)</f>
        <v>-181.93985817659348</v>
      </c>
      <c r="FK5" s="24">
        <f>SUM(FF5:FH5)</f>
        <v>181.93985817659348</v>
      </c>
      <c r="FL5" s="41">
        <v>50.33</v>
      </c>
      <c r="FM5" s="41"/>
      <c r="FN5" s="41">
        <f>FM5-FL5</f>
        <v>-50.33</v>
      </c>
      <c r="FO5" s="9">
        <f>FO$4</f>
        <v>19.78</v>
      </c>
      <c r="FP5" s="9">
        <f>FN5*FO5</f>
        <v>-995.52740000000006</v>
      </c>
      <c r="FQ5" s="9">
        <v>80</v>
      </c>
      <c r="FR5" s="9">
        <f>FR$4</f>
        <v>62.02</v>
      </c>
      <c r="FS5" s="2">
        <f>SUMIF('BANCO DIC'!$B$2:$B$300,'EDC GENERAL'!$B5,'BANCO DIC'!$E$2:$E$300)</f>
        <v>0</v>
      </c>
      <c r="FT5" s="2">
        <f>FS5-SUM(FP5:FR5)</f>
        <v>853.50740000000008</v>
      </c>
    </row>
    <row r="6" spans="1:176" ht="15.75" outlineLevel="1" thickBot="1" x14ac:dyDescent="0.3">
      <c r="A6" s="11" t="s">
        <v>417</v>
      </c>
      <c r="B6" s="74" t="s">
        <v>248</v>
      </c>
      <c r="C6" s="66"/>
      <c r="D6" s="12"/>
      <c r="E6" s="12"/>
      <c r="F6" s="63"/>
      <c r="G6" s="74"/>
      <c r="H6" s="74"/>
      <c r="I6" s="63"/>
      <c r="J6" s="66"/>
      <c r="L6" s="66"/>
      <c r="M6" s="12"/>
      <c r="N6" s="12"/>
      <c r="O6" s="63"/>
      <c r="P6" s="74"/>
      <c r="Q6" s="74"/>
      <c r="R6" s="63"/>
      <c r="S6" s="66"/>
      <c r="V6" s="13"/>
      <c r="W6" s="13"/>
      <c r="X6" s="13"/>
      <c r="Y6" s="13"/>
      <c r="Z6" s="13"/>
      <c r="AA6" s="13"/>
      <c r="AC6" s="74">
        <v>0.02</v>
      </c>
      <c r="AD6" s="8"/>
      <c r="AE6" s="8"/>
      <c r="AF6" s="8"/>
      <c r="AG6" s="8"/>
      <c r="AH6" s="8"/>
      <c r="AI6" s="10">
        <f t="shared" ref="AI6:AI14" si="2">-SUM(AD6:AH6)</f>
        <v>0</v>
      </c>
      <c r="AJ6" s="8"/>
      <c r="AK6" s="32">
        <f t="shared" si="0"/>
        <v>0.02</v>
      </c>
      <c r="AL6" s="54">
        <v>1000</v>
      </c>
      <c r="AM6" s="55">
        <v>538</v>
      </c>
      <c r="AN6" s="41">
        <v>500</v>
      </c>
      <c r="AO6" s="9">
        <v>500</v>
      </c>
      <c r="AP6" s="8"/>
      <c r="AQ6" s="8"/>
      <c r="AR6" s="8">
        <v>-2538</v>
      </c>
      <c r="AS6" s="2">
        <f>SUM(AL6:AO6)</f>
        <v>2538</v>
      </c>
      <c r="AT6" s="2">
        <f>-AS6-AR6</f>
        <v>0</v>
      </c>
      <c r="AU6" s="24">
        <f t="shared" ref="AU6:AU69" si="3">SUM(AP6:AR6)</f>
        <v>-2538</v>
      </c>
      <c r="AV6" s="54">
        <v>96</v>
      </c>
      <c r="AW6" s="54">
        <v>98</v>
      </c>
      <c r="AX6" s="41">
        <f>+AW6-AV6</f>
        <v>2</v>
      </c>
      <c r="AY6" s="8">
        <v>24.71</v>
      </c>
      <c r="AZ6" s="9">
        <f>+AY6*AX6</f>
        <v>49.42</v>
      </c>
      <c r="BA6" s="9">
        <v>183</v>
      </c>
      <c r="BB6" s="8">
        <v>-232</v>
      </c>
      <c r="BC6" s="2">
        <f t="shared" ref="BC6:BC69" si="4">SUM(AZ6:BA6)</f>
        <v>232.42000000000002</v>
      </c>
      <c r="BD6" s="2">
        <f t="shared" ref="BD6:BD69" si="5">+BB6+BC6</f>
        <v>0.42000000000001592</v>
      </c>
      <c r="BE6" s="24">
        <f t="shared" ref="BE6:BE69" si="6">SUM(AZ6:BB6)</f>
        <v>0.42000000000001592</v>
      </c>
      <c r="BF6" s="41">
        <f t="shared" ref="BF6:BF14" si="7">+AW6</f>
        <v>98</v>
      </c>
      <c r="BG6" s="42">
        <v>100</v>
      </c>
      <c r="BH6" s="41">
        <f t="shared" ref="BH6:BH68" si="8">BG6-BF6</f>
        <v>2</v>
      </c>
      <c r="BI6" s="9">
        <f t="shared" ref="BI6:BI71" si="9">+BJ6+BK6</f>
        <v>244.488</v>
      </c>
      <c r="BJ6" s="9">
        <v>200.4</v>
      </c>
      <c r="BK6" s="9">
        <f t="shared" ref="BK6:BK71" si="10">+BJ6*0.22</f>
        <v>44.088000000000001</v>
      </c>
      <c r="BL6" s="9">
        <v>-244</v>
      </c>
      <c r="BM6" s="10">
        <f>SUMIF(ENERO!$B$2:$B$900,'EDC GENERAL'!$B6,ENERO!$E$2:$E$900)</f>
        <v>0</v>
      </c>
      <c r="BN6" s="10">
        <f t="shared" ref="BN6:BN69" si="11">BM6-SUM(BJ6:BL6)</f>
        <v>-0.48799999999999955</v>
      </c>
      <c r="BO6" s="24">
        <f t="shared" ref="BO6:BO69" si="12">SUM(BJ6:BL6)</f>
        <v>0.48799999999999955</v>
      </c>
      <c r="BP6" s="41">
        <f t="shared" ref="BP6:BP69" si="13">+BG6</f>
        <v>100</v>
      </c>
      <c r="BQ6" s="42">
        <v>104</v>
      </c>
      <c r="BR6" s="41">
        <f t="shared" ref="BR6:BR69" si="14">BQ6-BP6</f>
        <v>4</v>
      </c>
      <c r="BS6" s="9">
        <f t="shared" ref="BS6:BS71" si="15">+BT6+BU6</f>
        <v>278.53820000000002</v>
      </c>
      <c r="BT6" s="9">
        <v>228.31</v>
      </c>
      <c r="BU6" s="9">
        <f t="shared" ref="BU6:BU69" si="16">+BT6*0.22</f>
        <v>50.228200000000001</v>
      </c>
      <c r="BV6" s="9">
        <v>-278</v>
      </c>
      <c r="BW6" s="10">
        <f>SUMIF(ENERO!$B$2:$B$900,'EDC GENERAL'!$B6,ENERO!$E$2:$E$900)</f>
        <v>0</v>
      </c>
      <c r="BX6" s="10">
        <f t="shared" ref="BX6:BX69" si="17">BW6-SUM(BT6:BV6)</f>
        <v>-0.53820000000001755</v>
      </c>
      <c r="BY6" s="24">
        <f t="shared" ref="BY6:BY69" si="18">SUM(BT6:BV6)</f>
        <v>0.53820000000001755</v>
      </c>
      <c r="BZ6" s="41">
        <f t="shared" ref="BZ6:BZ71" si="19">+BQ6</f>
        <v>104</v>
      </c>
      <c r="CA6" s="42">
        <v>109</v>
      </c>
      <c r="CB6" s="41">
        <f t="shared" ref="CB6:CB69" si="20">CA6-BZ6</f>
        <v>5</v>
      </c>
      <c r="CC6" s="24">
        <f t="shared" ref="CC6:CC69" si="21">+CD6+CE6</f>
        <v>296.44780000000003</v>
      </c>
      <c r="CD6" s="8">
        <v>242.99</v>
      </c>
      <c r="CE6" s="9">
        <f t="shared" si="1"/>
        <v>53.457799999999999</v>
      </c>
      <c r="CF6" s="8">
        <f t="shared" ref="CF6:CF14" si="22">CF$4</f>
        <v>0</v>
      </c>
      <c r="CG6" s="10">
        <v>296</v>
      </c>
      <c r="CH6" s="2">
        <f t="shared" ref="CH6:CH69" si="23">+CC6-CG6</f>
        <v>0.44780000000002929</v>
      </c>
      <c r="CJ6" s="41">
        <f t="shared" ref="CJ6:CJ69" si="24">+CA6</f>
        <v>109</v>
      </c>
      <c r="CK6" s="41">
        <v>117</v>
      </c>
      <c r="CL6" s="42">
        <f t="shared" ref="CL6:CL69" si="25">CK6-CJ6</f>
        <v>8</v>
      </c>
      <c r="CM6" s="8">
        <v>170.36</v>
      </c>
      <c r="CN6" s="9">
        <f t="shared" ref="CN6:CN69" si="26">+CM6*0.22</f>
        <v>37.479200000000006</v>
      </c>
      <c r="CO6" s="8">
        <f t="shared" ref="CO6:CP14" si="27">CO$4</f>
        <v>0</v>
      </c>
      <c r="CP6" s="8">
        <f t="shared" si="27"/>
        <v>0</v>
      </c>
      <c r="CQ6" s="10">
        <f>SUMIF('BANCO JUN'!$B$2:$B$300,'EDC GENERAL'!$B6,'BANCO JUN'!$E$2:$E$300)</f>
        <v>0</v>
      </c>
      <c r="CR6" s="2">
        <f t="shared" ref="CR6:CR69" si="28">SUM(CM6:CQ6)</f>
        <v>207.83920000000001</v>
      </c>
      <c r="CT6" s="10">
        <v>2</v>
      </c>
      <c r="CU6" s="42">
        <v>3</v>
      </c>
      <c r="CV6" s="42">
        <f t="shared" ref="CV6:CV69" si="29">CU6-CT6</f>
        <v>1</v>
      </c>
      <c r="CW6" s="8">
        <f t="shared" ref="CW6:CZ14" si="30">CW$4</f>
        <v>17</v>
      </c>
      <c r="CX6" s="8">
        <f t="shared" ref="CX6:CX69" si="31">CV6*CW6</f>
        <v>17</v>
      </c>
      <c r="CY6" s="8">
        <f t="shared" si="30"/>
        <v>80</v>
      </c>
      <c r="CZ6" s="8">
        <f t="shared" si="30"/>
        <v>49</v>
      </c>
      <c r="DA6" s="10">
        <f>SUMIF('BANCO JUL'!$B$2:$B$300,'EDC GENERAL'!$B6,'BANCO JUL'!$E$2:$E$300)</f>
        <v>0</v>
      </c>
      <c r="DB6" s="10">
        <f t="shared" ref="DB6:DB69" si="32">DA6-SUM(CX6:CZ6)</f>
        <v>-146</v>
      </c>
      <c r="DD6" s="42">
        <v>3</v>
      </c>
      <c r="DE6" s="42">
        <v>3</v>
      </c>
      <c r="DF6" s="42">
        <f t="shared" ref="DF6:DF69" si="33">DE6-DD6</f>
        <v>0</v>
      </c>
      <c r="DG6" s="8">
        <f t="shared" ref="DG6:DJ14" si="34">DG$4</f>
        <v>15</v>
      </c>
      <c r="DH6" s="8">
        <f t="shared" ref="DH6:DH69" si="35">DF6*DG6</f>
        <v>0</v>
      </c>
      <c r="DI6" s="8">
        <f t="shared" si="34"/>
        <v>80</v>
      </c>
      <c r="DJ6" s="8">
        <f t="shared" si="34"/>
        <v>17</v>
      </c>
      <c r="DK6" s="10">
        <f>SUMIF('BANCO JUL'!$B$2:$B$300,'EDC GENERAL'!$B6,'BANCO JUL'!$E$2:$E$300)</f>
        <v>0</v>
      </c>
      <c r="DL6" s="10">
        <f t="shared" ref="DL6:DL69" si="36">DK6-SUM(DH6:DJ6)</f>
        <v>-97</v>
      </c>
      <c r="DN6" s="42">
        <v>3</v>
      </c>
      <c r="DO6" s="42">
        <v>3</v>
      </c>
      <c r="DP6" s="42">
        <f t="shared" ref="DP6:DP69" si="37">DO6-DN6</f>
        <v>0</v>
      </c>
      <c r="DQ6" s="8">
        <f t="shared" ref="DQ6:DT14" si="38">DQ$4</f>
        <v>16</v>
      </c>
      <c r="DR6" s="8">
        <f t="shared" ref="DR6:DR69" si="39">DP6*DQ6</f>
        <v>0</v>
      </c>
      <c r="DS6" s="8">
        <f t="shared" si="38"/>
        <v>80</v>
      </c>
      <c r="DT6" s="8">
        <f t="shared" si="38"/>
        <v>63</v>
      </c>
      <c r="DU6" s="10">
        <f>SUMIF('BANCO JUL'!$B$2:$B$300,'EDC GENERAL'!$B6,'BANCO JUL'!$E$2:$E$300)</f>
        <v>0</v>
      </c>
      <c r="DV6" s="10">
        <f t="shared" ref="DV6:DV69" si="40">DU6-SUM(DR6:DT6)</f>
        <v>-143</v>
      </c>
      <c r="DX6" s="42">
        <v>3</v>
      </c>
      <c r="DY6" s="42">
        <v>4</v>
      </c>
      <c r="DZ6" s="42">
        <f t="shared" ref="DZ6:DZ69" si="41">DY6-DX6</f>
        <v>1</v>
      </c>
      <c r="EA6" s="8">
        <f t="shared" ref="EA6:ED14" si="42">EA$4</f>
        <v>15</v>
      </c>
      <c r="EB6" s="8">
        <f t="shared" ref="EB6:EB69" si="43">DZ6*EA6</f>
        <v>15</v>
      </c>
      <c r="EC6" s="8">
        <f t="shared" si="42"/>
        <v>80</v>
      </c>
      <c r="ED6" s="8">
        <f t="shared" si="42"/>
        <v>64</v>
      </c>
      <c r="EE6" s="10">
        <f>SUMIF('BANCO JUL'!$B$2:$B$300,'EDC GENERAL'!$B6,'BANCO JUL'!$E$2:$E$300)</f>
        <v>0</v>
      </c>
      <c r="EF6" s="10">
        <f t="shared" ref="EF6:EF69" si="44">EE6-SUM(EB6:ED6)</f>
        <v>-159</v>
      </c>
      <c r="EG6" s="24"/>
      <c r="EH6" s="42">
        <v>4</v>
      </c>
      <c r="EI6" s="42">
        <v>4.2699999999999996</v>
      </c>
      <c r="EJ6" s="41">
        <f t="shared" ref="EJ6:EJ69" si="45">EI6-EH6</f>
        <v>0.26999999999999957</v>
      </c>
      <c r="EK6" s="8">
        <f t="shared" ref="EK6:EN14" si="46">EK$4</f>
        <v>13.01</v>
      </c>
      <c r="EL6" s="8">
        <f t="shared" ref="EL6:EL69" si="47">EJ6*EK6</f>
        <v>3.5126999999999944</v>
      </c>
      <c r="EM6" s="8">
        <f t="shared" si="46"/>
        <v>80</v>
      </c>
      <c r="EN6" s="8">
        <f t="shared" si="46"/>
        <v>21.79</v>
      </c>
      <c r="EO6" s="10">
        <f>SUMIF('BANCO NOV'!$B$2:$B$300,'EDC GENERAL'!$B6,'BANCO NOV'!$E$2:$E$300)</f>
        <v>0</v>
      </c>
      <c r="EP6" s="10">
        <f t="shared" ref="EP6:EP69" si="48">EO6-SUM(EL6:EN6)</f>
        <v>-105.30269999999999</v>
      </c>
      <c r="EQ6" s="24">
        <f t="shared" ref="EQ6:EQ69" si="49">SUM(EL6:EN6)</f>
        <v>105.30269999999999</v>
      </c>
      <c r="ER6" s="42">
        <v>4.2699999999999996</v>
      </c>
      <c r="ES6" s="42">
        <v>4.2796000000000003</v>
      </c>
      <c r="ET6" s="42">
        <f t="shared" ref="ET6:ET69" si="50">ES6-ER6</f>
        <v>9.6000000000007191E-3</v>
      </c>
      <c r="EU6" s="8">
        <f t="shared" ref="EU6:EX14" si="51">EU$4</f>
        <v>19.78</v>
      </c>
      <c r="EV6" s="8">
        <f t="shared" ref="EV6:EV69" si="52">ET6*EU6</f>
        <v>0.18988800000001424</v>
      </c>
      <c r="EW6" s="8">
        <f t="shared" si="51"/>
        <v>80</v>
      </c>
      <c r="EX6" s="8">
        <f t="shared" si="51"/>
        <v>62.02</v>
      </c>
      <c r="EY6" s="10">
        <f>SUMIF('BANCO DIC'!$B$2:$B$300,'EDC GENERAL'!$B6,'BANCO DIC'!$E$2:$E$300)</f>
        <v>0</v>
      </c>
      <c r="EZ6" s="10">
        <f t="shared" ref="EZ6:EZ69" si="53">EY6-SUM(EV6:EX6)</f>
        <v>-142.20988800000001</v>
      </c>
      <c r="FA6" s="24">
        <f t="shared" ref="FA6:FA69" si="54">SUM(EV6:EX6)</f>
        <v>142.20988800000001</v>
      </c>
      <c r="FB6" s="42">
        <v>4.2796000000000003</v>
      </c>
      <c r="FC6" s="42">
        <v>4.76</v>
      </c>
      <c r="FD6" s="42">
        <f t="shared" ref="FD6:FD69" si="55">FC6-FB6</f>
        <v>0.48039999999999949</v>
      </c>
      <c r="FE6" s="8">
        <f t="shared" ref="FE6:FH14" si="56">FE$4</f>
        <v>14.68234064785789</v>
      </c>
      <c r="FF6" s="8">
        <f t="shared" ref="FF6:FF69" si="57">FD6*FE6</f>
        <v>7.0533964472309227</v>
      </c>
      <c r="FG6" s="8">
        <f t="shared" si="56"/>
        <v>80</v>
      </c>
      <c r="FH6" s="8">
        <f t="shared" si="56"/>
        <v>26.942462147335423</v>
      </c>
      <c r="FI6" s="10">
        <f>SUMIF('BANCO DIC'!$B$2:$B$300,'EDC GENERAL'!$B6,'BANCO DIC'!$E$2:$E$300)</f>
        <v>0</v>
      </c>
      <c r="FJ6" s="10">
        <f t="shared" ref="FJ6:FJ69" si="58">FI6-SUM(FF6:FH6)</f>
        <v>-113.99585859456634</v>
      </c>
      <c r="FK6" s="24">
        <f t="shared" ref="FK6:FK69" si="59">SUM(FF6:FH6)</f>
        <v>113.99585859456634</v>
      </c>
      <c r="FL6" s="42">
        <v>4.76</v>
      </c>
      <c r="FM6" s="42"/>
      <c r="FN6" s="42">
        <f t="shared" ref="FN6:FN69" si="60">FM6-FL6</f>
        <v>-4.76</v>
      </c>
      <c r="FO6" s="8">
        <f t="shared" ref="FO6:FR14" si="61">FO$4</f>
        <v>19.78</v>
      </c>
      <c r="FP6" s="8">
        <f t="shared" ref="FP6:FP69" si="62">FN6*FO6</f>
        <v>-94.152799999999999</v>
      </c>
      <c r="FQ6" s="8">
        <f t="shared" si="61"/>
        <v>80</v>
      </c>
      <c r="FR6" s="8">
        <f t="shared" si="61"/>
        <v>62.02</v>
      </c>
      <c r="FS6" s="10">
        <f>SUMIF('BANCO DIC'!$B$2:$B$300,'EDC GENERAL'!$B6,'BANCO DIC'!$E$2:$E$300)</f>
        <v>0</v>
      </c>
      <c r="FT6" s="10">
        <f t="shared" ref="FT6:FT69" si="63">FS6-SUM(FP6:FR6)</f>
        <v>-47.867200000000004</v>
      </c>
    </row>
    <row r="7" spans="1:176" ht="15.75" outlineLevel="1" thickBot="1" x14ac:dyDescent="0.3">
      <c r="A7" s="11" t="s">
        <v>418</v>
      </c>
      <c r="B7" s="74" t="s">
        <v>249</v>
      </c>
      <c r="C7" s="66"/>
      <c r="D7" s="12"/>
      <c r="E7" s="12"/>
      <c r="F7" s="63"/>
      <c r="G7" s="74"/>
      <c r="H7" s="74"/>
      <c r="I7" s="63"/>
      <c r="J7" s="66"/>
      <c r="L7" s="66"/>
      <c r="M7" s="12"/>
      <c r="N7" s="12"/>
      <c r="O7" s="63"/>
      <c r="P7" s="74"/>
      <c r="Q7" s="74"/>
      <c r="R7" s="63"/>
      <c r="S7" s="66"/>
      <c r="V7" s="13"/>
      <c r="W7" s="13"/>
      <c r="X7" s="13"/>
      <c r="Y7" s="13"/>
      <c r="Z7" s="13"/>
      <c r="AA7" s="13"/>
      <c r="AC7" s="74">
        <v>0.03</v>
      </c>
      <c r="AD7" s="8"/>
      <c r="AE7" s="8"/>
      <c r="AF7" s="8"/>
      <c r="AG7" s="8"/>
      <c r="AH7" s="8"/>
      <c r="AI7" s="10">
        <f t="shared" si="2"/>
        <v>0</v>
      </c>
      <c r="AJ7" s="8"/>
      <c r="AK7" s="32">
        <f t="shared" si="0"/>
        <v>0.03</v>
      </c>
      <c r="AL7" s="54">
        <v>1000</v>
      </c>
      <c r="AM7" s="55">
        <v>538</v>
      </c>
      <c r="AN7" s="41">
        <v>500</v>
      </c>
      <c r="AO7" s="9">
        <v>500</v>
      </c>
      <c r="AP7" s="8"/>
      <c r="AQ7" s="8"/>
      <c r="AR7" s="8">
        <v>-2538</v>
      </c>
      <c r="AS7" s="2">
        <f t="shared" ref="AS7:AS71" si="64">SUM(AL7:AO7)</f>
        <v>2538</v>
      </c>
      <c r="AT7" s="2">
        <f t="shared" ref="AT7:AT71" si="65">-AS7-AR7</f>
        <v>0</v>
      </c>
      <c r="AU7" s="24">
        <f t="shared" si="3"/>
        <v>-2538</v>
      </c>
      <c r="AV7" s="10"/>
      <c r="AW7" s="42"/>
      <c r="AX7" s="42">
        <v>8.5</v>
      </c>
      <c r="AY7" s="8">
        <v>24.71</v>
      </c>
      <c r="AZ7" s="9">
        <f t="shared" ref="AZ7:AZ71" si="66">+AY7*AX7</f>
        <v>210.035</v>
      </c>
      <c r="BA7" s="9">
        <v>183</v>
      </c>
      <c r="BB7" s="8">
        <f>-339-54</f>
        <v>-393</v>
      </c>
      <c r="BC7" s="2">
        <f t="shared" si="4"/>
        <v>393.03499999999997</v>
      </c>
      <c r="BD7" s="2">
        <f t="shared" si="5"/>
        <v>3.4999999999968168E-2</v>
      </c>
      <c r="BE7" s="24">
        <f t="shared" si="6"/>
        <v>3.4999999999968168E-2</v>
      </c>
      <c r="BF7" s="41">
        <v>123</v>
      </c>
      <c r="BG7" s="42">
        <v>132</v>
      </c>
      <c r="BH7" s="41">
        <v>8</v>
      </c>
      <c r="BI7" s="9">
        <f t="shared" si="9"/>
        <v>353.98299999999995</v>
      </c>
      <c r="BJ7" s="9">
        <v>290.14999999999998</v>
      </c>
      <c r="BK7" s="9">
        <f t="shared" si="10"/>
        <v>63.832999999999998</v>
      </c>
      <c r="BL7" s="9">
        <f>-408+54</f>
        <v>-354</v>
      </c>
      <c r="BM7" s="10">
        <f>SUMIF(ENERO!$B$2:$B$900,'EDC GENERAL'!$B7,ENERO!$E$2:$E$900)</f>
        <v>0</v>
      </c>
      <c r="BN7" s="10">
        <f t="shared" si="11"/>
        <v>1.7000000000052751E-2</v>
      </c>
      <c r="BO7" s="24">
        <f t="shared" si="12"/>
        <v>-1.7000000000052751E-2</v>
      </c>
      <c r="BP7" s="41">
        <f t="shared" si="13"/>
        <v>132</v>
      </c>
      <c r="BQ7" s="42">
        <v>137</v>
      </c>
      <c r="BR7" s="41">
        <f t="shared" si="14"/>
        <v>5</v>
      </c>
      <c r="BS7" s="9">
        <f t="shared" si="15"/>
        <v>296.44780000000003</v>
      </c>
      <c r="BT7" s="9">
        <v>242.99</v>
      </c>
      <c r="BU7" s="9">
        <f t="shared" si="16"/>
        <v>53.457799999999999</v>
      </c>
      <c r="BV7" s="9"/>
      <c r="BW7" s="10">
        <f>SUMIF(ENERO!$B$2:$B$900,'EDC GENERAL'!$B7,ENERO!$E$2:$E$900)</f>
        <v>0</v>
      </c>
      <c r="BX7" s="10">
        <f t="shared" si="17"/>
        <v>-296.44780000000003</v>
      </c>
      <c r="BY7" s="24">
        <f t="shared" si="18"/>
        <v>296.44780000000003</v>
      </c>
      <c r="BZ7" s="41">
        <f t="shared" si="19"/>
        <v>137</v>
      </c>
      <c r="CA7" s="42">
        <v>141</v>
      </c>
      <c r="CB7" s="41">
        <f t="shared" si="20"/>
        <v>4</v>
      </c>
      <c r="CC7" s="24">
        <f t="shared" si="21"/>
        <v>278.53820000000002</v>
      </c>
      <c r="CD7" s="8">
        <v>228.31</v>
      </c>
      <c r="CE7" s="9">
        <f t="shared" si="1"/>
        <v>50.228200000000001</v>
      </c>
      <c r="CF7" s="8">
        <f t="shared" si="22"/>
        <v>0</v>
      </c>
      <c r="CG7" s="10">
        <f>SUMIF('BANCO MAY'!$B$2:$B$300,'EDC GENERAL'!$B7,'BANCO MAY'!$E$2:$E$300)</f>
        <v>0</v>
      </c>
      <c r="CH7" s="2">
        <f t="shared" si="23"/>
        <v>278.53820000000002</v>
      </c>
      <c r="CJ7" s="41">
        <f t="shared" si="24"/>
        <v>141</v>
      </c>
      <c r="CK7" s="42">
        <v>144</v>
      </c>
      <c r="CL7" s="42">
        <f t="shared" si="25"/>
        <v>3</v>
      </c>
      <c r="CM7" s="8">
        <v>93.34</v>
      </c>
      <c r="CN7" s="9">
        <f t="shared" si="26"/>
        <v>20.534800000000001</v>
      </c>
      <c r="CO7" s="8">
        <f t="shared" si="27"/>
        <v>0</v>
      </c>
      <c r="CP7" s="8">
        <f t="shared" si="27"/>
        <v>0</v>
      </c>
      <c r="CQ7" s="10">
        <f>SUMIF('BANCO JUN'!$B$2:$B$300,'EDC GENERAL'!$B7,'BANCO JUN'!$E$2:$E$300)</f>
        <v>0</v>
      </c>
      <c r="CR7" s="2">
        <f t="shared" si="28"/>
        <v>113.87480000000001</v>
      </c>
      <c r="CT7" s="10">
        <v>62</v>
      </c>
      <c r="CU7" s="42">
        <v>68</v>
      </c>
      <c r="CV7" s="42">
        <f t="shared" si="29"/>
        <v>6</v>
      </c>
      <c r="CW7" s="8">
        <f t="shared" si="30"/>
        <v>17</v>
      </c>
      <c r="CX7" s="8">
        <f t="shared" si="31"/>
        <v>102</v>
      </c>
      <c r="CY7" s="8">
        <f t="shared" si="30"/>
        <v>80</v>
      </c>
      <c r="CZ7" s="8">
        <f t="shared" si="30"/>
        <v>49</v>
      </c>
      <c r="DA7" s="10">
        <f>SUMIF('BANCO JUL'!$B$2:$B$300,'EDC GENERAL'!$B7,'BANCO JUL'!$E$2:$E$300)</f>
        <v>0</v>
      </c>
      <c r="DB7" s="10">
        <f t="shared" si="32"/>
        <v>-231</v>
      </c>
      <c r="DD7" s="42">
        <v>68</v>
      </c>
      <c r="DE7" s="42">
        <v>80</v>
      </c>
      <c r="DF7" s="42">
        <f t="shared" si="33"/>
        <v>12</v>
      </c>
      <c r="DG7" s="8">
        <f t="shared" si="34"/>
        <v>15</v>
      </c>
      <c r="DH7" s="8">
        <f t="shared" si="35"/>
        <v>180</v>
      </c>
      <c r="DI7" s="8">
        <f t="shared" si="34"/>
        <v>80</v>
      </c>
      <c r="DJ7" s="8">
        <f t="shared" si="34"/>
        <v>17</v>
      </c>
      <c r="DK7" s="10">
        <f>SUMIF('BANCO JUL'!$B$2:$B$300,'EDC GENERAL'!$B7,'BANCO JUL'!$E$2:$E$300)</f>
        <v>0</v>
      </c>
      <c r="DL7" s="10">
        <f t="shared" si="36"/>
        <v>-277</v>
      </c>
      <c r="DN7" s="42">
        <v>80</v>
      </c>
      <c r="DO7" s="42">
        <v>89</v>
      </c>
      <c r="DP7" s="42">
        <f t="shared" si="37"/>
        <v>9</v>
      </c>
      <c r="DQ7" s="8">
        <f t="shared" si="38"/>
        <v>16</v>
      </c>
      <c r="DR7" s="8">
        <f t="shared" si="39"/>
        <v>144</v>
      </c>
      <c r="DS7" s="8">
        <f t="shared" si="38"/>
        <v>80</v>
      </c>
      <c r="DT7" s="8">
        <f t="shared" si="38"/>
        <v>63</v>
      </c>
      <c r="DU7" s="10">
        <f>SUMIF('BANCO JUL'!$B$2:$B$300,'EDC GENERAL'!$B7,'BANCO JUL'!$E$2:$E$300)</f>
        <v>0</v>
      </c>
      <c r="DV7" s="10">
        <f t="shared" si="40"/>
        <v>-287</v>
      </c>
      <c r="DX7" s="42">
        <v>89</v>
      </c>
      <c r="DY7" s="42">
        <v>93</v>
      </c>
      <c r="DZ7" s="42">
        <f t="shared" si="41"/>
        <v>4</v>
      </c>
      <c r="EA7" s="8">
        <f t="shared" si="42"/>
        <v>15</v>
      </c>
      <c r="EB7" s="8">
        <f t="shared" si="43"/>
        <v>60</v>
      </c>
      <c r="EC7" s="8">
        <f t="shared" si="42"/>
        <v>80</v>
      </c>
      <c r="ED7" s="8">
        <f t="shared" si="42"/>
        <v>64</v>
      </c>
      <c r="EE7" s="10">
        <f>SUMIF('BANCO JUL'!$B$2:$B$300,'EDC GENERAL'!$B7,'BANCO JUL'!$E$2:$E$300)</f>
        <v>0</v>
      </c>
      <c r="EF7" s="10">
        <f t="shared" si="44"/>
        <v>-204</v>
      </c>
      <c r="EG7" s="24"/>
      <c r="EH7" s="42">
        <v>93</v>
      </c>
      <c r="EI7" s="42">
        <v>99.454999999999998</v>
      </c>
      <c r="EJ7" s="41">
        <f t="shared" si="45"/>
        <v>6.4549999999999983</v>
      </c>
      <c r="EK7" s="8">
        <f t="shared" si="46"/>
        <v>13.01</v>
      </c>
      <c r="EL7" s="8">
        <f t="shared" si="47"/>
        <v>83.979549999999975</v>
      </c>
      <c r="EM7" s="8">
        <f t="shared" si="46"/>
        <v>80</v>
      </c>
      <c r="EN7" s="8">
        <f t="shared" si="46"/>
        <v>21.79</v>
      </c>
      <c r="EO7" s="10">
        <f>SUMIF('BANCO NOV'!$B$2:$B$300,'EDC GENERAL'!$B7,'BANCO NOV'!$E$2:$E$300)</f>
        <v>0</v>
      </c>
      <c r="EP7" s="10">
        <f t="shared" si="48"/>
        <v>-185.76954999999995</v>
      </c>
      <c r="EQ7" s="24">
        <f t="shared" si="49"/>
        <v>185.76954999999995</v>
      </c>
      <c r="ER7" s="42">
        <v>99.454999999999998</v>
      </c>
      <c r="ES7" s="42">
        <v>107.84</v>
      </c>
      <c r="ET7" s="42">
        <f t="shared" si="50"/>
        <v>8.3850000000000051</v>
      </c>
      <c r="EU7" s="8">
        <f t="shared" si="51"/>
        <v>19.78</v>
      </c>
      <c r="EV7" s="8">
        <f t="shared" si="52"/>
        <v>165.85530000000011</v>
      </c>
      <c r="EW7" s="8">
        <f t="shared" si="51"/>
        <v>80</v>
      </c>
      <c r="EX7" s="8">
        <f t="shared" si="51"/>
        <v>62.02</v>
      </c>
      <c r="EY7" s="10">
        <f>SUMIF('BANCO DIC'!$B$2:$B$300,'EDC GENERAL'!$B7,'BANCO DIC'!$E$2:$E$300)</f>
        <v>0</v>
      </c>
      <c r="EZ7" s="10">
        <f t="shared" si="53"/>
        <v>-307.8753000000001</v>
      </c>
      <c r="FA7" s="24">
        <f t="shared" si="54"/>
        <v>307.8753000000001</v>
      </c>
      <c r="FB7" s="42">
        <v>107.84</v>
      </c>
      <c r="FC7" s="42">
        <v>113.7441</v>
      </c>
      <c r="FD7" s="42">
        <f t="shared" si="55"/>
        <v>5.9040999999999997</v>
      </c>
      <c r="FE7" s="8">
        <f t="shared" si="56"/>
        <v>14.68234064785789</v>
      </c>
      <c r="FF7" s="8">
        <f t="shared" si="57"/>
        <v>86.68600741901777</v>
      </c>
      <c r="FG7" s="8">
        <f t="shared" si="56"/>
        <v>80</v>
      </c>
      <c r="FH7" s="8">
        <f t="shared" si="56"/>
        <v>26.942462147335423</v>
      </c>
      <c r="FI7" s="10">
        <f>SUMIF('BANCO DIC'!$B$2:$B$300,'EDC GENERAL'!$B7,'BANCO DIC'!$E$2:$E$300)</f>
        <v>0</v>
      </c>
      <c r="FJ7" s="10">
        <f t="shared" si="58"/>
        <v>-193.62846956635317</v>
      </c>
      <c r="FK7" s="24">
        <f t="shared" si="59"/>
        <v>193.62846956635317</v>
      </c>
      <c r="FL7" s="42">
        <v>113.7441</v>
      </c>
      <c r="FM7" s="42"/>
      <c r="FN7" s="42">
        <f t="shared" si="60"/>
        <v>-113.7441</v>
      </c>
      <c r="FO7" s="8">
        <f t="shared" si="61"/>
        <v>19.78</v>
      </c>
      <c r="FP7" s="8">
        <f t="shared" si="62"/>
        <v>-2249.8582980000001</v>
      </c>
      <c r="FQ7" s="8">
        <f t="shared" si="61"/>
        <v>80</v>
      </c>
      <c r="FR7" s="8">
        <f t="shared" si="61"/>
        <v>62.02</v>
      </c>
      <c r="FS7" s="10">
        <f>SUMIF('BANCO DIC'!$B$2:$B$300,'EDC GENERAL'!$B7,'BANCO DIC'!$E$2:$E$300)</f>
        <v>0</v>
      </c>
      <c r="FT7" s="10">
        <f t="shared" si="63"/>
        <v>2107.8382980000001</v>
      </c>
    </row>
    <row r="8" spans="1:176" ht="15.75" outlineLevel="1" thickBot="1" x14ac:dyDescent="0.3">
      <c r="A8" s="11" t="s">
        <v>419</v>
      </c>
      <c r="B8" s="74" t="s">
        <v>250</v>
      </c>
      <c r="C8" s="66"/>
      <c r="D8" s="12"/>
      <c r="E8" s="12"/>
      <c r="F8" s="63"/>
      <c r="G8" s="74"/>
      <c r="H8" s="74"/>
      <c r="I8" s="63"/>
      <c r="J8" s="66"/>
      <c r="L8" s="66"/>
      <c r="M8" s="12"/>
      <c r="N8" s="12"/>
      <c r="O8" s="63"/>
      <c r="P8" s="74"/>
      <c r="Q8" s="74"/>
      <c r="R8" s="63"/>
      <c r="S8" s="66"/>
      <c r="V8" s="13"/>
      <c r="W8" s="13"/>
      <c r="X8" s="13"/>
      <c r="Y8" s="13"/>
      <c r="Z8" s="13"/>
      <c r="AA8" s="13"/>
      <c r="AC8" s="74">
        <v>0.04</v>
      </c>
      <c r="AD8" s="8"/>
      <c r="AE8" s="8"/>
      <c r="AF8" s="8"/>
      <c r="AG8" s="8"/>
      <c r="AH8" s="8"/>
      <c r="AI8" s="10">
        <f t="shared" si="2"/>
        <v>0</v>
      </c>
      <c r="AJ8" s="8"/>
      <c r="AK8" s="32">
        <f t="shared" si="0"/>
        <v>0.04</v>
      </c>
      <c r="AL8" s="54">
        <v>1000</v>
      </c>
      <c r="AM8" s="55">
        <v>538</v>
      </c>
      <c r="AN8" s="41">
        <v>500</v>
      </c>
      <c r="AO8" s="9">
        <v>500</v>
      </c>
      <c r="AP8" s="8"/>
      <c r="AQ8" s="8"/>
      <c r="AR8" s="8">
        <v>-2538</v>
      </c>
      <c r="AS8" s="2">
        <f t="shared" si="64"/>
        <v>2538</v>
      </c>
      <c r="AT8" s="2">
        <f t="shared" si="65"/>
        <v>0</v>
      </c>
      <c r="AU8" s="24">
        <f t="shared" si="3"/>
        <v>-2538</v>
      </c>
      <c r="AV8" s="54">
        <v>79</v>
      </c>
      <c r="AW8" s="54">
        <v>82</v>
      </c>
      <c r="AX8" s="41">
        <f t="shared" ref="AX8:AX24" si="67">+AW8-AV8</f>
        <v>3</v>
      </c>
      <c r="AY8" s="8">
        <v>24.71</v>
      </c>
      <c r="AZ8" s="9">
        <f t="shared" si="66"/>
        <v>74.13</v>
      </c>
      <c r="BA8" s="9">
        <v>183</v>
      </c>
      <c r="BB8" s="8">
        <f>-183-74</f>
        <v>-257</v>
      </c>
      <c r="BC8" s="2">
        <f t="shared" si="4"/>
        <v>257.13</v>
      </c>
      <c r="BD8" s="2">
        <f t="shared" si="5"/>
        <v>0.12999999999999545</v>
      </c>
      <c r="BE8" s="24">
        <f t="shared" si="6"/>
        <v>0.12999999999999545</v>
      </c>
      <c r="BF8" s="41">
        <f t="shared" si="7"/>
        <v>82</v>
      </c>
      <c r="BG8" s="42">
        <v>86</v>
      </c>
      <c r="BH8" s="41">
        <f t="shared" si="8"/>
        <v>4</v>
      </c>
      <c r="BI8" s="9">
        <f t="shared" si="9"/>
        <v>278.53820000000002</v>
      </c>
      <c r="BJ8" s="9">
        <v>228.31</v>
      </c>
      <c r="BK8" s="9">
        <f t="shared" si="10"/>
        <v>50.228200000000001</v>
      </c>
      <c r="BL8" s="9">
        <v>-278</v>
      </c>
      <c r="BM8" s="10">
        <f>SUMIF(ENERO!$B$2:$B$900,'EDC GENERAL'!$B8,ENERO!$E$2:$E$900)</f>
        <v>0</v>
      </c>
      <c r="BN8" s="10">
        <f t="shared" si="11"/>
        <v>-0.53820000000001755</v>
      </c>
      <c r="BO8" s="24">
        <f t="shared" si="12"/>
        <v>0.53820000000001755</v>
      </c>
      <c r="BP8" s="41">
        <f t="shared" si="13"/>
        <v>86</v>
      </c>
      <c r="BQ8" s="42">
        <v>89</v>
      </c>
      <c r="BR8" s="41">
        <f t="shared" si="14"/>
        <v>3</v>
      </c>
      <c r="BS8" s="9">
        <f t="shared" si="15"/>
        <v>261.22640000000001</v>
      </c>
      <c r="BT8" s="9">
        <v>214.12</v>
      </c>
      <c r="BU8" s="9">
        <f t="shared" si="16"/>
        <v>47.106400000000001</v>
      </c>
      <c r="BV8" s="9">
        <v>-261</v>
      </c>
      <c r="BW8" s="10">
        <f>SUMIF(ENERO!$B$2:$B$900,'EDC GENERAL'!$B8,ENERO!$E$2:$E$900)</f>
        <v>0</v>
      </c>
      <c r="BX8" s="10">
        <f t="shared" si="17"/>
        <v>-0.22640000000001237</v>
      </c>
      <c r="BY8" s="24">
        <f t="shared" si="18"/>
        <v>0.22640000000001237</v>
      </c>
      <c r="BZ8" s="41">
        <f t="shared" si="19"/>
        <v>89</v>
      </c>
      <c r="CA8" s="42">
        <v>92</v>
      </c>
      <c r="CB8" s="41">
        <f t="shared" si="20"/>
        <v>3</v>
      </c>
      <c r="CC8" s="24">
        <f t="shared" si="21"/>
        <v>261.22640000000001</v>
      </c>
      <c r="CD8" s="8">
        <v>214.12</v>
      </c>
      <c r="CE8" s="9">
        <f t="shared" si="1"/>
        <v>47.106400000000001</v>
      </c>
      <c r="CF8" s="8">
        <f t="shared" si="22"/>
        <v>0</v>
      </c>
      <c r="CG8" s="10">
        <v>261</v>
      </c>
      <c r="CH8" s="2">
        <f t="shared" si="23"/>
        <v>0.22640000000001237</v>
      </c>
      <c r="CJ8" s="41">
        <f t="shared" si="24"/>
        <v>92</v>
      </c>
      <c r="CK8" s="42">
        <v>96</v>
      </c>
      <c r="CL8" s="42">
        <f t="shared" si="25"/>
        <v>4</v>
      </c>
      <c r="CM8" s="8">
        <v>107.71</v>
      </c>
      <c r="CN8" s="9">
        <f t="shared" si="26"/>
        <v>23.696199999999997</v>
      </c>
      <c r="CO8" s="8">
        <f t="shared" si="27"/>
        <v>0</v>
      </c>
      <c r="CP8" s="8">
        <f t="shared" si="27"/>
        <v>0</v>
      </c>
      <c r="CQ8" s="10">
        <f>SUMIF('BANCO JUN'!$B$2:$B$300,'EDC GENERAL'!$B8,'BANCO JUN'!$E$2:$E$300)</f>
        <v>0</v>
      </c>
      <c r="CR8" s="2">
        <f t="shared" si="28"/>
        <v>131.40619999999998</v>
      </c>
      <c r="CT8" s="10">
        <v>24</v>
      </c>
      <c r="CU8" s="42">
        <v>27</v>
      </c>
      <c r="CV8" s="42">
        <f t="shared" si="29"/>
        <v>3</v>
      </c>
      <c r="CW8" s="8">
        <f t="shared" si="30"/>
        <v>17</v>
      </c>
      <c r="CX8" s="8">
        <f t="shared" si="31"/>
        <v>51</v>
      </c>
      <c r="CY8" s="8">
        <f t="shared" si="30"/>
        <v>80</v>
      </c>
      <c r="CZ8" s="8">
        <f t="shared" si="30"/>
        <v>49</v>
      </c>
      <c r="DA8" s="10">
        <f>SUMIF('BANCO JUL'!$B$2:$B$300,'EDC GENERAL'!$B8,'BANCO JUL'!$E$2:$E$300)</f>
        <v>0</v>
      </c>
      <c r="DB8" s="10">
        <f t="shared" si="32"/>
        <v>-180</v>
      </c>
      <c r="DD8" s="42">
        <v>27</v>
      </c>
      <c r="DE8" s="42">
        <v>31</v>
      </c>
      <c r="DF8" s="42">
        <f t="shared" si="33"/>
        <v>4</v>
      </c>
      <c r="DG8" s="8">
        <f t="shared" si="34"/>
        <v>15</v>
      </c>
      <c r="DH8" s="8">
        <f t="shared" si="35"/>
        <v>60</v>
      </c>
      <c r="DI8" s="8">
        <f t="shared" si="34"/>
        <v>80</v>
      </c>
      <c r="DJ8" s="8">
        <f t="shared" si="34"/>
        <v>17</v>
      </c>
      <c r="DK8" s="10">
        <f>SUMIF('BANCO JUL'!$B$2:$B$300,'EDC GENERAL'!$B8,'BANCO JUL'!$E$2:$E$300)</f>
        <v>0</v>
      </c>
      <c r="DL8" s="10">
        <f t="shared" si="36"/>
        <v>-157</v>
      </c>
      <c r="DN8" s="42">
        <v>31</v>
      </c>
      <c r="DO8" s="42">
        <v>35</v>
      </c>
      <c r="DP8" s="42">
        <f t="shared" si="37"/>
        <v>4</v>
      </c>
      <c r="DQ8" s="8">
        <f t="shared" si="38"/>
        <v>16</v>
      </c>
      <c r="DR8" s="8">
        <f t="shared" si="39"/>
        <v>64</v>
      </c>
      <c r="DS8" s="8">
        <f t="shared" si="38"/>
        <v>80</v>
      </c>
      <c r="DT8" s="8">
        <f t="shared" si="38"/>
        <v>63</v>
      </c>
      <c r="DU8" s="10">
        <f>SUMIF('BANCO JUL'!$B$2:$B$300,'EDC GENERAL'!$B8,'BANCO JUL'!$E$2:$E$300)</f>
        <v>0</v>
      </c>
      <c r="DV8" s="10">
        <f t="shared" si="40"/>
        <v>-207</v>
      </c>
      <c r="DX8" s="42">
        <v>35</v>
      </c>
      <c r="DY8" s="42">
        <v>37</v>
      </c>
      <c r="DZ8" s="42">
        <f t="shared" si="41"/>
        <v>2</v>
      </c>
      <c r="EA8" s="8">
        <f t="shared" si="42"/>
        <v>15</v>
      </c>
      <c r="EB8" s="8">
        <f t="shared" si="43"/>
        <v>30</v>
      </c>
      <c r="EC8" s="8">
        <f t="shared" si="42"/>
        <v>80</v>
      </c>
      <c r="ED8" s="8">
        <f t="shared" si="42"/>
        <v>64</v>
      </c>
      <c r="EE8" s="10">
        <f>SUMIF('BANCO JUL'!$B$2:$B$300,'EDC GENERAL'!$B8,'BANCO JUL'!$E$2:$E$300)</f>
        <v>0</v>
      </c>
      <c r="EF8" s="10">
        <f>EE8-SUM(EB8:ED8)</f>
        <v>-174</v>
      </c>
      <c r="EG8" s="24"/>
      <c r="EH8" s="42">
        <v>37</v>
      </c>
      <c r="EI8" s="42">
        <v>43.76</v>
      </c>
      <c r="EJ8" s="41">
        <f t="shared" si="45"/>
        <v>6.759999999999998</v>
      </c>
      <c r="EK8" s="8">
        <f t="shared" si="46"/>
        <v>13.01</v>
      </c>
      <c r="EL8" s="8">
        <f t="shared" si="47"/>
        <v>87.947599999999966</v>
      </c>
      <c r="EM8" s="8">
        <f t="shared" si="46"/>
        <v>80</v>
      </c>
      <c r="EN8" s="8">
        <f t="shared" si="46"/>
        <v>21.79</v>
      </c>
      <c r="EO8" s="10">
        <f>SUMIF('BANCO NOV'!$B$2:$B$300,'EDC GENERAL'!$B8,'BANCO NOV'!$E$2:$E$300)</f>
        <v>0</v>
      </c>
      <c r="EP8" s="10">
        <f t="shared" si="48"/>
        <v>-189.73759999999996</v>
      </c>
      <c r="EQ8" s="24">
        <f t="shared" si="49"/>
        <v>189.73759999999996</v>
      </c>
      <c r="ER8" s="42">
        <v>43.76</v>
      </c>
      <c r="ES8" s="42">
        <v>57.024099999999997</v>
      </c>
      <c r="ET8" s="42">
        <f t="shared" si="50"/>
        <v>13.264099999999999</v>
      </c>
      <c r="EU8" s="8">
        <f t="shared" si="51"/>
        <v>19.78</v>
      </c>
      <c r="EV8" s="8">
        <f t="shared" si="52"/>
        <v>262.36389800000001</v>
      </c>
      <c r="EW8" s="8">
        <f t="shared" si="51"/>
        <v>80</v>
      </c>
      <c r="EX8" s="8">
        <f t="shared" si="51"/>
        <v>62.02</v>
      </c>
      <c r="EY8" s="10">
        <f>SUMIF('BANCO DIC'!$B$2:$B$300,'EDC GENERAL'!$B8,'BANCO DIC'!$E$2:$E$300)</f>
        <v>0</v>
      </c>
      <c r="EZ8" s="10">
        <f t="shared" si="53"/>
        <v>-404.38389799999999</v>
      </c>
      <c r="FA8" s="24">
        <f t="shared" si="54"/>
        <v>404.38389799999999</v>
      </c>
      <c r="FB8" s="42">
        <v>57.024099999999997</v>
      </c>
      <c r="FC8" s="42">
        <v>69.134</v>
      </c>
      <c r="FD8" s="42">
        <f t="shared" si="55"/>
        <v>12.109900000000003</v>
      </c>
      <c r="FE8" s="8">
        <f t="shared" si="56"/>
        <v>14.68234064785789</v>
      </c>
      <c r="FF8" s="8">
        <f t="shared" si="57"/>
        <v>177.80167701149432</v>
      </c>
      <c r="FG8" s="8">
        <f t="shared" si="56"/>
        <v>80</v>
      </c>
      <c r="FH8" s="8">
        <f t="shared" si="56"/>
        <v>26.942462147335423</v>
      </c>
      <c r="FI8" s="10">
        <f>SUMIF('BANCO DIC'!$B$2:$B$300,'EDC GENERAL'!$B8,'BANCO DIC'!$E$2:$E$300)</f>
        <v>0</v>
      </c>
      <c r="FJ8" s="10">
        <f t="shared" si="58"/>
        <v>-284.7441391588298</v>
      </c>
      <c r="FK8" s="24">
        <f t="shared" si="59"/>
        <v>284.7441391588298</v>
      </c>
      <c r="FL8" s="42">
        <v>69.134</v>
      </c>
      <c r="FM8" s="42"/>
      <c r="FN8" s="42">
        <f t="shared" si="60"/>
        <v>-69.134</v>
      </c>
      <c r="FO8" s="8">
        <f t="shared" si="61"/>
        <v>19.78</v>
      </c>
      <c r="FP8" s="8">
        <f t="shared" si="62"/>
        <v>-1367.4705200000001</v>
      </c>
      <c r="FQ8" s="8">
        <f t="shared" si="61"/>
        <v>80</v>
      </c>
      <c r="FR8" s="8">
        <f t="shared" si="61"/>
        <v>62.02</v>
      </c>
      <c r="FS8" s="10">
        <f>SUMIF('BANCO DIC'!$B$2:$B$300,'EDC GENERAL'!$B8,'BANCO DIC'!$E$2:$E$300)</f>
        <v>0</v>
      </c>
      <c r="FT8" s="10">
        <f t="shared" si="63"/>
        <v>1225.4505200000001</v>
      </c>
    </row>
    <row r="9" spans="1:176" ht="15.75" customHeight="1" outlineLevel="1" thickBot="1" x14ac:dyDescent="0.3">
      <c r="A9" s="11" t="s">
        <v>420</v>
      </c>
      <c r="B9" s="74" t="s">
        <v>251</v>
      </c>
      <c r="C9" s="66"/>
      <c r="D9" s="12"/>
      <c r="E9" s="12"/>
      <c r="F9" s="63"/>
      <c r="G9" s="74"/>
      <c r="H9" s="74"/>
      <c r="I9" s="63"/>
      <c r="J9" s="66"/>
      <c r="L9" s="66"/>
      <c r="M9" s="12"/>
      <c r="N9" s="12"/>
      <c r="O9" s="63"/>
      <c r="P9" s="74"/>
      <c r="Q9" s="74"/>
      <c r="R9" s="63"/>
      <c r="S9" s="66"/>
      <c r="V9" s="13"/>
      <c r="W9" s="13"/>
      <c r="X9" s="13"/>
      <c r="Y9" s="13"/>
      <c r="Z9" s="13"/>
      <c r="AA9" s="13"/>
      <c r="AC9" s="74">
        <v>0.05</v>
      </c>
      <c r="AD9" s="8"/>
      <c r="AE9" s="8"/>
      <c r="AF9" s="8"/>
      <c r="AG9" s="8"/>
      <c r="AH9" s="8"/>
      <c r="AI9" s="10">
        <f t="shared" si="2"/>
        <v>0</v>
      </c>
      <c r="AJ9" s="8"/>
      <c r="AK9" s="32">
        <f t="shared" si="0"/>
        <v>0.05</v>
      </c>
      <c r="AL9" s="54">
        <v>1000</v>
      </c>
      <c r="AM9" s="55">
        <v>538</v>
      </c>
      <c r="AN9" s="41">
        <v>500</v>
      </c>
      <c r="AO9" s="9">
        <v>500</v>
      </c>
      <c r="AP9" s="8"/>
      <c r="AQ9" s="8"/>
      <c r="AR9" s="8">
        <v>-2538</v>
      </c>
      <c r="AS9" s="2">
        <f t="shared" si="64"/>
        <v>2538</v>
      </c>
      <c r="AT9" s="2">
        <f t="shared" si="65"/>
        <v>0</v>
      </c>
      <c r="AU9" s="24">
        <f t="shared" si="3"/>
        <v>-2538</v>
      </c>
      <c r="AV9" s="54">
        <v>81</v>
      </c>
      <c r="AW9" s="54">
        <v>82.3</v>
      </c>
      <c r="AX9" s="41">
        <f t="shared" si="67"/>
        <v>1.2999999999999972</v>
      </c>
      <c r="AY9" s="8">
        <v>24.71</v>
      </c>
      <c r="AZ9" s="9">
        <f t="shared" si="66"/>
        <v>32.122999999999934</v>
      </c>
      <c r="BA9" s="9">
        <v>183</v>
      </c>
      <c r="BB9" s="8">
        <v>-215</v>
      </c>
      <c r="BC9" s="2">
        <f t="shared" si="4"/>
        <v>215.12299999999993</v>
      </c>
      <c r="BD9" s="2">
        <f t="shared" si="5"/>
        <v>0.12299999999993361</v>
      </c>
      <c r="BE9" s="24">
        <f t="shared" si="6"/>
        <v>0.12299999999993361</v>
      </c>
      <c r="BF9" s="41">
        <f t="shared" si="7"/>
        <v>82.3</v>
      </c>
      <c r="BG9" s="41">
        <v>84</v>
      </c>
      <c r="BH9" s="41">
        <v>2</v>
      </c>
      <c r="BI9" s="9">
        <f t="shared" si="9"/>
        <v>244.488</v>
      </c>
      <c r="BJ9" s="9">
        <v>200.4</v>
      </c>
      <c r="BK9" s="9">
        <f t="shared" si="10"/>
        <v>44.088000000000001</v>
      </c>
      <c r="BL9" s="9">
        <v>-245</v>
      </c>
      <c r="BM9" s="10">
        <f>SUMIF(ENERO!$B$2:$B$900,'EDC GENERAL'!$B9,ENERO!$E$2:$E$900)</f>
        <v>0</v>
      </c>
      <c r="BN9" s="10">
        <f t="shared" si="11"/>
        <v>0.51200000000000045</v>
      </c>
      <c r="BO9" s="24">
        <f t="shared" si="12"/>
        <v>-0.51200000000000045</v>
      </c>
      <c r="BP9" s="41">
        <f t="shared" si="13"/>
        <v>84</v>
      </c>
      <c r="BQ9" s="41">
        <v>85</v>
      </c>
      <c r="BR9" s="41">
        <f t="shared" si="14"/>
        <v>1</v>
      </c>
      <c r="BS9" s="9">
        <f t="shared" si="15"/>
        <v>228.28640000000001</v>
      </c>
      <c r="BT9" s="9">
        <v>187.12</v>
      </c>
      <c r="BU9" s="9">
        <f t="shared" si="16"/>
        <v>41.166400000000003</v>
      </c>
      <c r="BV9" s="9">
        <v>-228</v>
      </c>
      <c r="BW9" s="10">
        <f>SUMIF(ENERO!$B$2:$B$900,'EDC GENERAL'!$B9,ENERO!$E$2:$E$900)</f>
        <v>0</v>
      </c>
      <c r="BX9" s="10">
        <f t="shared" si="17"/>
        <v>-0.28640000000001464</v>
      </c>
      <c r="BY9" s="24">
        <f t="shared" si="18"/>
        <v>0.28640000000001464</v>
      </c>
      <c r="BZ9" s="41">
        <f t="shared" si="19"/>
        <v>85</v>
      </c>
      <c r="CA9" s="42">
        <v>86</v>
      </c>
      <c r="CB9" s="41">
        <f t="shared" si="20"/>
        <v>1</v>
      </c>
      <c r="CC9" s="24">
        <f t="shared" si="21"/>
        <v>228.28640000000001</v>
      </c>
      <c r="CD9" s="8">
        <v>187.12</v>
      </c>
      <c r="CE9" s="9">
        <f t="shared" si="1"/>
        <v>41.166400000000003</v>
      </c>
      <c r="CF9" s="8">
        <f t="shared" si="22"/>
        <v>0</v>
      </c>
      <c r="CG9" s="10">
        <v>228</v>
      </c>
      <c r="CH9" s="2">
        <f t="shared" si="23"/>
        <v>0.28640000000001464</v>
      </c>
      <c r="CJ9" s="41">
        <f t="shared" si="24"/>
        <v>86</v>
      </c>
      <c r="CK9" s="42">
        <v>88</v>
      </c>
      <c r="CL9" s="42">
        <f t="shared" si="25"/>
        <v>2</v>
      </c>
      <c r="CM9" s="8">
        <v>79.44</v>
      </c>
      <c r="CN9" s="9">
        <f t="shared" si="26"/>
        <v>17.476800000000001</v>
      </c>
      <c r="CO9" s="8">
        <f t="shared" si="27"/>
        <v>0</v>
      </c>
      <c r="CP9" s="8">
        <f t="shared" si="27"/>
        <v>0</v>
      </c>
      <c r="CQ9" s="10">
        <f>SUMIF('BANCO JUN'!$B$2:$B$300,'EDC GENERAL'!$B9,'BANCO JUN'!$E$2:$E$300)</f>
        <v>0</v>
      </c>
      <c r="CR9" s="2">
        <f t="shared" si="28"/>
        <v>96.916799999999995</v>
      </c>
      <c r="CT9" s="10">
        <v>7</v>
      </c>
      <c r="CU9" s="42">
        <v>9</v>
      </c>
      <c r="CV9" s="42">
        <f t="shared" si="29"/>
        <v>2</v>
      </c>
      <c r="CW9" s="8">
        <f t="shared" si="30"/>
        <v>17</v>
      </c>
      <c r="CX9" s="8">
        <f t="shared" si="31"/>
        <v>34</v>
      </c>
      <c r="CY9" s="8">
        <f t="shared" si="30"/>
        <v>80</v>
      </c>
      <c r="CZ9" s="8">
        <f t="shared" si="30"/>
        <v>49</v>
      </c>
      <c r="DA9" s="10">
        <f>SUMIF('BANCO JUL'!$B$2:$B$300,'EDC GENERAL'!$B9,'BANCO JUL'!$E$2:$E$300)</f>
        <v>0</v>
      </c>
      <c r="DB9" s="10">
        <f t="shared" si="32"/>
        <v>-163</v>
      </c>
      <c r="DD9" s="42">
        <v>9</v>
      </c>
      <c r="DE9" s="42">
        <v>9</v>
      </c>
      <c r="DF9" s="42">
        <f t="shared" si="33"/>
        <v>0</v>
      </c>
      <c r="DG9" s="8">
        <f t="shared" si="34"/>
        <v>15</v>
      </c>
      <c r="DH9" s="8">
        <f t="shared" si="35"/>
        <v>0</v>
      </c>
      <c r="DI9" s="8">
        <f t="shared" si="34"/>
        <v>80</v>
      </c>
      <c r="DJ9" s="8">
        <f t="shared" si="34"/>
        <v>17</v>
      </c>
      <c r="DK9" s="10">
        <f>SUMIF('BANCO JUL'!$B$2:$B$300,'EDC GENERAL'!$B9,'BANCO JUL'!$E$2:$E$300)</f>
        <v>0</v>
      </c>
      <c r="DL9" s="10">
        <f t="shared" si="36"/>
        <v>-97</v>
      </c>
      <c r="DN9" s="42">
        <v>9</v>
      </c>
      <c r="DO9" s="42">
        <v>9</v>
      </c>
      <c r="DP9" s="42">
        <f t="shared" si="37"/>
        <v>0</v>
      </c>
      <c r="DQ9" s="8">
        <f t="shared" si="38"/>
        <v>16</v>
      </c>
      <c r="DR9" s="8">
        <f t="shared" si="39"/>
        <v>0</v>
      </c>
      <c r="DS9" s="8">
        <f t="shared" si="38"/>
        <v>80</v>
      </c>
      <c r="DT9" s="8">
        <f t="shared" si="38"/>
        <v>63</v>
      </c>
      <c r="DU9" s="10">
        <f>SUMIF('BANCO JUL'!$B$2:$B$300,'EDC GENERAL'!$B9,'BANCO JUL'!$E$2:$E$300)</f>
        <v>0</v>
      </c>
      <c r="DV9" s="10">
        <f t="shared" si="40"/>
        <v>-143</v>
      </c>
      <c r="DX9" s="42">
        <v>9</v>
      </c>
      <c r="DY9" s="42">
        <v>9</v>
      </c>
      <c r="DZ9" s="42">
        <f t="shared" si="41"/>
        <v>0</v>
      </c>
      <c r="EA9" s="8">
        <f t="shared" si="42"/>
        <v>15</v>
      </c>
      <c r="EB9" s="8">
        <f t="shared" si="43"/>
        <v>0</v>
      </c>
      <c r="EC9" s="8">
        <f t="shared" si="42"/>
        <v>80</v>
      </c>
      <c r="ED9" s="8">
        <f t="shared" si="42"/>
        <v>64</v>
      </c>
      <c r="EE9" s="10">
        <f>SUMIF('BANCO JUL'!$B$2:$B$300,'EDC GENERAL'!$B9,'BANCO JUL'!$E$2:$E$300)</f>
        <v>0</v>
      </c>
      <c r="EF9" s="10">
        <f t="shared" si="44"/>
        <v>-144</v>
      </c>
      <c r="EG9" s="49" t="s">
        <v>62</v>
      </c>
      <c r="EH9" s="50">
        <v>9</v>
      </c>
      <c r="EI9" s="50"/>
      <c r="EJ9" s="51"/>
      <c r="EK9" s="52">
        <f t="shared" si="46"/>
        <v>13.01</v>
      </c>
      <c r="EL9" s="52">
        <f t="shared" si="47"/>
        <v>0</v>
      </c>
      <c r="EM9" s="52">
        <f t="shared" si="46"/>
        <v>80</v>
      </c>
      <c r="EN9" s="52">
        <f t="shared" si="46"/>
        <v>21.79</v>
      </c>
      <c r="EO9" s="53">
        <f>SUMIF('BANCO NOV'!$B$2:$B$300,'EDC GENERAL'!$B9,'BANCO NOV'!$E$2:$E$300)</f>
        <v>0</v>
      </c>
      <c r="EP9" s="10">
        <f t="shared" si="48"/>
        <v>-101.78999999999999</v>
      </c>
      <c r="EQ9" s="24">
        <f t="shared" si="49"/>
        <v>101.78999999999999</v>
      </c>
      <c r="ER9" s="50"/>
      <c r="ES9" s="42"/>
      <c r="ET9" s="42">
        <f t="shared" si="50"/>
        <v>0</v>
      </c>
      <c r="EU9" s="8">
        <f t="shared" si="51"/>
        <v>19.78</v>
      </c>
      <c r="EV9" s="8">
        <f t="shared" si="52"/>
        <v>0</v>
      </c>
      <c r="EW9" s="8">
        <f t="shared" si="51"/>
        <v>80</v>
      </c>
      <c r="EX9" s="8">
        <f t="shared" si="51"/>
        <v>62.02</v>
      </c>
      <c r="EY9" s="10">
        <f>SUMIF('BANCO DIC'!$B$2:$B$300,'EDC GENERAL'!$B9,'BANCO DIC'!$E$2:$E$300)</f>
        <v>0</v>
      </c>
      <c r="EZ9" s="10">
        <f t="shared" si="53"/>
        <v>-142.02000000000001</v>
      </c>
      <c r="FA9" s="24">
        <f t="shared" si="54"/>
        <v>142.02000000000001</v>
      </c>
      <c r="FB9" s="42"/>
      <c r="FC9" s="42"/>
      <c r="FD9" s="42">
        <f t="shared" si="55"/>
        <v>0</v>
      </c>
      <c r="FE9" s="8">
        <f t="shared" si="56"/>
        <v>14.68234064785789</v>
      </c>
      <c r="FF9" s="8">
        <f t="shared" si="57"/>
        <v>0</v>
      </c>
      <c r="FG9" s="8">
        <f t="shared" si="56"/>
        <v>80</v>
      </c>
      <c r="FH9" s="8">
        <f t="shared" si="56"/>
        <v>26.942462147335423</v>
      </c>
      <c r="FI9" s="10">
        <f>SUMIF('BANCO DIC'!$B$2:$B$300,'EDC GENERAL'!$B9,'BANCO DIC'!$E$2:$E$300)</f>
        <v>0</v>
      </c>
      <c r="FJ9" s="10">
        <f t="shared" si="58"/>
        <v>-106.94246214733542</v>
      </c>
      <c r="FK9" s="24">
        <f t="shared" si="59"/>
        <v>106.94246214733542</v>
      </c>
      <c r="FL9" s="42"/>
      <c r="FM9" s="42"/>
      <c r="FN9" s="42">
        <f t="shared" si="60"/>
        <v>0</v>
      </c>
      <c r="FO9" s="8">
        <f t="shared" si="61"/>
        <v>19.78</v>
      </c>
      <c r="FP9" s="8">
        <f t="shared" si="62"/>
        <v>0</v>
      </c>
      <c r="FQ9" s="8">
        <f t="shared" si="61"/>
        <v>80</v>
      </c>
      <c r="FR9" s="8">
        <f t="shared" si="61"/>
        <v>62.02</v>
      </c>
      <c r="FS9" s="10">
        <f>SUMIF('BANCO DIC'!$B$2:$B$300,'EDC GENERAL'!$B9,'BANCO DIC'!$E$2:$E$300)</f>
        <v>0</v>
      </c>
      <c r="FT9" s="10">
        <f t="shared" si="63"/>
        <v>-142.02000000000001</v>
      </c>
    </row>
    <row r="10" spans="1:176" ht="15.75" customHeight="1" outlineLevel="1" thickBot="1" x14ac:dyDescent="0.3">
      <c r="A10" s="11" t="s">
        <v>421</v>
      </c>
      <c r="B10" s="74" t="s">
        <v>252</v>
      </c>
      <c r="C10" s="66"/>
      <c r="D10" s="12"/>
      <c r="E10" s="12"/>
      <c r="F10" s="63"/>
      <c r="G10" s="74"/>
      <c r="H10" s="74"/>
      <c r="I10" s="63"/>
      <c r="J10" s="66"/>
      <c r="L10" s="66"/>
      <c r="M10" s="12"/>
      <c r="N10" s="12"/>
      <c r="O10" s="63"/>
      <c r="P10" s="74"/>
      <c r="Q10" s="74"/>
      <c r="R10" s="63"/>
      <c r="S10" s="66"/>
      <c r="V10" s="13"/>
      <c r="W10" s="13"/>
      <c r="X10" s="13"/>
      <c r="Y10" s="13"/>
      <c r="Z10" s="13"/>
      <c r="AA10" s="13"/>
      <c r="AC10" s="74">
        <v>0.06</v>
      </c>
      <c r="AD10" s="8"/>
      <c r="AE10" s="8"/>
      <c r="AF10" s="8"/>
      <c r="AG10" s="8"/>
      <c r="AH10" s="8"/>
      <c r="AI10" s="10">
        <f t="shared" si="2"/>
        <v>0</v>
      </c>
      <c r="AJ10" s="8"/>
      <c r="AK10" s="32">
        <f t="shared" si="0"/>
        <v>0.06</v>
      </c>
      <c r="AL10" s="54">
        <v>1000</v>
      </c>
      <c r="AM10" s="55">
        <v>538</v>
      </c>
      <c r="AN10" s="41">
        <v>500</v>
      </c>
      <c r="AO10" s="9">
        <v>500</v>
      </c>
      <c r="AP10" s="8"/>
      <c r="AQ10" s="8"/>
      <c r="AR10" s="8">
        <v>-2538</v>
      </c>
      <c r="AS10" s="2">
        <f t="shared" si="64"/>
        <v>2538</v>
      </c>
      <c r="AT10" s="2">
        <f t="shared" si="65"/>
        <v>0</v>
      </c>
      <c r="AU10" s="24">
        <f t="shared" si="3"/>
        <v>-2538</v>
      </c>
      <c r="AV10" s="54">
        <v>271</v>
      </c>
      <c r="AW10" s="54">
        <v>277.3</v>
      </c>
      <c r="AX10" s="41">
        <f t="shared" si="67"/>
        <v>6.3000000000000114</v>
      </c>
      <c r="AY10" s="8">
        <v>24.71</v>
      </c>
      <c r="AZ10" s="9">
        <f t="shared" si="66"/>
        <v>155.67300000000029</v>
      </c>
      <c r="BA10" s="9">
        <v>183</v>
      </c>
      <c r="BB10" s="8">
        <v>-338</v>
      </c>
      <c r="BC10" s="2">
        <f t="shared" si="4"/>
        <v>338.67300000000029</v>
      </c>
      <c r="BD10" s="2">
        <f t="shared" si="5"/>
        <v>0.67300000000028604</v>
      </c>
      <c r="BE10" s="24">
        <f t="shared" si="6"/>
        <v>0.67300000000028604</v>
      </c>
      <c r="BF10" s="41">
        <f t="shared" si="7"/>
        <v>277.3</v>
      </c>
      <c r="BG10" s="41">
        <v>288</v>
      </c>
      <c r="BH10" s="41">
        <v>11</v>
      </c>
      <c r="BI10" s="9">
        <f t="shared" si="9"/>
        <v>416.12979999999999</v>
      </c>
      <c r="BJ10" s="9">
        <v>341.09</v>
      </c>
      <c r="BK10" s="9">
        <f t="shared" si="10"/>
        <v>75.0398</v>
      </c>
      <c r="BL10" s="9">
        <v>-416</v>
      </c>
      <c r="BM10" s="10">
        <f>SUMIF(ENERO!$B$2:$B$900,'EDC GENERAL'!$B10,ENERO!$E$2:$E$900)</f>
        <v>0</v>
      </c>
      <c r="BN10" s="10">
        <f t="shared" si="11"/>
        <v>-0.12979999999998881</v>
      </c>
      <c r="BO10" s="24">
        <f t="shared" si="12"/>
        <v>0.12979999999998881</v>
      </c>
      <c r="BP10" s="41">
        <f t="shared" si="13"/>
        <v>288</v>
      </c>
      <c r="BQ10" s="41">
        <v>298</v>
      </c>
      <c r="BR10" s="41">
        <f t="shared" si="14"/>
        <v>10</v>
      </c>
      <c r="BS10" s="9">
        <f t="shared" si="15"/>
        <v>395.73140000000001</v>
      </c>
      <c r="BT10" s="9">
        <v>324.37</v>
      </c>
      <c r="BU10" s="9">
        <f t="shared" si="16"/>
        <v>71.361400000000003</v>
      </c>
      <c r="BV10" s="9">
        <v>-395</v>
      </c>
      <c r="BW10" s="10">
        <f>SUMIF(ENERO!$B$2:$B$900,'EDC GENERAL'!$B10,ENERO!$E$2:$E$900)</f>
        <v>0</v>
      </c>
      <c r="BX10" s="10">
        <f t="shared" si="17"/>
        <v>-0.73140000000000782</v>
      </c>
      <c r="BY10" s="24">
        <f t="shared" si="18"/>
        <v>0.73140000000000782</v>
      </c>
      <c r="BZ10" s="41">
        <f t="shared" si="19"/>
        <v>298</v>
      </c>
      <c r="CA10" s="42">
        <v>308</v>
      </c>
      <c r="CB10" s="41">
        <f t="shared" si="20"/>
        <v>10</v>
      </c>
      <c r="CC10" s="24">
        <f t="shared" si="21"/>
        <v>395.73140000000001</v>
      </c>
      <c r="CD10" s="8">
        <v>324.37</v>
      </c>
      <c r="CE10" s="9">
        <f t="shared" si="1"/>
        <v>71.361400000000003</v>
      </c>
      <c r="CF10" s="8">
        <f t="shared" si="22"/>
        <v>0</v>
      </c>
      <c r="CG10" s="10">
        <v>395</v>
      </c>
      <c r="CH10" s="2">
        <f t="shared" si="23"/>
        <v>0.73140000000000782</v>
      </c>
      <c r="CJ10" s="41">
        <f t="shared" si="24"/>
        <v>308</v>
      </c>
      <c r="CK10" s="42">
        <v>320</v>
      </c>
      <c r="CL10" s="42">
        <f t="shared" si="25"/>
        <v>12</v>
      </c>
      <c r="CM10" s="8">
        <v>239.28</v>
      </c>
      <c r="CN10" s="9">
        <f t="shared" si="26"/>
        <v>52.641600000000004</v>
      </c>
      <c r="CO10" s="8">
        <f t="shared" si="27"/>
        <v>0</v>
      </c>
      <c r="CP10" s="8">
        <f t="shared" si="27"/>
        <v>0</v>
      </c>
      <c r="CQ10" s="10">
        <f>SUMIF('BANCO JUN'!$B$2:$B$300,'EDC GENERAL'!$B10,'BANCO JUN'!$E$2:$E$300)</f>
        <v>0</v>
      </c>
      <c r="CR10" s="2">
        <f t="shared" si="28"/>
        <v>291.92160000000001</v>
      </c>
      <c r="CT10" s="10">
        <v>29</v>
      </c>
      <c r="CU10" s="42">
        <v>41</v>
      </c>
      <c r="CV10" s="42">
        <f t="shared" si="29"/>
        <v>12</v>
      </c>
      <c r="CW10" s="8">
        <f t="shared" si="30"/>
        <v>17</v>
      </c>
      <c r="CX10" s="8">
        <f t="shared" si="31"/>
        <v>204</v>
      </c>
      <c r="CY10" s="8">
        <f t="shared" si="30"/>
        <v>80</v>
      </c>
      <c r="CZ10" s="8">
        <f t="shared" si="30"/>
        <v>49</v>
      </c>
      <c r="DA10" s="10">
        <f>SUMIF('BANCO JUL'!$B$2:$B$300,'EDC GENERAL'!$B10,'BANCO JUL'!$E$2:$E$300)</f>
        <v>0</v>
      </c>
      <c r="DB10" s="10">
        <f t="shared" si="32"/>
        <v>-333</v>
      </c>
      <c r="DD10" s="42">
        <v>41</v>
      </c>
      <c r="DE10" s="42">
        <v>46</v>
      </c>
      <c r="DF10" s="42">
        <f t="shared" si="33"/>
        <v>5</v>
      </c>
      <c r="DG10" s="8">
        <f t="shared" si="34"/>
        <v>15</v>
      </c>
      <c r="DH10" s="8">
        <f t="shared" si="35"/>
        <v>75</v>
      </c>
      <c r="DI10" s="8">
        <f t="shared" si="34"/>
        <v>80</v>
      </c>
      <c r="DJ10" s="8">
        <f t="shared" si="34"/>
        <v>17</v>
      </c>
      <c r="DK10" s="10">
        <f>SUMIF('BANCO JUL'!$B$2:$B$300,'EDC GENERAL'!$B10,'BANCO JUL'!$E$2:$E$300)</f>
        <v>0</v>
      </c>
      <c r="DL10" s="10">
        <f t="shared" si="36"/>
        <v>-172</v>
      </c>
      <c r="DN10" s="42">
        <v>46</v>
      </c>
      <c r="DO10" s="42">
        <v>50</v>
      </c>
      <c r="DP10" s="42">
        <f t="shared" si="37"/>
        <v>4</v>
      </c>
      <c r="DQ10" s="8">
        <f t="shared" si="38"/>
        <v>16</v>
      </c>
      <c r="DR10" s="8">
        <f t="shared" si="39"/>
        <v>64</v>
      </c>
      <c r="DS10" s="8">
        <f t="shared" si="38"/>
        <v>80</v>
      </c>
      <c r="DT10" s="8">
        <f t="shared" si="38"/>
        <v>63</v>
      </c>
      <c r="DU10" s="10">
        <f>SUMIF('BANCO JUL'!$B$2:$B$300,'EDC GENERAL'!$B10,'BANCO JUL'!$E$2:$E$300)</f>
        <v>0</v>
      </c>
      <c r="DV10" s="10">
        <f t="shared" si="40"/>
        <v>-207</v>
      </c>
      <c r="DX10" s="42">
        <v>50</v>
      </c>
      <c r="DY10" s="42">
        <v>54</v>
      </c>
      <c r="DZ10" s="42">
        <f t="shared" si="41"/>
        <v>4</v>
      </c>
      <c r="EA10" s="8">
        <f t="shared" si="42"/>
        <v>15</v>
      </c>
      <c r="EB10" s="8">
        <f t="shared" si="43"/>
        <v>60</v>
      </c>
      <c r="EC10" s="8">
        <f t="shared" si="42"/>
        <v>80</v>
      </c>
      <c r="ED10" s="8">
        <f t="shared" si="42"/>
        <v>64</v>
      </c>
      <c r="EE10" s="10">
        <f>SUMIF('BANCO JUL'!$B$2:$B$300,'EDC GENERAL'!$B10,'BANCO JUL'!$E$2:$E$300)</f>
        <v>0</v>
      </c>
      <c r="EF10" s="10">
        <f t="shared" si="44"/>
        <v>-204</v>
      </c>
      <c r="EG10" s="24"/>
      <c r="EH10" s="42">
        <v>54</v>
      </c>
      <c r="EI10" s="42">
        <v>59.81</v>
      </c>
      <c r="EJ10" s="41">
        <f t="shared" si="45"/>
        <v>5.8100000000000023</v>
      </c>
      <c r="EK10" s="8">
        <f t="shared" si="46"/>
        <v>13.01</v>
      </c>
      <c r="EL10" s="8">
        <f t="shared" si="47"/>
        <v>75.588100000000026</v>
      </c>
      <c r="EM10" s="8">
        <f t="shared" si="46"/>
        <v>80</v>
      </c>
      <c r="EN10" s="8">
        <f t="shared" si="46"/>
        <v>21.79</v>
      </c>
      <c r="EO10" s="10">
        <f>SUMIF('BANCO NOV'!$B$2:$B$300,'EDC GENERAL'!$B10,'BANCO NOV'!$E$2:$E$300)</f>
        <v>0</v>
      </c>
      <c r="EP10" s="10">
        <f t="shared" si="48"/>
        <v>-177.37810000000002</v>
      </c>
      <c r="EQ10" s="24">
        <f t="shared" si="49"/>
        <v>177.37810000000002</v>
      </c>
      <c r="ER10" s="42">
        <v>59.81</v>
      </c>
      <c r="ES10" s="42">
        <v>63.293799999999997</v>
      </c>
      <c r="ET10" s="42">
        <f t="shared" si="50"/>
        <v>3.4837999999999951</v>
      </c>
      <c r="EU10" s="8">
        <f t="shared" si="51"/>
        <v>19.78</v>
      </c>
      <c r="EV10" s="8">
        <f t="shared" si="52"/>
        <v>68.909563999999904</v>
      </c>
      <c r="EW10" s="8">
        <f t="shared" si="51"/>
        <v>80</v>
      </c>
      <c r="EX10" s="8">
        <f t="shared" si="51"/>
        <v>62.02</v>
      </c>
      <c r="EY10" s="10">
        <f>SUMIF('BANCO DIC'!$B$2:$B$300,'EDC GENERAL'!$B10,'BANCO DIC'!$E$2:$E$300)</f>
        <v>0</v>
      </c>
      <c r="EZ10" s="10">
        <f t="shared" si="53"/>
        <v>-210.92956399999991</v>
      </c>
      <c r="FA10" s="24">
        <f t="shared" si="54"/>
        <v>210.92956399999991</v>
      </c>
      <c r="FB10" s="42">
        <v>63.293799999999997</v>
      </c>
      <c r="FC10" s="42">
        <v>66.78</v>
      </c>
      <c r="FD10" s="42">
        <f t="shared" si="55"/>
        <v>3.4862000000000037</v>
      </c>
      <c r="FE10" s="8">
        <f t="shared" si="56"/>
        <v>14.68234064785789</v>
      </c>
      <c r="FF10" s="8">
        <f t="shared" si="57"/>
        <v>51.185575966562233</v>
      </c>
      <c r="FG10" s="8">
        <f t="shared" si="56"/>
        <v>80</v>
      </c>
      <c r="FH10" s="8">
        <f t="shared" si="56"/>
        <v>26.942462147335423</v>
      </c>
      <c r="FI10" s="10">
        <f>SUMIF('BANCO DIC'!$B$2:$B$300,'EDC GENERAL'!$B10,'BANCO DIC'!$E$2:$E$300)</f>
        <v>0</v>
      </c>
      <c r="FJ10" s="10">
        <f t="shared" si="58"/>
        <v>-158.12803811389765</v>
      </c>
      <c r="FK10" s="24">
        <f t="shared" si="59"/>
        <v>158.12803811389765</v>
      </c>
      <c r="FL10" s="42">
        <v>66.78</v>
      </c>
      <c r="FM10" s="42"/>
      <c r="FN10" s="42">
        <f t="shared" si="60"/>
        <v>-66.78</v>
      </c>
      <c r="FO10" s="8">
        <f t="shared" si="61"/>
        <v>19.78</v>
      </c>
      <c r="FP10" s="8">
        <f t="shared" si="62"/>
        <v>-1320.9084</v>
      </c>
      <c r="FQ10" s="8">
        <f t="shared" si="61"/>
        <v>80</v>
      </c>
      <c r="FR10" s="8">
        <f t="shared" si="61"/>
        <v>62.02</v>
      </c>
      <c r="FS10" s="10">
        <f>SUMIF('BANCO DIC'!$B$2:$B$300,'EDC GENERAL'!$B10,'BANCO DIC'!$E$2:$E$300)</f>
        <v>0</v>
      </c>
      <c r="FT10" s="10">
        <f t="shared" si="63"/>
        <v>1178.8884</v>
      </c>
    </row>
    <row r="11" spans="1:176" ht="15.75" outlineLevel="1" thickBot="1" x14ac:dyDescent="0.3">
      <c r="A11" s="11" t="s">
        <v>422</v>
      </c>
      <c r="B11" s="74" t="s">
        <v>253</v>
      </c>
      <c r="C11" s="66"/>
      <c r="D11" s="12"/>
      <c r="E11" s="12"/>
      <c r="F11" s="63"/>
      <c r="G11" s="74"/>
      <c r="H11" s="74"/>
      <c r="I11" s="63"/>
      <c r="J11" s="66"/>
      <c r="L11" s="66"/>
      <c r="M11" s="12"/>
      <c r="N11" s="12"/>
      <c r="O11" s="63"/>
      <c r="P11" s="74"/>
      <c r="Q11" s="74"/>
      <c r="R11" s="63"/>
      <c r="S11" s="66"/>
      <c r="V11" s="13"/>
      <c r="W11" s="13"/>
      <c r="X11" s="13"/>
      <c r="Y11" s="13"/>
      <c r="Z11" s="13"/>
      <c r="AA11" s="13"/>
      <c r="AC11" s="74">
        <v>7.0000000000000007E-2</v>
      </c>
      <c r="AD11" s="8"/>
      <c r="AE11" s="8"/>
      <c r="AF11" s="8"/>
      <c r="AG11" s="8"/>
      <c r="AH11" s="8"/>
      <c r="AI11" s="10">
        <f t="shared" si="2"/>
        <v>0</v>
      </c>
      <c r="AJ11" s="8"/>
      <c r="AK11" s="32">
        <f t="shared" si="0"/>
        <v>7.0000000000000007E-2</v>
      </c>
      <c r="AL11" s="54">
        <v>1000</v>
      </c>
      <c r="AM11" s="55">
        <v>538</v>
      </c>
      <c r="AN11" s="41">
        <v>500</v>
      </c>
      <c r="AO11" s="9">
        <v>500</v>
      </c>
      <c r="AP11" s="8"/>
      <c r="AQ11" s="8"/>
      <c r="AR11" s="8">
        <v>-2538</v>
      </c>
      <c r="AS11" s="2">
        <f t="shared" si="64"/>
        <v>2538</v>
      </c>
      <c r="AT11" s="2">
        <f t="shared" si="65"/>
        <v>0</v>
      </c>
      <c r="AU11" s="24">
        <f t="shared" si="3"/>
        <v>-2538</v>
      </c>
      <c r="AV11" s="54">
        <v>114</v>
      </c>
      <c r="AW11" s="54">
        <v>117</v>
      </c>
      <c r="AX11" s="41">
        <f t="shared" si="67"/>
        <v>3</v>
      </c>
      <c r="AY11" s="8">
        <v>24.71</v>
      </c>
      <c r="AZ11" s="9">
        <f t="shared" si="66"/>
        <v>74.13</v>
      </c>
      <c r="BA11" s="9">
        <v>183</v>
      </c>
      <c r="BB11" s="8">
        <v>-257</v>
      </c>
      <c r="BC11" s="2">
        <f t="shared" si="4"/>
        <v>257.13</v>
      </c>
      <c r="BD11" s="2">
        <f t="shared" si="5"/>
        <v>0.12999999999999545</v>
      </c>
      <c r="BE11" s="24">
        <f t="shared" si="6"/>
        <v>0.12999999999999545</v>
      </c>
      <c r="BF11" s="41">
        <f t="shared" si="7"/>
        <v>117</v>
      </c>
      <c r="BG11" s="41">
        <v>120</v>
      </c>
      <c r="BH11" s="41">
        <f t="shared" si="8"/>
        <v>3</v>
      </c>
      <c r="BI11" s="9">
        <f t="shared" si="9"/>
        <v>261.22640000000001</v>
      </c>
      <c r="BJ11" s="9">
        <v>214.12</v>
      </c>
      <c r="BK11" s="9">
        <f t="shared" si="10"/>
        <v>47.106400000000001</v>
      </c>
      <c r="BL11" s="9">
        <v>-261</v>
      </c>
      <c r="BM11" s="10">
        <f>SUMIF(ENERO!$B$2:$B$900,'EDC GENERAL'!$B11,ENERO!$E$2:$E$900)</f>
        <v>0</v>
      </c>
      <c r="BN11" s="10">
        <f t="shared" si="11"/>
        <v>-0.22640000000001237</v>
      </c>
      <c r="BO11" s="24">
        <f t="shared" si="12"/>
        <v>0.22640000000001237</v>
      </c>
      <c r="BP11" s="41">
        <f t="shared" si="13"/>
        <v>120</v>
      </c>
      <c r="BQ11" s="41">
        <v>124</v>
      </c>
      <c r="BR11" s="41">
        <f t="shared" si="14"/>
        <v>4</v>
      </c>
      <c r="BS11" s="9">
        <f t="shared" si="15"/>
        <v>278.53820000000002</v>
      </c>
      <c r="BT11" s="9">
        <v>228.31</v>
      </c>
      <c r="BU11" s="9">
        <f t="shared" si="16"/>
        <v>50.228200000000001</v>
      </c>
      <c r="BV11" s="9">
        <v>-280</v>
      </c>
      <c r="BW11" s="10">
        <f>SUMIF(ENERO!$B$2:$B$900,'EDC GENERAL'!$B11,ENERO!$E$2:$E$900)</f>
        <v>0</v>
      </c>
      <c r="BX11" s="10">
        <f t="shared" si="17"/>
        <v>1.4617999999999824</v>
      </c>
      <c r="BY11" s="24">
        <f t="shared" si="18"/>
        <v>-1.4617999999999824</v>
      </c>
      <c r="BZ11" s="41">
        <f t="shared" si="19"/>
        <v>124</v>
      </c>
      <c r="CA11" s="42">
        <v>127</v>
      </c>
      <c r="CB11" s="41">
        <f t="shared" si="20"/>
        <v>3</v>
      </c>
      <c r="CC11" s="24">
        <f t="shared" si="21"/>
        <v>261.22640000000001</v>
      </c>
      <c r="CD11" s="8">
        <v>214.12</v>
      </c>
      <c r="CE11" s="9">
        <f t="shared" si="1"/>
        <v>47.106400000000001</v>
      </c>
      <c r="CF11" s="8">
        <f t="shared" si="22"/>
        <v>0</v>
      </c>
      <c r="CG11" s="10">
        <v>261</v>
      </c>
      <c r="CH11" s="2">
        <f t="shared" si="23"/>
        <v>0.22640000000001237</v>
      </c>
      <c r="CJ11" s="41">
        <f t="shared" si="24"/>
        <v>127</v>
      </c>
      <c r="CK11" s="42">
        <v>138</v>
      </c>
      <c r="CL11" s="42">
        <f t="shared" si="25"/>
        <v>11</v>
      </c>
      <c r="CM11" s="9">
        <v>221.97</v>
      </c>
      <c r="CN11" s="9">
        <f t="shared" si="26"/>
        <v>48.833399999999997</v>
      </c>
      <c r="CO11" s="8">
        <f t="shared" si="27"/>
        <v>0</v>
      </c>
      <c r="CP11" s="8">
        <f t="shared" si="27"/>
        <v>0</v>
      </c>
      <c r="CQ11" s="10">
        <f>SUMIF('BANCO JUN'!$B$2:$B$300,'EDC GENERAL'!$B11,'BANCO JUN'!$E$2:$E$300)</f>
        <v>0</v>
      </c>
      <c r="CR11" s="2">
        <f t="shared" si="28"/>
        <v>270.80340000000001</v>
      </c>
      <c r="CT11" s="10">
        <v>17</v>
      </c>
      <c r="CU11" s="42">
        <v>32</v>
      </c>
      <c r="CV11" s="42">
        <f t="shared" si="29"/>
        <v>15</v>
      </c>
      <c r="CW11" s="8">
        <f t="shared" si="30"/>
        <v>17</v>
      </c>
      <c r="CX11" s="8">
        <f t="shared" si="31"/>
        <v>255</v>
      </c>
      <c r="CY11" s="8">
        <f t="shared" si="30"/>
        <v>80</v>
      </c>
      <c r="CZ11" s="8">
        <f t="shared" si="30"/>
        <v>49</v>
      </c>
      <c r="DA11" s="10">
        <f>SUMIF('BANCO JUL'!$B$2:$B$300,'EDC GENERAL'!$B11,'BANCO JUL'!$E$2:$E$300)</f>
        <v>0</v>
      </c>
      <c r="DB11" s="10">
        <f t="shared" si="32"/>
        <v>-384</v>
      </c>
      <c r="DD11" s="42">
        <v>32</v>
      </c>
      <c r="DE11" s="42">
        <v>37</v>
      </c>
      <c r="DF11" s="42">
        <f t="shared" si="33"/>
        <v>5</v>
      </c>
      <c r="DG11" s="8">
        <f t="shared" si="34"/>
        <v>15</v>
      </c>
      <c r="DH11" s="8">
        <f t="shared" si="35"/>
        <v>75</v>
      </c>
      <c r="DI11" s="8">
        <f t="shared" si="34"/>
        <v>80</v>
      </c>
      <c r="DJ11" s="8">
        <f t="shared" si="34"/>
        <v>17</v>
      </c>
      <c r="DK11" s="10">
        <f>SUMIF('BANCO JUL'!$B$2:$B$300,'EDC GENERAL'!$B11,'BANCO JUL'!$E$2:$E$300)</f>
        <v>0</v>
      </c>
      <c r="DL11" s="10">
        <f t="shared" si="36"/>
        <v>-172</v>
      </c>
      <c r="DN11" s="42">
        <v>37</v>
      </c>
      <c r="DO11" s="42">
        <v>41</v>
      </c>
      <c r="DP11" s="42">
        <f t="shared" si="37"/>
        <v>4</v>
      </c>
      <c r="DQ11" s="8">
        <f t="shared" si="38"/>
        <v>16</v>
      </c>
      <c r="DR11" s="8">
        <f t="shared" si="39"/>
        <v>64</v>
      </c>
      <c r="DS11" s="8">
        <f t="shared" si="38"/>
        <v>80</v>
      </c>
      <c r="DT11" s="8">
        <f t="shared" si="38"/>
        <v>63</v>
      </c>
      <c r="DU11" s="10">
        <f>SUMIF('BANCO JUL'!$B$2:$B$300,'EDC GENERAL'!$B11,'BANCO JUL'!$E$2:$E$300)</f>
        <v>0</v>
      </c>
      <c r="DV11" s="10">
        <f t="shared" si="40"/>
        <v>-207</v>
      </c>
      <c r="DX11" s="42">
        <v>41</v>
      </c>
      <c r="DY11" s="42">
        <v>47</v>
      </c>
      <c r="DZ11" s="42">
        <f t="shared" si="41"/>
        <v>6</v>
      </c>
      <c r="EA11" s="8">
        <f t="shared" si="42"/>
        <v>15</v>
      </c>
      <c r="EB11" s="8">
        <f t="shared" si="43"/>
        <v>90</v>
      </c>
      <c r="EC11" s="8">
        <f t="shared" si="42"/>
        <v>80</v>
      </c>
      <c r="ED11" s="8">
        <f t="shared" si="42"/>
        <v>64</v>
      </c>
      <c r="EE11" s="10">
        <f>SUMIF('BANCO JUL'!$B$2:$B$300,'EDC GENERAL'!$B11,'BANCO JUL'!$E$2:$E$300)</f>
        <v>0</v>
      </c>
      <c r="EF11" s="10">
        <f t="shared" si="44"/>
        <v>-234</v>
      </c>
      <c r="EG11" s="24"/>
      <c r="EH11" s="42">
        <v>47</v>
      </c>
      <c r="EI11" s="42">
        <v>50.119500000000002</v>
      </c>
      <c r="EJ11" s="41">
        <f t="shared" si="45"/>
        <v>3.1195000000000022</v>
      </c>
      <c r="EK11" s="8">
        <f t="shared" si="46"/>
        <v>13.01</v>
      </c>
      <c r="EL11" s="8">
        <f t="shared" si="47"/>
        <v>40.584695000000025</v>
      </c>
      <c r="EM11" s="8">
        <f t="shared" si="46"/>
        <v>80</v>
      </c>
      <c r="EN11" s="8">
        <f t="shared" si="46"/>
        <v>21.79</v>
      </c>
      <c r="EO11" s="10">
        <f>SUMIF('BANCO NOV'!$B$2:$B$300,'EDC GENERAL'!$B11,'BANCO NOV'!$E$2:$E$300)</f>
        <v>0</v>
      </c>
      <c r="EP11" s="10">
        <f t="shared" si="48"/>
        <v>-142.37469500000003</v>
      </c>
      <c r="EQ11" s="24">
        <f t="shared" si="49"/>
        <v>142.37469500000003</v>
      </c>
      <c r="ER11" s="42">
        <v>50.119500000000002</v>
      </c>
      <c r="ES11" s="42">
        <v>53.943600000000004</v>
      </c>
      <c r="ET11" s="42">
        <f t="shared" si="50"/>
        <v>3.8241000000000014</v>
      </c>
      <c r="EU11" s="8">
        <f t="shared" si="51"/>
        <v>19.78</v>
      </c>
      <c r="EV11" s="8">
        <f t="shared" si="52"/>
        <v>75.640698000000029</v>
      </c>
      <c r="EW11" s="8">
        <f t="shared" si="51"/>
        <v>80</v>
      </c>
      <c r="EX11" s="8">
        <f t="shared" si="51"/>
        <v>62.02</v>
      </c>
      <c r="EY11" s="10">
        <f>SUMIF('BANCO DIC'!$B$2:$B$300,'EDC GENERAL'!$B11,'BANCO DIC'!$E$2:$E$300)</f>
        <v>0</v>
      </c>
      <c r="EZ11" s="10">
        <f t="shared" si="53"/>
        <v>-217.66069800000005</v>
      </c>
      <c r="FA11" s="24">
        <f t="shared" si="54"/>
        <v>217.66069800000005</v>
      </c>
      <c r="FB11" s="42">
        <v>53.943600000000004</v>
      </c>
      <c r="FC11" s="42">
        <v>57.955599999999997</v>
      </c>
      <c r="FD11" s="42">
        <f t="shared" si="55"/>
        <v>4.0119999999999933</v>
      </c>
      <c r="FE11" s="8">
        <f t="shared" si="56"/>
        <v>14.68234064785789</v>
      </c>
      <c r="FF11" s="8">
        <f t="shared" si="57"/>
        <v>58.90555067920576</v>
      </c>
      <c r="FG11" s="8">
        <f t="shared" si="56"/>
        <v>80</v>
      </c>
      <c r="FH11" s="8">
        <f t="shared" si="56"/>
        <v>26.942462147335423</v>
      </c>
      <c r="FI11" s="10">
        <f>SUMIF('BANCO DIC'!$B$2:$B$300,'EDC GENERAL'!$B11,'BANCO DIC'!$E$2:$E$300)</f>
        <v>0</v>
      </c>
      <c r="FJ11" s="10">
        <f t="shared" si="58"/>
        <v>-165.84801282654118</v>
      </c>
      <c r="FK11" s="24">
        <f t="shared" si="59"/>
        <v>165.84801282654118</v>
      </c>
      <c r="FL11" s="42">
        <v>57.955599999999997</v>
      </c>
      <c r="FM11" s="42"/>
      <c r="FN11" s="42">
        <f t="shared" si="60"/>
        <v>-57.955599999999997</v>
      </c>
      <c r="FO11" s="8">
        <f t="shared" si="61"/>
        <v>19.78</v>
      </c>
      <c r="FP11" s="8">
        <f t="shared" si="62"/>
        <v>-1146.361768</v>
      </c>
      <c r="FQ11" s="8">
        <f t="shared" si="61"/>
        <v>80</v>
      </c>
      <c r="FR11" s="8">
        <f t="shared" si="61"/>
        <v>62.02</v>
      </c>
      <c r="FS11" s="10">
        <f>SUMIF('BANCO DIC'!$B$2:$B$300,'EDC GENERAL'!$B11,'BANCO DIC'!$E$2:$E$300)</f>
        <v>0</v>
      </c>
      <c r="FT11" s="10">
        <f t="shared" si="63"/>
        <v>1004.341768</v>
      </c>
    </row>
    <row r="12" spans="1:176" ht="15.75" outlineLevel="1" thickBot="1" x14ac:dyDescent="0.3">
      <c r="A12" s="11" t="s">
        <v>423</v>
      </c>
      <c r="B12" s="74" t="s">
        <v>254</v>
      </c>
      <c r="C12" s="66"/>
      <c r="D12" s="12"/>
      <c r="E12" s="12"/>
      <c r="F12" s="63"/>
      <c r="G12" s="74"/>
      <c r="H12" s="74"/>
      <c r="I12" s="63"/>
      <c r="J12" s="66"/>
      <c r="L12" s="66"/>
      <c r="M12" s="12"/>
      <c r="N12" s="12"/>
      <c r="O12" s="63"/>
      <c r="P12" s="74"/>
      <c r="Q12" s="74"/>
      <c r="R12" s="63"/>
      <c r="S12" s="66"/>
      <c r="V12" s="13"/>
      <c r="W12" s="13"/>
      <c r="X12" s="13"/>
      <c r="Y12" s="13"/>
      <c r="Z12" s="13"/>
      <c r="AA12" s="13"/>
      <c r="AC12" s="74">
        <v>0.08</v>
      </c>
      <c r="AD12" s="8"/>
      <c r="AE12" s="8"/>
      <c r="AF12" s="8"/>
      <c r="AG12" s="8"/>
      <c r="AH12" s="8"/>
      <c r="AI12" s="10">
        <f t="shared" si="2"/>
        <v>0</v>
      </c>
      <c r="AJ12" s="8"/>
      <c r="AK12" s="32">
        <f t="shared" si="0"/>
        <v>0.08</v>
      </c>
      <c r="AL12" s="54">
        <v>1000</v>
      </c>
      <c r="AM12" s="55">
        <v>538</v>
      </c>
      <c r="AN12" s="41">
        <v>500</v>
      </c>
      <c r="AO12" s="9">
        <v>500</v>
      </c>
      <c r="AP12" s="8"/>
      <c r="AQ12" s="8"/>
      <c r="AR12" s="8">
        <v>-2538</v>
      </c>
      <c r="AS12" s="2">
        <f t="shared" si="64"/>
        <v>2538</v>
      </c>
      <c r="AT12" s="2">
        <f t="shared" si="65"/>
        <v>0</v>
      </c>
      <c r="AU12" s="24">
        <f t="shared" si="3"/>
        <v>-2538</v>
      </c>
      <c r="AV12" s="54">
        <v>45</v>
      </c>
      <c r="AW12" s="54">
        <v>46</v>
      </c>
      <c r="AX12" s="41">
        <f t="shared" si="67"/>
        <v>1</v>
      </c>
      <c r="AY12" s="8">
        <v>24.71</v>
      </c>
      <c r="AZ12" s="9">
        <f t="shared" si="66"/>
        <v>24.71</v>
      </c>
      <c r="BA12" s="9">
        <v>183</v>
      </c>
      <c r="BB12" s="8">
        <v>-207</v>
      </c>
      <c r="BC12" s="2">
        <f t="shared" si="4"/>
        <v>207.71</v>
      </c>
      <c r="BD12" s="2">
        <f t="shared" si="5"/>
        <v>0.71000000000000796</v>
      </c>
      <c r="BE12" s="24">
        <f t="shared" si="6"/>
        <v>0.71000000000000796</v>
      </c>
      <c r="BF12" s="41">
        <f t="shared" si="7"/>
        <v>46</v>
      </c>
      <c r="BG12" s="41">
        <v>46</v>
      </c>
      <c r="BH12" s="41">
        <f t="shared" si="8"/>
        <v>0</v>
      </c>
      <c r="BI12" s="9">
        <f t="shared" si="9"/>
        <v>212.60940000000002</v>
      </c>
      <c r="BJ12" s="9">
        <v>174.27</v>
      </c>
      <c r="BK12" s="9">
        <f t="shared" si="10"/>
        <v>38.339400000000005</v>
      </c>
      <c r="BL12" s="9">
        <v>-212</v>
      </c>
      <c r="BM12" s="10">
        <f>SUMIF(ENERO!$B$2:$B$900,'EDC GENERAL'!$B12,ENERO!$E$2:$E$900)</f>
        <v>0</v>
      </c>
      <c r="BN12" s="10">
        <f t="shared" si="11"/>
        <v>-0.60940000000002215</v>
      </c>
      <c r="BO12" s="24">
        <f t="shared" si="12"/>
        <v>0.60940000000002215</v>
      </c>
      <c r="BP12" s="41">
        <f t="shared" si="13"/>
        <v>46</v>
      </c>
      <c r="BQ12" s="41">
        <v>48</v>
      </c>
      <c r="BR12" s="41">
        <f t="shared" si="14"/>
        <v>2</v>
      </c>
      <c r="BS12" s="9">
        <f t="shared" si="15"/>
        <v>244.488</v>
      </c>
      <c r="BT12" s="9">
        <v>200.4</v>
      </c>
      <c r="BU12" s="9">
        <f t="shared" si="16"/>
        <v>44.088000000000001</v>
      </c>
      <c r="BV12" s="9">
        <v>-245</v>
      </c>
      <c r="BW12" s="10">
        <f>SUMIF(ENERO!$B$2:$B$900,'EDC GENERAL'!$B12,ENERO!$E$2:$E$900)</f>
        <v>0</v>
      </c>
      <c r="BX12" s="10">
        <f t="shared" si="17"/>
        <v>0.51200000000000045</v>
      </c>
      <c r="BY12" s="24">
        <f t="shared" si="18"/>
        <v>-0.51200000000000045</v>
      </c>
      <c r="BZ12" s="41">
        <f t="shared" si="19"/>
        <v>48</v>
      </c>
      <c r="CA12" s="42">
        <v>52</v>
      </c>
      <c r="CB12" s="41">
        <f t="shared" si="20"/>
        <v>4</v>
      </c>
      <c r="CC12" s="24">
        <f t="shared" si="21"/>
        <v>278.53820000000002</v>
      </c>
      <c r="CD12" s="8">
        <v>228.31</v>
      </c>
      <c r="CE12" s="9">
        <f t="shared" si="1"/>
        <v>50.228200000000001</v>
      </c>
      <c r="CF12" s="8">
        <f t="shared" si="22"/>
        <v>0</v>
      </c>
      <c r="CG12" s="10">
        <f>SUMIF('BANCO MAY'!$B$2:$B$300,'EDC GENERAL'!$B12,'BANCO MAY'!$E$2:$E$300)</f>
        <v>0</v>
      </c>
      <c r="CH12" s="2">
        <f t="shared" si="23"/>
        <v>278.53820000000002</v>
      </c>
      <c r="CJ12" s="41">
        <f t="shared" si="24"/>
        <v>52</v>
      </c>
      <c r="CK12" s="42">
        <v>54</v>
      </c>
      <c r="CL12" s="42">
        <f t="shared" si="25"/>
        <v>2</v>
      </c>
      <c r="CM12" s="8">
        <v>79.44</v>
      </c>
      <c r="CN12" s="9">
        <f t="shared" si="26"/>
        <v>17.476800000000001</v>
      </c>
      <c r="CO12" s="8">
        <f t="shared" si="27"/>
        <v>0</v>
      </c>
      <c r="CP12" s="8">
        <f t="shared" si="27"/>
        <v>0</v>
      </c>
      <c r="CQ12" s="10">
        <f>SUMIF('BANCO JUN'!$B$2:$B$300,'EDC GENERAL'!$B12,'BANCO JUN'!$E$2:$E$300)</f>
        <v>0</v>
      </c>
      <c r="CR12" s="2">
        <f t="shared" si="28"/>
        <v>96.916799999999995</v>
      </c>
      <c r="CT12" s="10">
        <v>31</v>
      </c>
      <c r="CU12" s="42">
        <v>38</v>
      </c>
      <c r="CV12" s="42">
        <f t="shared" si="29"/>
        <v>7</v>
      </c>
      <c r="CW12" s="8">
        <f t="shared" si="30"/>
        <v>17</v>
      </c>
      <c r="CX12" s="8">
        <f t="shared" si="31"/>
        <v>119</v>
      </c>
      <c r="CY12" s="8">
        <f t="shared" si="30"/>
        <v>80</v>
      </c>
      <c r="CZ12" s="8">
        <f t="shared" si="30"/>
        <v>49</v>
      </c>
      <c r="DA12" s="10">
        <f>SUMIF('BANCO JUL'!$B$2:$B$300,'EDC GENERAL'!$B12,'BANCO JUL'!$E$2:$E$300)</f>
        <v>0</v>
      </c>
      <c r="DB12" s="10">
        <f t="shared" si="32"/>
        <v>-248</v>
      </c>
      <c r="DD12" s="42">
        <v>38</v>
      </c>
      <c r="DE12" s="42">
        <v>48</v>
      </c>
      <c r="DF12" s="42">
        <f t="shared" si="33"/>
        <v>10</v>
      </c>
      <c r="DG12" s="8">
        <f t="shared" si="34"/>
        <v>15</v>
      </c>
      <c r="DH12" s="8">
        <f t="shared" si="35"/>
        <v>150</v>
      </c>
      <c r="DI12" s="8">
        <f t="shared" si="34"/>
        <v>80</v>
      </c>
      <c r="DJ12" s="8">
        <f t="shared" si="34"/>
        <v>17</v>
      </c>
      <c r="DK12" s="10">
        <f>SUMIF('BANCO JUL'!$B$2:$B$300,'EDC GENERAL'!$B12,'BANCO JUL'!$E$2:$E$300)</f>
        <v>0</v>
      </c>
      <c r="DL12" s="10">
        <f t="shared" si="36"/>
        <v>-247</v>
      </c>
      <c r="DN12" s="42">
        <v>48</v>
      </c>
      <c r="DO12" s="42">
        <v>55</v>
      </c>
      <c r="DP12" s="42">
        <f t="shared" si="37"/>
        <v>7</v>
      </c>
      <c r="DQ12" s="8">
        <f t="shared" si="38"/>
        <v>16</v>
      </c>
      <c r="DR12" s="8">
        <f t="shared" si="39"/>
        <v>112</v>
      </c>
      <c r="DS12" s="8">
        <f t="shared" si="38"/>
        <v>80</v>
      </c>
      <c r="DT12" s="8">
        <f t="shared" si="38"/>
        <v>63</v>
      </c>
      <c r="DU12" s="10">
        <f>SUMIF('BANCO JUL'!$B$2:$B$300,'EDC GENERAL'!$B12,'BANCO JUL'!$E$2:$E$300)</f>
        <v>0</v>
      </c>
      <c r="DV12" s="10">
        <f t="shared" si="40"/>
        <v>-255</v>
      </c>
      <c r="DX12" s="42">
        <v>55</v>
      </c>
      <c r="DY12" s="42">
        <v>63</v>
      </c>
      <c r="DZ12" s="42">
        <f t="shared" si="41"/>
        <v>8</v>
      </c>
      <c r="EA12" s="8">
        <f t="shared" si="42"/>
        <v>15</v>
      </c>
      <c r="EB12" s="8">
        <f t="shared" si="43"/>
        <v>120</v>
      </c>
      <c r="EC12" s="8">
        <f t="shared" si="42"/>
        <v>80</v>
      </c>
      <c r="ED12" s="8">
        <f t="shared" si="42"/>
        <v>64</v>
      </c>
      <c r="EE12" s="10">
        <f>SUMIF('BANCO JUL'!$B$2:$B$300,'EDC GENERAL'!$B12,'BANCO JUL'!$E$2:$E$300)</f>
        <v>0</v>
      </c>
      <c r="EF12" s="10">
        <f t="shared" si="44"/>
        <v>-264</v>
      </c>
      <c r="EG12" s="24"/>
      <c r="EH12" s="42">
        <v>63</v>
      </c>
      <c r="EI12" s="42">
        <v>71.355699999999999</v>
      </c>
      <c r="EJ12" s="41">
        <f t="shared" si="45"/>
        <v>8.3556999999999988</v>
      </c>
      <c r="EK12" s="8">
        <f t="shared" si="46"/>
        <v>13.01</v>
      </c>
      <c r="EL12" s="8">
        <f t="shared" si="47"/>
        <v>108.70765699999998</v>
      </c>
      <c r="EM12" s="8">
        <f t="shared" si="46"/>
        <v>80</v>
      </c>
      <c r="EN12" s="8">
        <f t="shared" si="46"/>
        <v>21.79</v>
      </c>
      <c r="EO12" s="10">
        <f>SUMIF('BANCO NOV'!$B$2:$B$300,'EDC GENERAL'!$B12,'BANCO NOV'!$E$2:$E$300)</f>
        <v>0</v>
      </c>
      <c r="EP12" s="10">
        <f t="shared" si="48"/>
        <v>-210.49765699999998</v>
      </c>
      <c r="EQ12" s="24">
        <f t="shared" si="49"/>
        <v>210.49765699999998</v>
      </c>
      <c r="ER12" s="42">
        <v>71.355699999999999</v>
      </c>
      <c r="ES12" s="42">
        <v>77.375399999999999</v>
      </c>
      <c r="ET12" s="42">
        <f t="shared" si="50"/>
        <v>6.0197000000000003</v>
      </c>
      <c r="EU12" s="8">
        <f t="shared" si="51"/>
        <v>19.78</v>
      </c>
      <c r="EV12" s="8">
        <f t="shared" si="52"/>
        <v>119.06966600000001</v>
      </c>
      <c r="EW12" s="8">
        <f t="shared" si="51"/>
        <v>80</v>
      </c>
      <c r="EX12" s="8">
        <f t="shared" si="51"/>
        <v>62.02</v>
      </c>
      <c r="EY12" s="10">
        <f>SUMIF('BANCO DIC'!$B$2:$B$300,'EDC GENERAL'!$B12,'BANCO DIC'!$E$2:$E$300)</f>
        <v>0</v>
      </c>
      <c r="EZ12" s="10">
        <f t="shared" si="53"/>
        <v>-261.08966600000002</v>
      </c>
      <c r="FA12" s="24">
        <f t="shared" si="54"/>
        <v>261.08966600000002</v>
      </c>
      <c r="FB12" s="42">
        <v>77.375399999999999</v>
      </c>
      <c r="FC12" s="42">
        <v>84.844999999999999</v>
      </c>
      <c r="FD12" s="42">
        <f t="shared" si="55"/>
        <v>7.4695999999999998</v>
      </c>
      <c r="FE12" s="8">
        <f t="shared" si="56"/>
        <v>14.68234064785789</v>
      </c>
      <c r="FF12" s="8">
        <f t="shared" si="57"/>
        <v>109.67121170323929</v>
      </c>
      <c r="FG12" s="8">
        <f t="shared" si="56"/>
        <v>80</v>
      </c>
      <c r="FH12" s="8">
        <f t="shared" si="56"/>
        <v>26.942462147335423</v>
      </c>
      <c r="FI12" s="10">
        <f>SUMIF('BANCO DIC'!$B$2:$B$300,'EDC GENERAL'!$B12,'BANCO DIC'!$E$2:$E$300)</f>
        <v>0</v>
      </c>
      <c r="FJ12" s="10">
        <f t="shared" si="58"/>
        <v>-216.61367385057471</v>
      </c>
      <c r="FK12" s="24">
        <f t="shared" si="59"/>
        <v>216.61367385057471</v>
      </c>
      <c r="FL12" s="42">
        <v>84.844999999999999</v>
      </c>
      <c r="FM12" s="42"/>
      <c r="FN12" s="42">
        <f t="shared" si="60"/>
        <v>-84.844999999999999</v>
      </c>
      <c r="FO12" s="8">
        <f t="shared" si="61"/>
        <v>19.78</v>
      </c>
      <c r="FP12" s="8">
        <f t="shared" si="62"/>
        <v>-1678.2341000000001</v>
      </c>
      <c r="FQ12" s="8">
        <f t="shared" si="61"/>
        <v>80</v>
      </c>
      <c r="FR12" s="8">
        <f t="shared" si="61"/>
        <v>62.02</v>
      </c>
      <c r="FS12" s="10">
        <f>SUMIF('BANCO DIC'!$B$2:$B$300,'EDC GENERAL'!$B12,'BANCO DIC'!$E$2:$E$300)</f>
        <v>0</v>
      </c>
      <c r="FT12" s="10">
        <f t="shared" si="63"/>
        <v>1536.2141000000001</v>
      </c>
    </row>
    <row r="13" spans="1:176" ht="15.75" outlineLevel="1" thickBot="1" x14ac:dyDescent="0.3">
      <c r="A13" s="11" t="s">
        <v>424</v>
      </c>
      <c r="B13" s="74" t="s">
        <v>255</v>
      </c>
      <c r="C13" s="66"/>
      <c r="D13" s="12"/>
      <c r="E13" s="12"/>
      <c r="F13" s="63"/>
      <c r="G13" s="74"/>
      <c r="H13" s="74"/>
      <c r="I13" s="63"/>
      <c r="J13" s="66"/>
      <c r="L13" s="66"/>
      <c r="M13" s="12"/>
      <c r="N13" s="12"/>
      <c r="O13" s="63"/>
      <c r="P13" s="74"/>
      <c r="Q13" s="74"/>
      <c r="R13" s="63"/>
      <c r="S13" s="66"/>
      <c r="V13" s="13"/>
      <c r="W13" s="13"/>
      <c r="X13" s="13"/>
      <c r="Y13" s="13"/>
      <c r="Z13" s="13"/>
      <c r="AA13" s="13"/>
      <c r="AC13" s="74">
        <v>0.09</v>
      </c>
      <c r="AD13" s="8"/>
      <c r="AE13" s="8"/>
      <c r="AF13" s="8"/>
      <c r="AG13" s="8"/>
      <c r="AH13" s="8"/>
      <c r="AI13" s="10">
        <f t="shared" si="2"/>
        <v>0</v>
      </c>
      <c r="AJ13" s="8"/>
      <c r="AK13" s="32">
        <f t="shared" si="0"/>
        <v>0.09</v>
      </c>
      <c r="AL13" s="54">
        <v>1000</v>
      </c>
      <c r="AM13" s="55">
        <v>538</v>
      </c>
      <c r="AN13" s="41">
        <v>500</v>
      </c>
      <c r="AO13" s="9">
        <v>500</v>
      </c>
      <c r="AP13" s="8"/>
      <c r="AQ13" s="8"/>
      <c r="AR13" s="8">
        <v>-2538</v>
      </c>
      <c r="AS13" s="2">
        <f t="shared" si="64"/>
        <v>2538</v>
      </c>
      <c r="AT13" s="2">
        <f t="shared" si="65"/>
        <v>0</v>
      </c>
      <c r="AU13" s="24">
        <f t="shared" si="3"/>
        <v>-2538</v>
      </c>
      <c r="AV13" s="54">
        <v>110</v>
      </c>
      <c r="AW13" s="54">
        <v>111.3</v>
      </c>
      <c r="AX13" s="41">
        <f t="shared" si="67"/>
        <v>1.2999999999999972</v>
      </c>
      <c r="AY13" s="8">
        <v>24.71</v>
      </c>
      <c r="AZ13" s="9">
        <f t="shared" si="66"/>
        <v>32.122999999999934</v>
      </c>
      <c r="BA13" s="9">
        <v>183</v>
      </c>
      <c r="BB13" s="8">
        <v>-215</v>
      </c>
      <c r="BC13" s="2">
        <f t="shared" si="4"/>
        <v>215.12299999999993</v>
      </c>
      <c r="BD13" s="2">
        <f t="shared" si="5"/>
        <v>0.12299999999993361</v>
      </c>
      <c r="BE13" s="24">
        <f t="shared" si="6"/>
        <v>0.12299999999993361</v>
      </c>
      <c r="BF13" s="41">
        <f t="shared" si="7"/>
        <v>111.3</v>
      </c>
      <c r="BG13" s="41">
        <v>114</v>
      </c>
      <c r="BH13" s="41">
        <v>3</v>
      </c>
      <c r="BI13" s="9">
        <f t="shared" si="9"/>
        <v>261.22640000000001</v>
      </c>
      <c r="BJ13" s="9">
        <v>214.12</v>
      </c>
      <c r="BK13" s="9">
        <f t="shared" si="10"/>
        <v>47.106400000000001</v>
      </c>
      <c r="BL13" s="9">
        <v>-261</v>
      </c>
      <c r="BM13" s="10">
        <f>SUMIF(ENERO!$B$2:$B$900,'EDC GENERAL'!$B13,ENERO!$E$2:$E$900)</f>
        <v>0</v>
      </c>
      <c r="BN13" s="10">
        <f t="shared" si="11"/>
        <v>-0.22640000000001237</v>
      </c>
      <c r="BO13" s="24">
        <f t="shared" si="12"/>
        <v>0.22640000000001237</v>
      </c>
      <c r="BP13" s="41">
        <f t="shared" si="13"/>
        <v>114</v>
      </c>
      <c r="BQ13" s="41">
        <v>117</v>
      </c>
      <c r="BR13" s="41">
        <f t="shared" si="14"/>
        <v>3</v>
      </c>
      <c r="BS13" s="9">
        <f t="shared" si="15"/>
        <v>261.22640000000001</v>
      </c>
      <c r="BT13" s="9">
        <v>214.12</v>
      </c>
      <c r="BU13" s="9">
        <f t="shared" si="16"/>
        <v>47.106400000000001</v>
      </c>
      <c r="BV13" s="9">
        <v>-261</v>
      </c>
      <c r="BW13" s="10">
        <f>SUMIF(ENERO!$B$2:$B$900,'EDC GENERAL'!$B13,ENERO!$E$2:$E$900)</f>
        <v>0</v>
      </c>
      <c r="BX13" s="10">
        <f t="shared" si="17"/>
        <v>-0.22640000000001237</v>
      </c>
      <c r="BY13" s="24">
        <f t="shared" si="18"/>
        <v>0.22640000000001237</v>
      </c>
      <c r="BZ13" s="41">
        <f t="shared" si="19"/>
        <v>117</v>
      </c>
      <c r="CA13" s="42">
        <v>119</v>
      </c>
      <c r="CB13" s="41">
        <f t="shared" si="20"/>
        <v>2</v>
      </c>
      <c r="CC13" s="24">
        <f t="shared" si="21"/>
        <v>244.488</v>
      </c>
      <c r="CD13" s="8">
        <v>200.4</v>
      </c>
      <c r="CE13" s="9">
        <f t="shared" si="1"/>
        <v>44.088000000000001</v>
      </c>
      <c r="CF13" s="8">
        <f t="shared" si="22"/>
        <v>0</v>
      </c>
      <c r="CG13" s="10">
        <v>244</v>
      </c>
      <c r="CH13" s="2">
        <f t="shared" si="23"/>
        <v>0.48799999999999955</v>
      </c>
      <c r="CJ13" s="41">
        <f t="shared" si="24"/>
        <v>119</v>
      </c>
      <c r="CK13" s="42">
        <v>121</v>
      </c>
      <c r="CL13" s="42">
        <f t="shared" si="25"/>
        <v>2</v>
      </c>
      <c r="CM13" s="8">
        <v>79.44</v>
      </c>
      <c r="CN13" s="9">
        <f t="shared" si="26"/>
        <v>17.476800000000001</v>
      </c>
      <c r="CO13" s="8">
        <f t="shared" si="27"/>
        <v>0</v>
      </c>
      <c r="CP13" s="8">
        <f t="shared" si="27"/>
        <v>0</v>
      </c>
      <c r="CQ13" s="10">
        <f>SUMIF('BANCO JUN'!$B$2:$B$300,'EDC GENERAL'!$B13,'BANCO JUN'!$E$2:$E$300)</f>
        <v>0</v>
      </c>
      <c r="CR13" s="2">
        <f t="shared" si="28"/>
        <v>96.916799999999995</v>
      </c>
      <c r="CT13" s="10">
        <v>20</v>
      </c>
      <c r="CU13" s="42">
        <v>32</v>
      </c>
      <c r="CV13" s="42">
        <f t="shared" si="29"/>
        <v>12</v>
      </c>
      <c r="CW13" s="8">
        <f t="shared" si="30"/>
        <v>17</v>
      </c>
      <c r="CX13" s="8">
        <f t="shared" si="31"/>
        <v>204</v>
      </c>
      <c r="CY13" s="8">
        <f t="shared" si="30"/>
        <v>80</v>
      </c>
      <c r="CZ13" s="8">
        <f t="shared" si="30"/>
        <v>49</v>
      </c>
      <c r="DA13" s="10">
        <f>SUMIF('BANCO JUL'!$B$2:$B$300,'EDC GENERAL'!$B13,'BANCO JUL'!$E$2:$E$300)</f>
        <v>0</v>
      </c>
      <c r="DB13" s="10">
        <f t="shared" si="32"/>
        <v>-333</v>
      </c>
      <c r="DD13" s="42">
        <v>32</v>
      </c>
      <c r="DE13" s="42">
        <v>45</v>
      </c>
      <c r="DF13" s="42">
        <f t="shared" si="33"/>
        <v>13</v>
      </c>
      <c r="DG13" s="8">
        <f t="shared" si="34"/>
        <v>15</v>
      </c>
      <c r="DH13" s="8">
        <f t="shared" si="35"/>
        <v>195</v>
      </c>
      <c r="DI13" s="8">
        <f t="shared" si="34"/>
        <v>80</v>
      </c>
      <c r="DJ13" s="8">
        <f t="shared" si="34"/>
        <v>17</v>
      </c>
      <c r="DK13" s="10">
        <f>SUMIF('BANCO JUL'!$B$2:$B$300,'EDC GENERAL'!$B13,'BANCO JUL'!$E$2:$E$300)</f>
        <v>0</v>
      </c>
      <c r="DL13" s="10">
        <f t="shared" si="36"/>
        <v>-292</v>
      </c>
      <c r="DN13" s="42">
        <v>45</v>
      </c>
      <c r="DO13" s="42">
        <v>56</v>
      </c>
      <c r="DP13" s="42">
        <f t="shared" si="37"/>
        <v>11</v>
      </c>
      <c r="DQ13" s="8">
        <f t="shared" si="38"/>
        <v>16</v>
      </c>
      <c r="DR13" s="8">
        <f t="shared" si="39"/>
        <v>176</v>
      </c>
      <c r="DS13" s="8">
        <f t="shared" si="38"/>
        <v>80</v>
      </c>
      <c r="DT13" s="8">
        <f t="shared" si="38"/>
        <v>63</v>
      </c>
      <c r="DU13" s="10">
        <f>SUMIF('BANCO JUL'!$B$2:$B$300,'EDC GENERAL'!$B13,'BANCO JUL'!$E$2:$E$300)</f>
        <v>0</v>
      </c>
      <c r="DV13" s="10">
        <f t="shared" si="40"/>
        <v>-319</v>
      </c>
      <c r="DX13" s="42">
        <v>56</v>
      </c>
      <c r="DY13" s="42">
        <v>65</v>
      </c>
      <c r="DZ13" s="42">
        <f t="shared" si="41"/>
        <v>9</v>
      </c>
      <c r="EA13" s="8">
        <f t="shared" si="42"/>
        <v>15</v>
      </c>
      <c r="EB13" s="8">
        <f t="shared" si="43"/>
        <v>135</v>
      </c>
      <c r="EC13" s="8">
        <f t="shared" si="42"/>
        <v>80</v>
      </c>
      <c r="ED13" s="8">
        <f t="shared" si="42"/>
        <v>64</v>
      </c>
      <c r="EE13" s="10">
        <f>SUMIF('BANCO JUL'!$B$2:$B$300,'EDC GENERAL'!$B13,'BANCO JUL'!$E$2:$E$300)</f>
        <v>0</v>
      </c>
      <c r="EF13" s="10">
        <f t="shared" si="44"/>
        <v>-279</v>
      </c>
      <c r="EG13" s="49" t="s">
        <v>62</v>
      </c>
      <c r="EH13" s="50">
        <v>65</v>
      </c>
      <c r="EI13" s="50"/>
      <c r="EJ13" s="51"/>
      <c r="EK13" s="52">
        <f t="shared" si="46"/>
        <v>13.01</v>
      </c>
      <c r="EL13" s="52">
        <f t="shared" si="47"/>
        <v>0</v>
      </c>
      <c r="EM13" s="52">
        <f t="shared" si="46"/>
        <v>80</v>
      </c>
      <c r="EN13" s="52">
        <f t="shared" si="46"/>
        <v>21.79</v>
      </c>
      <c r="EO13" s="53">
        <f>SUMIF('BANCO NOV'!$B$2:$B$300,'EDC GENERAL'!$B13,'BANCO NOV'!$E$2:$E$300)</f>
        <v>0</v>
      </c>
      <c r="EP13" s="10">
        <f t="shared" si="48"/>
        <v>-101.78999999999999</v>
      </c>
      <c r="EQ13" s="24">
        <f t="shared" si="49"/>
        <v>101.78999999999999</v>
      </c>
      <c r="ER13" s="50">
        <v>65</v>
      </c>
      <c r="ES13" s="42">
        <v>68.811800000000005</v>
      </c>
      <c r="ET13" s="42">
        <f t="shared" si="50"/>
        <v>3.8118000000000052</v>
      </c>
      <c r="EU13" s="8">
        <f t="shared" si="51"/>
        <v>19.78</v>
      </c>
      <c r="EV13" s="8">
        <f t="shared" si="52"/>
        <v>75.397404000000108</v>
      </c>
      <c r="EW13" s="8">
        <f t="shared" si="51"/>
        <v>80</v>
      </c>
      <c r="EX13" s="8">
        <f t="shared" si="51"/>
        <v>62.02</v>
      </c>
      <c r="EY13" s="10">
        <f>SUMIF('BANCO DIC'!$B$2:$B$300,'EDC GENERAL'!$B13,'BANCO DIC'!$E$2:$E$300)</f>
        <v>0</v>
      </c>
      <c r="EZ13" s="10">
        <f t="shared" si="53"/>
        <v>-217.41740400000012</v>
      </c>
      <c r="FA13" s="24">
        <f t="shared" si="54"/>
        <v>217.41740400000012</v>
      </c>
      <c r="FB13" s="42">
        <v>68.811800000000005</v>
      </c>
      <c r="FC13" s="42">
        <v>70.905699999999996</v>
      </c>
      <c r="FD13" s="42">
        <f t="shared" si="55"/>
        <v>2.0938999999999908</v>
      </c>
      <c r="FE13" s="8">
        <f t="shared" si="56"/>
        <v>14.68234064785789</v>
      </c>
      <c r="FF13" s="8">
        <f t="shared" si="57"/>
        <v>30.7433530825495</v>
      </c>
      <c r="FG13" s="8">
        <f t="shared" si="56"/>
        <v>80</v>
      </c>
      <c r="FH13" s="8">
        <f t="shared" si="56"/>
        <v>26.942462147335423</v>
      </c>
      <c r="FI13" s="10">
        <f>SUMIF('BANCO DIC'!$B$2:$B$300,'EDC GENERAL'!$B13,'BANCO DIC'!$E$2:$E$300)</f>
        <v>0</v>
      </c>
      <c r="FJ13" s="10">
        <f t="shared" si="58"/>
        <v>-137.68581522988492</v>
      </c>
      <c r="FK13" s="24">
        <f t="shared" si="59"/>
        <v>137.68581522988492</v>
      </c>
      <c r="FL13" s="42">
        <v>70.905699999999996</v>
      </c>
      <c r="FM13" s="42"/>
      <c r="FN13" s="42">
        <f t="shared" si="60"/>
        <v>-70.905699999999996</v>
      </c>
      <c r="FO13" s="8">
        <f t="shared" si="61"/>
        <v>19.78</v>
      </c>
      <c r="FP13" s="8">
        <f t="shared" si="62"/>
        <v>-1402.5147460000001</v>
      </c>
      <c r="FQ13" s="8">
        <f t="shared" si="61"/>
        <v>80</v>
      </c>
      <c r="FR13" s="8">
        <f t="shared" si="61"/>
        <v>62.02</v>
      </c>
      <c r="FS13" s="10">
        <f>SUMIF('BANCO DIC'!$B$2:$B$300,'EDC GENERAL'!$B13,'BANCO DIC'!$E$2:$E$300)</f>
        <v>0</v>
      </c>
      <c r="FT13" s="10">
        <f t="shared" si="63"/>
        <v>1260.4947460000001</v>
      </c>
    </row>
    <row r="14" spans="1:176" ht="15.75" customHeight="1" outlineLevel="1" thickBot="1" x14ac:dyDescent="0.3">
      <c r="A14" s="11" t="s">
        <v>425</v>
      </c>
      <c r="B14" s="74" t="s">
        <v>256</v>
      </c>
      <c r="C14" s="66"/>
      <c r="D14" s="12"/>
      <c r="E14" s="12"/>
      <c r="F14" s="63"/>
      <c r="G14" s="74"/>
      <c r="H14" s="74"/>
      <c r="I14" s="63"/>
      <c r="J14" s="66"/>
      <c r="L14" s="66"/>
      <c r="M14" s="12"/>
      <c r="N14" s="12"/>
      <c r="O14" s="63"/>
      <c r="P14" s="74"/>
      <c r="Q14" s="74"/>
      <c r="R14" s="63"/>
      <c r="S14" s="66"/>
      <c r="V14" s="13"/>
      <c r="W14" s="13"/>
      <c r="X14" s="13"/>
      <c r="Y14" s="13"/>
      <c r="Z14" s="13"/>
      <c r="AA14" s="13"/>
      <c r="AC14" s="74">
        <v>0.1</v>
      </c>
      <c r="AD14" s="8"/>
      <c r="AE14" s="8"/>
      <c r="AF14" s="8"/>
      <c r="AG14" s="8"/>
      <c r="AH14" s="8"/>
      <c r="AI14" s="10">
        <f t="shared" si="2"/>
        <v>0</v>
      </c>
      <c r="AJ14" s="8"/>
      <c r="AK14" s="32">
        <f t="shared" si="0"/>
        <v>0.1</v>
      </c>
      <c r="AL14" s="54">
        <v>1000</v>
      </c>
      <c r="AM14" s="55">
        <v>538</v>
      </c>
      <c r="AN14" s="41">
        <v>500</v>
      </c>
      <c r="AO14" s="9">
        <v>500</v>
      </c>
      <c r="AP14" s="8"/>
      <c r="AQ14" s="8"/>
      <c r="AR14" s="8"/>
      <c r="AS14" s="2">
        <f t="shared" si="64"/>
        <v>2538</v>
      </c>
      <c r="AT14" s="2">
        <f t="shared" si="65"/>
        <v>-2538</v>
      </c>
      <c r="AU14" s="24">
        <f t="shared" si="3"/>
        <v>0</v>
      </c>
      <c r="AV14" s="54">
        <v>29</v>
      </c>
      <c r="AW14" s="54">
        <v>29</v>
      </c>
      <c r="AX14" s="41">
        <f t="shared" si="67"/>
        <v>0</v>
      </c>
      <c r="AY14" s="8">
        <v>24.71</v>
      </c>
      <c r="AZ14" s="9">
        <f t="shared" si="66"/>
        <v>0</v>
      </c>
      <c r="BA14" s="9">
        <v>183</v>
      </c>
      <c r="BB14" s="8">
        <v>-183</v>
      </c>
      <c r="BC14" s="2">
        <f t="shared" si="4"/>
        <v>183</v>
      </c>
      <c r="BD14" s="2">
        <f t="shared" si="5"/>
        <v>0</v>
      </c>
      <c r="BE14" s="24">
        <f t="shared" si="6"/>
        <v>0</v>
      </c>
      <c r="BF14" s="41">
        <f t="shared" si="7"/>
        <v>29</v>
      </c>
      <c r="BG14" s="41">
        <v>29</v>
      </c>
      <c r="BH14" s="41">
        <f t="shared" si="8"/>
        <v>0</v>
      </c>
      <c r="BI14" s="9">
        <f t="shared" si="9"/>
        <v>212.60940000000002</v>
      </c>
      <c r="BJ14" s="9">
        <v>174.27</v>
      </c>
      <c r="BK14" s="9">
        <f t="shared" si="10"/>
        <v>38.339400000000005</v>
      </c>
      <c r="BL14" s="9">
        <v>-212</v>
      </c>
      <c r="BM14" s="10">
        <f>SUMIF(ENERO!$B$2:$B$900,'EDC GENERAL'!$B14,ENERO!$E$2:$E$900)</f>
        <v>0</v>
      </c>
      <c r="BN14" s="10">
        <f t="shared" si="11"/>
        <v>-0.60940000000002215</v>
      </c>
      <c r="BO14" s="24">
        <f t="shared" si="12"/>
        <v>0.60940000000002215</v>
      </c>
      <c r="BP14" s="41">
        <f>+BG14</f>
        <v>29</v>
      </c>
      <c r="BQ14" s="41">
        <v>29</v>
      </c>
      <c r="BR14" s="41">
        <f t="shared" si="14"/>
        <v>0</v>
      </c>
      <c r="BS14" s="9">
        <f t="shared" si="15"/>
        <v>212.60940000000002</v>
      </c>
      <c r="BT14" s="9">
        <v>174.27</v>
      </c>
      <c r="BU14" s="9">
        <f t="shared" si="16"/>
        <v>38.339400000000005</v>
      </c>
      <c r="BV14" s="9">
        <v>-212</v>
      </c>
      <c r="BW14" s="10">
        <f>SUMIF(ENERO!$B$2:$B$900,'EDC GENERAL'!$B14,ENERO!$E$2:$E$900)</f>
        <v>0</v>
      </c>
      <c r="BX14" s="10">
        <f t="shared" si="17"/>
        <v>-0.60940000000002215</v>
      </c>
      <c r="BY14" s="24">
        <f t="shared" si="18"/>
        <v>0.60940000000002215</v>
      </c>
      <c r="BZ14" s="41">
        <f t="shared" si="19"/>
        <v>29</v>
      </c>
      <c r="CA14" s="42">
        <v>29</v>
      </c>
      <c r="CB14" s="41">
        <v>2</v>
      </c>
      <c r="CC14" s="24">
        <f t="shared" si="21"/>
        <v>244.488</v>
      </c>
      <c r="CD14" s="8">
        <v>200.4</v>
      </c>
      <c r="CE14" s="9">
        <f t="shared" si="1"/>
        <v>44.088000000000001</v>
      </c>
      <c r="CF14" s="8">
        <f t="shared" si="22"/>
        <v>0</v>
      </c>
      <c r="CG14" s="10">
        <f>SUMIF('BANCO MAY'!$B$2:$B$300,'EDC GENERAL'!$B14,'BANCO MAY'!$E$2:$E$300)</f>
        <v>0</v>
      </c>
      <c r="CH14" s="2">
        <f t="shared" si="23"/>
        <v>244.488</v>
      </c>
      <c r="CJ14" s="41">
        <f t="shared" si="24"/>
        <v>29</v>
      </c>
      <c r="CK14" s="42">
        <v>31</v>
      </c>
      <c r="CL14" s="42">
        <f t="shared" si="25"/>
        <v>2</v>
      </c>
      <c r="CM14" s="8">
        <v>79.44</v>
      </c>
      <c r="CN14" s="9">
        <f t="shared" si="26"/>
        <v>17.476800000000001</v>
      </c>
      <c r="CO14" s="8">
        <f t="shared" si="27"/>
        <v>0</v>
      </c>
      <c r="CP14" s="8">
        <f t="shared" si="27"/>
        <v>0</v>
      </c>
      <c r="CQ14" s="10">
        <f>SUMIF('BANCO JUN'!$B$2:$B$300,'EDC GENERAL'!$B14,'BANCO JUN'!$E$2:$E$300)</f>
        <v>0</v>
      </c>
      <c r="CR14" s="2">
        <f t="shared" si="28"/>
        <v>96.916799999999995</v>
      </c>
      <c r="CT14" s="10">
        <v>32</v>
      </c>
      <c r="CU14" s="42">
        <v>42</v>
      </c>
      <c r="CV14" s="42">
        <f t="shared" si="29"/>
        <v>10</v>
      </c>
      <c r="CW14" s="8">
        <f t="shared" si="30"/>
        <v>17</v>
      </c>
      <c r="CX14" s="8">
        <f t="shared" si="31"/>
        <v>170</v>
      </c>
      <c r="CY14" s="8">
        <f t="shared" si="30"/>
        <v>80</v>
      </c>
      <c r="CZ14" s="8">
        <f t="shared" si="30"/>
        <v>49</v>
      </c>
      <c r="DA14" s="10">
        <f>SUMIF('BANCO JUL'!$B$2:$B$300,'EDC GENERAL'!$B14,'BANCO JUL'!$E$2:$E$300)</f>
        <v>0</v>
      </c>
      <c r="DB14" s="10">
        <f t="shared" si="32"/>
        <v>-299</v>
      </c>
      <c r="DD14" s="42">
        <v>42</v>
      </c>
      <c r="DE14" s="42">
        <v>48</v>
      </c>
      <c r="DF14" s="42">
        <f t="shared" si="33"/>
        <v>6</v>
      </c>
      <c r="DG14" s="8">
        <f t="shared" si="34"/>
        <v>15</v>
      </c>
      <c r="DH14" s="8">
        <f t="shared" si="35"/>
        <v>90</v>
      </c>
      <c r="DI14" s="8">
        <f t="shared" si="34"/>
        <v>80</v>
      </c>
      <c r="DJ14" s="8">
        <f t="shared" si="34"/>
        <v>17</v>
      </c>
      <c r="DK14" s="10">
        <f>SUMIF('BANCO JUL'!$B$2:$B$300,'EDC GENERAL'!$B14,'BANCO JUL'!$E$2:$E$300)</f>
        <v>0</v>
      </c>
      <c r="DL14" s="10">
        <f t="shared" si="36"/>
        <v>-187</v>
      </c>
      <c r="DN14" s="42">
        <v>48</v>
      </c>
      <c r="DO14" s="42">
        <v>55</v>
      </c>
      <c r="DP14" s="42">
        <f t="shared" si="37"/>
        <v>7</v>
      </c>
      <c r="DQ14" s="8">
        <f t="shared" si="38"/>
        <v>16</v>
      </c>
      <c r="DR14" s="8">
        <f t="shared" si="39"/>
        <v>112</v>
      </c>
      <c r="DS14" s="8">
        <f t="shared" si="38"/>
        <v>80</v>
      </c>
      <c r="DT14" s="8">
        <f t="shared" si="38"/>
        <v>63</v>
      </c>
      <c r="DU14" s="10">
        <f>SUMIF('BANCO JUL'!$B$2:$B$300,'EDC GENERAL'!$B14,'BANCO JUL'!$E$2:$E$300)</f>
        <v>0</v>
      </c>
      <c r="DV14" s="10">
        <f t="shared" si="40"/>
        <v>-255</v>
      </c>
      <c r="DX14" s="42">
        <v>55</v>
      </c>
      <c r="DY14" s="42">
        <v>61</v>
      </c>
      <c r="DZ14" s="42">
        <f t="shared" si="41"/>
        <v>6</v>
      </c>
      <c r="EA14" s="8">
        <f t="shared" si="42"/>
        <v>15</v>
      </c>
      <c r="EB14" s="8">
        <f t="shared" si="43"/>
        <v>90</v>
      </c>
      <c r="EC14" s="8">
        <f t="shared" si="42"/>
        <v>80</v>
      </c>
      <c r="ED14" s="8">
        <f t="shared" si="42"/>
        <v>64</v>
      </c>
      <c r="EE14" s="10">
        <f>SUMIF('BANCO JUL'!$B$2:$B$300,'EDC GENERAL'!$B14,'BANCO JUL'!$E$2:$E$300)</f>
        <v>0</v>
      </c>
      <c r="EF14" s="10">
        <f t="shared" si="44"/>
        <v>-234</v>
      </c>
      <c r="EG14" s="24"/>
      <c r="EH14" s="42">
        <v>61</v>
      </c>
      <c r="EI14" s="42">
        <v>67.961299999999994</v>
      </c>
      <c r="EJ14" s="41">
        <f t="shared" si="45"/>
        <v>6.9612999999999943</v>
      </c>
      <c r="EK14" s="8">
        <f t="shared" si="46"/>
        <v>13.01</v>
      </c>
      <c r="EL14" s="8">
        <f t="shared" si="47"/>
        <v>90.566512999999929</v>
      </c>
      <c r="EM14" s="8">
        <f t="shared" si="46"/>
        <v>80</v>
      </c>
      <c r="EN14" s="8">
        <f t="shared" si="46"/>
        <v>21.79</v>
      </c>
      <c r="EO14" s="10">
        <f>SUMIF('BANCO NOV'!$B$2:$B$300,'EDC GENERAL'!$B14,'BANCO NOV'!$E$2:$E$300)</f>
        <v>0</v>
      </c>
      <c r="EP14" s="10">
        <f t="shared" si="48"/>
        <v>-192.35651299999992</v>
      </c>
      <c r="EQ14" s="24">
        <f t="shared" si="49"/>
        <v>192.35651299999992</v>
      </c>
      <c r="ER14" s="42">
        <v>67.961299999999994</v>
      </c>
      <c r="ES14" s="42">
        <v>73.300200000000004</v>
      </c>
      <c r="ET14" s="42">
        <f t="shared" si="50"/>
        <v>5.3389000000000095</v>
      </c>
      <c r="EU14" s="8">
        <f t="shared" si="51"/>
        <v>19.78</v>
      </c>
      <c r="EV14" s="8">
        <f t="shared" si="52"/>
        <v>105.6034420000002</v>
      </c>
      <c r="EW14" s="8">
        <f t="shared" si="51"/>
        <v>80</v>
      </c>
      <c r="EX14" s="8">
        <f t="shared" si="51"/>
        <v>62.02</v>
      </c>
      <c r="EY14" s="10">
        <f>SUMIF('BANCO DIC'!$B$2:$B$300,'EDC GENERAL'!$B14,'BANCO DIC'!$E$2:$E$300)</f>
        <v>0</v>
      </c>
      <c r="EZ14" s="10">
        <f t="shared" si="53"/>
        <v>-247.62344200000021</v>
      </c>
      <c r="FA14" s="24">
        <f t="shared" si="54"/>
        <v>247.62344200000021</v>
      </c>
      <c r="FB14" s="42">
        <v>73.300200000000004</v>
      </c>
      <c r="FC14" s="42">
        <v>81.2</v>
      </c>
      <c r="FD14" s="42">
        <f t="shared" si="55"/>
        <v>7.899799999999999</v>
      </c>
      <c r="FE14" s="8">
        <f t="shared" si="56"/>
        <v>14.68234064785789</v>
      </c>
      <c r="FF14" s="8">
        <f t="shared" si="57"/>
        <v>115.98755464994774</v>
      </c>
      <c r="FG14" s="8">
        <f t="shared" si="56"/>
        <v>80</v>
      </c>
      <c r="FH14" s="8">
        <f t="shared" si="56"/>
        <v>26.942462147335423</v>
      </c>
      <c r="FI14" s="10">
        <f>SUMIF('BANCO DIC'!$B$2:$B$300,'EDC GENERAL'!$B14,'BANCO DIC'!$E$2:$E$300)</f>
        <v>0</v>
      </c>
      <c r="FJ14" s="10">
        <f t="shared" si="58"/>
        <v>-222.93001679728317</v>
      </c>
      <c r="FK14" s="24">
        <f t="shared" si="59"/>
        <v>222.93001679728317</v>
      </c>
      <c r="FL14" s="42">
        <v>81.2</v>
      </c>
      <c r="FM14" s="42"/>
      <c r="FN14" s="42">
        <f t="shared" si="60"/>
        <v>-81.2</v>
      </c>
      <c r="FO14" s="8">
        <f t="shared" si="61"/>
        <v>19.78</v>
      </c>
      <c r="FP14" s="8">
        <f t="shared" si="62"/>
        <v>-1606.1360000000002</v>
      </c>
      <c r="FQ14" s="8">
        <f t="shared" si="61"/>
        <v>80</v>
      </c>
      <c r="FR14" s="8">
        <f t="shared" si="61"/>
        <v>62.02</v>
      </c>
      <c r="FS14" s="10">
        <f>SUMIF('BANCO DIC'!$B$2:$B$300,'EDC GENERAL'!$B14,'BANCO DIC'!$E$2:$E$300)</f>
        <v>0</v>
      </c>
      <c r="FT14" s="10">
        <f t="shared" si="63"/>
        <v>1464.1160000000002</v>
      </c>
    </row>
    <row r="15" spans="1:176" ht="15.75" customHeight="1" thickBot="1" x14ac:dyDescent="0.3">
      <c r="A15" s="11" t="s">
        <v>426</v>
      </c>
      <c r="B15" s="14"/>
      <c r="C15" s="14"/>
      <c r="D15" s="12"/>
      <c r="E15" s="12"/>
      <c r="F15" s="14"/>
      <c r="G15" s="14"/>
      <c r="H15" s="14"/>
      <c r="I15" s="14"/>
      <c r="J15" s="14"/>
      <c r="L15" s="14"/>
      <c r="M15" s="12"/>
      <c r="N15" s="12"/>
      <c r="O15" s="14"/>
      <c r="P15" s="14"/>
      <c r="Q15" s="14"/>
      <c r="R15" s="14"/>
      <c r="S15" s="14"/>
      <c r="AC15" s="14">
        <v>0</v>
      </c>
      <c r="AJ15" s="25"/>
      <c r="AK15" s="32">
        <f t="shared" si="0"/>
        <v>0</v>
      </c>
      <c r="AL15" s="54"/>
      <c r="AM15" s="55"/>
      <c r="AN15" s="41"/>
      <c r="AO15" s="9"/>
      <c r="AT15" s="2">
        <f>SUM(AL15:AR15)</f>
        <v>0</v>
      </c>
      <c r="AU15" s="24">
        <f t="shared" si="3"/>
        <v>0</v>
      </c>
      <c r="AW15" s="43"/>
      <c r="AX15" s="42"/>
      <c r="AZ15" s="1">
        <v>0</v>
      </c>
      <c r="BC15" s="2">
        <f t="shared" si="4"/>
        <v>0</v>
      </c>
      <c r="BD15" s="2">
        <f t="shared" si="5"/>
        <v>0</v>
      </c>
      <c r="BE15" s="24">
        <f t="shared" si="6"/>
        <v>0</v>
      </c>
      <c r="BF15" s="43"/>
      <c r="BG15" s="41"/>
      <c r="BH15" s="41">
        <f t="shared" si="8"/>
        <v>0</v>
      </c>
      <c r="BJ15" s="9">
        <f>BH15*BI15</f>
        <v>0</v>
      </c>
      <c r="BL15" s="9"/>
      <c r="BM15" s="1">
        <f>SUMIF(ENERO!$B$2:$B$900,'EDC GENERAL'!$B15,ENERO!$E$2:$E$900)</f>
        <v>0</v>
      </c>
      <c r="BN15" s="1">
        <f t="shared" si="11"/>
        <v>0</v>
      </c>
      <c r="BO15" s="24">
        <f t="shared" si="12"/>
        <v>0</v>
      </c>
      <c r="BP15" s="41"/>
      <c r="BQ15" s="41"/>
      <c r="BR15" s="41">
        <f t="shared" si="14"/>
        <v>0</v>
      </c>
      <c r="BT15" s="9">
        <f>BR15*BS15</f>
        <v>0</v>
      </c>
      <c r="BU15" s="9">
        <f t="shared" si="16"/>
        <v>0</v>
      </c>
      <c r="BV15" s="9"/>
      <c r="BW15" s="1">
        <f>SUMIF(ENERO!$B$2:$B$900,'EDC GENERAL'!$B15,ENERO!$E$2:$E$900)</f>
        <v>0</v>
      </c>
      <c r="BX15" s="1">
        <f t="shared" si="17"/>
        <v>0</v>
      </c>
      <c r="BY15" s="24">
        <f t="shared" si="18"/>
        <v>0</v>
      </c>
      <c r="BZ15" s="43"/>
      <c r="CA15" s="42"/>
      <c r="CB15" s="41"/>
      <c r="CC15" s="24"/>
      <c r="CE15" s="1">
        <f>CB15*CD15</f>
        <v>0</v>
      </c>
      <c r="CH15" s="2">
        <f t="shared" si="23"/>
        <v>0</v>
      </c>
      <c r="CJ15" s="41"/>
      <c r="CK15" s="43"/>
      <c r="CL15" s="42"/>
      <c r="CN15" s="9">
        <f t="shared" si="26"/>
        <v>0</v>
      </c>
      <c r="CR15" s="2">
        <f t="shared" si="28"/>
        <v>0</v>
      </c>
      <c r="CU15" s="43"/>
      <c r="CV15" s="42">
        <f t="shared" si="29"/>
        <v>0</v>
      </c>
      <c r="CX15" s="1">
        <f t="shared" si="31"/>
        <v>0</v>
      </c>
      <c r="DB15" s="1">
        <f t="shared" si="32"/>
        <v>0</v>
      </c>
      <c r="DD15" s="43"/>
      <c r="DE15" s="43"/>
      <c r="DF15" s="42">
        <f t="shared" si="33"/>
        <v>0</v>
      </c>
      <c r="DH15" s="1">
        <f t="shared" si="35"/>
        <v>0</v>
      </c>
      <c r="DL15" s="1">
        <f t="shared" si="36"/>
        <v>0</v>
      </c>
      <c r="DN15" s="43"/>
      <c r="DO15" s="43"/>
      <c r="DP15" s="42">
        <f t="shared" si="37"/>
        <v>0</v>
      </c>
      <c r="DR15" s="1">
        <f t="shared" si="39"/>
        <v>0</v>
      </c>
      <c r="DV15" s="1">
        <f t="shared" si="40"/>
        <v>0</v>
      </c>
      <c r="DX15" s="43"/>
      <c r="DY15" s="43"/>
      <c r="DZ15" s="42">
        <f t="shared" si="41"/>
        <v>0</v>
      </c>
      <c r="EB15" s="1">
        <f t="shared" si="43"/>
        <v>0</v>
      </c>
      <c r="EF15" s="1">
        <f t="shared" si="44"/>
        <v>0</v>
      </c>
      <c r="EG15" s="24"/>
      <c r="EH15" s="43"/>
      <c r="EI15" s="43"/>
      <c r="EJ15" s="41">
        <f t="shared" si="45"/>
        <v>0</v>
      </c>
      <c r="EL15" s="1">
        <f t="shared" si="47"/>
        <v>0</v>
      </c>
      <c r="EP15" s="1">
        <f t="shared" si="48"/>
        <v>0</v>
      </c>
      <c r="EQ15" s="24">
        <f t="shared" si="49"/>
        <v>0</v>
      </c>
      <c r="ER15" s="43"/>
      <c r="ES15" s="43"/>
      <c r="ET15" s="43">
        <f t="shared" si="50"/>
        <v>0</v>
      </c>
      <c r="EV15" s="1">
        <f t="shared" si="52"/>
        <v>0</v>
      </c>
      <c r="EZ15" s="10">
        <f t="shared" si="53"/>
        <v>0</v>
      </c>
      <c r="FA15" s="24">
        <f t="shared" si="54"/>
        <v>0</v>
      </c>
      <c r="FB15" s="43"/>
      <c r="FC15" s="43"/>
      <c r="FD15" s="43">
        <f t="shared" si="55"/>
        <v>0</v>
      </c>
      <c r="FF15" s="1">
        <f t="shared" si="57"/>
        <v>0</v>
      </c>
      <c r="FJ15" s="10">
        <f t="shared" si="58"/>
        <v>0</v>
      </c>
      <c r="FK15" s="24">
        <f t="shared" si="59"/>
        <v>0</v>
      </c>
      <c r="FL15" s="43"/>
      <c r="FM15" s="43"/>
      <c r="FN15" s="43">
        <f t="shared" si="60"/>
        <v>0</v>
      </c>
      <c r="FP15" s="1">
        <f t="shared" si="62"/>
        <v>0</v>
      </c>
      <c r="FT15" s="10">
        <f t="shared" si="63"/>
        <v>0</v>
      </c>
    </row>
    <row r="16" spans="1:176" ht="15.75" outlineLevel="1" thickBot="1" x14ac:dyDescent="0.3">
      <c r="A16" s="11" t="s">
        <v>427</v>
      </c>
      <c r="B16" s="74" t="s">
        <v>258</v>
      </c>
      <c r="C16" s="66"/>
      <c r="D16" s="12"/>
      <c r="E16" s="12"/>
      <c r="F16" s="63"/>
      <c r="G16" s="74"/>
      <c r="H16" s="74"/>
      <c r="I16" s="63"/>
      <c r="J16" s="66"/>
      <c r="L16" s="66"/>
      <c r="M16" s="12"/>
      <c r="N16" s="12"/>
      <c r="O16" s="63"/>
      <c r="P16" s="74"/>
      <c r="Q16" s="74"/>
      <c r="R16" s="63"/>
      <c r="S16" s="66"/>
      <c r="V16" s="13"/>
      <c r="W16" s="13"/>
      <c r="X16" s="13"/>
      <c r="Y16" s="13"/>
      <c r="Z16" s="13"/>
      <c r="AA16" s="13"/>
      <c r="AC16" s="74">
        <v>0.11</v>
      </c>
      <c r="AD16" s="8"/>
      <c r="AE16" s="8"/>
      <c r="AF16" s="8"/>
      <c r="AG16" s="8"/>
      <c r="AH16" s="8"/>
      <c r="AI16" s="10">
        <f t="shared" ref="AI16:AI25" si="68">-SUM(AD16:AH16)</f>
        <v>0</v>
      </c>
      <c r="AJ16" s="8"/>
      <c r="AK16" s="32">
        <f t="shared" si="0"/>
        <v>0.11</v>
      </c>
      <c r="AL16" s="54">
        <v>1000</v>
      </c>
      <c r="AM16" s="55">
        <v>538</v>
      </c>
      <c r="AN16" s="41">
        <v>500</v>
      </c>
      <c r="AO16" s="9">
        <v>500</v>
      </c>
      <c r="AP16" s="8"/>
      <c r="AQ16" s="8"/>
      <c r="AR16" s="8">
        <v>-2538</v>
      </c>
      <c r="AS16" s="2">
        <f t="shared" si="64"/>
        <v>2538</v>
      </c>
      <c r="AT16" s="2">
        <f t="shared" si="65"/>
        <v>0</v>
      </c>
      <c r="AU16" s="24">
        <f t="shared" si="3"/>
        <v>-2538</v>
      </c>
      <c r="AV16" s="54">
        <v>379</v>
      </c>
      <c r="AW16" s="54">
        <v>387</v>
      </c>
      <c r="AX16" s="41">
        <f>+AW16-AV16</f>
        <v>8</v>
      </c>
      <c r="AY16" s="9">
        <v>24.71</v>
      </c>
      <c r="AZ16" s="9">
        <f t="shared" si="66"/>
        <v>197.68</v>
      </c>
      <c r="BA16" s="9">
        <v>183</v>
      </c>
      <c r="BB16" s="8">
        <v>-380.11</v>
      </c>
      <c r="BC16" s="2">
        <f t="shared" si="4"/>
        <v>380.68</v>
      </c>
      <c r="BD16" s="2">
        <f t="shared" si="5"/>
        <v>0.56999999999999318</v>
      </c>
      <c r="BE16" s="24">
        <f t="shared" si="6"/>
        <v>0.56999999999999318</v>
      </c>
      <c r="BF16" s="42">
        <f>+AW16</f>
        <v>387</v>
      </c>
      <c r="BG16" s="41">
        <v>400</v>
      </c>
      <c r="BH16" s="41">
        <f t="shared" si="8"/>
        <v>13</v>
      </c>
      <c r="BI16" s="9">
        <f t="shared" si="9"/>
        <v>458.26859999999999</v>
      </c>
      <c r="BJ16" s="9">
        <v>375.63</v>
      </c>
      <c r="BK16" s="9">
        <f t="shared" si="10"/>
        <v>82.638599999999997</v>
      </c>
      <c r="BL16" s="9">
        <v>-458</v>
      </c>
      <c r="BM16" s="10">
        <f>SUMIF(ENERO!$B$2:$B$900,'EDC GENERAL'!$B16,ENERO!$E$2:$E$900)</f>
        <v>0</v>
      </c>
      <c r="BN16" s="10">
        <f t="shared" si="11"/>
        <v>-0.26859999999999218</v>
      </c>
      <c r="BO16" s="24">
        <f t="shared" si="12"/>
        <v>0.26859999999999218</v>
      </c>
      <c r="BP16" s="41">
        <f t="shared" si="13"/>
        <v>400</v>
      </c>
      <c r="BQ16" s="41">
        <v>414</v>
      </c>
      <c r="BR16" s="41">
        <f t="shared" si="14"/>
        <v>14</v>
      </c>
      <c r="BS16" s="9">
        <f t="shared" si="15"/>
        <v>480.02119999999996</v>
      </c>
      <c r="BT16" s="9">
        <v>393.46</v>
      </c>
      <c r="BU16" s="9">
        <f t="shared" si="16"/>
        <v>86.561199999999999</v>
      </c>
      <c r="BV16" s="9">
        <f>BV$4</f>
        <v>0</v>
      </c>
      <c r="BW16" s="10">
        <f>SUMIF(ENERO!$B$2:$B$900,'EDC GENERAL'!$B16,ENERO!$E$2:$E$900)</f>
        <v>0</v>
      </c>
      <c r="BX16" s="10">
        <f t="shared" si="17"/>
        <v>-480.02119999999996</v>
      </c>
      <c r="BY16" s="24">
        <f t="shared" si="18"/>
        <v>480.02119999999996</v>
      </c>
      <c r="BZ16" s="41">
        <f t="shared" si="19"/>
        <v>414</v>
      </c>
      <c r="CA16" s="42">
        <v>426</v>
      </c>
      <c r="CB16" s="41">
        <f t="shared" si="20"/>
        <v>12</v>
      </c>
      <c r="CC16" s="24">
        <f t="shared" si="21"/>
        <v>436.9674</v>
      </c>
      <c r="CD16" s="8">
        <v>358.17</v>
      </c>
      <c r="CE16" s="9">
        <f t="shared" ref="CE16:CE25" si="69">+CD16*0.22</f>
        <v>78.79740000000001</v>
      </c>
      <c r="CF16" s="8">
        <f>CF$4</f>
        <v>0</v>
      </c>
      <c r="CG16" s="10">
        <v>434</v>
      </c>
      <c r="CH16" s="2">
        <f t="shared" si="23"/>
        <v>2.9673999999999978</v>
      </c>
      <c r="CJ16" s="41">
        <f t="shared" si="24"/>
        <v>426</v>
      </c>
      <c r="CK16" s="42">
        <v>439</v>
      </c>
      <c r="CL16" s="42">
        <f t="shared" si="25"/>
        <v>13</v>
      </c>
      <c r="CM16" s="8">
        <v>256.95999999999998</v>
      </c>
      <c r="CN16" s="9">
        <f t="shared" si="26"/>
        <v>56.531199999999998</v>
      </c>
      <c r="CO16" s="8">
        <f>CO$4</f>
        <v>0</v>
      </c>
      <c r="CP16" s="8">
        <f>CP$4</f>
        <v>0</v>
      </c>
      <c r="CQ16" s="10">
        <f>SUMIF('BANCO JUN'!$B$2:$B$300,'EDC GENERAL'!$B16,'BANCO JUN'!$E$2:$E$300)</f>
        <v>0</v>
      </c>
      <c r="CR16" s="2">
        <f t="shared" si="28"/>
        <v>313.49119999999999</v>
      </c>
      <c r="CT16" s="10">
        <v>0</v>
      </c>
      <c r="CU16" s="42">
        <v>0</v>
      </c>
      <c r="CV16" s="42">
        <f t="shared" si="29"/>
        <v>0</v>
      </c>
      <c r="CW16" s="8">
        <f>CW$4</f>
        <v>17</v>
      </c>
      <c r="CX16" s="8">
        <f t="shared" si="31"/>
        <v>0</v>
      </c>
      <c r="CY16" s="8">
        <f>CY$4</f>
        <v>80</v>
      </c>
      <c r="CZ16" s="8">
        <f>CZ$4</f>
        <v>49</v>
      </c>
      <c r="DA16" s="10">
        <f>SUMIF('BANCO JUL'!$B$2:$B$300,'EDC GENERAL'!$B16,'BANCO JUL'!$E$2:$E$300)</f>
        <v>0</v>
      </c>
      <c r="DB16" s="10">
        <f t="shared" si="32"/>
        <v>-129</v>
      </c>
      <c r="DD16" s="42">
        <v>0</v>
      </c>
      <c r="DE16" s="42">
        <v>0</v>
      </c>
      <c r="DF16" s="42">
        <f t="shared" si="33"/>
        <v>0</v>
      </c>
      <c r="DG16" s="8">
        <f>DG$4</f>
        <v>15</v>
      </c>
      <c r="DH16" s="8">
        <f t="shared" si="35"/>
        <v>0</v>
      </c>
      <c r="DI16" s="8">
        <f>DI$4</f>
        <v>80</v>
      </c>
      <c r="DJ16" s="8">
        <f>DJ$4</f>
        <v>17</v>
      </c>
      <c r="DK16" s="10">
        <f>SUMIF('BANCO JUL'!$B$2:$B$300,'EDC GENERAL'!$B16,'BANCO JUL'!$E$2:$E$300)</f>
        <v>0</v>
      </c>
      <c r="DL16" s="10">
        <f t="shared" si="36"/>
        <v>-97</v>
      </c>
      <c r="DN16" s="42">
        <v>0</v>
      </c>
      <c r="DO16" s="42">
        <v>0</v>
      </c>
      <c r="DP16" s="42">
        <f t="shared" si="37"/>
        <v>0</v>
      </c>
      <c r="DQ16" s="8">
        <f>DQ$4</f>
        <v>16</v>
      </c>
      <c r="DR16" s="8">
        <f t="shared" si="39"/>
        <v>0</v>
      </c>
      <c r="DS16" s="8">
        <f>DS$4</f>
        <v>80</v>
      </c>
      <c r="DT16" s="8">
        <f>DT$4</f>
        <v>63</v>
      </c>
      <c r="DU16" s="10">
        <f>SUMIF('BANCO JUL'!$B$2:$B$300,'EDC GENERAL'!$B16,'BANCO JUL'!$E$2:$E$300)</f>
        <v>0</v>
      </c>
      <c r="DV16" s="10">
        <f t="shared" si="40"/>
        <v>-143</v>
      </c>
      <c r="DX16" s="42">
        <v>0</v>
      </c>
      <c r="DY16" s="42">
        <v>0</v>
      </c>
      <c r="DZ16" s="42">
        <f t="shared" si="41"/>
        <v>0</v>
      </c>
      <c r="EA16" s="8">
        <f>EA$4</f>
        <v>15</v>
      </c>
      <c r="EB16" s="8">
        <f t="shared" si="43"/>
        <v>0</v>
      </c>
      <c r="EC16" s="8">
        <f>EC$4</f>
        <v>80</v>
      </c>
      <c r="ED16" s="8">
        <f>ED$4</f>
        <v>64</v>
      </c>
      <c r="EE16" s="10">
        <f>SUMIF('BANCO JUL'!$B$2:$B$300,'EDC GENERAL'!$B16,'BANCO JUL'!$E$2:$E$300)</f>
        <v>0</v>
      </c>
      <c r="EF16" s="10">
        <f t="shared" si="44"/>
        <v>-144</v>
      </c>
      <c r="EG16" s="49" t="s">
        <v>62</v>
      </c>
      <c r="EH16" s="50">
        <v>0</v>
      </c>
      <c r="EI16" s="50"/>
      <c r="EJ16" s="51"/>
      <c r="EK16" s="52">
        <f>EK$4</f>
        <v>13.01</v>
      </c>
      <c r="EL16" s="52">
        <f t="shared" si="47"/>
        <v>0</v>
      </c>
      <c r="EM16" s="52">
        <f>EM$4</f>
        <v>80</v>
      </c>
      <c r="EN16" s="52">
        <f>EN$4</f>
        <v>21.79</v>
      </c>
      <c r="EO16" s="53">
        <f>SUMIF('BANCO NOV'!$B$2:$B$300,'EDC GENERAL'!$B16,'BANCO NOV'!$E$2:$E$300)</f>
        <v>0</v>
      </c>
      <c r="EP16" s="10">
        <f t="shared" si="48"/>
        <v>-101.78999999999999</v>
      </c>
      <c r="EQ16" s="24">
        <f t="shared" si="49"/>
        <v>101.78999999999999</v>
      </c>
      <c r="ER16" s="50"/>
      <c r="ES16" s="42"/>
      <c r="ET16" s="42">
        <f t="shared" si="50"/>
        <v>0</v>
      </c>
      <c r="EU16" s="8">
        <f>EU$4</f>
        <v>19.78</v>
      </c>
      <c r="EV16" s="8">
        <f t="shared" si="52"/>
        <v>0</v>
      </c>
      <c r="EW16" s="8">
        <f>EW$4</f>
        <v>80</v>
      </c>
      <c r="EX16" s="8">
        <f>EX$4</f>
        <v>62.02</v>
      </c>
      <c r="EY16" s="10">
        <f>SUMIF('BANCO DIC'!$B$2:$B$300,'EDC GENERAL'!$B16,'BANCO DIC'!$E$2:$E$300)</f>
        <v>0</v>
      </c>
      <c r="EZ16" s="10">
        <f t="shared" si="53"/>
        <v>-142.02000000000001</v>
      </c>
      <c r="FA16" s="24">
        <f t="shared" si="54"/>
        <v>142.02000000000001</v>
      </c>
      <c r="FB16" s="42"/>
      <c r="FC16" s="42"/>
      <c r="FD16" s="42">
        <f t="shared" si="55"/>
        <v>0</v>
      </c>
      <c r="FE16" s="8">
        <f>FE$4</f>
        <v>14.68234064785789</v>
      </c>
      <c r="FF16" s="8">
        <f t="shared" si="57"/>
        <v>0</v>
      </c>
      <c r="FG16" s="8">
        <f>FG$4</f>
        <v>80</v>
      </c>
      <c r="FH16" s="8">
        <f>FH$4</f>
        <v>26.942462147335423</v>
      </c>
      <c r="FI16" s="10">
        <f>SUMIF('BANCO DIC'!$B$2:$B$300,'EDC GENERAL'!$B16,'BANCO DIC'!$E$2:$E$300)</f>
        <v>0</v>
      </c>
      <c r="FJ16" s="10">
        <f t="shared" si="58"/>
        <v>-106.94246214733542</v>
      </c>
      <c r="FK16" s="24">
        <f t="shared" si="59"/>
        <v>106.94246214733542</v>
      </c>
      <c r="FL16" s="42"/>
      <c r="FM16" s="42"/>
      <c r="FN16" s="42">
        <f t="shared" si="60"/>
        <v>0</v>
      </c>
      <c r="FO16" s="8">
        <f>FO$4</f>
        <v>19.78</v>
      </c>
      <c r="FP16" s="8">
        <f t="shared" si="62"/>
        <v>0</v>
      </c>
      <c r="FQ16" s="8">
        <f>FQ$4</f>
        <v>80</v>
      </c>
      <c r="FR16" s="8">
        <f>FR$4</f>
        <v>62.02</v>
      </c>
      <c r="FS16" s="10">
        <f>SUMIF('BANCO DIC'!$B$2:$B$300,'EDC GENERAL'!$B16,'BANCO DIC'!$E$2:$E$300)</f>
        <v>0</v>
      </c>
      <c r="FT16" s="10">
        <f t="shared" si="63"/>
        <v>-142.02000000000001</v>
      </c>
    </row>
    <row r="17" spans="1:176" ht="15.75" outlineLevel="1" thickBot="1" x14ac:dyDescent="0.3">
      <c r="A17" s="11" t="s">
        <v>428</v>
      </c>
      <c r="B17" s="74" t="s">
        <v>259</v>
      </c>
      <c r="C17" s="66"/>
      <c r="D17" s="12"/>
      <c r="E17" s="12"/>
      <c r="F17" s="63"/>
      <c r="G17" s="74"/>
      <c r="H17" s="74"/>
      <c r="I17" s="63"/>
      <c r="J17" s="66"/>
      <c r="L17" s="66"/>
      <c r="M17" s="12"/>
      <c r="N17" s="12"/>
      <c r="O17" s="63"/>
      <c r="P17" s="74"/>
      <c r="Q17" s="74"/>
      <c r="R17" s="63"/>
      <c r="S17" s="66"/>
      <c r="V17" s="13"/>
      <c r="W17" s="13"/>
      <c r="X17" s="13"/>
      <c r="Y17" s="13"/>
      <c r="Z17" s="13"/>
      <c r="AA17" s="13"/>
      <c r="AC17" s="74">
        <v>0.12</v>
      </c>
      <c r="AD17" s="8"/>
      <c r="AE17" s="8"/>
      <c r="AF17" s="8"/>
      <c r="AG17" s="8"/>
      <c r="AH17" s="8"/>
      <c r="AI17" s="10">
        <f t="shared" si="68"/>
        <v>0</v>
      </c>
      <c r="AJ17" s="8"/>
      <c r="AK17" s="32">
        <f t="shared" si="0"/>
        <v>0.12</v>
      </c>
      <c r="AL17" s="54">
        <v>1000</v>
      </c>
      <c r="AM17" s="55">
        <v>538</v>
      </c>
      <c r="AN17" s="41">
        <v>500</v>
      </c>
      <c r="AO17" s="9">
        <v>500</v>
      </c>
      <c r="AP17" s="8"/>
      <c r="AQ17" s="8"/>
      <c r="AR17" s="8">
        <v>-2538</v>
      </c>
      <c r="AS17" s="2">
        <f t="shared" si="64"/>
        <v>2538</v>
      </c>
      <c r="AT17" s="2">
        <f t="shared" si="65"/>
        <v>0</v>
      </c>
      <c r="AU17" s="24">
        <f t="shared" si="3"/>
        <v>-2538</v>
      </c>
      <c r="AV17" s="54">
        <v>246</v>
      </c>
      <c r="AW17" s="54">
        <v>251</v>
      </c>
      <c r="AX17" s="41">
        <f t="shared" si="67"/>
        <v>5</v>
      </c>
      <c r="AY17" s="8">
        <v>24.71</v>
      </c>
      <c r="AZ17" s="9">
        <f t="shared" si="66"/>
        <v>123.55000000000001</v>
      </c>
      <c r="BA17" s="9">
        <v>183</v>
      </c>
      <c r="BB17" s="8">
        <v>-380</v>
      </c>
      <c r="BC17" s="2">
        <f t="shared" si="4"/>
        <v>306.55</v>
      </c>
      <c r="BD17" s="2">
        <f t="shared" si="5"/>
        <v>-73.449999999999989</v>
      </c>
      <c r="BE17" s="24">
        <f t="shared" si="6"/>
        <v>-73.449999999999989</v>
      </c>
      <c r="BF17" s="42">
        <f>+AW17</f>
        <v>251</v>
      </c>
      <c r="BG17" s="41">
        <v>259</v>
      </c>
      <c r="BH17" s="41">
        <f t="shared" si="8"/>
        <v>8</v>
      </c>
      <c r="BI17" s="9">
        <f t="shared" si="9"/>
        <v>353.98299999999995</v>
      </c>
      <c r="BJ17" s="9">
        <v>290.14999999999998</v>
      </c>
      <c r="BK17" s="9">
        <f t="shared" si="10"/>
        <v>63.832999999999998</v>
      </c>
      <c r="BL17" s="9"/>
      <c r="BM17" s="10">
        <f>SUMIF(ENERO!$B$2:$B$900,'EDC GENERAL'!$B17,ENERO!$E$2:$E$900)</f>
        <v>0</v>
      </c>
      <c r="BN17" s="10">
        <f t="shared" si="11"/>
        <v>-353.98299999999995</v>
      </c>
      <c r="BO17" s="24">
        <f t="shared" si="12"/>
        <v>353.98299999999995</v>
      </c>
      <c r="BP17" s="41">
        <f t="shared" si="13"/>
        <v>259</v>
      </c>
      <c r="BQ17" s="41">
        <v>267</v>
      </c>
      <c r="BR17" s="41">
        <f t="shared" si="14"/>
        <v>8</v>
      </c>
      <c r="BS17" s="9">
        <f t="shared" si="15"/>
        <v>353.98299999999995</v>
      </c>
      <c r="BT17" s="9">
        <v>290.14999999999998</v>
      </c>
      <c r="BU17" s="9">
        <f t="shared" si="16"/>
        <v>63.832999999999998</v>
      </c>
      <c r="BV17" s="9">
        <v>-354</v>
      </c>
      <c r="BW17" s="10">
        <f>SUMIF(ENERO!$B$2:$B$900,'EDC GENERAL'!$B17,ENERO!$E$2:$E$900)</f>
        <v>0</v>
      </c>
      <c r="BX17" s="10">
        <f t="shared" si="17"/>
        <v>1.7000000000052751E-2</v>
      </c>
      <c r="BY17" s="24">
        <f t="shared" si="18"/>
        <v>-1.7000000000052751E-2</v>
      </c>
      <c r="BZ17" s="41">
        <f t="shared" si="19"/>
        <v>267</v>
      </c>
      <c r="CA17" s="42">
        <v>278</v>
      </c>
      <c r="CB17" s="41">
        <f t="shared" si="20"/>
        <v>11</v>
      </c>
      <c r="CC17" s="24">
        <f t="shared" si="21"/>
        <v>416.12979999999999</v>
      </c>
      <c r="CD17" s="8">
        <v>341.09</v>
      </c>
      <c r="CE17" s="9">
        <f t="shared" si="69"/>
        <v>75.0398</v>
      </c>
      <c r="CF17" s="8">
        <f t="shared" ref="CF17:CF25" si="70">CF$4</f>
        <v>0</v>
      </c>
      <c r="CG17" s="10">
        <f>SUMIF('BANCO MAY'!$B$2:$B$300,'EDC GENERAL'!$B17,'BANCO MAY'!$E$2:$E$300)</f>
        <v>0</v>
      </c>
      <c r="CH17" s="2">
        <f t="shared" si="23"/>
        <v>416.12979999999999</v>
      </c>
      <c r="CJ17" s="41">
        <f t="shared" si="24"/>
        <v>278</v>
      </c>
      <c r="CK17" s="42">
        <v>289</v>
      </c>
      <c r="CL17" s="42">
        <f t="shared" si="25"/>
        <v>11</v>
      </c>
      <c r="CM17" s="9">
        <v>221.97</v>
      </c>
      <c r="CN17" s="9">
        <f t="shared" si="26"/>
        <v>48.833399999999997</v>
      </c>
      <c r="CO17" s="8">
        <f t="shared" ref="CO17:CP25" si="71">CO$4</f>
        <v>0</v>
      </c>
      <c r="CP17" s="8">
        <f t="shared" si="71"/>
        <v>0</v>
      </c>
      <c r="CQ17" s="10">
        <f>SUMIF('BANCO JUN'!$B$2:$B$300,'EDC GENERAL'!$B17,'BANCO JUN'!$E$2:$E$300)</f>
        <v>0</v>
      </c>
      <c r="CR17" s="2">
        <f t="shared" si="28"/>
        <v>270.80340000000001</v>
      </c>
      <c r="CT17" s="10">
        <v>31</v>
      </c>
      <c r="CU17" s="42">
        <v>40</v>
      </c>
      <c r="CV17" s="42">
        <f t="shared" si="29"/>
        <v>9</v>
      </c>
      <c r="CW17" s="8">
        <f t="shared" ref="CW17:CZ25" si="72">CW$4</f>
        <v>17</v>
      </c>
      <c r="CX17" s="8">
        <f t="shared" si="31"/>
        <v>153</v>
      </c>
      <c r="CY17" s="8">
        <f t="shared" si="72"/>
        <v>80</v>
      </c>
      <c r="CZ17" s="8">
        <f t="shared" si="72"/>
        <v>49</v>
      </c>
      <c r="DA17" s="10">
        <f>SUMIF('BANCO JUL'!$B$2:$B$300,'EDC GENERAL'!$B17,'BANCO JUL'!$E$2:$E$300)</f>
        <v>0</v>
      </c>
      <c r="DB17" s="10">
        <f t="shared" si="32"/>
        <v>-282</v>
      </c>
      <c r="DD17" s="42">
        <v>40</v>
      </c>
      <c r="DE17" s="42">
        <v>49</v>
      </c>
      <c r="DF17" s="42">
        <f t="shared" si="33"/>
        <v>9</v>
      </c>
      <c r="DG17" s="8">
        <f t="shared" ref="DG17:DJ25" si="73">DG$4</f>
        <v>15</v>
      </c>
      <c r="DH17" s="8">
        <f t="shared" si="35"/>
        <v>135</v>
      </c>
      <c r="DI17" s="8">
        <f t="shared" si="73"/>
        <v>80</v>
      </c>
      <c r="DJ17" s="8">
        <f t="shared" si="73"/>
        <v>17</v>
      </c>
      <c r="DK17" s="10">
        <f>SUMIF('BANCO JUL'!$B$2:$B$300,'EDC GENERAL'!$B17,'BANCO JUL'!$E$2:$E$300)</f>
        <v>0</v>
      </c>
      <c r="DL17" s="10">
        <f t="shared" si="36"/>
        <v>-232</v>
      </c>
      <c r="DN17" s="42">
        <v>49</v>
      </c>
      <c r="DO17" s="42">
        <v>57</v>
      </c>
      <c r="DP17" s="42">
        <f t="shared" si="37"/>
        <v>8</v>
      </c>
      <c r="DQ17" s="8">
        <f t="shared" ref="DQ17:DT25" si="74">DQ$4</f>
        <v>16</v>
      </c>
      <c r="DR17" s="8">
        <f t="shared" si="39"/>
        <v>128</v>
      </c>
      <c r="DS17" s="8">
        <f t="shared" si="74"/>
        <v>80</v>
      </c>
      <c r="DT17" s="8">
        <f t="shared" si="74"/>
        <v>63</v>
      </c>
      <c r="DU17" s="10">
        <f>SUMIF('BANCO JUL'!$B$2:$B$300,'EDC GENERAL'!$B17,'BANCO JUL'!$E$2:$E$300)</f>
        <v>0</v>
      </c>
      <c r="DV17" s="10">
        <f t="shared" si="40"/>
        <v>-271</v>
      </c>
      <c r="DX17" s="42">
        <v>57</v>
      </c>
      <c r="DY17" s="42">
        <v>63</v>
      </c>
      <c r="DZ17" s="42">
        <f t="shared" si="41"/>
        <v>6</v>
      </c>
      <c r="EA17" s="8">
        <f t="shared" ref="EA17:ED25" si="75">EA$4</f>
        <v>15</v>
      </c>
      <c r="EB17" s="8">
        <f t="shared" si="43"/>
        <v>90</v>
      </c>
      <c r="EC17" s="8">
        <f t="shared" si="75"/>
        <v>80</v>
      </c>
      <c r="ED17" s="8">
        <f t="shared" si="75"/>
        <v>64</v>
      </c>
      <c r="EE17" s="10">
        <f>SUMIF('BANCO JUL'!$B$2:$B$300,'EDC GENERAL'!$B17,'BANCO JUL'!$E$2:$E$300)</f>
        <v>0</v>
      </c>
      <c r="EF17" s="10">
        <f t="shared" si="44"/>
        <v>-234</v>
      </c>
      <c r="EG17" s="24"/>
      <c r="EH17" s="42">
        <v>63</v>
      </c>
      <c r="EI17" s="42">
        <v>71.393500000000003</v>
      </c>
      <c r="EJ17" s="41">
        <f t="shared" si="45"/>
        <v>8.3935000000000031</v>
      </c>
      <c r="EK17" s="8">
        <f t="shared" ref="EK17:EN25" si="76">EK$4</f>
        <v>13.01</v>
      </c>
      <c r="EL17" s="8">
        <f t="shared" si="47"/>
        <v>109.19943500000004</v>
      </c>
      <c r="EM17" s="8">
        <f t="shared" si="76"/>
        <v>80</v>
      </c>
      <c r="EN17" s="8">
        <f t="shared" si="76"/>
        <v>21.79</v>
      </c>
      <c r="EO17" s="10">
        <f>SUMIF('BANCO NOV'!$B$2:$B$300,'EDC GENERAL'!$B17,'BANCO NOV'!$E$2:$E$300)</f>
        <v>0</v>
      </c>
      <c r="EP17" s="10">
        <f t="shared" si="48"/>
        <v>-210.98943500000004</v>
      </c>
      <c r="EQ17" s="24">
        <f t="shared" si="49"/>
        <v>210.98943500000004</v>
      </c>
      <c r="ER17" s="42">
        <v>71.393500000000003</v>
      </c>
      <c r="ES17" s="42">
        <v>77.893199999999993</v>
      </c>
      <c r="ET17" s="42">
        <f t="shared" si="50"/>
        <v>6.49969999999999</v>
      </c>
      <c r="EU17" s="8">
        <f t="shared" ref="EU17:EX25" si="77">EU$4</f>
        <v>19.78</v>
      </c>
      <c r="EV17" s="8">
        <f t="shared" si="52"/>
        <v>128.5640659999998</v>
      </c>
      <c r="EW17" s="8">
        <f t="shared" si="77"/>
        <v>80</v>
      </c>
      <c r="EX17" s="8">
        <f t="shared" si="77"/>
        <v>62.02</v>
      </c>
      <c r="EY17" s="10">
        <f>SUMIF('BANCO DIC'!$B$2:$B$300,'EDC GENERAL'!$B17,'BANCO DIC'!$E$2:$E$300)</f>
        <v>0</v>
      </c>
      <c r="EZ17" s="10">
        <f t="shared" si="53"/>
        <v>-270.58406599999978</v>
      </c>
      <c r="FA17" s="24">
        <f t="shared" si="54"/>
        <v>270.58406599999978</v>
      </c>
      <c r="FB17" s="42">
        <v>77.893199999999993</v>
      </c>
      <c r="FC17" s="42">
        <v>85.588999999999999</v>
      </c>
      <c r="FD17" s="42">
        <f t="shared" si="55"/>
        <v>7.6958000000000055</v>
      </c>
      <c r="FE17" s="8">
        <f t="shared" ref="FE17:FH25" si="78">FE$4</f>
        <v>14.68234064785789</v>
      </c>
      <c r="FF17" s="8">
        <f t="shared" si="57"/>
        <v>112.99235715778482</v>
      </c>
      <c r="FG17" s="8">
        <f t="shared" si="78"/>
        <v>80</v>
      </c>
      <c r="FH17" s="8">
        <f t="shared" si="78"/>
        <v>26.942462147335423</v>
      </c>
      <c r="FI17" s="10">
        <f>SUMIF('BANCO DIC'!$B$2:$B$300,'EDC GENERAL'!$B17,'BANCO DIC'!$E$2:$E$300)</f>
        <v>0</v>
      </c>
      <c r="FJ17" s="10">
        <f t="shared" si="58"/>
        <v>-219.93481930512024</v>
      </c>
      <c r="FK17" s="24">
        <f t="shared" si="59"/>
        <v>219.93481930512024</v>
      </c>
      <c r="FL17" s="42">
        <v>85.588999999999999</v>
      </c>
      <c r="FM17" s="42"/>
      <c r="FN17" s="42">
        <f t="shared" si="60"/>
        <v>-85.588999999999999</v>
      </c>
      <c r="FO17" s="8">
        <f t="shared" ref="FO17:FR25" si="79">FO$4</f>
        <v>19.78</v>
      </c>
      <c r="FP17" s="8">
        <f t="shared" si="62"/>
        <v>-1692.9504200000001</v>
      </c>
      <c r="FQ17" s="8">
        <f t="shared" si="79"/>
        <v>80</v>
      </c>
      <c r="FR17" s="8">
        <f t="shared" si="79"/>
        <v>62.02</v>
      </c>
      <c r="FS17" s="10">
        <f>SUMIF('BANCO DIC'!$B$2:$B$300,'EDC GENERAL'!$B17,'BANCO DIC'!$E$2:$E$300)</f>
        <v>0</v>
      </c>
      <c r="FT17" s="10">
        <f t="shared" si="63"/>
        <v>1550.9304200000001</v>
      </c>
    </row>
    <row r="18" spans="1:176" ht="15.75" outlineLevel="1" thickBot="1" x14ac:dyDescent="0.3">
      <c r="A18" s="11" t="s">
        <v>429</v>
      </c>
      <c r="B18" s="74" t="s">
        <v>260</v>
      </c>
      <c r="C18" s="66"/>
      <c r="D18" s="12"/>
      <c r="E18" s="12"/>
      <c r="F18" s="63"/>
      <c r="G18" s="74"/>
      <c r="H18" s="74"/>
      <c r="I18" s="63"/>
      <c r="J18" s="66"/>
      <c r="L18" s="66"/>
      <c r="M18" s="12"/>
      <c r="N18" s="12"/>
      <c r="O18" s="63"/>
      <c r="P18" s="74"/>
      <c r="Q18" s="74"/>
      <c r="R18" s="63"/>
      <c r="S18" s="66"/>
      <c r="V18" s="13"/>
      <c r="W18" s="13"/>
      <c r="X18" s="13"/>
      <c r="Y18" s="13"/>
      <c r="Z18" s="13"/>
      <c r="AA18" s="13"/>
      <c r="AC18" s="74">
        <v>0.13</v>
      </c>
      <c r="AD18" s="8"/>
      <c r="AE18" s="8"/>
      <c r="AF18" s="8"/>
      <c r="AG18" s="8"/>
      <c r="AH18" s="8"/>
      <c r="AI18" s="10">
        <f t="shared" si="68"/>
        <v>0</v>
      </c>
      <c r="AJ18" s="8"/>
      <c r="AK18" s="32">
        <f t="shared" si="0"/>
        <v>0.13</v>
      </c>
      <c r="AL18" s="54">
        <v>1000</v>
      </c>
      <c r="AM18" s="55">
        <v>538</v>
      </c>
      <c r="AN18" s="41">
        <v>500</v>
      </c>
      <c r="AO18" s="9">
        <v>500</v>
      </c>
      <c r="AP18" s="8"/>
      <c r="AQ18" s="8"/>
      <c r="AR18" s="8">
        <v>-2538</v>
      </c>
      <c r="AS18" s="2">
        <f t="shared" si="64"/>
        <v>2538</v>
      </c>
      <c r="AT18" s="2">
        <f t="shared" si="65"/>
        <v>0</v>
      </c>
      <c r="AU18" s="24">
        <f t="shared" si="3"/>
        <v>-2538</v>
      </c>
      <c r="AV18" s="54">
        <v>67</v>
      </c>
      <c r="AW18" s="54">
        <v>68.3</v>
      </c>
      <c r="AX18" s="41">
        <f t="shared" si="67"/>
        <v>1.2999999999999972</v>
      </c>
      <c r="AY18" s="8">
        <v>24.71</v>
      </c>
      <c r="AZ18" s="9">
        <f t="shared" si="66"/>
        <v>32.122999999999934</v>
      </c>
      <c r="BA18" s="9">
        <v>183</v>
      </c>
      <c r="BB18" s="8">
        <v>-215</v>
      </c>
      <c r="BC18" s="2">
        <f t="shared" si="4"/>
        <v>215.12299999999993</v>
      </c>
      <c r="BD18" s="2">
        <f t="shared" si="5"/>
        <v>0.12299999999993361</v>
      </c>
      <c r="BE18" s="24">
        <f t="shared" si="6"/>
        <v>0.12299999999993361</v>
      </c>
      <c r="BF18" s="42">
        <f t="shared" ref="BF18:BF25" si="80">+AW18</f>
        <v>68.3</v>
      </c>
      <c r="BG18" s="41">
        <v>69</v>
      </c>
      <c r="BH18" s="41">
        <v>1</v>
      </c>
      <c r="BI18" s="9">
        <f t="shared" si="9"/>
        <v>228.28640000000001</v>
      </c>
      <c r="BJ18" s="9">
        <v>187.12</v>
      </c>
      <c r="BK18" s="9">
        <f t="shared" si="10"/>
        <v>41.166400000000003</v>
      </c>
      <c r="BL18" s="9">
        <v>-229</v>
      </c>
      <c r="BM18" s="10">
        <f>SUMIF(ENERO!$B$2:$B$900,'EDC GENERAL'!$B18,ENERO!$E$2:$E$900)</f>
        <v>0</v>
      </c>
      <c r="BN18" s="10">
        <f t="shared" si="11"/>
        <v>0.71359999999998536</v>
      </c>
      <c r="BO18" s="24">
        <f t="shared" si="12"/>
        <v>-0.71359999999998536</v>
      </c>
      <c r="BP18" s="41">
        <f t="shared" si="13"/>
        <v>69</v>
      </c>
      <c r="BQ18" s="41">
        <v>72</v>
      </c>
      <c r="BR18" s="41">
        <f t="shared" si="14"/>
        <v>3</v>
      </c>
      <c r="BS18" s="9">
        <f t="shared" si="15"/>
        <v>261.22640000000001</v>
      </c>
      <c r="BT18" s="9">
        <v>214.12</v>
      </c>
      <c r="BU18" s="9">
        <f t="shared" si="16"/>
        <v>47.106400000000001</v>
      </c>
      <c r="BV18" s="9">
        <f>BV$4</f>
        <v>0</v>
      </c>
      <c r="BW18" s="10">
        <f>SUMIF(ENERO!$B$2:$B$900,'EDC GENERAL'!$B18,ENERO!$E$2:$E$900)</f>
        <v>0</v>
      </c>
      <c r="BX18" s="10">
        <f t="shared" si="17"/>
        <v>-261.22640000000001</v>
      </c>
      <c r="BY18" s="24">
        <f t="shared" si="18"/>
        <v>261.22640000000001</v>
      </c>
      <c r="BZ18" s="41">
        <f t="shared" si="19"/>
        <v>72</v>
      </c>
      <c r="CA18" s="42">
        <v>73</v>
      </c>
      <c r="CB18" s="41">
        <f t="shared" si="20"/>
        <v>1</v>
      </c>
      <c r="CC18" s="24">
        <f t="shared" si="21"/>
        <v>228.28640000000001</v>
      </c>
      <c r="CD18" s="8">
        <v>187.12</v>
      </c>
      <c r="CE18" s="9">
        <f t="shared" si="69"/>
        <v>41.166400000000003</v>
      </c>
      <c r="CF18" s="8">
        <f t="shared" si="70"/>
        <v>0</v>
      </c>
      <c r="CG18" s="10">
        <f>SUMIF('BANCO MAY'!$B$2:$B$300,'EDC GENERAL'!$B18,'BANCO MAY'!$E$2:$E$300)</f>
        <v>0</v>
      </c>
      <c r="CH18" s="2">
        <f t="shared" si="23"/>
        <v>228.28640000000001</v>
      </c>
      <c r="CJ18" s="41">
        <f t="shared" si="24"/>
        <v>73</v>
      </c>
      <c r="CK18" s="42">
        <v>76</v>
      </c>
      <c r="CL18" s="42">
        <f t="shared" si="25"/>
        <v>3</v>
      </c>
      <c r="CM18" s="8">
        <v>93.34</v>
      </c>
      <c r="CN18" s="9">
        <f t="shared" si="26"/>
        <v>20.534800000000001</v>
      </c>
      <c r="CO18" s="8">
        <f t="shared" si="71"/>
        <v>0</v>
      </c>
      <c r="CP18" s="8">
        <f t="shared" si="71"/>
        <v>0</v>
      </c>
      <c r="CQ18" s="10">
        <f>SUMIF('BANCO JUN'!$B$2:$B$300,'EDC GENERAL'!$B18,'BANCO JUN'!$E$2:$E$300)</f>
        <v>0</v>
      </c>
      <c r="CR18" s="2">
        <f t="shared" si="28"/>
        <v>113.87480000000001</v>
      </c>
      <c r="CT18" s="10"/>
      <c r="CU18" s="42"/>
      <c r="CV18" s="42">
        <f t="shared" si="29"/>
        <v>0</v>
      </c>
      <c r="CW18" s="8">
        <f t="shared" si="72"/>
        <v>17</v>
      </c>
      <c r="CX18" s="8">
        <f t="shared" si="31"/>
        <v>0</v>
      </c>
      <c r="CY18" s="8">
        <f t="shared" si="72"/>
        <v>80</v>
      </c>
      <c r="CZ18" s="8">
        <f t="shared" si="72"/>
        <v>49</v>
      </c>
      <c r="DA18" s="10">
        <f>SUMIF('BANCO JUL'!$B$2:$B$300,'EDC GENERAL'!$B18,'BANCO JUL'!$E$2:$E$300)</f>
        <v>0</v>
      </c>
      <c r="DB18" s="10">
        <f t="shared" si="32"/>
        <v>-129</v>
      </c>
      <c r="DD18" s="42"/>
      <c r="DE18" s="42"/>
      <c r="DF18" s="42">
        <f t="shared" si="33"/>
        <v>0</v>
      </c>
      <c r="DG18" s="8">
        <f t="shared" si="73"/>
        <v>15</v>
      </c>
      <c r="DH18" s="8">
        <f t="shared" si="35"/>
        <v>0</v>
      </c>
      <c r="DI18" s="8">
        <f t="shared" si="73"/>
        <v>80</v>
      </c>
      <c r="DJ18" s="8">
        <f t="shared" si="73"/>
        <v>17</v>
      </c>
      <c r="DK18" s="10">
        <f>SUMIF('BANCO JUL'!$B$2:$B$300,'EDC GENERAL'!$B18,'BANCO JUL'!$E$2:$E$300)</f>
        <v>0</v>
      </c>
      <c r="DL18" s="10">
        <f t="shared" si="36"/>
        <v>-97</v>
      </c>
      <c r="DN18" s="42"/>
      <c r="DO18" s="42"/>
      <c r="DP18" s="42">
        <f t="shared" si="37"/>
        <v>0</v>
      </c>
      <c r="DQ18" s="8">
        <f t="shared" si="74"/>
        <v>16</v>
      </c>
      <c r="DR18" s="8">
        <f t="shared" si="39"/>
        <v>0</v>
      </c>
      <c r="DS18" s="8">
        <f t="shared" si="74"/>
        <v>80</v>
      </c>
      <c r="DT18" s="8">
        <f t="shared" si="74"/>
        <v>63</v>
      </c>
      <c r="DU18" s="10">
        <f>SUMIF('BANCO JUL'!$B$2:$B$300,'EDC GENERAL'!$B18,'BANCO JUL'!$E$2:$E$300)</f>
        <v>0</v>
      </c>
      <c r="DV18" s="10">
        <f t="shared" si="40"/>
        <v>-143</v>
      </c>
      <c r="DX18" s="42"/>
      <c r="DY18" s="42"/>
      <c r="DZ18" s="42">
        <f t="shared" si="41"/>
        <v>0</v>
      </c>
      <c r="EA18" s="8">
        <f t="shared" si="75"/>
        <v>15</v>
      </c>
      <c r="EB18" s="8">
        <f t="shared" si="43"/>
        <v>0</v>
      </c>
      <c r="EC18" s="8">
        <f t="shared" si="75"/>
        <v>80</v>
      </c>
      <c r="ED18" s="8">
        <f t="shared" si="75"/>
        <v>64</v>
      </c>
      <c r="EE18" s="10">
        <f>SUMIF('BANCO JUL'!$B$2:$B$300,'EDC GENERAL'!$B18,'BANCO JUL'!$E$2:$E$300)</f>
        <v>0</v>
      </c>
      <c r="EF18" s="10">
        <f t="shared" si="44"/>
        <v>-144</v>
      </c>
      <c r="EG18" s="24"/>
      <c r="EH18" s="42"/>
      <c r="EI18" s="42"/>
      <c r="EJ18" s="41">
        <f t="shared" si="45"/>
        <v>0</v>
      </c>
      <c r="EK18" s="8">
        <f t="shared" si="76"/>
        <v>13.01</v>
      </c>
      <c r="EL18" s="8">
        <f t="shared" si="47"/>
        <v>0</v>
      </c>
      <c r="EM18" s="8">
        <f t="shared" si="76"/>
        <v>80</v>
      </c>
      <c r="EN18" s="8">
        <f t="shared" si="76"/>
        <v>21.79</v>
      </c>
      <c r="EO18" s="10">
        <f>SUMIF('BANCO NOV'!$B$2:$B$300,'EDC GENERAL'!$B18,'BANCO NOV'!$E$2:$E$300)</f>
        <v>0</v>
      </c>
      <c r="EP18" s="10">
        <f t="shared" si="48"/>
        <v>-101.78999999999999</v>
      </c>
      <c r="EQ18" s="24">
        <f t="shared" si="49"/>
        <v>101.78999999999999</v>
      </c>
      <c r="ER18" s="42"/>
      <c r="ES18" s="42"/>
      <c r="ET18" s="42">
        <f t="shared" si="50"/>
        <v>0</v>
      </c>
      <c r="EU18" s="8">
        <f t="shared" si="77"/>
        <v>19.78</v>
      </c>
      <c r="EV18" s="8">
        <f t="shared" si="52"/>
        <v>0</v>
      </c>
      <c r="EW18" s="8">
        <f t="shared" si="77"/>
        <v>80</v>
      </c>
      <c r="EX18" s="8">
        <f t="shared" si="77"/>
        <v>62.02</v>
      </c>
      <c r="EY18" s="10">
        <f>SUMIF('BANCO DIC'!$B$2:$B$300,'EDC GENERAL'!$B18,'BANCO DIC'!$E$2:$E$300)</f>
        <v>0</v>
      </c>
      <c r="EZ18" s="10">
        <f t="shared" si="53"/>
        <v>-142.02000000000001</v>
      </c>
      <c r="FA18" s="24">
        <f t="shared" si="54"/>
        <v>142.02000000000001</v>
      </c>
      <c r="FB18" s="42"/>
      <c r="FC18" s="42"/>
      <c r="FD18" s="42">
        <f t="shared" si="55"/>
        <v>0</v>
      </c>
      <c r="FE18" s="8">
        <f t="shared" si="78"/>
        <v>14.68234064785789</v>
      </c>
      <c r="FF18" s="8">
        <f t="shared" si="57"/>
        <v>0</v>
      </c>
      <c r="FG18" s="8">
        <f t="shared" si="78"/>
        <v>80</v>
      </c>
      <c r="FH18" s="8">
        <f t="shared" si="78"/>
        <v>26.942462147335423</v>
      </c>
      <c r="FI18" s="10">
        <f>SUMIF('BANCO DIC'!$B$2:$B$300,'EDC GENERAL'!$B18,'BANCO DIC'!$E$2:$E$300)</f>
        <v>0</v>
      </c>
      <c r="FJ18" s="10">
        <f t="shared" si="58"/>
        <v>-106.94246214733542</v>
      </c>
      <c r="FK18" s="24">
        <f t="shared" si="59"/>
        <v>106.94246214733542</v>
      </c>
      <c r="FL18" s="42"/>
      <c r="FM18" s="42"/>
      <c r="FN18" s="42">
        <f t="shared" si="60"/>
        <v>0</v>
      </c>
      <c r="FO18" s="8">
        <f t="shared" si="79"/>
        <v>19.78</v>
      </c>
      <c r="FP18" s="8">
        <f t="shared" si="62"/>
        <v>0</v>
      </c>
      <c r="FQ18" s="8">
        <f t="shared" si="79"/>
        <v>80</v>
      </c>
      <c r="FR18" s="8">
        <f t="shared" si="79"/>
        <v>62.02</v>
      </c>
      <c r="FS18" s="10">
        <f>SUMIF('BANCO DIC'!$B$2:$B$300,'EDC GENERAL'!$B18,'BANCO DIC'!$E$2:$E$300)</f>
        <v>0</v>
      </c>
      <c r="FT18" s="10">
        <f t="shared" si="63"/>
        <v>-142.02000000000001</v>
      </c>
    </row>
    <row r="19" spans="1:176" ht="15.75" outlineLevel="1" thickBot="1" x14ac:dyDescent="0.3">
      <c r="A19" s="11" t="s">
        <v>430</v>
      </c>
      <c r="B19" s="74" t="s">
        <v>261</v>
      </c>
      <c r="C19" s="66"/>
      <c r="D19" s="12"/>
      <c r="E19" s="12"/>
      <c r="F19" s="63"/>
      <c r="G19" s="74"/>
      <c r="H19" s="74"/>
      <c r="I19" s="63"/>
      <c r="J19" s="66"/>
      <c r="L19" s="66"/>
      <c r="M19" s="12"/>
      <c r="N19" s="12"/>
      <c r="O19" s="63"/>
      <c r="P19" s="74"/>
      <c r="Q19" s="74"/>
      <c r="R19" s="63"/>
      <c r="S19" s="66"/>
      <c r="V19" s="13"/>
      <c r="W19" s="13"/>
      <c r="X19" s="13"/>
      <c r="Y19" s="13"/>
      <c r="Z19" s="13"/>
      <c r="AA19" s="13"/>
      <c r="AC19" s="74">
        <v>0.14000000000000001</v>
      </c>
      <c r="AD19" s="8"/>
      <c r="AE19" s="8"/>
      <c r="AF19" s="8"/>
      <c r="AG19" s="8"/>
      <c r="AH19" s="8"/>
      <c r="AI19" s="10">
        <f t="shared" si="68"/>
        <v>0</v>
      </c>
      <c r="AJ19" s="8"/>
      <c r="AK19" s="32">
        <f t="shared" si="0"/>
        <v>0.14000000000000001</v>
      </c>
      <c r="AL19" s="54">
        <v>1000</v>
      </c>
      <c r="AM19" s="55">
        <v>538</v>
      </c>
      <c r="AN19" s="41">
        <v>500</v>
      </c>
      <c r="AO19" s="9">
        <v>500</v>
      </c>
      <c r="AP19" s="8"/>
      <c r="AQ19" s="8"/>
      <c r="AR19" s="8">
        <v>-2538</v>
      </c>
      <c r="AS19" s="2">
        <f t="shared" si="64"/>
        <v>2538</v>
      </c>
      <c r="AT19" s="2">
        <f t="shared" si="65"/>
        <v>0</v>
      </c>
      <c r="AU19" s="24">
        <f t="shared" si="3"/>
        <v>-2538</v>
      </c>
      <c r="AV19" s="10">
        <v>0</v>
      </c>
      <c r="AW19" s="42">
        <v>0</v>
      </c>
      <c r="AX19" s="41">
        <v>8.5</v>
      </c>
      <c r="AY19" s="8">
        <v>24.71</v>
      </c>
      <c r="AZ19" s="9">
        <f t="shared" si="66"/>
        <v>210.035</v>
      </c>
      <c r="BA19" s="9">
        <v>183</v>
      </c>
      <c r="BB19" s="8">
        <v>-393</v>
      </c>
      <c r="BC19" s="2">
        <f t="shared" si="4"/>
        <v>393.03499999999997</v>
      </c>
      <c r="BD19" s="2">
        <f t="shared" si="5"/>
        <v>3.4999999999968168E-2</v>
      </c>
      <c r="BE19" s="24">
        <f t="shared" si="6"/>
        <v>3.4999999999968168E-2</v>
      </c>
      <c r="BF19" s="42">
        <f t="shared" si="80"/>
        <v>0</v>
      </c>
      <c r="BG19" s="59">
        <v>22</v>
      </c>
      <c r="BH19" s="41">
        <f t="shared" si="8"/>
        <v>22</v>
      </c>
      <c r="BI19" s="9">
        <f t="shared" si="9"/>
        <v>672.39080000000001</v>
      </c>
      <c r="BJ19" s="9">
        <v>551.14</v>
      </c>
      <c r="BK19" s="9">
        <f t="shared" si="10"/>
        <v>121.2508</v>
      </c>
      <c r="BL19" s="9"/>
      <c r="BM19" s="10">
        <f>SUMIF(ENERO!$B$2:$B$900,'EDC GENERAL'!$B19,ENERO!$E$2:$E$900)</f>
        <v>0</v>
      </c>
      <c r="BN19" s="10">
        <f t="shared" si="11"/>
        <v>-672.39080000000001</v>
      </c>
      <c r="BO19" s="24">
        <f t="shared" si="12"/>
        <v>672.39080000000001</v>
      </c>
      <c r="BP19" s="59">
        <f t="shared" si="13"/>
        <v>22</v>
      </c>
      <c r="BQ19" s="59">
        <v>0</v>
      </c>
      <c r="BR19" s="59">
        <v>18</v>
      </c>
      <c r="BS19" s="9">
        <f t="shared" si="15"/>
        <v>571.96039999999994</v>
      </c>
      <c r="BT19" s="9">
        <v>468.82</v>
      </c>
      <c r="BU19" s="9">
        <f t="shared" si="16"/>
        <v>103.1404</v>
      </c>
      <c r="BV19" s="9">
        <f>BV$4</f>
        <v>0</v>
      </c>
      <c r="BW19" s="10">
        <f>SUMIF(ENERO!$B$2:$B$900,'EDC GENERAL'!$B19,ENERO!$E$2:$E$900)</f>
        <v>0</v>
      </c>
      <c r="BX19" s="10">
        <f t="shared" si="17"/>
        <v>-571.96039999999994</v>
      </c>
      <c r="BY19" s="24">
        <f t="shared" si="18"/>
        <v>571.96039999999994</v>
      </c>
      <c r="BZ19" s="106">
        <v>22</v>
      </c>
      <c r="CA19" s="107">
        <v>0</v>
      </c>
      <c r="CB19" s="106">
        <v>15</v>
      </c>
      <c r="CC19" s="24">
        <f t="shared" si="21"/>
        <v>502.274</v>
      </c>
      <c r="CD19" s="8">
        <v>411.7</v>
      </c>
      <c r="CE19" s="9">
        <f t="shared" si="69"/>
        <v>90.573999999999998</v>
      </c>
      <c r="CF19" s="8">
        <f t="shared" si="70"/>
        <v>0</v>
      </c>
      <c r="CG19" s="10">
        <f>SUMIF('BANCO MAY'!$B$2:$B$300,'EDC GENERAL'!$B19,'BANCO MAY'!$E$2:$E$300)</f>
        <v>0</v>
      </c>
      <c r="CH19" s="2">
        <f t="shared" si="23"/>
        <v>502.274</v>
      </c>
      <c r="CJ19" s="41">
        <f t="shared" si="24"/>
        <v>0</v>
      </c>
      <c r="CK19" s="108">
        <v>0</v>
      </c>
      <c r="CL19" s="42">
        <v>16</v>
      </c>
      <c r="CM19" s="8">
        <v>293.5</v>
      </c>
      <c r="CN19" s="9">
        <f t="shared" si="26"/>
        <v>64.570000000000007</v>
      </c>
      <c r="CO19" s="8">
        <f t="shared" si="71"/>
        <v>0</v>
      </c>
      <c r="CP19" s="8">
        <f t="shared" si="71"/>
        <v>0</v>
      </c>
      <c r="CQ19" s="10">
        <f>SUMIF('BANCO JUN'!$B$2:$B$300,'EDC GENERAL'!$B19,'BANCO JUN'!$E$2:$E$300)</f>
        <v>0</v>
      </c>
      <c r="CR19" s="2">
        <f t="shared" si="28"/>
        <v>358.07</v>
      </c>
      <c r="CT19" s="10"/>
      <c r="CU19" s="42"/>
      <c r="CV19" s="42">
        <f t="shared" si="29"/>
        <v>0</v>
      </c>
      <c r="CW19" s="8">
        <f t="shared" si="72"/>
        <v>17</v>
      </c>
      <c r="CX19" s="8">
        <f t="shared" si="31"/>
        <v>0</v>
      </c>
      <c r="CY19" s="8">
        <f t="shared" si="72"/>
        <v>80</v>
      </c>
      <c r="CZ19" s="8">
        <f t="shared" si="72"/>
        <v>49</v>
      </c>
      <c r="DA19" s="10">
        <f>SUMIF('BANCO JUL'!$B$2:$B$300,'EDC GENERAL'!$B19,'BANCO JUL'!$E$2:$E$300)</f>
        <v>0</v>
      </c>
      <c r="DB19" s="10">
        <f t="shared" si="32"/>
        <v>-129</v>
      </c>
      <c r="DD19" s="42"/>
      <c r="DE19" s="42"/>
      <c r="DF19" s="42">
        <f t="shared" si="33"/>
        <v>0</v>
      </c>
      <c r="DG19" s="8">
        <f t="shared" si="73"/>
        <v>15</v>
      </c>
      <c r="DH19" s="8">
        <f t="shared" si="35"/>
        <v>0</v>
      </c>
      <c r="DI19" s="8">
        <f t="shared" si="73"/>
        <v>80</v>
      </c>
      <c r="DJ19" s="8">
        <f t="shared" si="73"/>
        <v>17</v>
      </c>
      <c r="DK19" s="10">
        <f>SUMIF('BANCO JUL'!$B$2:$B$300,'EDC GENERAL'!$B19,'BANCO JUL'!$E$2:$E$300)</f>
        <v>0</v>
      </c>
      <c r="DL19" s="10">
        <f t="shared" si="36"/>
        <v>-97</v>
      </c>
      <c r="DN19" s="42"/>
      <c r="DO19" s="42"/>
      <c r="DP19" s="42">
        <f t="shared" si="37"/>
        <v>0</v>
      </c>
      <c r="DQ19" s="8">
        <f t="shared" si="74"/>
        <v>16</v>
      </c>
      <c r="DR19" s="8">
        <f t="shared" si="39"/>
        <v>0</v>
      </c>
      <c r="DS19" s="8">
        <f t="shared" si="74"/>
        <v>80</v>
      </c>
      <c r="DT19" s="8">
        <f t="shared" si="74"/>
        <v>63</v>
      </c>
      <c r="DU19" s="10">
        <f>SUMIF('BANCO JUL'!$B$2:$B$300,'EDC GENERAL'!$B19,'BANCO JUL'!$E$2:$E$300)</f>
        <v>0</v>
      </c>
      <c r="DV19" s="10">
        <f t="shared" si="40"/>
        <v>-143</v>
      </c>
      <c r="DX19" s="42"/>
      <c r="DY19" s="42"/>
      <c r="DZ19" s="42">
        <f t="shared" si="41"/>
        <v>0</v>
      </c>
      <c r="EA19" s="8">
        <f t="shared" si="75"/>
        <v>15</v>
      </c>
      <c r="EB19" s="8">
        <f t="shared" si="43"/>
        <v>0</v>
      </c>
      <c r="EC19" s="8">
        <f t="shared" si="75"/>
        <v>80</v>
      </c>
      <c r="ED19" s="8">
        <f t="shared" si="75"/>
        <v>64</v>
      </c>
      <c r="EE19" s="10">
        <f>SUMIF('BANCO JUL'!$B$2:$B$300,'EDC GENERAL'!$B19,'BANCO JUL'!$E$2:$E$300)</f>
        <v>0</v>
      </c>
      <c r="EF19" s="10">
        <f t="shared" si="44"/>
        <v>-144</v>
      </c>
      <c r="EG19" s="24"/>
      <c r="EH19" s="42">
        <v>0</v>
      </c>
      <c r="EI19" s="42">
        <v>3.8</v>
      </c>
      <c r="EJ19" s="41">
        <f t="shared" si="45"/>
        <v>3.8</v>
      </c>
      <c r="EK19" s="8">
        <f t="shared" si="76"/>
        <v>13.01</v>
      </c>
      <c r="EL19" s="8">
        <f t="shared" si="47"/>
        <v>49.437999999999995</v>
      </c>
      <c r="EM19" s="8">
        <f t="shared" si="76"/>
        <v>80</v>
      </c>
      <c r="EN19" s="8">
        <f t="shared" si="76"/>
        <v>21.79</v>
      </c>
      <c r="EO19" s="10">
        <f>SUMIF('BANCO NOV'!$B$2:$B$300,'EDC GENERAL'!$B19,'BANCO NOV'!$E$2:$E$300)</f>
        <v>0</v>
      </c>
      <c r="EP19" s="10">
        <f t="shared" si="48"/>
        <v>-151.22799999999998</v>
      </c>
      <c r="EQ19" s="24">
        <f t="shared" si="49"/>
        <v>151.22799999999998</v>
      </c>
      <c r="ER19" s="42">
        <v>3.8</v>
      </c>
      <c r="ES19" s="42">
        <v>9.843</v>
      </c>
      <c r="ET19" s="42">
        <f t="shared" si="50"/>
        <v>6.0430000000000001</v>
      </c>
      <c r="EU19" s="8">
        <f t="shared" si="77"/>
        <v>19.78</v>
      </c>
      <c r="EV19" s="8">
        <f t="shared" si="52"/>
        <v>119.53054000000002</v>
      </c>
      <c r="EW19" s="8">
        <f t="shared" si="77"/>
        <v>80</v>
      </c>
      <c r="EX19" s="8">
        <f t="shared" si="77"/>
        <v>62.02</v>
      </c>
      <c r="EY19" s="10">
        <f>SUMIF('BANCO DIC'!$B$2:$B$300,'EDC GENERAL'!$B19,'BANCO DIC'!$E$2:$E$300)</f>
        <v>0</v>
      </c>
      <c r="EZ19" s="10">
        <f t="shared" si="53"/>
        <v>-261.55054000000001</v>
      </c>
      <c r="FA19" s="24">
        <f t="shared" si="54"/>
        <v>261.55054000000001</v>
      </c>
      <c r="FB19" s="42">
        <v>9.843</v>
      </c>
      <c r="FC19" s="42">
        <v>23.6</v>
      </c>
      <c r="FD19" s="42">
        <f t="shared" si="55"/>
        <v>13.757000000000001</v>
      </c>
      <c r="FE19" s="8">
        <f t="shared" si="78"/>
        <v>14.68234064785789</v>
      </c>
      <c r="FF19" s="8">
        <f t="shared" si="57"/>
        <v>201.98496029258101</v>
      </c>
      <c r="FG19" s="8">
        <f t="shared" si="78"/>
        <v>80</v>
      </c>
      <c r="FH19" s="8">
        <f t="shared" si="78"/>
        <v>26.942462147335423</v>
      </c>
      <c r="FI19" s="10">
        <f>SUMIF('BANCO DIC'!$B$2:$B$300,'EDC GENERAL'!$B19,'BANCO DIC'!$E$2:$E$300)</f>
        <v>0</v>
      </c>
      <c r="FJ19" s="10">
        <f t="shared" si="58"/>
        <v>-308.92742243991648</v>
      </c>
      <c r="FK19" s="24">
        <f t="shared" si="59"/>
        <v>308.92742243991648</v>
      </c>
      <c r="FL19" s="42">
        <v>23.6</v>
      </c>
      <c r="FM19" s="42"/>
      <c r="FN19" s="42">
        <f t="shared" si="60"/>
        <v>-23.6</v>
      </c>
      <c r="FO19" s="8">
        <f t="shared" si="79"/>
        <v>19.78</v>
      </c>
      <c r="FP19" s="8">
        <f t="shared" si="62"/>
        <v>-466.80800000000005</v>
      </c>
      <c r="FQ19" s="8">
        <f t="shared" si="79"/>
        <v>80</v>
      </c>
      <c r="FR19" s="8">
        <f t="shared" si="79"/>
        <v>62.02</v>
      </c>
      <c r="FS19" s="10">
        <f>SUMIF('BANCO DIC'!$B$2:$B$300,'EDC GENERAL'!$B19,'BANCO DIC'!$E$2:$E$300)</f>
        <v>0</v>
      </c>
      <c r="FT19" s="10">
        <f t="shared" si="63"/>
        <v>324.78800000000007</v>
      </c>
    </row>
    <row r="20" spans="1:176" ht="15.75" outlineLevel="1" thickBot="1" x14ac:dyDescent="0.3">
      <c r="A20" s="11" t="s">
        <v>431</v>
      </c>
      <c r="B20" s="74" t="s">
        <v>262</v>
      </c>
      <c r="C20" s="66"/>
      <c r="D20" s="12"/>
      <c r="E20" s="12"/>
      <c r="F20" s="63"/>
      <c r="G20" s="74"/>
      <c r="H20" s="74"/>
      <c r="I20" s="63"/>
      <c r="J20" s="66"/>
      <c r="L20" s="66"/>
      <c r="M20" s="12"/>
      <c r="N20" s="12"/>
      <c r="O20" s="63"/>
      <c r="P20" s="74"/>
      <c r="Q20" s="74"/>
      <c r="R20" s="63"/>
      <c r="S20" s="66"/>
      <c r="V20" s="13"/>
      <c r="W20" s="13"/>
      <c r="X20" s="13"/>
      <c r="Y20" s="13"/>
      <c r="Z20" s="13"/>
      <c r="AA20" s="13"/>
      <c r="AC20" s="74">
        <v>0.15</v>
      </c>
      <c r="AD20" s="8"/>
      <c r="AE20" s="8"/>
      <c r="AF20" s="8"/>
      <c r="AG20" s="8"/>
      <c r="AH20" s="8"/>
      <c r="AI20" s="10">
        <f t="shared" si="68"/>
        <v>0</v>
      </c>
      <c r="AJ20" s="8"/>
      <c r="AK20" s="32">
        <f t="shared" si="0"/>
        <v>0.15</v>
      </c>
      <c r="AL20" s="54">
        <v>1000</v>
      </c>
      <c r="AM20" s="55">
        <v>538</v>
      </c>
      <c r="AN20" s="41">
        <v>500</v>
      </c>
      <c r="AO20" s="9">
        <v>500</v>
      </c>
      <c r="AP20" s="8"/>
      <c r="AQ20" s="8"/>
      <c r="AR20" s="8"/>
      <c r="AS20" s="2">
        <f t="shared" si="64"/>
        <v>2538</v>
      </c>
      <c r="AT20" s="2">
        <f t="shared" si="65"/>
        <v>-2538</v>
      </c>
      <c r="AU20" s="24">
        <f t="shared" si="3"/>
        <v>0</v>
      </c>
      <c r="AV20" s="10">
        <v>0</v>
      </c>
      <c r="AW20" s="42">
        <v>0</v>
      </c>
      <c r="AX20" s="41">
        <f t="shared" si="67"/>
        <v>0</v>
      </c>
      <c r="AY20" s="8">
        <v>24.71</v>
      </c>
      <c r="AZ20" s="9">
        <f t="shared" si="66"/>
        <v>0</v>
      </c>
      <c r="BA20" s="9">
        <v>183</v>
      </c>
      <c r="BB20" s="8"/>
      <c r="BC20" s="2">
        <f t="shared" si="4"/>
        <v>183</v>
      </c>
      <c r="BD20" s="2">
        <f t="shared" si="5"/>
        <v>183</v>
      </c>
      <c r="BE20" s="24">
        <f t="shared" si="6"/>
        <v>183</v>
      </c>
      <c r="BF20" s="42">
        <f t="shared" si="80"/>
        <v>0</v>
      </c>
      <c r="BG20" s="41">
        <v>0</v>
      </c>
      <c r="BH20" s="41">
        <f t="shared" si="8"/>
        <v>0</v>
      </c>
      <c r="BI20" s="9">
        <f t="shared" si="9"/>
        <v>212.60940000000002</v>
      </c>
      <c r="BJ20" s="9">
        <v>174.27</v>
      </c>
      <c r="BK20" s="9">
        <f t="shared" si="10"/>
        <v>38.339400000000005</v>
      </c>
      <c r="BL20" s="9"/>
      <c r="BM20" s="10">
        <f>SUMIF(ENERO!$B$2:$B$900,'EDC GENERAL'!$B20,ENERO!$E$2:$E$900)</f>
        <v>0</v>
      </c>
      <c r="BN20" s="10">
        <f t="shared" si="11"/>
        <v>-212.60940000000002</v>
      </c>
      <c r="BO20" s="24">
        <f t="shared" si="12"/>
        <v>212.60940000000002</v>
      </c>
      <c r="BP20" s="41">
        <f t="shared" si="13"/>
        <v>0</v>
      </c>
      <c r="BQ20" s="41">
        <v>0</v>
      </c>
      <c r="BR20" s="41">
        <f t="shared" si="14"/>
        <v>0</v>
      </c>
      <c r="BS20" s="9">
        <f t="shared" si="15"/>
        <v>212.60940000000002</v>
      </c>
      <c r="BT20" s="9">
        <v>174.27</v>
      </c>
      <c r="BU20" s="9">
        <f t="shared" si="16"/>
        <v>38.339400000000005</v>
      </c>
      <c r="BV20" s="9">
        <f>BV$4</f>
        <v>0</v>
      </c>
      <c r="BW20" s="10">
        <f>SUMIF(ENERO!$B$2:$B$900,'EDC GENERAL'!$B20,ENERO!$E$2:$E$900)</f>
        <v>0</v>
      </c>
      <c r="BX20" s="10">
        <f t="shared" si="17"/>
        <v>-212.60940000000002</v>
      </c>
      <c r="BY20" s="24">
        <f t="shared" si="18"/>
        <v>212.60940000000002</v>
      </c>
      <c r="BZ20" s="41">
        <f t="shared" si="19"/>
        <v>0</v>
      </c>
      <c r="CA20" s="42">
        <v>0</v>
      </c>
      <c r="CB20" s="41">
        <f t="shared" si="20"/>
        <v>0</v>
      </c>
      <c r="CC20" s="24">
        <f t="shared" si="21"/>
        <v>212.60940000000002</v>
      </c>
      <c r="CD20" s="8">
        <v>174.27</v>
      </c>
      <c r="CE20" s="9">
        <f t="shared" si="69"/>
        <v>38.339400000000005</v>
      </c>
      <c r="CF20" s="8">
        <f t="shared" si="70"/>
        <v>0</v>
      </c>
      <c r="CG20" s="10">
        <f>SUMIF('BANCO MAY'!$B$2:$B$300,'EDC GENERAL'!$B20,'BANCO MAY'!$E$2:$E$300)</f>
        <v>0</v>
      </c>
      <c r="CH20" s="2">
        <f t="shared" si="23"/>
        <v>212.60940000000002</v>
      </c>
      <c r="CJ20" s="41">
        <f t="shared" si="24"/>
        <v>0</v>
      </c>
      <c r="CK20" s="42">
        <v>0</v>
      </c>
      <c r="CL20" s="42">
        <v>1</v>
      </c>
      <c r="CM20" s="8">
        <v>65.98</v>
      </c>
      <c r="CN20" s="9">
        <f t="shared" si="26"/>
        <v>14.515600000000001</v>
      </c>
      <c r="CO20" s="8">
        <f t="shared" si="71"/>
        <v>0</v>
      </c>
      <c r="CP20" s="8">
        <f t="shared" si="71"/>
        <v>0</v>
      </c>
      <c r="CQ20" s="10">
        <f>SUMIF('BANCO JUN'!$B$2:$B$300,'EDC GENERAL'!$B20,'BANCO JUN'!$E$2:$E$300)</f>
        <v>0</v>
      </c>
      <c r="CR20" s="2">
        <f t="shared" si="28"/>
        <v>80.49560000000001</v>
      </c>
      <c r="CT20" s="10">
        <v>26</v>
      </c>
      <c r="CU20" s="42">
        <v>33</v>
      </c>
      <c r="CV20" s="42">
        <f t="shared" si="29"/>
        <v>7</v>
      </c>
      <c r="CW20" s="8">
        <f t="shared" si="72"/>
        <v>17</v>
      </c>
      <c r="CX20" s="8">
        <f t="shared" si="31"/>
        <v>119</v>
      </c>
      <c r="CY20" s="8">
        <f t="shared" si="72"/>
        <v>80</v>
      </c>
      <c r="CZ20" s="8">
        <f t="shared" si="72"/>
        <v>49</v>
      </c>
      <c r="DA20" s="10">
        <f>SUMIF('BANCO JUL'!$B$2:$B$300,'EDC GENERAL'!$B20,'BANCO JUL'!$E$2:$E$300)</f>
        <v>0</v>
      </c>
      <c r="DB20" s="10">
        <f t="shared" si="32"/>
        <v>-248</v>
      </c>
      <c r="DD20" s="42">
        <v>33</v>
      </c>
      <c r="DE20" s="42">
        <v>44</v>
      </c>
      <c r="DF20" s="42">
        <f t="shared" si="33"/>
        <v>11</v>
      </c>
      <c r="DG20" s="8">
        <f t="shared" si="73"/>
        <v>15</v>
      </c>
      <c r="DH20" s="8">
        <f t="shared" si="35"/>
        <v>165</v>
      </c>
      <c r="DI20" s="8">
        <f t="shared" si="73"/>
        <v>80</v>
      </c>
      <c r="DJ20" s="8">
        <f t="shared" si="73"/>
        <v>17</v>
      </c>
      <c r="DK20" s="10">
        <f>SUMIF('BANCO JUL'!$B$2:$B$300,'EDC GENERAL'!$B20,'BANCO JUL'!$E$2:$E$300)</f>
        <v>0</v>
      </c>
      <c r="DL20" s="10">
        <f t="shared" si="36"/>
        <v>-262</v>
      </c>
      <c r="DN20" s="42">
        <v>44</v>
      </c>
      <c r="DO20" s="42">
        <v>51</v>
      </c>
      <c r="DP20" s="42">
        <f t="shared" si="37"/>
        <v>7</v>
      </c>
      <c r="DQ20" s="8">
        <f t="shared" si="74"/>
        <v>16</v>
      </c>
      <c r="DR20" s="8">
        <f t="shared" si="39"/>
        <v>112</v>
      </c>
      <c r="DS20" s="8">
        <f t="shared" si="74"/>
        <v>80</v>
      </c>
      <c r="DT20" s="8">
        <f t="shared" si="74"/>
        <v>63</v>
      </c>
      <c r="DU20" s="10">
        <f>SUMIF('BANCO JUL'!$B$2:$B$300,'EDC GENERAL'!$B20,'BANCO JUL'!$E$2:$E$300)</f>
        <v>0</v>
      </c>
      <c r="DV20" s="10">
        <f t="shared" si="40"/>
        <v>-255</v>
      </c>
      <c r="DW20" s="1" t="s">
        <v>12</v>
      </c>
      <c r="DX20" s="42">
        <v>51</v>
      </c>
      <c r="DY20" s="42">
        <v>51</v>
      </c>
      <c r="DZ20" s="42">
        <f t="shared" si="41"/>
        <v>0</v>
      </c>
      <c r="EA20" s="8">
        <f t="shared" si="75"/>
        <v>15</v>
      </c>
      <c r="EB20" s="8">
        <f t="shared" si="43"/>
        <v>0</v>
      </c>
      <c r="EC20" s="8">
        <f t="shared" si="75"/>
        <v>80</v>
      </c>
      <c r="ED20" s="8">
        <f t="shared" si="75"/>
        <v>64</v>
      </c>
      <c r="EE20" s="10">
        <f>SUMIF('BANCO JUL'!$B$2:$B$300,'EDC GENERAL'!$B20,'BANCO JUL'!$E$2:$E$300)</f>
        <v>0</v>
      </c>
      <c r="EF20" s="10">
        <f t="shared" si="44"/>
        <v>-144</v>
      </c>
      <c r="EG20" s="24"/>
      <c r="EH20" s="42">
        <v>51</v>
      </c>
      <c r="EI20" s="42">
        <v>67.992999999999995</v>
      </c>
      <c r="EJ20" s="41">
        <f t="shared" si="45"/>
        <v>16.992999999999995</v>
      </c>
      <c r="EK20" s="8">
        <f t="shared" si="76"/>
        <v>13.01</v>
      </c>
      <c r="EL20" s="8">
        <f t="shared" si="47"/>
        <v>221.07892999999993</v>
      </c>
      <c r="EM20" s="8">
        <f t="shared" si="76"/>
        <v>80</v>
      </c>
      <c r="EN20" s="8">
        <f t="shared" si="76"/>
        <v>21.79</v>
      </c>
      <c r="EO20" s="10">
        <f>SUMIF('BANCO NOV'!$B$2:$B$300,'EDC GENERAL'!$B20,'BANCO NOV'!$E$2:$E$300)</f>
        <v>0</v>
      </c>
      <c r="EP20" s="10">
        <f t="shared" si="48"/>
        <v>-322.86892999999992</v>
      </c>
      <c r="EQ20" s="24">
        <f t="shared" si="49"/>
        <v>322.86892999999992</v>
      </c>
      <c r="ER20" s="42">
        <v>67.992999999999995</v>
      </c>
      <c r="ES20" s="42">
        <v>74.299599999999998</v>
      </c>
      <c r="ET20" s="42">
        <f t="shared" si="50"/>
        <v>6.3066000000000031</v>
      </c>
      <c r="EU20" s="8">
        <f t="shared" si="77"/>
        <v>19.78</v>
      </c>
      <c r="EV20" s="8">
        <f t="shared" si="52"/>
        <v>124.74454800000007</v>
      </c>
      <c r="EW20" s="8">
        <f t="shared" si="77"/>
        <v>80</v>
      </c>
      <c r="EX20" s="8">
        <f t="shared" si="77"/>
        <v>62.02</v>
      </c>
      <c r="EY20" s="10">
        <f>SUMIF('BANCO DIC'!$B$2:$B$300,'EDC GENERAL'!$B20,'BANCO DIC'!$E$2:$E$300)</f>
        <v>0</v>
      </c>
      <c r="EZ20" s="10">
        <f t="shared" si="53"/>
        <v>-266.76454800000005</v>
      </c>
      <c r="FA20" s="24">
        <f t="shared" si="54"/>
        <v>266.76454800000005</v>
      </c>
      <c r="FB20" s="42">
        <v>74.299599999999998</v>
      </c>
      <c r="FC20" s="42">
        <v>81.655000000000001</v>
      </c>
      <c r="FD20" s="42">
        <f t="shared" si="55"/>
        <v>7.355400000000003</v>
      </c>
      <c r="FE20" s="8">
        <f t="shared" si="78"/>
        <v>14.68234064785789</v>
      </c>
      <c r="FF20" s="8">
        <f t="shared" si="57"/>
        <v>107.99448840125397</v>
      </c>
      <c r="FG20" s="8">
        <f t="shared" si="78"/>
        <v>80</v>
      </c>
      <c r="FH20" s="8">
        <f t="shared" si="78"/>
        <v>26.942462147335423</v>
      </c>
      <c r="FI20" s="10">
        <f>SUMIF('BANCO DIC'!$B$2:$B$300,'EDC GENERAL'!$B20,'BANCO DIC'!$E$2:$E$300)</f>
        <v>0</v>
      </c>
      <c r="FJ20" s="10">
        <f t="shared" si="58"/>
        <v>-214.93695054858941</v>
      </c>
      <c r="FK20" s="24">
        <f t="shared" si="59"/>
        <v>214.93695054858941</v>
      </c>
      <c r="FL20" s="42">
        <v>81.655000000000001</v>
      </c>
      <c r="FM20" s="42"/>
      <c r="FN20" s="42">
        <f t="shared" si="60"/>
        <v>-81.655000000000001</v>
      </c>
      <c r="FO20" s="8">
        <f t="shared" si="79"/>
        <v>19.78</v>
      </c>
      <c r="FP20" s="8">
        <f t="shared" si="62"/>
        <v>-1615.1359000000002</v>
      </c>
      <c r="FQ20" s="8">
        <f t="shared" si="79"/>
        <v>80</v>
      </c>
      <c r="FR20" s="8">
        <f t="shared" si="79"/>
        <v>62.02</v>
      </c>
      <c r="FS20" s="10">
        <f>SUMIF('BANCO DIC'!$B$2:$B$300,'EDC GENERAL'!$B20,'BANCO DIC'!$E$2:$E$300)</f>
        <v>0</v>
      </c>
      <c r="FT20" s="10">
        <f t="shared" si="63"/>
        <v>1473.1159000000002</v>
      </c>
    </row>
    <row r="21" spans="1:176" ht="15.75" outlineLevel="1" thickBot="1" x14ac:dyDescent="0.3">
      <c r="A21" s="11" t="s">
        <v>432</v>
      </c>
      <c r="B21" s="74" t="s">
        <v>263</v>
      </c>
      <c r="C21" s="66"/>
      <c r="D21" s="12"/>
      <c r="E21" s="12"/>
      <c r="F21" s="63"/>
      <c r="G21" s="74"/>
      <c r="H21" s="74"/>
      <c r="I21" s="63"/>
      <c r="J21" s="66"/>
      <c r="L21" s="66"/>
      <c r="M21" s="12"/>
      <c r="N21" s="12"/>
      <c r="O21" s="63"/>
      <c r="P21" s="74"/>
      <c r="Q21" s="74"/>
      <c r="R21" s="63"/>
      <c r="S21" s="66"/>
      <c r="V21" s="13"/>
      <c r="W21" s="13"/>
      <c r="X21" s="13"/>
      <c r="Y21" s="13"/>
      <c r="Z21" s="13"/>
      <c r="AA21" s="13"/>
      <c r="AC21" s="74">
        <v>0.16</v>
      </c>
      <c r="AD21" s="8"/>
      <c r="AE21" s="8"/>
      <c r="AF21" s="8"/>
      <c r="AG21" s="8"/>
      <c r="AH21" s="8"/>
      <c r="AI21" s="10">
        <f t="shared" si="68"/>
        <v>0</v>
      </c>
      <c r="AJ21" s="8"/>
      <c r="AK21" s="32">
        <f t="shared" si="0"/>
        <v>0.16</v>
      </c>
      <c r="AL21" s="54">
        <v>1000</v>
      </c>
      <c r="AM21" s="55">
        <v>538</v>
      </c>
      <c r="AN21" s="41">
        <v>500</v>
      </c>
      <c r="AO21" s="9">
        <v>500</v>
      </c>
      <c r="AP21" s="8"/>
      <c r="AQ21" s="8"/>
      <c r="AR21" s="8">
        <v>-2538</v>
      </c>
      <c r="AS21" s="2">
        <f t="shared" si="64"/>
        <v>2538</v>
      </c>
      <c r="AT21" s="2">
        <f t="shared" si="65"/>
        <v>0</v>
      </c>
      <c r="AU21" s="24">
        <f t="shared" si="3"/>
        <v>-2538</v>
      </c>
      <c r="AV21" s="54">
        <v>181</v>
      </c>
      <c r="AW21" s="54">
        <v>184.3</v>
      </c>
      <c r="AX21" s="41">
        <f t="shared" si="67"/>
        <v>3.3000000000000114</v>
      </c>
      <c r="AY21" s="8">
        <v>24.71</v>
      </c>
      <c r="AZ21" s="9">
        <f t="shared" si="66"/>
        <v>81.543000000000291</v>
      </c>
      <c r="BA21" s="9">
        <v>183</v>
      </c>
      <c r="BB21" s="8">
        <v>-264</v>
      </c>
      <c r="BC21" s="2">
        <f t="shared" si="4"/>
        <v>264.54300000000029</v>
      </c>
      <c r="BD21" s="2">
        <f t="shared" si="5"/>
        <v>0.54300000000029058</v>
      </c>
      <c r="BE21" s="24">
        <f t="shared" si="6"/>
        <v>0.54300000000029058</v>
      </c>
      <c r="BF21" s="42">
        <f t="shared" si="80"/>
        <v>184.3</v>
      </c>
      <c r="BG21" s="41">
        <v>190</v>
      </c>
      <c r="BH21" s="41">
        <v>6</v>
      </c>
      <c r="BI21" s="9">
        <f t="shared" si="9"/>
        <v>314.9674</v>
      </c>
      <c r="BJ21" s="9">
        <v>258.17</v>
      </c>
      <c r="BK21" s="9">
        <f t="shared" si="10"/>
        <v>56.797400000000003</v>
      </c>
      <c r="BL21" s="9">
        <v>-314</v>
      </c>
      <c r="BM21" s="10">
        <f>SUMIF(ENERO!$B$2:$B$900,'EDC GENERAL'!$B21,ENERO!$E$2:$E$900)</f>
        <v>0</v>
      </c>
      <c r="BN21" s="10">
        <f t="shared" si="11"/>
        <v>-0.96739999999999782</v>
      </c>
      <c r="BO21" s="24">
        <f t="shared" si="12"/>
        <v>0.96739999999999782</v>
      </c>
      <c r="BP21" s="41">
        <f t="shared" si="13"/>
        <v>190</v>
      </c>
      <c r="BQ21" s="41">
        <v>194</v>
      </c>
      <c r="BR21" s="41">
        <f t="shared" si="14"/>
        <v>4</v>
      </c>
      <c r="BS21" s="9">
        <f t="shared" si="15"/>
        <v>278.53820000000002</v>
      </c>
      <c r="BT21" s="9">
        <v>228.31</v>
      </c>
      <c r="BU21" s="9">
        <f t="shared" si="16"/>
        <v>50.228200000000001</v>
      </c>
      <c r="BV21" s="9">
        <v>-279</v>
      </c>
      <c r="BW21" s="10">
        <f>SUMIF(ENERO!$B$2:$B$900,'EDC GENERAL'!$B21,ENERO!$E$2:$E$900)</f>
        <v>0</v>
      </c>
      <c r="BX21" s="10">
        <f t="shared" si="17"/>
        <v>0.46179999999998245</v>
      </c>
      <c r="BY21" s="24">
        <f t="shared" si="18"/>
        <v>-0.46179999999998245</v>
      </c>
      <c r="BZ21" s="41">
        <f t="shared" si="19"/>
        <v>194</v>
      </c>
      <c r="CA21" s="42">
        <v>200</v>
      </c>
      <c r="CB21" s="41">
        <f t="shared" si="20"/>
        <v>6</v>
      </c>
      <c r="CC21" s="24">
        <f t="shared" si="21"/>
        <v>314.9674</v>
      </c>
      <c r="CD21" s="8">
        <v>258.17</v>
      </c>
      <c r="CE21" s="9">
        <f t="shared" si="69"/>
        <v>56.797400000000003</v>
      </c>
      <c r="CF21" s="8">
        <f t="shared" si="70"/>
        <v>0</v>
      </c>
      <c r="CG21" s="10">
        <v>276</v>
      </c>
      <c r="CH21" s="2">
        <f t="shared" si="23"/>
        <v>38.967399999999998</v>
      </c>
      <c r="CJ21" s="41">
        <f t="shared" si="24"/>
        <v>200</v>
      </c>
      <c r="CK21" s="42">
        <v>208</v>
      </c>
      <c r="CL21" s="42">
        <f t="shared" si="25"/>
        <v>8</v>
      </c>
      <c r="CM21" s="8">
        <v>170.36</v>
      </c>
      <c r="CN21" s="9">
        <f t="shared" si="26"/>
        <v>37.479200000000006</v>
      </c>
      <c r="CO21" s="8">
        <f t="shared" si="71"/>
        <v>0</v>
      </c>
      <c r="CP21" s="8">
        <f t="shared" si="71"/>
        <v>0</v>
      </c>
      <c r="CQ21" s="10">
        <f>SUMIF('BANCO JUN'!$B$2:$B$300,'EDC GENERAL'!$B21,'BANCO JUN'!$E$2:$E$300)</f>
        <v>0</v>
      </c>
      <c r="CR21" s="2">
        <f t="shared" si="28"/>
        <v>207.83920000000001</v>
      </c>
      <c r="CT21" s="10">
        <v>47</v>
      </c>
      <c r="CU21" s="42">
        <v>69</v>
      </c>
      <c r="CV21" s="42">
        <f t="shared" si="29"/>
        <v>22</v>
      </c>
      <c r="CW21" s="8">
        <f t="shared" si="72"/>
        <v>17</v>
      </c>
      <c r="CX21" s="8">
        <f t="shared" si="31"/>
        <v>374</v>
      </c>
      <c r="CY21" s="8">
        <f t="shared" si="72"/>
        <v>80</v>
      </c>
      <c r="CZ21" s="8">
        <f t="shared" si="72"/>
        <v>49</v>
      </c>
      <c r="DA21" s="10">
        <f>SUMIF('BANCO JUL'!$B$2:$B$300,'EDC GENERAL'!$B21,'BANCO JUL'!$E$2:$E$300)</f>
        <v>0</v>
      </c>
      <c r="DB21" s="10">
        <f t="shared" si="32"/>
        <v>-503</v>
      </c>
      <c r="DD21" s="42">
        <v>69</v>
      </c>
      <c r="DE21" s="42">
        <v>86</v>
      </c>
      <c r="DF21" s="42">
        <f t="shared" si="33"/>
        <v>17</v>
      </c>
      <c r="DG21" s="8">
        <f t="shared" si="73"/>
        <v>15</v>
      </c>
      <c r="DH21" s="8">
        <f t="shared" si="35"/>
        <v>255</v>
      </c>
      <c r="DI21" s="8">
        <f t="shared" si="73"/>
        <v>80</v>
      </c>
      <c r="DJ21" s="8">
        <f t="shared" si="73"/>
        <v>17</v>
      </c>
      <c r="DK21" s="10">
        <f>SUMIF('BANCO JUL'!$B$2:$B$300,'EDC GENERAL'!$B21,'BANCO JUL'!$E$2:$E$300)</f>
        <v>0</v>
      </c>
      <c r="DL21" s="10">
        <f t="shared" si="36"/>
        <v>-352</v>
      </c>
      <c r="DN21" s="42">
        <v>86</v>
      </c>
      <c r="DO21" s="42">
        <v>103</v>
      </c>
      <c r="DP21" s="42">
        <f t="shared" si="37"/>
        <v>17</v>
      </c>
      <c r="DQ21" s="8">
        <f t="shared" si="74"/>
        <v>16</v>
      </c>
      <c r="DR21" s="8">
        <f t="shared" si="39"/>
        <v>272</v>
      </c>
      <c r="DS21" s="8">
        <f t="shared" si="74"/>
        <v>80</v>
      </c>
      <c r="DT21" s="8">
        <f t="shared" si="74"/>
        <v>63</v>
      </c>
      <c r="DU21" s="10">
        <f>SUMIF('BANCO JUL'!$B$2:$B$300,'EDC GENERAL'!$B21,'BANCO JUL'!$E$2:$E$300)</f>
        <v>0</v>
      </c>
      <c r="DV21" s="10">
        <f t="shared" si="40"/>
        <v>-415</v>
      </c>
      <c r="DX21" s="42">
        <v>103</v>
      </c>
      <c r="DY21" s="42">
        <v>123</v>
      </c>
      <c r="DZ21" s="42">
        <f t="shared" si="41"/>
        <v>20</v>
      </c>
      <c r="EA21" s="8">
        <f t="shared" si="75"/>
        <v>15</v>
      </c>
      <c r="EB21" s="8">
        <f t="shared" si="43"/>
        <v>300</v>
      </c>
      <c r="EC21" s="8">
        <f t="shared" si="75"/>
        <v>80</v>
      </c>
      <c r="ED21" s="8">
        <f t="shared" si="75"/>
        <v>64</v>
      </c>
      <c r="EE21" s="10">
        <f>SUMIF('BANCO JUL'!$B$2:$B$300,'EDC GENERAL'!$B21,'BANCO JUL'!$E$2:$E$300)</f>
        <v>0</v>
      </c>
      <c r="EF21" s="10">
        <f t="shared" si="44"/>
        <v>-444</v>
      </c>
      <c r="EG21" s="24"/>
      <c r="EH21" s="42">
        <v>123</v>
      </c>
      <c r="EI21" s="42">
        <v>137.726</v>
      </c>
      <c r="EJ21" s="41">
        <f t="shared" si="45"/>
        <v>14.725999999999999</v>
      </c>
      <c r="EK21" s="8">
        <f t="shared" si="76"/>
        <v>13.01</v>
      </c>
      <c r="EL21" s="8">
        <f t="shared" si="47"/>
        <v>191.58525999999998</v>
      </c>
      <c r="EM21" s="8">
        <f t="shared" si="76"/>
        <v>80</v>
      </c>
      <c r="EN21" s="8">
        <f t="shared" si="76"/>
        <v>21.79</v>
      </c>
      <c r="EO21" s="10">
        <f>SUMIF('BANCO NOV'!$B$2:$B$300,'EDC GENERAL'!$B21,'BANCO NOV'!$E$2:$E$300)</f>
        <v>0</v>
      </c>
      <c r="EP21" s="10">
        <f t="shared" si="48"/>
        <v>-293.37525999999997</v>
      </c>
      <c r="EQ21" s="24">
        <f t="shared" si="49"/>
        <v>293.37525999999997</v>
      </c>
      <c r="ER21" s="42">
        <v>137.726</v>
      </c>
      <c r="ES21" s="42">
        <v>152.97200000000001</v>
      </c>
      <c r="ET21" s="42">
        <f t="shared" si="50"/>
        <v>15.246000000000009</v>
      </c>
      <c r="EU21" s="8">
        <f t="shared" si="77"/>
        <v>19.78</v>
      </c>
      <c r="EV21" s="8">
        <f t="shared" si="52"/>
        <v>301.56588000000022</v>
      </c>
      <c r="EW21" s="8">
        <f t="shared" si="77"/>
        <v>80</v>
      </c>
      <c r="EX21" s="8">
        <f t="shared" si="77"/>
        <v>62.02</v>
      </c>
      <c r="EY21" s="10">
        <f>SUMIF('BANCO DIC'!$B$2:$B$300,'EDC GENERAL'!$B21,'BANCO DIC'!$E$2:$E$300)</f>
        <v>0</v>
      </c>
      <c r="EZ21" s="10">
        <f t="shared" si="53"/>
        <v>-443.5858800000002</v>
      </c>
      <c r="FA21" s="24">
        <f t="shared" si="54"/>
        <v>443.5858800000002</v>
      </c>
      <c r="FB21" s="42">
        <v>152.97200000000001</v>
      </c>
      <c r="FC21" s="42">
        <v>169</v>
      </c>
      <c r="FD21" s="42">
        <f t="shared" si="55"/>
        <v>16.027999999999992</v>
      </c>
      <c r="FE21" s="8">
        <f t="shared" si="78"/>
        <v>14.68234064785789</v>
      </c>
      <c r="FF21" s="8">
        <f t="shared" si="57"/>
        <v>235.32855590386615</v>
      </c>
      <c r="FG21" s="8">
        <f t="shared" si="78"/>
        <v>80</v>
      </c>
      <c r="FH21" s="8">
        <f t="shared" si="78"/>
        <v>26.942462147335423</v>
      </c>
      <c r="FI21" s="10">
        <f>SUMIF('BANCO DIC'!$B$2:$B$300,'EDC GENERAL'!$B21,'BANCO DIC'!$E$2:$E$300)</f>
        <v>0</v>
      </c>
      <c r="FJ21" s="10">
        <f t="shared" si="58"/>
        <v>-342.27101805120157</v>
      </c>
      <c r="FK21" s="24">
        <f t="shared" si="59"/>
        <v>342.27101805120157</v>
      </c>
      <c r="FL21" s="42">
        <v>169</v>
      </c>
      <c r="FM21" s="42"/>
      <c r="FN21" s="42">
        <f t="shared" si="60"/>
        <v>-169</v>
      </c>
      <c r="FO21" s="8">
        <f t="shared" si="79"/>
        <v>19.78</v>
      </c>
      <c r="FP21" s="8">
        <f t="shared" si="62"/>
        <v>-3342.82</v>
      </c>
      <c r="FQ21" s="8">
        <f t="shared" si="79"/>
        <v>80</v>
      </c>
      <c r="FR21" s="8">
        <f t="shared" si="79"/>
        <v>62.02</v>
      </c>
      <c r="FS21" s="10">
        <f>SUMIF('BANCO DIC'!$B$2:$B$300,'EDC GENERAL'!$B21,'BANCO DIC'!$E$2:$E$300)</f>
        <v>0</v>
      </c>
      <c r="FT21" s="10">
        <f t="shared" si="63"/>
        <v>3200.8</v>
      </c>
    </row>
    <row r="22" spans="1:176" ht="15.75" outlineLevel="1" thickBot="1" x14ac:dyDescent="0.3">
      <c r="A22" s="11" t="s">
        <v>433</v>
      </c>
      <c r="B22" s="74" t="s">
        <v>264</v>
      </c>
      <c r="C22" s="66"/>
      <c r="D22" s="12"/>
      <c r="E22" s="12"/>
      <c r="F22" s="63"/>
      <c r="G22" s="74"/>
      <c r="H22" s="74"/>
      <c r="I22" s="63"/>
      <c r="J22" s="66"/>
      <c r="L22" s="66"/>
      <c r="M22" s="12"/>
      <c r="N22" s="12"/>
      <c r="O22" s="63"/>
      <c r="P22" s="74"/>
      <c r="Q22" s="74"/>
      <c r="R22" s="63"/>
      <c r="S22" s="66"/>
      <c r="V22" s="13"/>
      <c r="W22" s="13"/>
      <c r="X22" s="13"/>
      <c r="Y22" s="13"/>
      <c r="Z22" s="13"/>
      <c r="AA22" s="13"/>
      <c r="AC22" s="74">
        <v>0.17</v>
      </c>
      <c r="AD22" s="8"/>
      <c r="AE22" s="8"/>
      <c r="AF22" s="8"/>
      <c r="AG22" s="8"/>
      <c r="AH22" s="8"/>
      <c r="AI22" s="10">
        <f t="shared" si="68"/>
        <v>0</v>
      </c>
      <c r="AJ22" s="8"/>
      <c r="AK22" s="32">
        <f t="shared" si="0"/>
        <v>0.17</v>
      </c>
      <c r="AL22" s="54">
        <v>1000</v>
      </c>
      <c r="AM22" s="55">
        <v>538</v>
      </c>
      <c r="AN22" s="41">
        <v>500</v>
      </c>
      <c r="AO22" s="9">
        <v>500</v>
      </c>
      <c r="AP22" s="8"/>
      <c r="AQ22" s="8"/>
      <c r="AR22" s="8">
        <v>-2538</v>
      </c>
      <c r="AS22" s="2">
        <f t="shared" si="64"/>
        <v>2538</v>
      </c>
      <c r="AT22" s="2">
        <f t="shared" si="65"/>
        <v>0</v>
      </c>
      <c r="AU22" s="24">
        <f t="shared" si="3"/>
        <v>-2538</v>
      </c>
      <c r="AV22" s="54">
        <v>98</v>
      </c>
      <c r="AW22" s="54">
        <v>102.3</v>
      </c>
      <c r="AX22" s="41">
        <f t="shared" si="67"/>
        <v>4.2999999999999972</v>
      </c>
      <c r="AY22" s="8">
        <v>24.71</v>
      </c>
      <c r="AZ22" s="9">
        <f t="shared" si="66"/>
        <v>106.25299999999993</v>
      </c>
      <c r="BA22" s="9">
        <v>183</v>
      </c>
      <c r="BB22" s="8">
        <v>-289</v>
      </c>
      <c r="BC22" s="2">
        <f t="shared" si="4"/>
        <v>289.25299999999993</v>
      </c>
      <c r="BD22" s="2">
        <f t="shared" si="5"/>
        <v>0.25299999999992906</v>
      </c>
      <c r="BE22" s="24">
        <f t="shared" si="6"/>
        <v>0.25299999999992906</v>
      </c>
      <c r="BF22" s="42">
        <f t="shared" si="80"/>
        <v>102.3</v>
      </c>
      <c r="BG22" s="41">
        <v>107</v>
      </c>
      <c r="BH22" s="41">
        <v>5</v>
      </c>
      <c r="BI22" s="9">
        <f t="shared" si="9"/>
        <v>296.44780000000003</v>
      </c>
      <c r="BJ22" s="9">
        <v>242.99</v>
      </c>
      <c r="BK22" s="9">
        <f t="shared" si="10"/>
        <v>53.457799999999999</v>
      </c>
      <c r="BL22" s="9">
        <v>-296</v>
      </c>
      <c r="BM22" s="10">
        <f>SUMIF(ENERO!$B$2:$B$900,'EDC GENERAL'!$B22,ENERO!$E$2:$E$900)</f>
        <v>0</v>
      </c>
      <c r="BN22" s="10">
        <f t="shared" si="11"/>
        <v>-0.44780000000002929</v>
      </c>
      <c r="BO22" s="24">
        <f t="shared" si="12"/>
        <v>0.44780000000002929</v>
      </c>
      <c r="BP22" s="41">
        <f t="shared" si="13"/>
        <v>107</v>
      </c>
      <c r="BQ22" s="41">
        <v>110</v>
      </c>
      <c r="BR22" s="41">
        <f t="shared" si="14"/>
        <v>3</v>
      </c>
      <c r="BS22" s="9">
        <f t="shared" si="15"/>
        <v>261.22640000000001</v>
      </c>
      <c r="BT22" s="9">
        <v>214.12</v>
      </c>
      <c r="BU22" s="9">
        <f t="shared" si="16"/>
        <v>47.106400000000001</v>
      </c>
      <c r="BV22" s="9">
        <f>BV$4</f>
        <v>0</v>
      </c>
      <c r="BW22" s="10">
        <f>SUMIF(ENERO!$B$2:$B$900,'EDC GENERAL'!$B22,ENERO!$E$2:$E$900)</f>
        <v>0</v>
      </c>
      <c r="BX22" s="10">
        <f t="shared" si="17"/>
        <v>-261.22640000000001</v>
      </c>
      <c r="BY22" s="24">
        <f t="shared" si="18"/>
        <v>261.22640000000001</v>
      </c>
      <c r="BZ22" s="41">
        <f t="shared" si="19"/>
        <v>110</v>
      </c>
      <c r="CA22" s="42">
        <v>114</v>
      </c>
      <c r="CB22" s="41">
        <f t="shared" si="20"/>
        <v>4</v>
      </c>
      <c r="CC22" s="24">
        <f t="shared" si="21"/>
        <v>278.53820000000002</v>
      </c>
      <c r="CD22" s="8">
        <v>228.31</v>
      </c>
      <c r="CE22" s="9">
        <f t="shared" si="69"/>
        <v>50.228200000000001</v>
      </c>
      <c r="CF22" s="8">
        <f t="shared" si="70"/>
        <v>0</v>
      </c>
      <c r="CG22" s="10">
        <f>SUMIF('BANCO MAY'!$B$2:$B$300,'EDC GENERAL'!$B22,'BANCO MAY'!$E$2:$E$300)</f>
        <v>0</v>
      </c>
      <c r="CH22" s="2">
        <f t="shared" si="23"/>
        <v>278.53820000000002</v>
      </c>
      <c r="CJ22" s="41">
        <f t="shared" si="24"/>
        <v>114</v>
      </c>
      <c r="CK22" s="42">
        <v>118</v>
      </c>
      <c r="CL22" s="42">
        <f t="shared" si="25"/>
        <v>4</v>
      </c>
      <c r="CM22" s="8">
        <v>107.71</v>
      </c>
      <c r="CN22" s="9">
        <f t="shared" si="26"/>
        <v>23.696199999999997</v>
      </c>
      <c r="CO22" s="8">
        <f t="shared" si="71"/>
        <v>0</v>
      </c>
      <c r="CP22" s="8">
        <f t="shared" si="71"/>
        <v>0</v>
      </c>
      <c r="CQ22" s="10">
        <f>SUMIF('BANCO JUN'!$B$2:$B$300,'EDC GENERAL'!$B22,'BANCO JUN'!$E$2:$E$300)</f>
        <v>0</v>
      </c>
      <c r="CR22" s="2">
        <f t="shared" si="28"/>
        <v>131.40619999999998</v>
      </c>
      <c r="CT22" s="10">
        <v>66</v>
      </c>
      <c r="CU22" s="42">
        <v>80</v>
      </c>
      <c r="CV22" s="42">
        <f t="shared" si="29"/>
        <v>14</v>
      </c>
      <c r="CW22" s="8">
        <f t="shared" si="72"/>
        <v>17</v>
      </c>
      <c r="CX22" s="8">
        <f t="shared" si="31"/>
        <v>238</v>
      </c>
      <c r="CY22" s="8">
        <f t="shared" si="72"/>
        <v>80</v>
      </c>
      <c r="CZ22" s="8">
        <f t="shared" si="72"/>
        <v>49</v>
      </c>
      <c r="DA22" s="10">
        <f>SUMIF('BANCO JUL'!$B$2:$B$300,'EDC GENERAL'!$B22,'BANCO JUL'!$E$2:$E$300)</f>
        <v>0</v>
      </c>
      <c r="DB22" s="10">
        <f t="shared" si="32"/>
        <v>-367</v>
      </c>
      <c r="DD22" s="42">
        <v>80</v>
      </c>
      <c r="DE22" s="42">
        <v>93</v>
      </c>
      <c r="DF22" s="42">
        <f t="shared" si="33"/>
        <v>13</v>
      </c>
      <c r="DG22" s="8">
        <f t="shared" si="73"/>
        <v>15</v>
      </c>
      <c r="DH22" s="8">
        <f t="shared" si="35"/>
        <v>195</v>
      </c>
      <c r="DI22" s="8">
        <f t="shared" si="73"/>
        <v>80</v>
      </c>
      <c r="DJ22" s="8">
        <f t="shared" si="73"/>
        <v>17</v>
      </c>
      <c r="DK22" s="10">
        <f>SUMIF('BANCO JUL'!$B$2:$B$300,'EDC GENERAL'!$B22,'BANCO JUL'!$E$2:$E$300)</f>
        <v>0</v>
      </c>
      <c r="DL22" s="10">
        <f t="shared" si="36"/>
        <v>-292</v>
      </c>
      <c r="DN22" s="42">
        <v>93</v>
      </c>
      <c r="DO22" s="42">
        <v>106</v>
      </c>
      <c r="DP22" s="42">
        <f t="shared" si="37"/>
        <v>13</v>
      </c>
      <c r="DQ22" s="8">
        <f t="shared" si="74"/>
        <v>16</v>
      </c>
      <c r="DR22" s="8">
        <f t="shared" si="39"/>
        <v>208</v>
      </c>
      <c r="DS22" s="8">
        <f t="shared" si="74"/>
        <v>80</v>
      </c>
      <c r="DT22" s="8">
        <f t="shared" si="74"/>
        <v>63</v>
      </c>
      <c r="DU22" s="10">
        <f>SUMIF('BANCO JUL'!$B$2:$B$300,'EDC GENERAL'!$B22,'BANCO JUL'!$E$2:$E$300)</f>
        <v>0</v>
      </c>
      <c r="DV22" s="10">
        <f t="shared" si="40"/>
        <v>-351</v>
      </c>
      <c r="DX22" s="42">
        <v>106</v>
      </c>
      <c r="DY22" s="42">
        <v>117</v>
      </c>
      <c r="DZ22" s="42">
        <f t="shared" si="41"/>
        <v>11</v>
      </c>
      <c r="EA22" s="8">
        <f t="shared" si="75"/>
        <v>15</v>
      </c>
      <c r="EB22" s="8">
        <f t="shared" si="43"/>
        <v>165</v>
      </c>
      <c r="EC22" s="8">
        <f t="shared" si="75"/>
        <v>80</v>
      </c>
      <c r="ED22" s="8">
        <f t="shared" si="75"/>
        <v>64</v>
      </c>
      <c r="EE22" s="10">
        <f>SUMIF('BANCO JUL'!$B$2:$B$300,'EDC GENERAL'!$B22,'BANCO JUL'!$E$2:$E$300)</f>
        <v>0</v>
      </c>
      <c r="EF22" s="10">
        <f t="shared" si="44"/>
        <v>-309</v>
      </c>
      <c r="EG22" s="24"/>
      <c r="EH22" s="42">
        <v>117</v>
      </c>
      <c r="EI22" s="42">
        <v>129.0119</v>
      </c>
      <c r="EJ22" s="41">
        <f t="shared" si="45"/>
        <v>12.011899999999997</v>
      </c>
      <c r="EK22" s="8">
        <f t="shared" si="76"/>
        <v>13.01</v>
      </c>
      <c r="EL22" s="8">
        <f t="shared" si="47"/>
        <v>156.27481899999995</v>
      </c>
      <c r="EM22" s="8">
        <f t="shared" si="76"/>
        <v>80</v>
      </c>
      <c r="EN22" s="8">
        <f t="shared" si="76"/>
        <v>21.79</v>
      </c>
      <c r="EO22" s="10">
        <f>SUMIF('BANCO NOV'!$B$2:$B$300,'EDC GENERAL'!$B22,'BANCO NOV'!$E$2:$E$300)</f>
        <v>0</v>
      </c>
      <c r="EP22" s="10">
        <f t="shared" si="48"/>
        <v>-258.06481899999994</v>
      </c>
      <c r="EQ22" s="24">
        <f t="shared" si="49"/>
        <v>258.06481899999994</v>
      </c>
      <c r="ER22" s="42">
        <v>129.0119</v>
      </c>
      <c r="ES22" s="42">
        <v>139.61150000000001</v>
      </c>
      <c r="ET22" s="42">
        <f t="shared" si="50"/>
        <v>10.599600000000009</v>
      </c>
      <c r="EU22" s="8">
        <f t="shared" si="77"/>
        <v>19.78</v>
      </c>
      <c r="EV22" s="8">
        <f t="shared" si="52"/>
        <v>209.6600880000002</v>
      </c>
      <c r="EW22" s="8">
        <f t="shared" si="77"/>
        <v>80</v>
      </c>
      <c r="EX22" s="8">
        <f t="shared" si="77"/>
        <v>62.02</v>
      </c>
      <c r="EY22" s="10">
        <f>SUMIF('BANCO DIC'!$B$2:$B$300,'EDC GENERAL'!$B22,'BANCO DIC'!$E$2:$E$300)</f>
        <v>0</v>
      </c>
      <c r="EZ22" s="10">
        <f t="shared" si="53"/>
        <v>-351.68008800000018</v>
      </c>
      <c r="FA22" s="24">
        <f t="shared" si="54"/>
        <v>351.68008800000018</v>
      </c>
      <c r="FB22" s="42">
        <v>139.61150000000001</v>
      </c>
      <c r="FC22" s="42">
        <v>150.1003</v>
      </c>
      <c r="FD22" s="42">
        <f t="shared" si="55"/>
        <v>10.488799999999998</v>
      </c>
      <c r="FE22" s="8">
        <f t="shared" si="78"/>
        <v>14.68234064785789</v>
      </c>
      <c r="FF22" s="8">
        <f t="shared" si="57"/>
        <v>154.00013458725181</v>
      </c>
      <c r="FG22" s="8">
        <f t="shared" si="78"/>
        <v>80</v>
      </c>
      <c r="FH22" s="8">
        <f t="shared" si="78"/>
        <v>26.942462147335423</v>
      </c>
      <c r="FI22" s="10">
        <f>SUMIF('BANCO DIC'!$B$2:$B$300,'EDC GENERAL'!$B22,'BANCO DIC'!$E$2:$E$300)</f>
        <v>0</v>
      </c>
      <c r="FJ22" s="10">
        <f t="shared" si="58"/>
        <v>-260.94259673458726</v>
      </c>
      <c r="FK22" s="24">
        <f t="shared" si="59"/>
        <v>260.94259673458726</v>
      </c>
      <c r="FL22" s="42">
        <v>150.1003</v>
      </c>
      <c r="FM22" s="42"/>
      <c r="FN22" s="42">
        <f t="shared" si="60"/>
        <v>-150.1003</v>
      </c>
      <c r="FO22" s="8">
        <f t="shared" si="79"/>
        <v>19.78</v>
      </c>
      <c r="FP22" s="8">
        <f t="shared" si="62"/>
        <v>-2968.9839340000003</v>
      </c>
      <c r="FQ22" s="8">
        <f t="shared" si="79"/>
        <v>80</v>
      </c>
      <c r="FR22" s="8">
        <f t="shared" si="79"/>
        <v>62.02</v>
      </c>
      <c r="FS22" s="10">
        <f>SUMIF('BANCO DIC'!$B$2:$B$300,'EDC GENERAL'!$B22,'BANCO DIC'!$E$2:$E$300)</f>
        <v>0</v>
      </c>
      <c r="FT22" s="10">
        <f t="shared" si="63"/>
        <v>2826.9639340000003</v>
      </c>
    </row>
    <row r="23" spans="1:176" ht="15.75" outlineLevel="1" thickBot="1" x14ac:dyDescent="0.3">
      <c r="A23" s="11" t="s">
        <v>434</v>
      </c>
      <c r="B23" s="74" t="s">
        <v>265</v>
      </c>
      <c r="C23" s="66"/>
      <c r="D23" s="12"/>
      <c r="E23" s="12"/>
      <c r="F23" s="63"/>
      <c r="G23" s="74"/>
      <c r="H23" s="74"/>
      <c r="I23" s="63"/>
      <c r="J23" s="66"/>
      <c r="L23" s="66"/>
      <c r="M23" s="12"/>
      <c r="N23" s="12"/>
      <c r="O23" s="63"/>
      <c r="P23" s="74"/>
      <c r="Q23" s="74"/>
      <c r="R23" s="63"/>
      <c r="S23" s="66"/>
      <c r="V23" s="13"/>
      <c r="W23" s="13"/>
      <c r="X23" s="13"/>
      <c r="Y23" s="13"/>
      <c r="Z23" s="13"/>
      <c r="AA23" s="13"/>
      <c r="AC23" s="74">
        <v>0.18</v>
      </c>
      <c r="AD23" s="8"/>
      <c r="AE23" s="8"/>
      <c r="AF23" s="8"/>
      <c r="AG23" s="8"/>
      <c r="AH23" s="8"/>
      <c r="AI23" s="10">
        <f t="shared" si="68"/>
        <v>0</v>
      </c>
      <c r="AJ23" s="8"/>
      <c r="AK23" s="32">
        <f t="shared" si="0"/>
        <v>0.18</v>
      </c>
      <c r="AL23" s="54">
        <v>1000</v>
      </c>
      <c r="AM23" s="55">
        <v>538</v>
      </c>
      <c r="AN23" s="41">
        <v>500</v>
      </c>
      <c r="AO23" s="9">
        <v>500</v>
      </c>
      <c r="AP23" s="8"/>
      <c r="AQ23" s="8"/>
      <c r="AR23" s="8">
        <v>-2538</v>
      </c>
      <c r="AS23" s="2">
        <f t="shared" si="64"/>
        <v>2538</v>
      </c>
      <c r="AT23" s="2">
        <f t="shared" si="65"/>
        <v>0</v>
      </c>
      <c r="AU23" s="24">
        <f t="shared" si="3"/>
        <v>-2538</v>
      </c>
      <c r="AV23" s="54">
        <v>327</v>
      </c>
      <c r="AW23" s="54">
        <v>335.3</v>
      </c>
      <c r="AX23" s="41">
        <f t="shared" si="67"/>
        <v>8.3000000000000114</v>
      </c>
      <c r="AY23" s="8">
        <v>24.71</v>
      </c>
      <c r="AZ23" s="9">
        <f t="shared" si="66"/>
        <v>205.0930000000003</v>
      </c>
      <c r="BA23" s="9">
        <v>183</v>
      </c>
      <c r="BB23" s="8">
        <v>-388</v>
      </c>
      <c r="BC23" s="2">
        <f t="shared" si="4"/>
        <v>388.0930000000003</v>
      </c>
      <c r="BD23" s="2">
        <f t="shared" si="5"/>
        <v>9.3000000000301952E-2</v>
      </c>
      <c r="BE23" s="24">
        <f t="shared" si="6"/>
        <v>9.3000000000301952E-2</v>
      </c>
      <c r="BF23" s="42">
        <f t="shared" si="80"/>
        <v>335.3</v>
      </c>
      <c r="BG23" s="41">
        <v>348</v>
      </c>
      <c r="BH23" s="41">
        <v>13</v>
      </c>
      <c r="BI23" s="9">
        <f t="shared" si="9"/>
        <v>458.26859999999999</v>
      </c>
      <c r="BJ23" s="9">
        <v>375.63</v>
      </c>
      <c r="BK23" s="9">
        <f t="shared" si="10"/>
        <v>82.638599999999997</v>
      </c>
      <c r="BL23" s="9">
        <v>-458</v>
      </c>
      <c r="BM23" s="10">
        <f>SUMIF(ENERO!$B$2:$B$900,'EDC GENERAL'!$B23,ENERO!$E$2:$E$900)</f>
        <v>0</v>
      </c>
      <c r="BN23" s="10">
        <f t="shared" si="11"/>
        <v>-0.26859999999999218</v>
      </c>
      <c r="BO23" s="24">
        <f t="shared" si="12"/>
        <v>0.26859999999999218</v>
      </c>
      <c r="BP23" s="41">
        <f t="shared" si="13"/>
        <v>348</v>
      </c>
      <c r="BQ23" s="41">
        <v>361</v>
      </c>
      <c r="BR23" s="41">
        <f t="shared" si="14"/>
        <v>13</v>
      </c>
      <c r="BS23" s="9">
        <f t="shared" si="15"/>
        <v>458.26859999999999</v>
      </c>
      <c r="BT23" s="9">
        <v>375.63</v>
      </c>
      <c r="BU23" s="9">
        <f t="shared" si="16"/>
        <v>82.638599999999997</v>
      </c>
      <c r="BV23" s="9">
        <v>-458</v>
      </c>
      <c r="BW23" s="10">
        <f>SUMIF(ENERO!$B$2:$B$900,'EDC GENERAL'!$B23,ENERO!$E$2:$E$900)</f>
        <v>0</v>
      </c>
      <c r="BX23" s="10">
        <f t="shared" si="17"/>
        <v>-0.26859999999999218</v>
      </c>
      <c r="BY23" s="24">
        <f t="shared" si="18"/>
        <v>0.26859999999999218</v>
      </c>
      <c r="BZ23" s="41">
        <f t="shared" si="19"/>
        <v>361</v>
      </c>
      <c r="CA23" s="42">
        <v>369</v>
      </c>
      <c r="CB23" s="41">
        <f t="shared" si="20"/>
        <v>8</v>
      </c>
      <c r="CC23" s="24">
        <f t="shared" si="21"/>
        <v>353.98299999999995</v>
      </c>
      <c r="CD23" s="8">
        <v>290.14999999999998</v>
      </c>
      <c r="CE23" s="9">
        <f t="shared" si="69"/>
        <v>63.832999999999998</v>
      </c>
      <c r="CF23" s="8">
        <f t="shared" si="70"/>
        <v>0</v>
      </c>
      <c r="CG23" s="10">
        <v>354</v>
      </c>
      <c r="CH23" s="2">
        <f t="shared" si="23"/>
        <v>-1.7000000000052751E-2</v>
      </c>
      <c r="CJ23" s="41">
        <f t="shared" si="24"/>
        <v>369</v>
      </c>
      <c r="CK23" s="42">
        <v>383</v>
      </c>
      <c r="CL23" s="42">
        <f t="shared" si="25"/>
        <v>14</v>
      </c>
      <c r="CM23" s="8">
        <v>275.02</v>
      </c>
      <c r="CN23" s="9">
        <f t="shared" si="26"/>
        <v>60.504399999999997</v>
      </c>
      <c r="CO23" s="8">
        <f t="shared" si="71"/>
        <v>0</v>
      </c>
      <c r="CP23" s="8">
        <f t="shared" si="71"/>
        <v>0</v>
      </c>
      <c r="CQ23" s="10">
        <f>SUMIF('BANCO JUN'!$B$2:$B$300,'EDC GENERAL'!$B23,'BANCO JUN'!$E$2:$E$300)</f>
        <v>0</v>
      </c>
      <c r="CR23" s="2">
        <f t="shared" si="28"/>
        <v>335.52439999999996</v>
      </c>
      <c r="CT23" s="10">
        <v>78</v>
      </c>
      <c r="CU23" s="42">
        <v>91</v>
      </c>
      <c r="CV23" s="42">
        <f t="shared" si="29"/>
        <v>13</v>
      </c>
      <c r="CW23" s="8">
        <f t="shared" si="72"/>
        <v>17</v>
      </c>
      <c r="CX23" s="8">
        <f t="shared" si="31"/>
        <v>221</v>
      </c>
      <c r="CY23" s="8">
        <f t="shared" si="72"/>
        <v>80</v>
      </c>
      <c r="CZ23" s="8">
        <f t="shared" si="72"/>
        <v>49</v>
      </c>
      <c r="DA23" s="10">
        <f>SUMIF('BANCO JUL'!$B$2:$B$300,'EDC GENERAL'!$B23,'BANCO JUL'!$E$2:$E$300)</f>
        <v>0</v>
      </c>
      <c r="DB23" s="10">
        <f t="shared" si="32"/>
        <v>-350</v>
      </c>
      <c r="DD23" s="42">
        <v>91</v>
      </c>
      <c r="DE23" s="42">
        <v>107</v>
      </c>
      <c r="DF23" s="42">
        <f t="shared" si="33"/>
        <v>16</v>
      </c>
      <c r="DG23" s="8">
        <f t="shared" si="73"/>
        <v>15</v>
      </c>
      <c r="DH23" s="8">
        <f t="shared" si="35"/>
        <v>240</v>
      </c>
      <c r="DI23" s="8">
        <f t="shared" si="73"/>
        <v>80</v>
      </c>
      <c r="DJ23" s="8">
        <f t="shared" si="73"/>
        <v>17</v>
      </c>
      <c r="DK23" s="10">
        <f>SUMIF('BANCO JUL'!$B$2:$B$300,'EDC GENERAL'!$B23,'BANCO JUL'!$E$2:$E$300)</f>
        <v>0</v>
      </c>
      <c r="DL23" s="10">
        <f t="shared" si="36"/>
        <v>-337</v>
      </c>
      <c r="DN23" s="42">
        <v>107</v>
      </c>
      <c r="DO23" s="42">
        <v>117</v>
      </c>
      <c r="DP23" s="42">
        <f t="shared" si="37"/>
        <v>10</v>
      </c>
      <c r="DQ23" s="8">
        <f t="shared" si="74"/>
        <v>16</v>
      </c>
      <c r="DR23" s="8">
        <f t="shared" si="39"/>
        <v>160</v>
      </c>
      <c r="DS23" s="8">
        <f t="shared" si="74"/>
        <v>80</v>
      </c>
      <c r="DT23" s="8">
        <f t="shared" si="74"/>
        <v>63</v>
      </c>
      <c r="DU23" s="10">
        <f>SUMIF('BANCO JUL'!$B$2:$B$300,'EDC GENERAL'!$B23,'BANCO JUL'!$E$2:$E$300)</f>
        <v>0</v>
      </c>
      <c r="DV23" s="10">
        <f t="shared" si="40"/>
        <v>-303</v>
      </c>
      <c r="DX23" s="42">
        <v>117</v>
      </c>
      <c r="DY23" s="42">
        <v>125</v>
      </c>
      <c r="DZ23" s="42">
        <f t="shared" si="41"/>
        <v>8</v>
      </c>
      <c r="EA23" s="8">
        <f t="shared" si="75"/>
        <v>15</v>
      </c>
      <c r="EB23" s="8">
        <f t="shared" si="43"/>
        <v>120</v>
      </c>
      <c r="EC23" s="8">
        <f t="shared" si="75"/>
        <v>80</v>
      </c>
      <c r="ED23" s="8">
        <f t="shared" si="75"/>
        <v>64</v>
      </c>
      <c r="EE23" s="10">
        <f>SUMIF('BANCO JUL'!$B$2:$B$300,'EDC GENERAL'!$B23,'BANCO JUL'!$E$2:$E$300)</f>
        <v>0</v>
      </c>
      <c r="EF23" s="10">
        <f t="shared" si="44"/>
        <v>-264</v>
      </c>
      <c r="EG23" s="24"/>
      <c r="EH23" s="42">
        <v>125</v>
      </c>
      <c r="EI23" s="42">
        <v>135.77000000000001</v>
      </c>
      <c r="EJ23" s="41">
        <f t="shared" si="45"/>
        <v>10.77000000000001</v>
      </c>
      <c r="EK23" s="8">
        <f t="shared" si="76"/>
        <v>13.01</v>
      </c>
      <c r="EL23" s="8">
        <f t="shared" si="47"/>
        <v>140.11770000000013</v>
      </c>
      <c r="EM23" s="8">
        <f t="shared" si="76"/>
        <v>80</v>
      </c>
      <c r="EN23" s="8">
        <f t="shared" si="76"/>
        <v>21.79</v>
      </c>
      <c r="EO23" s="10">
        <f>SUMIF('BANCO NOV'!$B$2:$B$300,'EDC GENERAL'!$B23,'BANCO NOV'!$E$2:$E$300)</f>
        <v>0</v>
      </c>
      <c r="EP23" s="10">
        <f t="shared" si="48"/>
        <v>-241.90770000000012</v>
      </c>
      <c r="EQ23" s="24">
        <f t="shared" si="49"/>
        <v>241.90770000000012</v>
      </c>
      <c r="ER23" s="42">
        <v>135.77000000000001</v>
      </c>
      <c r="ES23" s="42">
        <v>142.72999999999999</v>
      </c>
      <c r="ET23" s="42">
        <f t="shared" si="50"/>
        <v>6.9599999999999795</v>
      </c>
      <c r="EU23" s="8">
        <f t="shared" si="77"/>
        <v>19.78</v>
      </c>
      <c r="EV23" s="8">
        <f t="shared" si="52"/>
        <v>137.66879999999961</v>
      </c>
      <c r="EW23" s="8">
        <f t="shared" si="77"/>
        <v>80</v>
      </c>
      <c r="EX23" s="8">
        <f t="shared" si="77"/>
        <v>62.02</v>
      </c>
      <c r="EY23" s="10">
        <f>SUMIF('BANCO DIC'!$B$2:$B$300,'EDC GENERAL'!$B23,'BANCO DIC'!$E$2:$E$300)</f>
        <v>0</v>
      </c>
      <c r="EZ23" s="10">
        <f t="shared" si="53"/>
        <v>-279.68879999999962</v>
      </c>
      <c r="FA23" s="24">
        <f t="shared" si="54"/>
        <v>279.68879999999962</v>
      </c>
      <c r="FB23" s="42">
        <v>142.72999999999999</v>
      </c>
      <c r="FC23" s="42">
        <v>152.33000000000001</v>
      </c>
      <c r="FD23" s="42">
        <f t="shared" si="55"/>
        <v>9.6000000000000227</v>
      </c>
      <c r="FE23" s="8">
        <f t="shared" si="78"/>
        <v>14.68234064785789</v>
      </c>
      <c r="FF23" s="8">
        <f t="shared" si="57"/>
        <v>140.95047021943608</v>
      </c>
      <c r="FG23" s="8">
        <f t="shared" si="78"/>
        <v>80</v>
      </c>
      <c r="FH23" s="8">
        <f t="shared" si="78"/>
        <v>26.942462147335423</v>
      </c>
      <c r="FI23" s="10">
        <f>SUMIF('BANCO DIC'!$B$2:$B$300,'EDC GENERAL'!$B23,'BANCO DIC'!$E$2:$E$300)</f>
        <v>0</v>
      </c>
      <c r="FJ23" s="10">
        <f t="shared" si="58"/>
        <v>-247.8929323667715</v>
      </c>
      <c r="FK23" s="24">
        <f t="shared" si="59"/>
        <v>247.8929323667715</v>
      </c>
      <c r="FL23" s="42">
        <v>152.33000000000001</v>
      </c>
      <c r="FM23" s="42"/>
      <c r="FN23" s="42">
        <f t="shared" si="60"/>
        <v>-152.33000000000001</v>
      </c>
      <c r="FO23" s="8">
        <f t="shared" si="79"/>
        <v>19.78</v>
      </c>
      <c r="FP23" s="8">
        <f t="shared" si="62"/>
        <v>-3013.0874000000003</v>
      </c>
      <c r="FQ23" s="8">
        <f t="shared" si="79"/>
        <v>80</v>
      </c>
      <c r="FR23" s="8">
        <f t="shared" si="79"/>
        <v>62.02</v>
      </c>
      <c r="FS23" s="10">
        <f>SUMIF('BANCO DIC'!$B$2:$B$300,'EDC GENERAL'!$B23,'BANCO DIC'!$E$2:$E$300)</f>
        <v>0</v>
      </c>
      <c r="FT23" s="10">
        <f t="shared" si="63"/>
        <v>2871.0674000000004</v>
      </c>
    </row>
    <row r="24" spans="1:176" ht="15.75" outlineLevel="1" thickBot="1" x14ac:dyDescent="0.3">
      <c r="A24" s="11" t="s">
        <v>435</v>
      </c>
      <c r="B24" s="74" t="s">
        <v>266</v>
      </c>
      <c r="C24" s="66"/>
      <c r="D24" s="12"/>
      <c r="E24" s="12"/>
      <c r="F24" s="63"/>
      <c r="G24" s="74"/>
      <c r="H24" s="74"/>
      <c r="I24" s="63"/>
      <c r="J24" s="66"/>
      <c r="L24" s="66"/>
      <c r="M24" s="12"/>
      <c r="N24" s="12"/>
      <c r="O24" s="63"/>
      <c r="P24" s="74"/>
      <c r="Q24" s="74"/>
      <c r="R24" s="63"/>
      <c r="S24" s="66"/>
      <c r="V24" s="13"/>
      <c r="W24" s="13"/>
      <c r="X24" s="13"/>
      <c r="Y24" s="13"/>
      <c r="Z24" s="13"/>
      <c r="AA24" s="13"/>
      <c r="AC24" s="74">
        <v>0.19</v>
      </c>
      <c r="AD24" s="8"/>
      <c r="AE24" s="8"/>
      <c r="AF24" s="8"/>
      <c r="AG24" s="8"/>
      <c r="AH24" s="8"/>
      <c r="AI24" s="10">
        <f t="shared" si="68"/>
        <v>0</v>
      </c>
      <c r="AJ24" s="8"/>
      <c r="AK24" s="32">
        <f t="shared" si="0"/>
        <v>0.19</v>
      </c>
      <c r="AL24" s="54">
        <v>1000</v>
      </c>
      <c r="AM24" s="55">
        <v>538</v>
      </c>
      <c r="AN24" s="41">
        <v>500</v>
      </c>
      <c r="AO24" s="9">
        <v>500</v>
      </c>
      <c r="AP24" s="8"/>
      <c r="AQ24" s="8"/>
      <c r="AR24" s="8">
        <v>-2038</v>
      </c>
      <c r="AS24" s="2">
        <f t="shared" si="64"/>
        <v>2538</v>
      </c>
      <c r="AT24" s="2">
        <f t="shared" si="65"/>
        <v>-500</v>
      </c>
      <c r="AU24" s="24">
        <f t="shared" si="3"/>
        <v>-2038</v>
      </c>
      <c r="AV24" s="54">
        <v>172</v>
      </c>
      <c r="AW24" s="54">
        <v>173</v>
      </c>
      <c r="AX24" s="41">
        <f t="shared" si="67"/>
        <v>1</v>
      </c>
      <c r="AY24" s="8">
        <v>24.71</v>
      </c>
      <c r="AZ24" s="9">
        <f t="shared" si="66"/>
        <v>24.71</v>
      </c>
      <c r="BA24" s="9">
        <v>183</v>
      </c>
      <c r="BB24" s="8">
        <v>-207</v>
      </c>
      <c r="BC24" s="2">
        <f t="shared" si="4"/>
        <v>207.71</v>
      </c>
      <c r="BD24" s="2">
        <f t="shared" si="5"/>
        <v>0.71000000000000796</v>
      </c>
      <c r="BE24" s="24">
        <f t="shared" si="6"/>
        <v>0.71000000000000796</v>
      </c>
      <c r="BF24" s="42">
        <f t="shared" si="80"/>
        <v>173</v>
      </c>
      <c r="BG24" s="41">
        <v>176</v>
      </c>
      <c r="BH24" s="41">
        <f t="shared" si="8"/>
        <v>3</v>
      </c>
      <c r="BI24" s="9">
        <f t="shared" si="9"/>
        <v>261.22640000000001</v>
      </c>
      <c r="BJ24" s="9">
        <v>214.12</v>
      </c>
      <c r="BK24" s="9">
        <f t="shared" si="10"/>
        <v>47.106400000000001</v>
      </c>
      <c r="BL24" s="9"/>
      <c r="BM24" s="10">
        <f>SUMIF(ENERO!$B$2:$B$900,'EDC GENERAL'!$B24,ENERO!$E$2:$E$900)</f>
        <v>0</v>
      </c>
      <c r="BN24" s="10">
        <f t="shared" si="11"/>
        <v>-261.22640000000001</v>
      </c>
      <c r="BO24" s="24">
        <f t="shared" si="12"/>
        <v>261.22640000000001</v>
      </c>
      <c r="BP24" s="41">
        <f t="shared" si="13"/>
        <v>176</v>
      </c>
      <c r="BQ24" s="41">
        <v>183</v>
      </c>
      <c r="BR24" s="41">
        <f t="shared" si="14"/>
        <v>7</v>
      </c>
      <c r="BS24" s="9">
        <f t="shared" si="15"/>
        <v>334.14580000000001</v>
      </c>
      <c r="BT24" s="9">
        <v>273.89</v>
      </c>
      <c r="BU24" s="9">
        <f t="shared" si="16"/>
        <v>60.255800000000001</v>
      </c>
      <c r="BV24" s="9">
        <f>BV$4</f>
        <v>0</v>
      </c>
      <c r="BW24" s="10">
        <f>SUMIF(ENERO!$B$2:$B$900,'EDC GENERAL'!$B24,ENERO!$E$2:$E$900)</f>
        <v>0</v>
      </c>
      <c r="BX24" s="10">
        <f t="shared" si="17"/>
        <v>-334.14580000000001</v>
      </c>
      <c r="BY24" s="24">
        <f t="shared" si="18"/>
        <v>334.14580000000001</v>
      </c>
      <c r="BZ24" s="41">
        <f t="shared" si="19"/>
        <v>183</v>
      </c>
      <c r="CA24" s="42">
        <v>189</v>
      </c>
      <c r="CB24" s="41">
        <f t="shared" si="20"/>
        <v>6</v>
      </c>
      <c r="CC24" s="24">
        <f t="shared" si="21"/>
        <v>314.9674</v>
      </c>
      <c r="CD24" s="8">
        <v>258.17</v>
      </c>
      <c r="CE24" s="9">
        <f t="shared" si="69"/>
        <v>56.797400000000003</v>
      </c>
      <c r="CF24" s="8">
        <f t="shared" si="70"/>
        <v>0</v>
      </c>
      <c r="CG24" s="10">
        <f>SUMIF('BANCO MAY'!$B$2:$B$300,'EDC GENERAL'!$B24,'BANCO MAY'!$E$2:$E$300)</f>
        <v>0</v>
      </c>
      <c r="CH24" s="2">
        <f t="shared" si="23"/>
        <v>314.9674</v>
      </c>
      <c r="CJ24" s="41">
        <f t="shared" si="24"/>
        <v>189</v>
      </c>
      <c r="CK24" s="42">
        <v>196</v>
      </c>
      <c r="CL24" s="42">
        <f t="shared" si="25"/>
        <v>7</v>
      </c>
      <c r="CM24" s="8">
        <v>153.88999999999999</v>
      </c>
      <c r="CN24" s="9">
        <f t="shared" si="26"/>
        <v>33.855799999999995</v>
      </c>
      <c r="CO24" s="8">
        <f t="shared" si="71"/>
        <v>0</v>
      </c>
      <c r="CP24" s="8">
        <f t="shared" si="71"/>
        <v>0</v>
      </c>
      <c r="CQ24" s="10">
        <f>SUMIF('BANCO JUN'!$B$2:$B$300,'EDC GENERAL'!$B24,'BANCO JUN'!$E$2:$E$300)</f>
        <v>0</v>
      </c>
      <c r="CR24" s="2">
        <f t="shared" si="28"/>
        <v>187.74579999999997</v>
      </c>
      <c r="CT24" s="10">
        <v>0</v>
      </c>
      <c r="CU24" s="42">
        <v>0</v>
      </c>
      <c r="CV24" s="42">
        <f t="shared" si="29"/>
        <v>0</v>
      </c>
      <c r="CW24" s="8">
        <f t="shared" si="72"/>
        <v>17</v>
      </c>
      <c r="CX24" s="8">
        <f t="shared" si="31"/>
        <v>0</v>
      </c>
      <c r="CY24" s="8">
        <f t="shared" si="72"/>
        <v>80</v>
      </c>
      <c r="CZ24" s="8">
        <f t="shared" si="72"/>
        <v>49</v>
      </c>
      <c r="DA24" s="10">
        <f>SUMIF('BANCO JUL'!$B$2:$B$300,'EDC GENERAL'!$B24,'BANCO JUL'!$E$2:$E$300)</f>
        <v>0</v>
      </c>
      <c r="DB24" s="10">
        <f t="shared" si="32"/>
        <v>-129</v>
      </c>
      <c r="DD24" s="42">
        <v>0</v>
      </c>
      <c r="DE24" s="42">
        <v>14</v>
      </c>
      <c r="DF24" s="42">
        <f t="shared" si="33"/>
        <v>14</v>
      </c>
      <c r="DG24" s="8">
        <f t="shared" si="73"/>
        <v>15</v>
      </c>
      <c r="DH24" s="8">
        <f t="shared" si="35"/>
        <v>210</v>
      </c>
      <c r="DI24" s="8">
        <f t="shared" si="73"/>
        <v>80</v>
      </c>
      <c r="DJ24" s="8">
        <f t="shared" si="73"/>
        <v>17</v>
      </c>
      <c r="DK24" s="10">
        <f>SUMIF('BANCO JUL'!$B$2:$B$300,'EDC GENERAL'!$B24,'BANCO JUL'!$E$2:$E$300)</f>
        <v>0</v>
      </c>
      <c r="DL24" s="10">
        <f t="shared" si="36"/>
        <v>-307</v>
      </c>
      <c r="DN24" s="42">
        <v>14</v>
      </c>
      <c r="DO24" s="42">
        <v>39</v>
      </c>
      <c r="DP24" s="42">
        <f t="shared" si="37"/>
        <v>25</v>
      </c>
      <c r="DQ24" s="8">
        <f t="shared" si="74"/>
        <v>16</v>
      </c>
      <c r="DR24" s="8">
        <f t="shared" si="39"/>
        <v>400</v>
      </c>
      <c r="DS24" s="8">
        <f t="shared" si="74"/>
        <v>80</v>
      </c>
      <c r="DT24" s="8">
        <f t="shared" si="74"/>
        <v>63</v>
      </c>
      <c r="DU24" s="10">
        <f>SUMIF('BANCO JUL'!$B$2:$B$300,'EDC GENERAL'!$B24,'BANCO JUL'!$E$2:$E$300)</f>
        <v>0</v>
      </c>
      <c r="DV24" s="10">
        <f t="shared" si="40"/>
        <v>-543</v>
      </c>
      <c r="DX24" s="42">
        <v>39</v>
      </c>
      <c r="DY24" s="42">
        <v>40</v>
      </c>
      <c r="DZ24" s="42">
        <f t="shared" si="41"/>
        <v>1</v>
      </c>
      <c r="EA24" s="8">
        <f t="shared" si="75"/>
        <v>15</v>
      </c>
      <c r="EB24" s="8">
        <f t="shared" si="43"/>
        <v>15</v>
      </c>
      <c r="EC24" s="8">
        <f t="shared" si="75"/>
        <v>80</v>
      </c>
      <c r="ED24" s="8">
        <f t="shared" si="75"/>
        <v>64</v>
      </c>
      <c r="EE24" s="10">
        <f>SUMIF('BANCO JUL'!$B$2:$B$300,'EDC GENERAL'!$B24,'BANCO JUL'!$E$2:$E$300)</f>
        <v>0</v>
      </c>
      <c r="EF24" s="10">
        <f t="shared" si="44"/>
        <v>-159</v>
      </c>
      <c r="EG24" s="24"/>
      <c r="EH24" s="42">
        <v>40</v>
      </c>
      <c r="EI24" s="42">
        <v>40</v>
      </c>
      <c r="EJ24" s="41">
        <f t="shared" si="45"/>
        <v>0</v>
      </c>
      <c r="EK24" s="8">
        <f t="shared" si="76"/>
        <v>13.01</v>
      </c>
      <c r="EL24" s="8">
        <f t="shared" si="47"/>
        <v>0</v>
      </c>
      <c r="EM24" s="8">
        <f t="shared" si="76"/>
        <v>80</v>
      </c>
      <c r="EN24" s="8">
        <f t="shared" si="76"/>
        <v>21.79</v>
      </c>
      <c r="EO24" s="10">
        <f>SUMIF('BANCO NOV'!$B$2:$B$300,'EDC GENERAL'!$B24,'BANCO NOV'!$E$2:$E$300)</f>
        <v>0</v>
      </c>
      <c r="EP24" s="10">
        <f t="shared" si="48"/>
        <v>-101.78999999999999</v>
      </c>
      <c r="EQ24" s="24">
        <f t="shared" si="49"/>
        <v>101.78999999999999</v>
      </c>
      <c r="ER24" s="42">
        <v>40</v>
      </c>
      <c r="ES24" s="42">
        <v>40</v>
      </c>
      <c r="ET24" s="42">
        <f t="shared" si="50"/>
        <v>0</v>
      </c>
      <c r="EU24" s="8">
        <f t="shared" si="77"/>
        <v>19.78</v>
      </c>
      <c r="EV24" s="8">
        <f t="shared" si="52"/>
        <v>0</v>
      </c>
      <c r="EW24" s="8">
        <f t="shared" si="77"/>
        <v>80</v>
      </c>
      <c r="EX24" s="8">
        <f t="shared" si="77"/>
        <v>62.02</v>
      </c>
      <c r="EY24" s="10">
        <f>SUMIF('BANCO DIC'!$B$2:$B$300,'EDC GENERAL'!$B24,'BANCO DIC'!$E$2:$E$300)</f>
        <v>0</v>
      </c>
      <c r="EZ24" s="10">
        <f t="shared" si="53"/>
        <v>-142.02000000000001</v>
      </c>
      <c r="FA24" s="24">
        <f t="shared" si="54"/>
        <v>142.02000000000001</v>
      </c>
      <c r="FB24" s="42">
        <v>40</v>
      </c>
      <c r="FC24" s="42">
        <v>40</v>
      </c>
      <c r="FD24" s="42">
        <f t="shared" si="55"/>
        <v>0</v>
      </c>
      <c r="FE24" s="8">
        <f t="shared" si="78"/>
        <v>14.68234064785789</v>
      </c>
      <c r="FF24" s="8">
        <f t="shared" si="57"/>
        <v>0</v>
      </c>
      <c r="FG24" s="8">
        <f t="shared" si="78"/>
        <v>80</v>
      </c>
      <c r="FH24" s="8">
        <f t="shared" si="78"/>
        <v>26.942462147335423</v>
      </c>
      <c r="FI24" s="10">
        <f>SUMIF('BANCO DIC'!$B$2:$B$300,'EDC GENERAL'!$B24,'BANCO DIC'!$E$2:$E$300)</f>
        <v>0</v>
      </c>
      <c r="FJ24" s="10">
        <f t="shared" si="58"/>
        <v>-106.94246214733542</v>
      </c>
      <c r="FK24" s="24">
        <f t="shared" si="59"/>
        <v>106.94246214733542</v>
      </c>
      <c r="FL24" s="42">
        <v>40</v>
      </c>
      <c r="FM24" s="42"/>
      <c r="FN24" s="42">
        <f t="shared" si="60"/>
        <v>-40</v>
      </c>
      <c r="FO24" s="8">
        <f t="shared" si="79"/>
        <v>19.78</v>
      </c>
      <c r="FP24" s="8">
        <f t="shared" si="62"/>
        <v>-791.2</v>
      </c>
      <c r="FQ24" s="8">
        <f t="shared" si="79"/>
        <v>80</v>
      </c>
      <c r="FR24" s="8">
        <f t="shared" si="79"/>
        <v>62.02</v>
      </c>
      <c r="FS24" s="10">
        <f>SUMIF('BANCO DIC'!$B$2:$B$300,'EDC GENERAL'!$B24,'BANCO DIC'!$E$2:$E$300)</f>
        <v>0</v>
      </c>
      <c r="FT24" s="10">
        <f t="shared" si="63"/>
        <v>649.18000000000006</v>
      </c>
    </row>
    <row r="25" spans="1:176" ht="15.75" outlineLevel="1" thickBot="1" x14ac:dyDescent="0.3">
      <c r="A25" s="11" t="s">
        <v>436</v>
      </c>
      <c r="B25" s="74" t="s">
        <v>267</v>
      </c>
      <c r="C25" s="66"/>
      <c r="D25" s="12"/>
      <c r="E25" s="12"/>
      <c r="F25" s="63"/>
      <c r="G25" s="74"/>
      <c r="H25" s="74"/>
      <c r="I25" s="63"/>
      <c r="J25" s="66"/>
      <c r="L25" s="66"/>
      <c r="M25" s="12"/>
      <c r="N25" s="12"/>
      <c r="O25" s="63"/>
      <c r="P25" s="74"/>
      <c r="Q25" s="74"/>
      <c r="R25" s="63"/>
      <c r="S25" s="66"/>
      <c r="V25" s="13"/>
      <c r="W25" s="13"/>
      <c r="X25" s="13"/>
      <c r="Y25" s="13"/>
      <c r="Z25" s="13"/>
      <c r="AA25" s="13"/>
      <c r="AC25" s="74">
        <v>0.2</v>
      </c>
      <c r="AD25" s="8"/>
      <c r="AE25" s="8"/>
      <c r="AF25" s="8"/>
      <c r="AG25" s="8"/>
      <c r="AH25" s="8"/>
      <c r="AI25" s="10">
        <f t="shared" si="68"/>
        <v>0</v>
      </c>
      <c r="AJ25" s="8"/>
      <c r="AK25" s="32">
        <f t="shared" si="0"/>
        <v>0.2</v>
      </c>
      <c r="AL25" s="54">
        <v>1000</v>
      </c>
      <c r="AM25" s="55">
        <v>538</v>
      </c>
      <c r="AN25" s="41">
        <v>500</v>
      </c>
      <c r="AO25" s="9">
        <v>500</v>
      </c>
      <c r="AP25" s="8"/>
      <c r="AQ25" s="8"/>
      <c r="AR25" s="8">
        <v>-2538</v>
      </c>
      <c r="AS25" s="2">
        <f t="shared" si="64"/>
        <v>2538</v>
      </c>
      <c r="AT25" s="2">
        <f t="shared" si="65"/>
        <v>0</v>
      </c>
      <c r="AU25" s="24">
        <f t="shared" si="3"/>
        <v>-2538</v>
      </c>
      <c r="AV25" s="54">
        <v>213</v>
      </c>
      <c r="AW25" s="54">
        <v>215</v>
      </c>
      <c r="AX25" s="41">
        <f>+AW25-AV25</f>
        <v>2</v>
      </c>
      <c r="AY25" s="8">
        <v>24.71</v>
      </c>
      <c r="AZ25" s="9">
        <f t="shared" si="66"/>
        <v>49.42</v>
      </c>
      <c r="BA25" s="9">
        <v>183</v>
      </c>
      <c r="BB25" s="8">
        <v>-232</v>
      </c>
      <c r="BC25" s="2">
        <f t="shared" si="4"/>
        <v>232.42000000000002</v>
      </c>
      <c r="BD25" s="2">
        <f t="shared" si="5"/>
        <v>0.42000000000001592</v>
      </c>
      <c r="BE25" s="24">
        <f t="shared" si="6"/>
        <v>0.42000000000001592</v>
      </c>
      <c r="BF25" s="42">
        <f t="shared" si="80"/>
        <v>215</v>
      </c>
      <c r="BG25" s="41">
        <v>220</v>
      </c>
      <c r="BH25" s="41">
        <f t="shared" si="8"/>
        <v>5</v>
      </c>
      <c r="BI25" s="9">
        <f t="shared" si="9"/>
        <v>296.44780000000003</v>
      </c>
      <c r="BJ25" s="9">
        <v>242.99</v>
      </c>
      <c r="BK25" s="9">
        <f t="shared" si="10"/>
        <v>53.457799999999999</v>
      </c>
      <c r="BL25" s="9">
        <v>-296</v>
      </c>
      <c r="BM25" s="10">
        <f>SUMIF(ENERO!$B$2:$B$900,'EDC GENERAL'!$B25,ENERO!$E$2:$E$900)</f>
        <v>0</v>
      </c>
      <c r="BN25" s="10">
        <f t="shared" si="11"/>
        <v>-0.44780000000002929</v>
      </c>
      <c r="BO25" s="24">
        <f t="shared" si="12"/>
        <v>0.44780000000002929</v>
      </c>
      <c r="BP25" s="41">
        <f t="shared" si="13"/>
        <v>220</v>
      </c>
      <c r="BQ25" s="41">
        <v>227</v>
      </c>
      <c r="BR25" s="41">
        <f t="shared" si="14"/>
        <v>7</v>
      </c>
      <c r="BS25" s="9">
        <f t="shared" si="15"/>
        <v>334.14580000000001</v>
      </c>
      <c r="BT25" s="9">
        <v>273.89</v>
      </c>
      <c r="BU25" s="9">
        <f t="shared" si="16"/>
        <v>60.255800000000001</v>
      </c>
      <c r="BV25" s="9">
        <v>-334</v>
      </c>
      <c r="BW25" s="10">
        <f>SUMIF(ENERO!$B$2:$B$900,'EDC GENERAL'!$B25,ENERO!$E$2:$E$900)</f>
        <v>0</v>
      </c>
      <c r="BX25" s="10">
        <f t="shared" si="17"/>
        <v>-0.14580000000000837</v>
      </c>
      <c r="BY25" s="24">
        <f t="shared" si="18"/>
        <v>0.14580000000000837</v>
      </c>
      <c r="BZ25" s="41">
        <f t="shared" si="19"/>
        <v>227</v>
      </c>
      <c r="CA25" s="42">
        <v>233</v>
      </c>
      <c r="CB25" s="41">
        <f t="shared" si="20"/>
        <v>6</v>
      </c>
      <c r="CC25" s="24">
        <f>+CD25+CE25</f>
        <v>314.9674</v>
      </c>
      <c r="CD25" s="8">
        <v>258.17</v>
      </c>
      <c r="CE25" s="9">
        <f t="shared" si="69"/>
        <v>56.797400000000003</v>
      </c>
      <c r="CF25" s="8">
        <f t="shared" si="70"/>
        <v>0</v>
      </c>
      <c r="CG25" s="10">
        <v>316</v>
      </c>
      <c r="CH25" s="2">
        <f t="shared" si="23"/>
        <v>-1.0326000000000022</v>
      </c>
      <c r="CJ25" s="41">
        <f t="shared" si="24"/>
        <v>233</v>
      </c>
      <c r="CK25" s="42">
        <v>236</v>
      </c>
      <c r="CL25" s="42">
        <f t="shared" si="25"/>
        <v>3</v>
      </c>
      <c r="CM25" s="8">
        <v>93.34</v>
      </c>
      <c r="CN25" s="9">
        <f t="shared" si="26"/>
        <v>20.534800000000001</v>
      </c>
      <c r="CO25" s="8">
        <f t="shared" si="71"/>
        <v>0</v>
      </c>
      <c r="CP25" s="8">
        <f t="shared" si="71"/>
        <v>0</v>
      </c>
      <c r="CQ25" s="10">
        <f>SUMIF('BANCO JUN'!$B$2:$B$300,'EDC GENERAL'!$B25,'BANCO JUN'!$E$2:$E$300)</f>
        <v>0</v>
      </c>
      <c r="CR25" s="2">
        <f t="shared" si="28"/>
        <v>113.87480000000001</v>
      </c>
      <c r="CT25" s="10">
        <v>19</v>
      </c>
      <c r="CU25" s="42">
        <v>23</v>
      </c>
      <c r="CV25" s="42">
        <f t="shared" si="29"/>
        <v>4</v>
      </c>
      <c r="CW25" s="8">
        <f t="shared" si="72"/>
        <v>17</v>
      </c>
      <c r="CX25" s="8">
        <f t="shared" si="31"/>
        <v>68</v>
      </c>
      <c r="CY25" s="8">
        <f t="shared" si="72"/>
        <v>80</v>
      </c>
      <c r="CZ25" s="8">
        <f t="shared" si="72"/>
        <v>49</v>
      </c>
      <c r="DA25" s="10">
        <f>SUMIF('BANCO JUL'!$B$2:$B$300,'EDC GENERAL'!$B25,'BANCO JUL'!$E$2:$E$300)</f>
        <v>0</v>
      </c>
      <c r="DB25" s="10">
        <f t="shared" si="32"/>
        <v>-197</v>
      </c>
      <c r="DD25" s="42">
        <v>23</v>
      </c>
      <c r="DE25" s="42">
        <v>27</v>
      </c>
      <c r="DF25" s="42">
        <f t="shared" si="33"/>
        <v>4</v>
      </c>
      <c r="DG25" s="8">
        <f t="shared" si="73"/>
        <v>15</v>
      </c>
      <c r="DH25" s="8">
        <f t="shared" si="35"/>
        <v>60</v>
      </c>
      <c r="DI25" s="8">
        <f t="shared" si="73"/>
        <v>80</v>
      </c>
      <c r="DJ25" s="8">
        <f t="shared" si="73"/>
        <v>17</v>
      </c>
      <c r="DK25" s="10">
        <f>SUMIF('BANCO JUL'!$B$2:$B$300,'EDC GENERAL'!$B25,'BANCO JUL'!$E$2:$E$300)</f>
        <v>0</v>
      </c>
      <c r="DL25" s="10">
        <f t="shared" si="36"/>
        <v>-157</v>
      </c>
      <c r="DN25" s="42">
        <v>27</v>
      </c>
      <c r="DO25" s="42">
        <v>31</v>
      </c>
      <c r="DP25" s="42">
        <f t="shared" si="37"/>
        <v>4</v>
      </c>
      <c r="DQ25" s="8">
        <f t="shared" si="74"/>
        <v>16</v>
      </c>
      <c r="DR25" s="8">
        <f t="shared" si="39"/>
        <v>64</v>
      </c>
      <c r="DS25" s="8">
        <f t="shared" si="74"/>
        <v>80</v>
      </c>
      <c r="DT25" s="8">
        <f t="shared" si="74"/>
        <v>63</v>
      </c>
      <c r="DU25" s="10">
        <f>SUMIF('BANCO JUL'!$B$2:$B$300,'EDC GENERAL'!$B25,'BANCO JUL'!$E$2:$E$300)</f>
        <v>0</v>
      </c>
      <c r="DV25" s="10">
        <f t="shared" si="40"/>
        <v>-207</v>
      </c>
      <c r="DX25" s="42">
        <v>31</v>
      </c>
      <c r="DY25" s="42">
        <v>34</v>
      </c>
      <c r="DZ25" s="42">
        <f t="shared" si="41"/>
        <v>3</v>
      </c>
      <c r="EA25" s="8">
        <f t="shared" si="75"/>
        <v>15</v>
      </c>
      <c r="EB25" s="8">
        <f t="shared" si="43"/>
        <v>45</v>
      </c>
      <c r="EC25" s="8">
        <f t="shared" si="75"/>
        <v>80</v>
      </c>
      <c r="ED25" s="8">
        <f t="shared" si="75"/>
        <v>64</v>
      </c>
      <c r="EE25" s="10">
        <f>SUMIF('BANCO JUL'!$B$2:$B$300,'EDC GENERAL'!$B25,'BANCO JUL'!$E$2:$E$300)</f>
        <v>0</v>
      </c>
      <c r="EF25" s="10">
        <f t="shared" si="44"/>
        <v>-189</v>
      </c>
      <c r="EG25" s="24"/>
      <c r="EH25" s="42">
        <v>34</v>
      </c>
      <c r="EI25" s="42">
        <v>37.134</v>
      </c>
      <c r="EJ25" s="41">
        <f t="shared" si="45"/>
        <v>3.1340000000000003</v>
      </c>
      <c r="EK25" s="8">
        <f t="shared" si="76"/>
        <v>13.01</v>
      </c>
      <c r="EL25" s="8">
        <f t="shared" si="47"/>
        <v>40.773340000000005</v>
      </c>
      <c r="EM25" s="8">
        <f t="shared" si="76"/>
        <v>80</v>
      </c>
      <c r="EN25" s="8">
        <f t="shared" si="76"/>
        <v>21.79</v>
      </c>
      <c r="EO25" s="10">
        <f>SUMIF('BANCO NOV'!$B$2:$B$300,'EDC GENERAL'!$B25,'BANCO NOV'!$E$2:$E$300)</f>
        <v>0</v>
      </c>
      <c r="EP25" s="10">
        <f t="shared" si="48"/>
        <v>-142.56334000000001</v>
      </c>
      <c r="EQ25" s="24">
        <f t="shared" si="49"/>
        <v>142.56334000000001</v>
      </c>
      <c r="ER25" s="42">
        <v>37.134</v>
      </c>
      <c r="ES25" s="42">
        <v>39.49</v>
      </c>
      <c r="ET25" s="42">
        <f t="shared" si="50"/>
        <v>2.3560000000000016</v>
      </c>
      <c r="EU25" s="8">
        <f t="shared" si="77"/>
        <v>19.78</v>
      </c>
      <c r="EV25" s="8">
        <f t="shared" si="52"/>
        <v>46.601680000000037</v>
      </c>
      <c r="EW25" s="8">
        <f t="shared" si="77"/>
        <v>80</v>
      </c>
      <c r="EX25" s="8">
        <f t="shared" si="77"/>
        <v>62.02</v>
      </c>
      <c r="EY25" s="10">
        <f>SUMIF('BANCO DIC'!$B$2:$B$300,'EDC GENERAL'!$B25,'BANCO DIC'!$E$2:$E$300)</f>
        <v>0</v>
      </c>
      <c r="EZ25" s="10">
        <f t="shared" si="53"/>
        <v>-188.62168000000005</v>
      </c>
      <c r="FA25" s="24">
        <f t="shared" si="54"/>
        <v>188.62168000000005</v>
      </c>
      <c r="FB25" s="42">
        <v>39.49</v>
      </c>
      <c r="FC25" s="42">
        <v>42.694000000000003</v>
      </c>
      <c r="FD25" s="42">
        <f t="shared" si="55"/>
        <v>3.2040000000000006</v>
      </c>
      <c r="FE25" s="8">
        <f t="shared" si="78"/>
        <v>14.68234064785789</v>
      </c>
      <c r="FF25" s="8">
        <f t="shared" si="57"/>
        <v>47.042219435736691</v>
      </c>
      <c r="FG25" s="8">
        <f t="shared" si="78"/>
        <v>80</v>
      </c>
      <c r="FH25" s="8">
        <f t="shared" si="78"/>
        <v>26.942462147335423</v>
      </c>
      <c r="FI25" s="10">
        <f>SUMIF('BANCO DIC'!$B$2:$B$300,'EDC GENERAL'!$B25,'BANCO DIC'!$E$2:$E$300)</f>
        <v>0</v>
      </c>
      <c r="FJ25" s="10">
        <f t="shared" si="58"/>
        <v>-153.9846815830721</v>
      </c>
      <c r="FK25" s="24">
        <f t="shared" si="59"/>
        <v>153.9846815830721</v>
      </c>
      <c r="FL25" s="42">
        <v>42.694000000000003</v>
      </c>
      <c r="FM25" s="42"/>
      <c r="FN25" s="42">
        <f t="shared" si="60"/>
        <v>-42.694000000000003</v>
      </c>
      <c r="FO25" s="8">
        <f t="shared" si="79"/>
        <v>19.78</v>
      </c>
      <c r="FP25" s="8">
        <f t="shared" si="62"/>
        <v>-844.48732000000007</v>
      </c>
      <c r="FQ25" s="8">
        <f t="shared" si="79"/>
        <v>80</v>
      </c>
      <c r="FR25" s="8">
        <f t="shared" si="79"/>
        <v>62.02</v>
      </c>
      <c r="FS25" s="10">
        <f>SUMIF('BANCO DIC'!$B$2:$B$300,'EDC GENERAL'!$B25,'BANCO DIC'!$E$2:$E$300)</f>
        <v>0</v>
      </c>
      <c r="FT25" s="10">
        <f t="shared" si="63"/>
        <v>702.46732000000009</v>
      </c>
    </row>
    <row r="26" spans="1:176" ht="15.75" thickBot="1" x14ac:dyDescent="0.3">
      <c r="A26" s="11" t="s">
        <v>437</v>
      </c>
      <c r="B26" s="14"/>
      <c r="C26" s="14"/>
      <c r="D26" s="12"/>
      <c r="E26" s="12"/>
      <c r="F26" s="14"/>
      <c r="G26" s="14"/>
      <c r="H26" s="14"/>
      <c r="I26" s="14"/>
      <c r="J26" s="14"/>
      <c r="L26" s="14"/>
      <c r="M26" s="12"/>
      <c r="N26" s="12"/>
      <c r="O26" s="14"/>
      <c r="P26" s="14"/>
      <c r="Q26" s="14"/>
      <c r="R26" s="14"/>
      <c r="S26" s="14"/>
      <c r="V26" s="14"/>
      <c r="W26" s="14"/>
      <c r="X26" s="14"/>
      <c r="Y26" s="14"/>
      <c r="Z26" s="14"/>
      <c r="AA26" s="14"/>
      <c r="AC26" s="14">
        <v>0</v>
      </c>
      <c r="AD26" s="14"/>
      <c r="AE26" s="14"/>
      <c r="AF26" s="14"/>
      <c r="AG26" s="14"/>
      <c r="AH26" s="14"/>
      <c r="AI26" s="14"/>
      <c r="AJ26" s="25"/>
      <c r="AK26" s="32">
        <f t="shared" si="0"/>
        <v>0</v>
      </c>
      <c r="AL26" s="54"/>
      <c r="AM26" s="55"/>
      <c r="AN26" s="41"/>
      <c r="AO26" s="9"/>
      <c r="AP26" s="14"/>
      <c r="AQ26" s="14"/>
      <c r="AR26" s="14"/>
      <c r="AS26" s="14"/>
      <c r="AT26" s="2">
        <f>SUM(AL26:AR26)</f>
        <v>0</v>
      </c>
      <c r="AU26" s="24">
        <f t="shared" si="3"/>
        <v>0</v>
      </c>
      <c r="AV26" s="14"/>
      <c r="AW26" s="44"/>
      <c r="AX26" s="42"/>
      <c r="AY26" s="14"/>
      <c r="AZ26" s="14">
        <v>0</v>
      </c>
      <c r="BA26" s="14"/>
      <c r="BB26" s="14"/>
      <c r="BC26" s="2">
        <f t="shared" si="4"/>
        <v>0</v>
      </c>
      <c r="BD26" s="2">
        <f t="shared" si="5"/>
        <v>0</v>
      </c>
      <c r="BE26" s="24">
        <f t="shared" si="6"/>
        <v>0</v>
      </c>
      <c r="BF26" s="44"/>
      <c r="BG26" s="41"/>
      <c r="BH26" s="41">
        <f t="shared" si="8"/>
        <v>0</v>
      </c>
      <c r="BI26" s="14"/>
      <c r="BJ26" s="9">
        <f>BH26*BI26</f>
        <v>0</v>
      </c>
      <c r="BK26" s="14"/>
      <c r="BL26" s="9"/>
      <c r="BM26" s="14">
        <f>SUMIF(ENERO!$B$2:$B$900,'EDC GENERAL'!$B26,ENERO!$E$2:$E$900)</f>
        <v>0</v>
      </c>
      <c r="BN26" s="14">
        <f t="shared" si="11"/>
        <v>0</v>
      </c>
      <c r="BO26" s="24">
        <f t="shared" si="12"/>
        <v>0</v>
      </c>
      <c r="BP26" s="41"/>
      <c r="BQ26" s="41"/>
      <c r="BR26" s="41">
        <f t="shared" si="14"/>
        <v>0</v>
      </c>
      <c r="BS26" s="14"/>
      <c r="BT26" s="9">
        <f>BR26*BS26</f>
        <v>0</v>
      </c>
      <c r="BU26" s="9">
        <f t="shared" si="16"/>
        <v>0</v>
      </c>
      <c r="BV26" s="9"/>
      <c r="BW26" s="14">
        <f>SUMIF(ENERO!$B$2:$B$900,'EDC GENERAL'!$B26,ENERO!$E$2:$E$900)</f>
        <v>0</v>
      </c>
      <c r="BX26" s="14">
        <f t="shared" si="17"/>
        <v>0</v>
      </c>
      <c r="BY26" s="24">
        <f t="shared" si="18"/>
        <v>0</v>
      </c>
      <c r="BZ26" s="44"/>
      <c r="CA26" s="42"/>
      <c r="CB26" s="41"/>
      <c r="CC26" s="24"/>
      <c r="CD26" s="14"/>
      <c r="CE26" s="14">
        <f>CB26*CD26</f>
        <v>0</v>
      </c>
      <c r="CF26" s="14"/>
      <c r="CG26" s="14"/>
      <c r="CH26" s="2">
        <f t="shared" si="23"/>
        <v>0</v>
      </c>
      <c r="CJ26" s="41"/>
      <c r="CK26" s="44"/>
      <c r="CL26" s="42"/>
      <c r="CM26" s="14"/>
      <c r="CN26" s="9">
        <f t="shared" si="26"/>
        <v>0</v>
      </c>
      <c r="CO26" s="14"/>
      <c r="CP26" s="14"/>
      <c r="CQ26" s="14"/>
      <c r="CR26" s="2">
        <f t="shared" si="28"/>
        <v>0</v>
      </c>
      <c r="CT26" s="14"/>
      <c r="CU26" s="44"/>
      <c r="CV26" s="42">
        <f t="shared" si="29"/>
        <v>0</v>
      </c>
      <c r="CW26" s="14"/>
      <c r="CX26" s="14">
        <f t="shared" si="31"/>
        <v>0</v>
      </c>
      <c r="CY26" s="14"/>
      <c r="CZ26" s="14"/>
      <c r="DA26" s="14"/>
      <c r="DB26" s="14">
        <f t="shared" si="32"/>
        <v>0</v>
      </c>
      <c r="DD26" s="44"/>
      <c r="DE26" s="44"/>
      <c r="DF26" s="42">
        <f t="shared" si="33"/>
        <v>0</v>
      </c>
      <c r="DG26" s="14"/>
      <c r="DH26" s="14">
        <f t="shared" si="35"/>
        <v>0</v>
      </c>
      <c r="DI26" s="14"/>
      <c r="DJ26" s="14"/>
      <c r="DK26" s="14"/>
      <c r="DL26" s="14">
        <f t="shared" si="36"/>
        <v>0</v>
      </c>
      <c r="DN26" s="44"/>
      <c r="DO26" s="44"/>
      <c r="DP26" s="42">
        <f t="shared" si="37"/>
        <v>0</v>
      </c>
      <c r="DQ26" s="14"/>
      <c r="DR26" s="14">
        <f t="shared" si="39"/>
        <v>0</v>
      </c>
      <c r="DS26" s="14"/>
      <c r="DT26" s="14"/>
      <c r="DU26" s="14"/>
      <c r="DV26" s="14">
        <f t="shared" si="40"/>
        <v>0</v>
      </c>
      <c r="DX26" s="44"/>
      <c r="DY26" s="44"/>
      <c r="DZ26" s="42">
        <f t="shared" si="41"/>
        <v>0</v>
      </c>
      <c r="EA26" s="14"/>
      <c r="EB26" s="14">
        <f t="shared" si="43"/>
        <v>0</v>
      </c>
      <c r="EC26" s="14"/>
      <c r="ED26" s="14"/>
      <c r="EE26" s="14"/>
      <c r="EF26" s="14">
        <f t="shared" si="44"/>
        <v>0</v>
      </c>
      <c r="EG26" s="24"/>
      <c r="EH26" s="44"/>
      <c r="EI26" s="44"/>
      <c r="EJ26" s="41">
        <f t="shared" si="45"/>
        <v>0</v>
      </c>
      <c r="EK26" s="14"/>
      <c r="EL26" s="14">
        <f t="shared" si="47"/>
        <v>0</v>
      </c>
      <c r="EM26" s="14"/>
      <c r="EN26" s="14"/>
      <c r="EO26" s="14"/>
      <c r="EP26" s="14">
        <f t="shared" si="48"/>
        <v>0</v>
      </c>
      <c r="EQ26" s="24">
        <f t="shared" si="49"/>
        <v>0</v>
      </c>
      <c r="ER26" s="44"/>
      <c r="ES26" s="44"/>
      <c r="ET26" s="44">
        <f t="shared" si="50"/>
        <v>0</v>
      </c>
      <c r="EU26" s="14"/>
      <c r="EV26" s="14">
        <f t="shared" si="52"/>
        <v>0</v>
      </c>
      <c r="EW26" s="14"/>
      <c r="EX26" s="14"/>
      <c r="EY26" s="14"/>
      <c r="EZ26" s="10">
        <f t="shared" si="53"/>
        <v>0</v>
      </c>
      <c r="FA26" s="24">
        <f t="shared" si="54"/>
        <v>0</v>
      </c>
      <c r="FB26" s="44"/>
      <c r="FC26" s="44"/>
      <c r="FD26" s="44">
        <f t="shared" si="55"/>
        <v>0</v>
      </c>
      <c r="FE26" s="14"/>
      <c r="FF26" s="14">
        <f t="shared" si="57"/>
        <v>0</v>
      </c>
      <c r="FG26" s="14"/>
      <c r="FH26" s="14"/>
      <c r="FI26" s="14"/>
      <c r="FJ26" s="10">
        <f t="shared" si="58"/>
        <v>0</v>
      </c>
      <c r="FK26" s="24">
        <f t="shared" si="59"/>
        <v>0</v>
      </c>
      <c r="FL26" s="44"/>
      <c r="FM26" s="44"/>
      <c r="FN26" s="44">
        <f t="shared" si="60"/>
        <v>0</v>
      </c>
      <c r="FO26" s="14"/>
      <c r="FP26" s="14">
        <f t="shared" si="62"/>
        <v>0</v>
      </c>
      <c r="FQ26" s="14"/>
      <c r="FR26" s="14"/>
      <c r="FS26" s="14"/>
      <c r="FT26" s="10">
        <f t="shared" si="63"/>
        <v>0</v>
      </c>
    </row>
    <row r="27" spans="1:176" ht="15.75" outlineLevel="1" thickBot="1" x14ac:dyDescent="0.3">
      <c r="A27" s="11" t="s">
        <v>438</v>
      </c>
      <c r="B27" s="74" t="s">
        <v>268</v>
      </c>
      <c r="C27" s="66"/>
      <c r="D27" s="12"/>
      <c r="E27" s="12"/>
      <c r="F27" s="63"/>
      <c r="G27" s="74"/>
      <c r="H27" s="74"/>
      <c r="I27" s="63"/>
      <c r="J27" s="66"/>
      <c r="L27" s="66"/>
      <c r="M27" s="12"/>
      <c r="N27" s="12"/>
      <c r="O27" s="63"/>
      <c r="P27" s="74"/>
      <c r="Q27" s="74"/>
      <c r="R27" s="63"/>
      <c r="S27" s="66"/>
      <c r="V27" s="13"/>
      <c r="W27" s="13"/>
      <c r="X27" s="13"/>
      <c r="Y27" s="13"/>
      <c r="Z27" s="13"/>
      <c r="AA27" s="13"/>
      <c r="AC27" s="74">
        <v>0.21</v>
      </c>
      <c r="AD27" s="8"/>
      <c r="AE27" s="8"/>
      <c r="AF27" s="8"/>
      <c r="AG27" s="8"/>
      <c r="AH27" s="8"/>
      <c r="AI27" s="10">
        <f t="shared" ref="AI27:AI36" si="81">-SUM(AD27:AH27)</f>
        <v>0</v>
      </c>
      <c r="AJ27" s="8"/>
      <c r="AK27" s="32">
        <f t="shared" si="0"/>
        <v>0.21</v>
      </c>
      <c r="AL27" s="54">
        <v>1000</v>
      </c>
      <c r="AM27" s="55">
        <v>538</v>
      </c>
      <c r="AN27" s="41">
        <v>500</v>
      </c>
      <c r="AO27" s="9">
        <v>500</v>
      </c>
      <c r="AP27" s="8"/>
      <c r="AQ27" s="8"/>
      <c r="AR27" s="8">
        <v>-2538</v>
      </c>
      <c r="AS27" s="2">
        <f t="shared" si="64"/>
        <v>2538</v>
      </c>
      <c r="AT27" s="2">
        <f t="shared" si="65"/>
        <v>0</v>
      </c>
      <c r="AU27" s="24">
        <f t="shared" si="3"/>
        <v>-2538</v>
      </c>
      <c r="AV27" s="54">
        <v>176</v>
      </c>
      <c r="AW27" s="54">
        <v>180</v>
      </c>
      <c r="AX27" s="41">
        <f t="shared" ref="AX27:AX47" si="82">+AW27-AV27</f>
        <v>4</v>
      </c>
      <c r="AY27" s="9">
        <v>24.71</v>
      </c>
      <c r="AZ27" s="9">
        <f t="shared" si="66"/>
        <v>98.84</v>
      </c>
      <c r="BA27" s="9">
        <v>183</v>
      </c>
      <c r="BB27" s="8">
        <v>-284</v>
      </c>
      <c r="BC27" s="2">
        <f t="shared" si="4"/>
        <v>281.84000000000003</v>
      </c>
      <c r="BD27" s="2">
        <f t="shared" si="5"/>
        <v>-2.1599999999999682</v>
      </c>
      <c r="BE27" s="24">
        <f t="shared" si="6"/>
        <v>-2.1599999999999682</v>
      </c>
      <c r="BF27" s="42">
        <f>+AW27</f>
        <v>180</v>
      </c>
      <c r="BG27" s="41">
        <v>188</v>
      </c>
      <c r="BH27" s="41">
        <f t="shared" si="8"/>
        <v>8</v>
      </c>
      <c r="BI27" s="9">
        <f t="shared" si="9"/>
        <v>353.98299999999995</v>
      </c>
      <c r="BJ27" s="9">
        <v>290.14999999999998</v>
      </c>
      <c r="BK27" s="9">
        <f t="shared" si="10"/>
        <v>63.832999999999998</v>
      </c>
      <c r="BL27" s="9">
        <v>-354</v>
      </c>
      <c r="BM27" s="10">
        <f>SUMIF(ENERO!$B$2:$B$900,'EDC GENERAL'!$B27,ENERO!$E$2:$E$900)</f>
        <v>0</v>
      </c>
      <c r="BN27" s="10">
        <f t="shared" si="11"/>
        <v>1.7000000000052751E-2</v>
      </c>
      <c r="BO27" s="24">
        <f t="shared" si="12"/>
        <v>-1.7000000000052751E-2</v>
      </c>
      <c r="BP27" s="41">
        <f t="shared" si="13"/>
        <v>188</v>
      </c>
      <c r="BQ27" s="41">
        <v>193</v>
      </c>
      <c r="BR27" s="41">
        <f t="shared" si="14"/>
        <v>5</v>
      </c>
      <c r="BS27" s="9">
        <f t="shared" si="15"/>
        <v>296.44780000000003</v>
      </c>
      <c r="BT27" s="9">
        <v>242.99</v>
      </c>
      <c r="BU27" s="9">
        <f t="shared" si="16"/>
        <v>53.457799999999999</v>
      </c>
      <c r="BV27" s="9">
        <v>-296</v>
      </c>
      <c r="BW27" s="10">
        <f>SUMIF(ENERO!$B$2:$B$900,'EDC GENERAL'!$B27,ENERO!$E$2:$E$900)</f>
        <v>0</v>
      </c>
      <c r="BX27" s="10">
        <f t="shared" si="17"/>
        <v>-0.44780000000002929</v>
      </c>
      <c r="BY27" s="24">
        <f t="shared" si="18"/>
        <v>0.44780000000002929</v>
      </c>
      <c r="BZ27" s="41">
        <f t="shared" si="19"/>
        <v>193</v>
      </c>
      <c r="CA27" s="42">
        <v>200</v>
      </c>
      <c r="CB27" s="41">
        <f t="shared" si="20"/>
        <v>7</v>
      </c>
      <c r="CC27" s="24">
        <f t="shared" si="21"/>
        <v>334.14580000000001</v>
      </c>
      <c r="CD27" s="8">
        <v>273.89</v>
      </c>
      <c r="CE27" s="9">
        <f t="shared" ref="CE27:CE36" si="83">+CD27*0.22</f>
        <v>60.255800000000001</v>
      </c>
      <c r="CF27" s="8">
        <f>CF$4</f>
        <v>0</v>
      </c>
      <c r="CG27" s="10">
        <v>334</v>
      </c>
      <c r="CH27" s="2">
        <f t="shared" si="23"/>
        <v>0.14580000000000837</v>
      </c>
      <c r="CJ27" s="41">
        <f t="shared" si="24"/>
        <v>200</v>
      </c>
      <c r="CK27" s="42">
        <v>208</v>
      </c>
      <c r="CL27" s="42">
        <f t="shared" si="25"/>
        <v>8</v>
      </c>
      <c r="CM27" s="8">
        <v>170.36</v>
      </c>
      <c r="CN27" s="9">
        <f t="shared" si="26"/>
        <v>37.479200000000006</v>
      </c>
      <c r="CO27" s="8">
        <f>CO$4</f>
        <v>0</v>
      </c>
      <c r="CP27" s="8">
        <f>CP$4</f>
        <v>0</v>
      </c>
      <c r="CQ27" s="10">
        <f>SUMIF('BANCO JUN'!$B$2:$B$300,'EDC GENERAL'!$B27,'BANCO JUN'!$E$2:$E$300)</f>
        <v>0</v>
      </c>
      <c r="CR27" s="2">
        <f t="shared" si="28"/>
        <v>207.83920000000001</v>
      </c>
      <c r="CT27" s="10">
        <v>49</v>
      </c>
      <c r="CU27" s="42">
        <v>53</v>
      </c>
      <c r="CV27" s="42">
        <f t="shared" si="29"/>
        <v>4</v>
      </c>
      <c r="CW27" s="8">
        <f>CW$4</f>
        <v>17</v>
      </c>
      <c r="CX27" s="8">
        <f t="shared" si="31"/>
        <v>68</v>
      </c>
      <c r="CY27" s="8">
        <f>CY$4</f>
        <v>80</v>
      </c>
      <c r="CZ27" s="8">
        <f>CZ$4</f>
        <v>49</v>
      </c>
      <c r="DA27" s="10">
        <f>SUMIF('BANCO JUL'!$B$2:$B$300,'EDC GENERAL'!$B27,'BANCO JUL'!$E$2:$E$300)</f>
        <v>0</v>
      </c>
      <c r="DB27" s="10">
        <f t="shared" si="32"/>
        <v>-197</v>
      </c>
      <c r="DD27" s="42">
        <v>53</v>
      </c>
      <c r="DE27" s="42">
        <v>55</v>
      </c>
      <c r="DF27" s="42">
        <f t="shared" si="33"/>
        <v>2</v>
      </c>
      <c r="DG27" s="8">
        <f>DG$4</f>
        <v>15</v>
      </c>
      <c r="DH27" s="8">
        <f t="shared" si="35"/>
        <v>30</v>
      </c>
      <c r="DI27" s="8">
        <f>DI$4</f>
        <v>80</v>
      </c>
      <c r="DJ27" s="8">
        <f>DJ$4</f>
        <v>17</v>
      </c>
      <c r="DK27" s="10">
        <f>SUMIF('BANCO JUL'!$B$2:$B$300,'EDC GENERAL'!$B27,'BANCO JUL'!$E$2:$E$300)</f>
        <v>0</v>
      </c>
      <c r="DL27" s="10">
        <f t="shared" si="36"/>
        <v>-127</v>
      </c>
      <c r="DN27" s="42">
        <v>55</v>
      </c>
      <c r="DO27" s="42">
        <v>57</v>
      </c>
      <c r="DP27" s="42">
        <f t="shared" si="37"/>
        <v>2</v>
      </c>
      <c r="DQ27" s="8">
        <f>DQ$4</f>
        <v>16</v>
      </c>
      <c r="DR27" s="8">
        <f t="shared" si="39"/>
        <v>32</v>
      </c>
      <c r="DS27" s="8">
        <f>DS$4</f>
        <v>80</v>
      </c>
      <c r="DT27" s="8">
        <f>DT$4</f>
        <v>63</v>
      </c>
      <c r="DU27" s="10">
        <f>SUMIF('BANCO JUL'!$B$2:$B$300,'EDC GENERAL'!$B27,'BANCO JUL'!$E$2:$E$300)</f>
        <v>0</v>
      </c>
      <c r="DV27" s="10">
        <f t="shared" si="40"/>
        <v>-175</v>
      </c>
      <c r="DX27" s="42">
        <v>57</v>
      </c>
      <c r="DY27" s="42">
        <v>58</v>
      </c>
      <c r="DZ27" s="42">
        <f t="shared" si="41"/>
        <v>1</v>
      </c>
      <c r="EA27" s="8">
        <f>EA$4</f>
        <v>15</v>
      </c>
      <c r="EB27" s="8">
        <f t="shared" si="43"/>
        <v>15</v>
      </c>
      <c r="EC27" s="8">
        <f>EC$4</f>
        <v>80</v>
      </c>
      <c r="ED27" s="8">
        <f>ED$4</f>
        <v>64</v>
      </c>
      <c r="EE27" s="10">
        <f>SUMIF('BANCO JUL'!$B$2:$B$300,'EDC GENERAL'!$B27,'BANCO JUL'!$E$2:$E$300)</f>
        <v>0</v>
      </c>
      <c r="EF27" s="10">
        <f t="shared" si="44"/>
        <v>-159</v>
      </c>
      <c r="EG27" s="24"/>
      <c r="EH27" s="42">
        <v>58</v>
      </c>
      <c r="EI27" s="42">
        <v>59.264899999999997</v>
      </c>
      <c r="EJ27" s="41">
        <f t="shared" si="45"/>
        <v>1.2648999999999972</v>
      </c>
      <c r="EK27" s="8">
        <f>EK$4</f>
        <v>13.01</v>
      </c>
      <c r="EL27" s="8">
        <f t="shared" si="47"/>
        <v>16.456348999999964</v>
      </c>
      <c r="EM27" s="8">
        <f>EM$4</f>
        <v>80</v>
      </c>
      <c r="EN27" s="8">
        <f>EN$4</f>
        <v>21.79</v>
      </c>
      <c r="EO27" s="10">
        <f>SUMIF('BANCO NOV'!$B$2:$B$300,'EDC GENERAL'!$B27,'BANCO NOV'!$E$2:$E$300)</f>
        <v>0</v>
      </c>
      <c r="EP27" s="10">
        <f t="shared" si="48"/>
        <v>-118.24634899999995</v>
      </c>
      <c r="EQ27" s="24">
        <f t="shared" si="49"/>
        <v>118.24634899999995</v>
      </c>
      <c r="ER27" s="42">
        <v>59.264899999999997</v>
      </c>
      <c r="ES27" s="42">
        <v>61.725000000000001</v>
      </c>
      <c r="ET27" s="42">
        <f t="shared" si="50"/>
        <v>2.4601000000000042</v>
      </c>
      <c r="EU27" s="8">
        <f>EU$4</f>
        <v>19.78</v>
      </c>
      <c r="EV27" s="8">
        <f t="shared" si="52"/>
        <v>48.660778000000086</v>
      </c>
      <c r="EW27" s="8">
        <f>EW$4</f>
        <v>80</v>
      </c>
      <c r="EX27" s="8">
        <f>EX$4</f>
        <v>62.02</v>
      </c>
      <c r="EY27" s="10">
        <f>SUMIF('BANCO DIC'!$B$2:$B$300,'EDC GENERAL'!$B27,'BANCO DIC'!$E$2:$E$300)</f>
        <v>0</v>
      </c>
      <c r="EZ27" s="10">
        <f t="shared" si="53"/>
        <v>-190.68077800000009</v>
      </c>
      <c r="FA27" s="24">
        <f t="shared" si="54"/>
        <v>190.68077800000009</v>
      </c>
      <c r="FB27" s="42">
        <v>61.725000000000001</v>
      </c>
      <c r="FC27" s="42">
        <v>64.099999999999994</v>
      </c>
      <c r="FD27" s="42">
        <f t="shared" si="55"/>
        <v>2.3749999999999929</v>
      </c>
      <c r="FE27" s="8">
        <f>FE$4</f>
        <v>14.68234064785789</v>
      </c>
      <c r="FF27" s="8">
        <f t="shared" si="57"/>
        <v>34.870559038662385</v>
      </c>
      <c r="FG27" s="8">
        <f>FG$4</f>
        <v>80</v>
      </c>
      <c r="FH27" s="8">
        <f>FH$4</f>
        <v>26.942462147335423</v>
      </c>
      <c r="FI27" s="10">
        <f>SUMIF('BANCO DIC'!$B$2:$B$300,'EDC GENERAL'!$B27,'BANCO DIC'!$E$2:$E$300)</f>
        <v>0</v>
      </c>
      <c r="FJ27" s="10">
        <f t="shared" si="58"/>
        <v>-141.8130211859978</v>
      </c>
      <c r="FK27" s="24">
        <f t="shared" si="59"/>
        <v>141.8130211859978</v>
      </c>
      <c r="FL27" s="42">
        <v>64.099999999999994</v>
      </c>
      <c r="FM27" s="42"/>
      <c r="FN27" s="42">
        <f t="shared" si="60"/>
        <v>-64.099999999999994</v>
      </c>
      <c r="FO27" s="8">
        <f>FO$4</f>
        <v>19.78</v>
      </c>
      <c r="FP27" s="8">
        <f t="shared" si="62"/>
        <v>-1267.8979999999999</v>
      </c>
      <c r="FQ27" s="8">
        <f>FQ$4</f>
        <v>80</v>
      </c>
      <c r="FR27" s="8">
        <f>FR$4</f>
        <v>62.02</v>
      </c>
      <c r="FS27" s="10">
        <f>SUMIF('BANCO DIC'!$B$2:$B$300,'EDC GENERAL'!$B27,'BANCO DIC'!$E$2:$E$300)</f>
        <v>0</v>
      </c>
      <c r="FT27" s="10">
        <f t="shared" si="63"/>
        <v>1125.8779999999999</v>
      </c>
    </row>
    <row r="28" spans="1:176" ht="15.75" outlineLevel="1" thickBot="1" x14ac:dyDescent="0.3">
      <c r="A28" s="11" t="s">
        <v>439</v>
      </c>
      <c r="B28" s="74" t="s">
        <v>269</v>
      </c>
      <c r="C28" s="66"/>
      <c r="D28" s="12"/>
      <c r="E28" s="12"/>
      <c r="F28" s="63"/>
      <c r="G28" s="74"/>
      <c r="H28" s="74"/>
      <c r="I28" s="63"/>
      <c r="J28" s="66"/>
      <c r="L28" s="66"/>
      <c r="M28" s="12"/>
      <c r="N28" s="12"/>
      <c r="O28" s="63"/>
      <c r="P28" s="74"/>
      <c r="Q28" s="74"/>
      <c r="R28" s="63"/>
      <c r="S28" s="66"/>
      <c r="V28" s="13"/>
      <c r="W28" s="13"/>
      <c r="X28" s="13"/>
      <c r="Y28" s="13"/>
      <c r="Z28" s="13"/>
      <c r="AA28" s="13"/>
      <c r="AC28" s="74">
        <v>0.22</v>
      </c>
      <c r="AD28" s="8"/>
      <c r="AE28" s="8"/>
      <c r="AF28" s="8"/>
      <c r="AG28" s="8"/>
      <c r="AH28" s="8"/>
      <c r="AI28" s="10">
        <f t="shared" si="81"/>
        <v>0</v>
      </c>
      <c r="AJ28" s="8"/>
      <c r="AK28" s="32">
        <f t="shared" si="0"/>
        <v>0.22</v>
      </c>
      <c r="AL28" s="54">
        <v>1000</v>
      </c>
      <c r="AM28" s="55">
        <v>538</v>
      </c>
      <c r="AN28" s="41">
        <v>500</v>
      </c>
      <c r="AO28" s="9">
        <v>500</v>
      </c>
      <c r="AP28" s="8"/>
      <c r="AQ28" s="8"/>
      <c r="AR28" s="8">
        <v>-2538</v>
      </c>
      <c r="AS28" s="2">
        <f t="shared" si="64"/>
        <v>2538</v>
      </c>
      <c r="AT28" s="2">
        <f t="shared" si="65"/>
        <v>0</v>
      </c>
      <c r="AU28" s="24">
        <f t="shared" si="3"/>
        <v>-2538</v>
      </c>
      <c r="AV28" s="54">
        <v>123</v>
      </c>
      <c r="AW28" s="54">
        <v>126</v>
      </c>
      <c r="AX28" s="41">
        <f t="shared" si="82"/>
        <v>3</v>
      </c>
      <c r="AY28" s="8">
        <v>24.71</v>
      </c>
      <c r="AZ28" s="9">
        <f t="shared" si="66"/>
        <v>74.13</v>
      </c>
      <c r="BA28" s="9">
        <v>183</v>
      </c>
      <c r="BB28" s="8">
        <v>-257</v>
      </c>
      <c r="BC28" s="2">
        <f t="shared" si="4"/>
        <v>257.13</v>
      </c>
      <c r="BD28" s="2">
        <f t="shared" si="5"/>
        <v>0.12999999999999545</v>
      </c>
      <c r="BE28" s="24">
        <f t="shared" si="6"/>
        <v>0.12999999999999545</v>
      </c>
      <c r="BF28" s="42">
        <f t="shared" ref="BF28:BF47" si="84">+AW28</f>
        <v>126</v>
      </c>
      <c r="BG28" s="41">
        <v>134</v>
      </c>
      <c r="BH28" s="41">
        <f t="shared" si="8"/>
        <v>8</v>
      </c>
      <c r="BI28" s="9">
        <f t="shared" si="9"/>
        <v>353.98299999999995</v>
      </c>
      <c r="BJ28" s="9">
        <v>290.14999999999998</v>
      </c>
      <c r="BK28" s="9">
        <f t="shared" si="10"/>
        <v>63.832999999999998</v>
      </c>
      <c r="BL28" s="9">
        <v>-353</v>
      </c>
      <c r="BM28" s="10">
        <f>SUMIF(ENERO!$B$2:$B$900,'EDC GENERAL'!$B28,ENERO!$E$2:$E$900)</f>
        <v>0</v>
      </c>
      <c r="BN28" s="10">
        <f t="shared" si="11"/>
        <v>-0.98299999999994725</v>
      </c>
      <c r="BO28" s="24">
        <f t="shared" si="12"/>
        <v>0.98299999999994725</v>
      </c>
      <c r="BP28" s="41">
        <f t="shared" si="13"/>
        <v>134</v>
      </c>
      <c r="BQ28" s="41">
        <v>139</v>
      </c>
      <c r="BR28" s="41">
        <f t="shared" si="14"/>
        <v>5</v>
      </c>
      <c r="BS28" s="9">
        <f t="shared" si="15"/>
        <v>296.44780000000003</v>
      </c>
      <c r="BT28" s="9">
        <v>242.99</v>
      </c>
      <c r="BU28" s="9">
        <f t="shared" si="16"/>
        <v>53.457799999999999</v>
      </c>
      <c r="BV28" s="9">
        <v>-297</v>
      </c>
      <c r="BW28" s="10">
        <f>SUMIF(ENERO!$B$2:$B$900,'EDC GENERAL'!$B28,ENERO!$E$2:$E$900)</f>
        <v>0</v>
      </c>
      <c r="BX28" s="10">
        <f t="shared" si="17"/>
        <v>0.55219999999997071</v>
      </c>
      <c r="BY28" s="24">
        <f t="shared" si="18"/>
        <v>-0.55219999999997071</v>
      </c>
      <c r="BZ28" s="41">
        <f t="shared" si="19"/>
        <v>139</v>
      </c>
      <c r="CA28" s="42">
        <v>142</v>
      </c>
      <c r="CB28" s="41">
        <f t="shared" si="20"/>
        <v>3</v>
      </c>
      <c r="CC28" s="24">
        <f t="shared" si="21"/>
        <v>261.22640000000001</v>
      </c>
      <c r="CD28" s="8">
        <v>214.12</v>
      </c>
      <c r="CE28" s="9">
        <f t="shared" si="83"/>
        <v>47.106400000000001</v>
      </c>
      <c r="CF28" s="8">
        <f t="shared" ref="CF28:CF36" si="85">CF$4</f>
        <v>0</v>
      </c>
      <c r="CG28" s="10">
        <v>262</v>
      </c>
      <c r="CH28" s="2">
        <f t="shared" si="23"/>
        <v>-0.77359999999998763</v>
      </c>
      <c r="CJ28" s="41">
        <f t="shared" si="24"/>
        <v>142</v>
      </c>
      <c r="CK28" s="42">
        <v>146</v>
      </c>
      <c r="CL28" s="42">
        <f t="shared" si="25"/>
        <v>4</v>
      </c>
      <c r="CM28" s="8">
        <v>107.71</v>
      </c>
      <c r="CN28" s="9">
        <f t="shared" si="26"/>
        <v>23.696199999999997</v>
      </c>
      <c r="CO28" s="8">
        <f t="shared" ref="CO28:CP36" si="86">CO$4</f>
        <v>0</v>
      </c>
      <c r="CP28" s="8">
        <f t="shared" si="86"/>
        <v>0</v>
      </c>
      <c r="CQ28" s="10">
        <f>SUMIF('BANCO JUN'!$B$2:$B$300,'EDC GENERAL'!$B28,'BANCO JUN'!$E$2:$E$300)</f>
        <v>0</v>
      </c>
      <c r="CR28" s="2">
        <f t="shared" si="28"/>
        <v>131.40619999999998</v>
      </c>
      <c r="CT28" s="10">
        <v>2</v>
      </c>
      <c r="CU28" s="42">
        <v>7</v>
      </c>
      <c r="CV28" s="42">
        <f t="shared" si="29"/>
        <v>5</v>
      </c>
      <c r="CW28" s="8">
        <f t="shared" ref="CW28:CZ36" si="87">CW$4</f>
        <v>17</v>
      </c>
      <c r="CX28" s="8">
        <f t="shared" si="31"/>
        <v>85</v>
      </c>
      <c r="CY28" s="8">
        <f t="shared" si="87"/>
        <v>80</v>
      </c>
      <c r="CZ28" s="8">
        <f t="shared" si="87"/>
        <v>49</v>
      </c>
      <c r="DA28" s="10">
        <f>SUMIF('BANCO JUL'!$B$2:$B$300,'EDC GENERAL'!$B28,'BANCO JUL'!$E$2:$E$300)</f>
        <v>0</v>
      </c>
      <c r="DB28" s="10">
        <f t="shared" si="32"/>
        <v>-214</v>
      </c>
      <c r="DD28" s="42">
        <v>7</v>
      </c>
      <c r="DE28" s="42">
        <v>12</v>
      </c>
      <c r="DF28" s="42">
        <f t="shared" si="33"/>
        <v>5</v>
      </c>
      <c r="DG28" s="8">
        <f t="shared" ref="DG28:DJ36" si="88">DG$4</f>
        <v>15</v>
      </c>
      <c r="DH28" s="8">
        <f t="shared" si="35"/>
        <v>75</v>
      </c>
      <c r="DI28" s="8">
        <f t="shared" si="88"/>
        <v>80</v>
      </c>
      <c r="DJ28" s="8">
        <f t="shared" si="88"/>
        <v>17</v>
      </c>
      <c r="DK28" s="10">
        <f>SUMIF('BANCO JUL'!$B$2:$B$300,'EDC GENERAL'!$B28,'BANCO JUL'!$E$2:$E$300)</f>
        <v>0</v>
      </c>
      <c r="DL28" s="10">
        <f t="shared" si="36"/>
        <v>-172</v>
      </c>
      <c r="DN28" s="42">
        <v>12</v>
      </c>
      <c r="DO28" s="42">
        <v>13</v>
      </c>
      <c r="DP28" s="42">
        <f t="shared" si="37"/>
        <v>1</v>
      </c>
      <c r="DQ28" s="8">
        <f t="shared" ref="DQ28:DT36" si="89">DQ$4</f>
        <v>16</v>
      </c>
      <c r="DR28" s="8">
        <f t="shared" si="39"/>
        <v>16</v>
      </c>
      <c r="DS28" s="8">
        <f t="shared" si="89"/>
        <v>80</v>
      </c>
      <c r="DT28" s="8">
        <f t="shared" si="89"/>
        <v>63</v>
      </c>
      <c r="DU28" s="10">
        <f>SUMIF('BANCO JUL'!$B$2:$B$300,'EDC GENERAL'!$B28,'BANCO JUL'!$E$2:$E$300)</f>
        <v>0</v>
      </c>
      <c r="DV28" s="10">
        <f t="shared" si="40"/>
        <v>-159</v>
      </c>
      <c r="DX28" s="42">
        <v>13</v>
      </c>
      <c r="DY28" s="42">
        <v>14</v>
      </c>
      <c r="DZ28" s="42">
        <f t="shared" si="41"/>
        <v>1</v>
      </c>
      <c r="EA28" s="8">
        <f t="shared" ref="EA28:ED36" si="90">EA$4</f>
        <v>15</v>
      </c>
      <c r="EB28" s="8">
        <f t="shared" si="43"/>
        <v>15</v>
      </c>
      <c r="EC28" s="8">
        <f t="shared" si="90"/>
        <v>80</v>
      </c>
      <c r="ED28" s="8">
        <f t="shared" si="90"/>
        <v>64</v>
      </c>
      <c r="EE28" s="10">
        <f>SUMIF('BANCO JUL'!$B$2:$B$300,'EDC GENERAL'!$B28,'BANCO JUL'!$E$2:$E$300)</f>
        <v>0</v>
      </c>
      <c r="EF28" s="10">
        <f t="shared" si="44"/>
        <v>-159</v>
      </c>
      <c r="EG28" s="24"/>
      <c r="EH28" s="42">
        <v>14</v>
      </c>
      <c r="EI28" s="42">
        <v>15.510400000000001</v>
      </c>
      <c r="EJ28" s="41">
        <f t="shared" si="45"/>
        <v>1.5104000000000006</v>
      </c>
      <c r="EK28" s="8">
        <f t="shared" ref="EK28:EN36" si="91">EK$4</f>
        <v>13.01</v>
      </c>
      <c r="EL28" s="8">
        <f t="shared" si="47"/>
        <v>19.650304000000009</v>
      </c>
      <c r="EM28" s="8">
        <f t="shared" si="91"/>
        <v>80</v>
      </c>
      <c r="EN28" s="8">
        <f t="shared" si="91"/>
        <v>21.79</v>
      </c>
      <c r="EO28" s="10">
        <f>SUMIF('BANCO NOV'!$B$2:$B$300,'EDC GENERAL'!$B28,'BANCO NOV'!$E$2:$E$300)</f>
        <v>0</v>
      </c>
      <c r="EP28" s="10">
        <f t="shared" si="48"/>
        <v>-121.440304</v>
      </c>
      <c r="EQ28" s="24">
        <f t="shared" si="49"/>
        <v>121.440304</v>
      </c>
      <c r="ER28" s="42">
        <v>15.510400000000001</v>
      </c>
      <c r="ES28" s="42">
        <v>17.804300000000001</v>
      </c>
      <c r="ET28" s="42">
        <f t="shared" si="50"/>
        <v>2.2939000000000007</v>
      </c>
      <c r="EU28" s="8">
        <f t="shared" ref="EU28:EX36" si="92">EU$4</f>
        <v>19.78</v>
      </c>
      <c r="EV28" s="8">
        <f t="shared" si="52"/>
        <v>45.373342000000015</v>
      </c>
      <c r="EW28" s="8">
        <f t="shared" si="92"/>
        <v>80</v>
      </c>
      <c r="EX28" s="8">
        <f t="shared" si="92"/>
        <v>62.02</v>
      </c>
      <c r="EY28" s="10">
        <f>SUMIF('BANCO DIC'!$B$2:$B$300,'EDC GENERAL'!$B28,'BANCO DIC'!$E$2:$E$300)</f>
        <v>0</v>
      </c>
      <c r="EZ28" s="10">
        <f t="shared" si="53"/>
        <v>-187.39334200000002</v>
      </c>
      <c r="FA28" s="24">
        <f t="shared" si="54"/>
        <v>187.39334200000002</v>
      </c>
      <c r="FB28" s="42">
        <v>17.804300000000001</v>
      </c>
      <c r="FC28" s="42">
        <v>19.169</v>
      </c>
      <c r="FD28" s="42">
        <f t="shared" si="55"/>
        <v>1.3646999999999991</v>
      </c>
      <c r="FE28" s="8">
        <f t="shared" ref="FE28:FH36" si="93">FE$4</f>
        <v>14.68234064785789</v>
      </c>
      <c r="FF28" s="8">
        <f t="shared" si="57"/>
        <v>20.036990282131651</v>
      </c>
      <c r="FG28" s="8">
        <f t="shared" si="93"/>
        <v>80</v>
      </c>
      <c r="FH28" s="8">
        <f t="shared" si="93"/>
        <v>26.942462147335423</v>
      </c>
      <c r="FI28" s="10">
        <f>SUMIF('BANCO DIC'!$B$2:$B$300,'EDC GENERAL'!$B28,'BANCO DIC'!$E$2:$E$300)</f>
        <v>0</v>
      </c>
      <c r="FJ28" s="10">
        <f t="shared" si="58"/>
        <v>-126.97945242946707</v>
      </c>
      <c r="FK28" s="24">
        <f t="shared" si="59"/>
        <v>126.97945242946707</v>
      </c>
      <c r="FL28" s="42">
        <v>19.169</v>
      </c>
      <c r="FM28" s="42"/>
      <c r="FN28" s="42">
        <f t="shared" si="60"/>
        <v>-19.169</v>
      </c>
      <c r="FO28" s="8">
        <f t="shared" ref="FO28:FR36" si="94">FO$4</f>
        <v>19.78</v>
      </c>
      <c r="FP28" s="8">
        <f t="shared" si="62"/>
        <v>-379.16282000000001</v>
      </c>
      <c r="FQ28" s="8">
        <f t="shared" si="94"/>
        <v>80</v>
      </c>
      <c r="FR28" s="8">
        <f t="shared" si="94"/>
        <v>62.02</v>
      </c>
      <c r="FS28" s="10">
        <f>SUMIF('BANCO DIC'!$B$2:$B$300,'EDC GENERAL'!$B28,'BANCO DIC'!$E$2:$E$300)</f>
        <v>0</v>
      </c>
      <c r="FT28" s="10">
        <f t="shared" si="63"/>
        <v>237.14282</v>
      </c>
    </row>
    <row r="29" spans="1:176" ht="15.75" outlineLevel="1" thickBot="1" x14ac:dyDescent="0.3">
      <c r="A29" s="11" t="s">
        <v>440</v>
      </c>
      <c r="B29" s="74" t="s">
        <v>270</v>
      </c>
      <c r="C29" s="66"/>
      <c r="D29" s="12"/>
      <c r="E29" s="12"/>
      <c r="F29" s="63"/>
      <c r="G29" s="74"/>
      <c r="H29" s="74"/>
      <c r="I29" s="63"/>
      <c r="J29" s="66"/>
      <c r="L29" s="66"/>
      <c r="M29" s="12"/>
      <c r="N29" s="12"/>
      <c r="O29" s="63"/>
      <c r="P29" s="74"/>
      <c r="Q29" s="74"/>
      <c r="R29" s="63"/>
      <c r="S29" s="66"/>
      <c r="V29" s="13"/>
      <c r="W29" s="13"/>
      <c r="X29" s="13"/>
      <c r="Y29" s="13"/>
      <c r="Z29" s="13"/>
      <c r="AA29" s="13"/>
      <c r="AC29" s="74">
        <v>0.23</v>
      </c>
      <c r="AD29" s="8"/>
      <c r="AE29" s="8"/>
      <c r="AF29" s="8"/>
      <c r="AG29" s="8"/>
      <c r="AH29" s="8"/>
      <c r="AI29" s="10">
        <f t="shared" si="81"/>
        <v>0</v>
      </c>
      <c r="AJ29" s="8"/>
      <c r="AK29" s="32">
        <f t="shared" si="0"/>
        <v>0.23</v>
      </c>
      <c r="AL29" s="54">
        <v>1000</v>
      </c>
      <c r="AM29" s="55">
        <v>538</v>
      </c>
      <c r="AN29" s="41">
        <v>500</v>
      </c>
      <c r="AO29" s="9">
        <v>500</v>
      </c>
      <c r="AP29" s="8"/>
      <c r="AQ29" s="8"/>
      <c r="AR29" s="8">
        <v>-2038</v>
      </c>
      <c r="AS29" s="2">
        <f t="shared" si="64"/>
        <v>2538</v>
      </c>
      <c r="AT29" s="2">
        <f t="shared" si="65"/>
        <v>-500</v>
      </c>
      <c r="AU29" s="24">
        <f t="shared" si="3"/>
        <v>-2038</v>
      </c>
      <c r="AV29" s="54">
        <v>197</v>
      </c>
      <c r="AW29" s="54">
        <v>203</v>
      </c>
      <c r="AX29" s="41">
        <f t="shared" si="82"/>
        <v>6</v>
      </c>
      <c r="AY29" s="8">
        <v>24.71</v>
      </c>
      <c r="AZ29" s="9">
        <f t="shared" si="66"/>
        <v>148.26</v>
      </c>
      <c r="BA29" s="9">
        <v>183</v>
      </c>
      <c r="BB29" s="8">
        <v>-331</v>
      </c>
      <c r="BC29" s="2">
        <f t="shared" si="4"/>
        <v>331.26</v>
      </c>
      <c r="BD29" s="2">
        <f t="shared" si="5"/>
        <v>0.25999999999999091</v>
      </c>
      <c r="BE29" s="24">
        <f t="shared" si="6"/>
        <v>0.25999999999999091</v>
      </c>
      <c r="BF29" s="42">
        <f t="shared" si="84"/>
        <v>203</v>
      </c>
      <c r="BG29" s="41">
        <v>214</v>
      </c>
      <c r="BH29" s="41">
        <f t="shared" si="8"/>
        <v>11</v>
      </c>
      <c r="BI29" s="9">
        <f t="shared" si="9"/>
        <v>416.12979999999999</v>
      </c>
      <c r="BJ29" s="9">
        <v>341.09</v>
      </c>
      <c r="BK29" s="9">
        <f t="shared" si="10"/>
        <v>75.0398</v>
      </c>
      <c r="BL29" s="9">
        <v>-416</v>
      </c>
      <c r="BM29" s="10">
        <f>SUMIF(ENERO!$B$2:$B$900,'EDC GENERAL'!$B29,ENERO!$E$2:$E$900)</f>
        <v>0</v>
      </c>
      <c r="BN29" s="10">
        <f t="shared" si="11"/>
        <v>-0.12979999999998881</v>
      </c>
      <c r="BO29" s="24">
        <f t="shared" si="12"/>
        <v>0.12979999999998881</v>
      </c>
      <c r="BP29" s="41">
        <f t="shared" si="13"/>
        <v>214</v>
      </c>
      <c r="BQ29" s="41">
        <v>224</v>
      </c>
      <c r="BR29" s="41">
        <f t="shared" si="14"/>
        <v>10</v>
      </c>
      <c r="BS29" s="9">
        <f t="shared" si="15"/>
        <v>395.73140000000001</v>
      </c>
      <c r="BT29" s="9">
        <v>324.37</v>
      </c>
      <c r="BU29" s="9">
        <f t="shared" si="16"/>
        <v>71.361400000000003</v>
      </c>
      <c r="BV29" s="9">
        <v>-395</v>
      </c>
      <c r="BW29" s="10">
        <f>SUMIF(ENERO!$B$2:$B$900,'EDC GENERAL'!$B29,ENERO!$E$2:$E$900)</f>
        <v>0</v>
      </c>
      <c r="BX29" s="10">
        <f t="shared" si="17"/>
        <v>-0.73140000000000782</v>
      </c>
      <c r="BY29" s="24">
        <f t="shared" si="18"/>
        <v>0.73140000000000782</v>
      </c>
      <c r="BZ29" s="41">
        <f t="shared" si="19"/>
        <v>224</v>
      </c>
      <c r="CA29" s="42">
        <v>234</v>
      </c>
      <c r="CB29" s="41">
        <f t="shared" si="20"/>
        <v>10</v>
      </c>
      <c r="CC29" s="24">
        <f t="shared" si="21"/>
        <v>395.73140000000001</v>
      </c>
      <c r="CD29" s="8">
        <v>324.37</v>
      </c>
      <c r="CE29" s="9">
        <f t="shared" si="83"/>
        <v>71.361400000000003</v>
      </c>
      <c r="CF29" s="8">
        <f t="shared" si="85"/>
        <v>0</v>
      </c>
      <c r="CG29" s="10">
        <v>397</v>
      </c>
      <c r="CH29" s="2">
        <f t="shared" si="23"/>
        <v>-1.2685999999999922</v>
      </c>
      <c r="CJ29" s="41">
        <f t="shared" si="24"/>
        <v>234</v>
      </c>
      <c r="CK29" s="42">
        <v>246</v>
      </c>
      <c r="CL29" s="42">
        <f t="shared" si="25"/>
        <v>12</v>
      </c>
      <c r="CM29" s="8">
        <v>239.28</v>
      </c>
      <c r="CN29" s="9">
        <f t="shared" si="26"/>
        <v>52.641600000000004</v>
      </c>
      <c r="CO29" s="8">
        <f t="shared" si="86"/>
        <v>0</v>
      </c>
      <c r="CP29" s="8">
        <f t="shared" si="86"/>
        <v>0</v>
      </c>
      <c r="CQ29" s="10">
        <f>SUMIF('BANCO JUN'!$B$2:$B$300,'EDC GENERAL'!$B29,'BANCO JUN'!$E$2:$E$300)</f>
        <v>0</v>
      </c>
      <c r="CR29" s="2">
        <f t="shared" si="28"/>
        <v>291.92160000000001</v>
      </c>
      <c r="CT29" s="10">
        <v>4</v>
      </c>
      <c r="CU29" s="42">
        <v>7</v>
      </c>
      <c r="CV29" s="42">
        <f t="shared" si="29"/>
        <v>3</v>
      </c>
      <c r="CW29" s="8">
        <f t="shared" si="87"/>
        <v>17</v>
      </c>
      <c r="CX29" s="8">
        <f t="shared" si="31"/>
        <v>51</v>
      </c>
      <c r="CY29" s="8">
        <f t="shared" si="87"/>
        <v>80</v>
      </c>
      <c r="CZ29" s="8">
        <f t="shared" si="87"/>
        <v>49</v>
      </c>
      <c r="DA29" s="10">
        <f>SUMIF('BANCO JUL'!$B$2:$B$300,'EDC GENERAL'!$B29,'BANCO JUL'!$E$2:$E$300)</f>
        <v>0</v>
      </c>
      <c r="DB29" s="10">
        <f t="shared" si="32"/>
        <v>-180</v>
      </c>
      <c r="DD29" s="42">
        <v>7</v>
      </c>
      <c r="DE29" s="42">
        <v>8</v>
      </c>
      <c r="DF29" s="42">
        <f t="shared" si="33"/>
        <v>1</v>
      </c>
      <c r="DG29" s="8">
        <f t="shared" si="88"/>
        <v>15</v>
      </c>
      <c r="DH29" s="8">
        <f t="shared" si="35"/>
        <v>15</v>
      </c>
      <c r="DI29" s="8">
        <f t="shared" si="88"/>
        <v>80</v>
      </c>
      <c r="DJ29" s="8">
        <f t="shared" si="88"/>
        <v>17</v>
      </c>
      <c r="DK29" s="10">
        <f>SUMIF('BANCO JUL'!$B$2:$B$300,'EDC GENERAL'!$B29,'BANCO JUL'!$E$2:$E$300)</f>
        <v>0</v>
      </c>
      <c r="DL29" s="10">
        <f t="shared" si="36"/>
        <v>-112</v>
      </c>
      <c r="DN29" s="42">
        <v>8</v>
      </c>
      <c r="DO29" s="42">
        <v>8</v>
      </c>
      <c r="DP29" s="42">
        <f t="shared" si="37"/>
        <v>0</v>
      </c>
      <c r="DQ29" s="8">
        <f t="shared" si="89"/>
        <v>16</v>
      </c>
      <c r="DR29" s="8">
        <f t="shared" si="39"/>
        <v>0</v>
      </c>
      <c r="DS29" s="8">
        <f t="shared" si="89"/>
        <v>80</v>
      </c>
      <c r="DT29" s="8">
        <f t="shared" si="89"/>
        <v>63</v>
      </c>
      <c r="DU29" s="10">
        <f>SUMIF('BANCO JUL'!$B$2:$B$300,'EDC GENERAL'!$B29,'BANCO JUL'!$E$2:$E$300)</f>
        <v>0</v>
      </c>
      <c r="DV29" s="10">
        <f t="shared" si="40"/>
        <v>-143</v>
      </c>
      <c r="DX29" s="42">
        <v>8</v>
      </c>
      <c r="DY29" s="42">
        <v>12</v>
      </c>
      <c r="DZ29" s="42">
        <f t="shared" si="41"/>
        <v>4</v>
      </c>
      <c r="EA29" s="8">
        <f t="shared" si="90"/>
        <v>15</v>
      </c>
      <c r="EB29" s="8">
        <f t="shared" si="43"/>
        <v>60</v>
      </c>
      <c r="EC29" s="8">
        <f t="shared" si="90"/>
        <v>80</v>
      </c>
      <c r="ED29" s="8">
        <f t="shared" si="90"/>
        <v>64</v>
      </c>
      <c r="EE29" s="10">
        <f>SUMIF('BANCO JUL'!$B$2:$B$300,'EDC GENERAL'!$B29,'BANCO JUL'!$E$2:$E$300)</f>
        <v>0</v>
      </c>
      <c r="EF29" s="10">
        <f t="shared" si="44"/>
        <v>-204</v>
      </c>
      <c r="EG29" s="24"/>
      <c r="EH29" s="42">
        <v>12</v>
      </c>
      <c r="EI29" s="42">
        <v>12.3</v>
      </c>
      <c r="EJ29" s="41">
        <f t="shared" si="45"/>
        <v>0.30000000000000071</v>
      </c>
      <c r="EK29" s="8">
        <f t="shared" si="91"/>
        <v>13.01</v>
      </c>
      <c r="EL29" s="8">
        <f t="shared" si="47"/>
        <v>3.9030000000000094</v>
      </c>
      <c r="EM29" s="8">
        <f t="shared" si="91"/>
        <v>80</v>
      </c>
      <c r="EN29" s="8">
        <f t="shared" si="91"/>
        <v>21.79</v>
      </c>
      <c r="EO29" s="10">
        <f>SUMIF('BANCO NOV'!$B$2:$B$300,'EDC GENERAL'!$B29,'BANCO NOV'!$E$2:$E$300)</f>
        <v>0</v>
      </c>
      <c r="EP29" s="10">
        <f t="shared" si="48"/>
        <v>-105.69300000000001</v>
      </c>
      <c r="EQ29" s="24">
        <f t="shared" si="49"/>
        <v>105.69300000000001</v>
      </c>
      <c r="ER29" s="42">
        <v>12.3</v>
      </c>
      <c r="ES29" s="42">
        <v>12.4598</v>
      </c>
      <c r="ET29" s="42">
        <f t="shared" si="50"/>
        <v>0.15979999999999883</v>
      </c>
      <c r="EU29" s="8">
        <f t="shared" si="92"/>
        <v>19.78</v>
      </c>
      <c r="EV29" s="8">
        <f t="shared" si="52"/>
        <v>3.1608439999999769</v>
      </c>
      <c r="EW29" s="8">
        <f t="shared" si="92"/>
        <v>80</v>
      </c>
      <c r="EX29" s="8">
        <f t="shared" si="92"/>
        <v>62.02</v>
      </c>
      <c r="EY29" s="10">
        <f>SUMIF('BANCO DIC'!$B$2:$B$300,'EDC GENERAL'!$B29,'BANCO DIC'!$E$2:$E$300)</f>
        <v>0</v>
      </c>
      <c r="EZ29" s="10">
        <f t="shared" si="53"/>
        <v>-145.18084399999998</v>
      </c>
      <c r="FA29" s="24">
        <f t="shared" si="54"/>
        <v>145.18084399999998</v>
      </c>
      <c r="FB29" s="42">
        <v>12.4598</v>
      </c>
      <c r="FC29" s="42">
        <v>13.26</v>
      </c>
      <c r="FD29" s="42">
        <f t="shared" si="55"/>
        <v>0.80020000000000024</v>
      </c>
      <c r="FE29" s="8">
        <f t="shared" si="93"/>
        <v>14.68234064785789</v>
      </c>
      <c r="FF29" s="8">
        <f t="shared" si="57"/>
        <v>11.748808986415888</v>
      </c>
      <c r="FG29" s="8">
        <f t="shared" si="93"/>
        <v>80</v>
      </c>
      <c r="FH29" s="8">
        <f t="shared" si="93"/>
        <v>26.942462147335423</v>
      </c>
      <c r="FI29" s="10">
        <f>SUMIF('BANCO DIC'!$B$2:$B$300,'EDC GENERAL'!$B29,'BANCO DIC'!$E$2:$E$300)</f>
        <v>0</v>
      </c>
      <c r="FJ29" s="10">
        <f t="shared" si="58"/>
        <v>-118.69127113375131</v>
      </c>
      <c r="FK29" s="24">
        <f t="shared" si="59"/>
        <v>118.69127113375131</v>
      </c>
      <c r="FL29" s="42">
        <v>13.26</v>
      </c>
      <c r="FM29" s="42"/>
      <c r="FN29" s="42">
        <f t="shared" si="60"/>
        <v>-13.26</v>
      </c>
      <c r="FO29" s="8">
        <f t="shared" si="94"/>
        <v>19.78</v>
      </c>
      <c r="FP29" s="8">
        <f t="shared" si="62"/>
        <v>-262.28280000000001</v>
      </c>
      <c r="FQ29" s="8">
        <f t="shared" si="94"/>
        <v>80</v>
      </c>
      <c r="FR29" s="8">
        <f t="shared" si="94"/>
        <v>62.02</v>
      </c>
      <c r="FS29" s="10">
        <f>SUMIF('BANCO DIC'!$B$2:$B$300,'EDC GENERAL'!$B29,'BANCO DIC'!$E$2:$E$300)</f>
        <v>0</v>
      </c>
      <c r="FT29" s="10">
        <f t="shared" si="63"/>
        <v>120.2628</v>
      </c>
    </row>
    <row r="30" spans="1:176" ht="15.75" outlineLevel="1" thickBot="1" x14ac:dyDescent="0.3">
      <c r="A30" s="11" t="s">
        <v>441</v>
      </c>
      <c r="B30" s="74" t="s">
        <v>271</v>
      </c>
      <c r="C30" s="66"/>
      <c r="D30" s="12"/>
      <c r="E30" s="12"/>
      <c r="F30" s="63"/>
      <c r="G30" s="74"/>
      <c r="H30" s="74"/>
      <c r="I30" s="63"/>
      <c r="J30" s="66"/>
      <c r="L30" s="66"/>
      <c r="M30" s="12"/>
      <c r="N30" s="12"/>
      <c r="O30" s="63"/>
      <c r="P30" s="74"/>
      <c r="Q30" s="74"/>
      <c r="R30" s="63"/>
      <c r="S30" s="66"/>
      <c r="V30" s="13"/>
      <c r="W30" s="13"/>
      <c r="X30" s="13"/>
      <c r="Y30" s="13"/>
      <c r="Z30" s="13"/>
      <c r="AA30" s="13"/>
      <c r="AC30" s="74">
        <v>0.24</v>
      </c>
      <c r="AD30" s="8"/>
      <c r="AE30" s="8"/>
      <c r="AF30" s="8"/>
      <c r="AG30" s="8"/>
      <c r="AH30" s="8"/>
      <c r="AI30" s="10">
        <f t="shared" si="81"/>
        <v>0</v>
      </c>
      <c r="AJ30" s="8"/>
      <c r="AK30" s="32">
        <f t="shared" si="0"/>
        <v>0.24</v>
      </c>
      <c r="AL30" s="54">
        <v>1000</v>
      </c>
      <c r="AM30" s="55">
        <v>538</v>
      </c>
      <c r="AN30" s="41">
        <v>500</v>
      </c>
      <c r="AO30" s="9">
        <v>500</v>
      </c>
      <c r="AP30" s="8"/>
      <c r="AQ30" s="8"/>
      <c r="AR30" s="8">
        <v>-2538</v>
      </c>
      <c r="AS30" s="2">
        <f t="shared" si="64"/>
        <v>2538</v>
      </c>
      <c r="AT30" s="2">
        <f t="shared" si="65"/>
        <v>0</v>
      </c>
      <c r="AU30" s="24">
        <f t="shared" si="3"/>
        <v>-2538</v>
      </c>
      <c r="AV30" s="54">
        <v>173</v>
      </c>
      <c r="AW30" s="54">
        <v>179</v>
      </c>
      <c r="AX30" s="41">
        <f t="shared" si="82"/>
        <v>6</v>
      </c>
      <c r="AY30" s="8">
        <v>24.71</v>
      </c>
      <c r="AZ30" s="9">
        <f t="shared" si="66"/>
        <v>148.26</v>
      </c>
      <c r="BA30" s="9">
        <v>183</v>
      </c>
      <c r="BB30" s="8">
        <v>-331</v>
      </c>
      <c r="BC30" s="2">
        <f t="shared" si="4"/>
        <v>331.26</v>
      </c>
      <c r="BD30" s="2">
        <f t="shared" si="5"/>
        <v>0.25999999999999091</v>
      </c>
      <c r="BE30" s="24">
        <f t="shared" si="6"/>
        <v>0.25999999999999091</v>
      </c>
      <c r="BF30" s="42">
        <f t="shared" si="84"/>
        <v>179</v>
      </c>
      <c r="BG30" s="41">
        <v>188</v>
      </c>
      <c r="BH30" s="41">
        <f t="shared" si="8"/>
        <v>9</v>
      </c>
      <c r="BI30" s="9">
        <f t="shared" si="9"/>
        <v>374.50340000000006</v>
      </c>
      <c r="BJ30" s="9">
        <v>306.97000000000003</v>
      </c>
      <c r="BK30" s="9">
        <f t="shared" si="10"/>
        <v>67.5334</v>
      </c>
      <c r="BL30" s="9"/>
      <c r="BM30" s="10">
        <f>SUMIF(ENERO!$B$2:$B$900,'EDC GENERAL'!$B30,ENERO!$E$2:$E$900)</f>
        <v>0</v>
      </c>
      <c r="BN30" s="10">
        <f t="shared" si="11"/>
        <v>-374.50340000000006</v>
      </c>
      <c r="BO30" s="24">
        <f t="shared" si="12"/>
        <v>374.50340000000006</v>
      </c>
      <c r="BP30" s="41">
        <f t="shared" si="13"/>
        <v>188</v>
      </c>
      <c r="BQ30" s="41">
        <v>197</v>
      </c>
      <c r="BR30" s="41">
        <f t="shared" si="14"/>
        <v>9</v>
      </c>
      <c r="BS30" s="9">
        <f t="shared" si="15"/>
        <v>374.50340000000006</v>
      </c>
      <c r="BT30" s="9">
        <v>306.97000000000003</v>
      </c>
      <c r="BU30" s="9">
        <f t="shared" si="16"/>
        <v>67.5334</v>
      </c>
      <c r="BV30" s="9">
        <v>-374</v>
      </c>
      <c r="BW30" s="10">
        <f>SUMIF(ENERO!$B$2:$B$900,'EDC GENERAL'!$B30,ENERO!$E$2:$E$900)</f>
        <v>0</v>
      </c>
      <c r="BX30" s="10">
        <f t="shared" si="17"/>
        <v>-0.50340000000005602</v>
      </c>
      <c r="BY30" s="24">
        <f t="shared" si="18"/>
        <v>0.50340000000005602</v>
      </c>
      <c r="BZ30" s="41">
        <f t="shared" si="19"/>
        <v>197</v>
      </c>
      <c r="CA30" s="42">
        <v>206</v>
      </c>
      <c r="CB30" s="41">
        <f t="shared" si="20"/>
        <v>9</v>
      </c>
      <c r="CC30" s="24">
        <f t="shared" si="21"/>
        <v>374.50340000000006</v>
      </c>
      <c r="CD30" s="8">
        <v>306.97000000000003</v>
      </c>
      <c r="CE30" s="9">
        <f t="shared" si="83"/>
        <v>67.5334</v>
      </c>
      <c r="CF30" s="8">
        <f t="shared" si="85"/>
        <v>0</v>
      </c>
      <c r="CG30" s="10">
        <f>SUMIF('BANCO MAY'!$B$2:$B$300,'EDC GENERAL'!$B30,'BANCO MAY'!$E$2:$E$300)</f>
        <v>0</v>
      </c>
      <c r="CH30" s="2">
        <f t="shared" si="23"/>
        <v>374.50340000000006</v>
      </c>
      <c r="CJ30" s="41">
        <f t="shared" si="24"/>
        <v>206</v>
      </c>
      <c r="CK30" s="42">
        <v>217</v>
      </c>
      <c r="CL30" s="42">
        <f t="shared" si="25"/>
        <v>11</v>
      </c>
      <c r="CM30" s="9">
        <v>221.97</v>
      </c>
      <c r="CN30" s="9">
        <f t="shared" si="26"/>
        <v>48.833399999999997</v>
      </c>
      <c r="CO30" s="8">
        <f t="shared" si="86"/>
        <v>0</v>
      </c>
      <c r="CP30" s="8">
        <f t="shared" si="86"/>
        <v>0</v>
      </c>
      <c r="CQ30" s="10">
        <f>SUMIF('BANCO JUN'!$B$2:$B$300,'EDC GENERAL'!$B30,'BANCO JUN'!$E$2:$E$300)</f>
        <v>0</v>
      </c>
      <c r="CR30" s="2">
        <f t="shared" si="28"/>
        <v>270.80340000000001</v>
      </c>
      <c r="CT30" s="10">
        <v>40</v>
      </c>
      <c r="CU30" s="42">
        <v>48</v>
      </c>
      <c r="CV30" s="42">
        <f t="shared" si="29"/>
        <v>8</v>
      </c>
      <c r="CW30" s="8">
        <f t="shared" si="87"/>
        <v>17</v>
      </c>
      <c r="CX30" s="8">
        <f t="shared" si="31"/>
        <v>136</v>
      </c>
      <c r="CY30" s="8">
        <f t="shared" si="87"/>
        <v>80</v>
      </c>
      <c r="CZ30" s="8">
        <f t="shared" si="87"/>
        <v>49</v>
      </c>
      <c r="DA30" s="10">
        <f>SUMIF('BANCO JUL'!$B$2:$B$300,'EDC GENERAL'!$B30,'BANCO JUL'!$E$2:$E$300)</f>
        <v>0</v>
      </c>
      <c r="DB30" s="10">
        <f t="shared" si="32"/>
        <v>-265</v>
      </c>
      <c r="DD30" s="42">
        <v>48</v>
      </c>
      <c r="DE30" s="42">
        <v>53</v>
      </c>
      <c r="DF30" s="42">
        <f t="shared" si="33"/>
        <v>5</v>
      </c>
      <c r="DG30" s="8">
        <f t="shared" si="88"/>
        <v>15</v>
      </c>
      <c r="DH30" s="8">
        <f t="shared" si="35"/>
        <v>75</v>
      </c>
      <c r="DI30" s="8">
        <f t="shared" si="88"/>
        <v>80</v>
      </c>
      <c r="DJ30" s="8">
        <f t="shared" si="88"/>
        <v>17</v>
      </c>
      <c r="DK30" s="10">
        <f>SUMIF('BANCO JUL'!$B$2:$B$300,'EDC GENERAL'!$B30,'BANCO JUL'!$E$2:$E$300)</f>
        <v>0</v>
      </c>
      <c r="DL30" s="10">
        <f t="shared" si="36"/>
        <v>-172</v>
      </c>
      <c r="DN30" s="42">
        <v>53</v>
      </c>
      <c r="DO30" s="42">
        <v>60</v>
      </c>
      <c r="DP30" s="42">
        <f t="shared" si="37"/>
        <v>7</v>
      </c>
      <c r="DQ30" s="8">
        <f t="shared" si="89"/>
        <v>16</v>
      </c>
      <c r="DR30" s="8">
        <f t="shared" si="39"/>
        <v>112</v>
      </c>
      <c r="DS30" s="8">
        <f t="shared" si="89"/>
        <v>80</v>
      </c>
      <c r="DT30" s="8">
        <f t="shared" si="89"/>
        <v>63</v>
      </c>
      <c r="DU30" s="10">
        <f>SUMIF('BANCO JUL'!$B$2:$B$300,'EDC GENERAL'!$B30,'BANCO JUL'!$E$2:$E$300)</f>
        <v>0</v>
      </c>
      <c r="DV30" s="10">
        <f t="shared" si="40"/>
        <v>-255</v>
      </c>
      <c r="DX30" s="42">
        <v>60</v>
      </c>
      <c r="DY30" s="42">
        <v>68</v>
      </c>
      <c r="DZ30" s="42">
        <f t="shared" si="41"/>
        <v>8</v>
      </c>
      <c r="EA30" s="8">
        <f t="shared" si="90"/>
        <v>15</v>
      </c>
      <c r="EB30" s="8">
        <f t="shared" si="43"/>
        <v>120</v>
      </c>
      <c r="EC30" s="8">
        <f t="shared" si="90"/>
        <v>80</v>
      </c>
      <c r="ED30" s="8">
        <f t="shared" si="90"/>
        <v>64</v>
      </c>
      <c r="EE30" s="10">
        <f>SUMIF('BANCO JUL'!$B$2:$B$300,'EDC GENERAL'!$B30,'BANCO JUL'!$E$2:$E$300)</f>
        <v>0</v>
      </c>
      <c r="EF30" s="10">
        <f t="shared" si="44"/>
        <v>-264</v>
      </c>
      <c r="EG30" s="24"/>
      <c r="EH30" s="42">
        <v>68</v>
      </c>
      <c r="EI30" s="42">
        <v>72.783000000000001</v>
      </c>
      <c r="EJ30" s="41">
        <f t="shared" si="45"/>
        <v>4.7830000000000013</v>
      </c>
      <c r="EK30" s="8">
        <f t="shared" si="91"/>
        <v>13.01</v>
      </c>
      <c r="EL30" s="8">
        <f t="shared" si="47"/>
        <v>62.226830000000014</v>
      </c>
      <c r="EM30" s="8">
        <f t="shared" si="91"/>
        <v>80</v>
      </c>
      <c r="EN30" s="8">
        <f t="shared" si="91"/>
        <v>21.79</v>
      </c>
      <c r="EO30" s="10">
        <f>SUMIF('BANCO NOV'!$B$2:$B$300,'EDC GENERAL'!$B30,'BANCO NOV'!$E$2:$E$300)</f>
        <v>0</v>
      </c>
      <c r="EP30" s="10">
        <f t="shared" si="48"/>
        <v>-164.01683</v>
      </c>
      <c r="EQ30" s="24">
        <f t="shared" si="49"/>
        <v>164.01683</v>
      </c>
      <c r="ER30" s="42">
        <v>72.783000000000001</v>
      </c>
      <c r="ES30" s="42">
        <v>72.783000000000001</v>
      </c>
      <c r="ET30" s="42">
        <f t="shared" si="50"/>
        <v>0</v>
      </c>
      <c r="EU30" s="8">
        <f t="shared" si="92"/>
        <v>19.78</v>
      </c>
      <c r="EV30" s="8">
        <f t="shared" si="52"/>
        <v>0</v>
      </c>
      <c r="EW30" s="8">
        <f t="shared" si="92"/>
        <v>80</v>
      </c>
      <c r="EX30" s="8">
        <f t="shared" si="92"/>
        <v>62.02</v>
      </c>
      <c r="EY30" s="10">
        <f>SUMIF('BANCO DIC'!$B$2:$B$300,'EDC GENERAL'!$B30,'BANCO DIC'!$E$2:$E$300)</f>
        <v>0</v>
      </c>
      <c r="EZ30" s="10">
        <f t="shared" si="53"/>
        <v>-142.02000000000001</v>
      </c>
      <c r="FA30" s="24">
        <f t="shared" si="54"/>
        <v>142.02000000000001</v>
      </c>
      <c r="FB30" s="42">
        <v>72.783000000000001</v>
      </c>
      <c r="FC30" s="42">
        <v>72.783000000000001</v>
      </c>
      <c r="FD30" s="42">
        <f t="shared" si="55"/>
        <v>0</v>
      </c>
      <c r="FE30" s="8">
        <f t="shared" si="93"/>
        <v>14.68234064785789</v>
      </c>
      <c r="FF30" s="8">
        <f t="shared" si="57"/>
        <v>0</v>
      </c>
      <c r="FG30" s="8">
        <f t="shared" si="93"/>
        <v>80</v>
      </c>
      <c r="FH30" s="8">
        <f t="shared" si="93"/>
        <v>26.942462147335423</v>
      </c>
      <c r="FI30" s="10">
        <f>SUMIF('BANCO DIC'!$B$2:$B$300,'EDC GENERAL'!$B30,'BANCO DIC'!$E$2:$E$300)</f>
        <v>0</v>
      </c>
      <c r="FJ30" s="10">
        <f t="shared" si="58"/>
        <v>-106.94246214733542</v>
      </c>
      <c r="FK30" s="24">
        <f t="shared" si="59"/>
        <v>106.94246214733542</v>
      </c>
      <c r="FL30" s="42">
        <v>71.849999999999994</v>
      </c>
      <c r="FM30" s="42"/>
      <c r="FN30" s="42">
        <f t="shared" si="60"/>
        <v>-71.849999999999994</v>
      </c>
      <c r="FO30" s="8">
        <f t="shared" si="94"/>
        <v>19.78</v>
      </c>
      <c r="FP30" s="8">
        <f t="shared" si="62"/>
        <v>-1421.193</v>
      </c>
      <c r="FQ30" s="8">
        <f t="shared" si="94"/>
        <v>80</v>
      </c>
      <c r="FR30" s="8">
        <f t="shared" si="94"/>
        <v>62.02</v>
      </c>
      <c r="FS30" s="10">
        <f>SUMIF('BANCO DIC'!$B$2:$B$300,'EDC GENERAL'!$B30,'BANCO DIC'!$E$2:$E$300)</f>
        <v>0</v>
      </c>
      <c r="FT30" s="10">
        <f t="shared" si="63"/>
        <v>1279.173</v>
      </c>
    </row>
    <row r="31" spans="1:176" ht="15.75" outlineLevel="1" thickBot="1" x14ac:dyDescent="0.3">
      <c r="A31" s="11" t="s">
        <v>442</v>
      </c>
      <c r="B31" s="74" t="s">
        <v>272</v>
      </c>
      <c r="C31" s="66"/>
      <c r="D31" s="12"/>
      <c r="E31" s="12"/>
      <c r="F31" s="63"/>
      <c r="G31" s="74"/>
      <c r="H31" s="74"/>
      <c r="I31" s="63"/>
      <c r="J31" s="66"/>
      <c r="L31" s="66"/>
      <c r="M31" s="12"/>
      <c r="N31" s="12"/>
      <c r="O31" s="63"/>
      <c r="P31" s="74"/>
      <c r="Q31" s="74"/>
      <c r="R31" s="63"/>
      <c r="S31" s="66"/>
      <c r="V31" s="13"/>
      <c r="W31" s="13"/>
      <c r="X31" s="13"/>
      <c r="Y31" s="13"/>
      <c r="Z31" s="13"/>
      <c r="AA31" s="13"/>
      <c r="AC31" s="74">
        <v>0.25</v>
      </c>
      <c r="AD31" s="8"/>
      <c r="AE31" s="8"/>
      <c r="AF31" s="8"/>
      <c r="AG31" s="8"/>
      <c r="AH31" s="8"/>
      <c r="AI31" s="10">
        <f t="shared" si="81"/>
        <v>0</v>
      </c>
      <c r="AJ31" s="8"/>
      <c r="AK31" s="32">
        <f t="shared" si="0"/>
        <v>0.25</v>
      </c>
      <c r="AL31" s="54">
        <v>1000</v>
      </c>
      <c r="AM31" s="55">
        <v>538</v>
      </c>
      <c r="AN31" s="41">
        <v>500</v>
      </c>
      <c r="AO31" s="9">
        <v>500</v>
      </c>
      <c r="AP31" s="8"/>
      <c r="AQ31" s="8"/>
      <c r="AR31" s="8">
        <v>-2538</v>
      </c>
      <c r="AS31" s="2">
        <f t="shared" si="64"/>
        <v>2538</v>
      </c>
      <c r="AT31" s="2">
        <f t="shared" si="65"/>
        <v>0</v>
      </c>
      <c r="AU31" s="24">
        <f t="shared" si="3"/>
        <v>-2538</v>
      </c>
      <c r="AV31" s="54">
        <v>71</v>
      </c>
      <c r="AW31" s="54">
        <v>73</v>
      </c>
      <c r="AX31" s="41">
        <f t="shared" si="82"/>
        <v>2</v>
      </c>
      <c r="AY31" s="8">
        <v>24.71</v>
      </c>
      <c r="AZ31" s="9">
        <f t="shared" si="66"/>
        <v>49.42</v>
      </c>
      <c r="BA31" s="9">
        <v>183</v>
      </c>
      <c r="BB31" s="8">
        <v>-233</v>
      </c>
      <c r="BC31" s="2">
        <f t="shared" si="4"/>
        <v>232.42000000000002</v>
      </c>
      <c r="BD31" s="2">
        <f t="shared" si="5"/>
        <v>-0.57999999999998408</v>
      </c>
      <c r="BE31" s="24">
        <f t="shared" si="6"/>
        <v>-0.57999999999998408</v>
      </c>
      <c r="BF31" s="42">
        <f t="shared" si="84"/>
        <v>73</v>
      </c>
      <c r="BG31" s="41">
        <v>75</v>
      </c>
      <c r="BH31" s="41">
        <f t="shared" si="8"/>
        <v>2</v>
      </c>
      <c r="BI31" s="9">
        <f t="shared" si="9"/>
        <v>244.488</v>
      </c>
      <c r="BJ31" s="9">
        <v>200.4</v>
      </c>
      <c r="BK31" s="9">
        <f t="shared" si="10"/>
        <v>44.088000000000001</v>
      </c>
      <c r="BL31" s="9">
        <v>-133</v>
      </c>
      <c r="BM31" s="10">
        <f>SUMIF(ENERO!$B$2:$B$900,'EDC GENERAL'!$B31,ENERO!$E$2:$E$900)</f>
        <v>0</v>
      </c>
      <c r="BN31" s="10">
        <f t="shared" si="11"/>
        <v>-111.488</v>
      </c>
      <c r="BO31" s="24">
        <f t="shared" si="12"/>
        <v>111.488</v>
      </c>
      <c r="BP31" s="41">
        <f t="shared" si="13"/>
        <v>75</v>
      </c>
      <c r="BQ31" s="41">
        <v>79</v>
      </c>
      <c r="BR31" s="41">
        <f t="shared" si="14"/>
        <v>4</v>
      </c>
      <c r="BS31" s="9">
        <f t="shared" si="15"/>
        <v>278.53820000000002</v>
      </c>
      <c r="BT31" s="9">
        <v>228.31</v>
      </c>
      <c r="BU31" s="9">
        <f t="shared" si="16"/>
        <v>50.228200000000001</v>
      </c>
      <c r="BV31" s="9">
        <v>-278</v>
      </c>
      <c r="BW31" s="10">
        <f>SUMIF(ENERO!$B$2:$B$900,'EDC GENERAL'!$B31,ENERO!$E$2:$E$900)</f>
        <v>0</v>
      </c>
      <c r="BX31" s="10">
        <f t="shared" si="17"/>
        <v>-0.53820000000001755</v>
      </c>
      <c r="BY31" s="24">
        <f t="shared" si="18"/>
        <v>0.53820000000001755</v>
      </c>
      <c r="BZ31" s="41">
        <f t="shared" si="19"/>
        <v>79</v>
      </c>
      <c r="CA31" s="42">
        <v>87</v>
      </c>
      <c r="CB31" s="41">
        <f t="shared" si="20"/>
        <v>8</v>
      </c>
      <c r="CC31" s="24">
        <f t="shared" si="21"/>
        <v>353.98299999999995</v>
      </c>
      <c r="CD31" s="8">
        <v>290.14999999999998</v>
      </c>
      <c r="CE31" s="9">
        <f t="shared" si="83"/>
        <v>63.832999999999998</v>
      </c>
      <c r="CF31" s="8">
        <f t="shared" si="85"/>
        <v>0</v>
      </c>
      <c r="CG31" s="10">
        <f>SUMIF('BANCO MAY'!$B$2:$B$300,'EDC GENERAL'!$B31,'BANCO MAY'!$E$2:$E$300)</f>
        <v>0</v>
      </c>
      <c r="CH31" s="2">
        <f t="shared" si="23"/>
        <v>353.98299999999995</v>
      </c>
      <c r="CJ31" s="41">
        <f t="shared" si="24"/>
        <v>87</v>
      </c>
      <c r="CK31" s="42">
        <v>90</v>
      </c>
      <c r="CL31" s="42">
        <f t="shared" si="25"/>
        <v>3</v>
      </c>
      <c r="CM31" s="8">
        <v>93.34</v>
      </c>
      <c r="CN31" s="9">
        <f t="shared" si="26"/>
        <v>20.534800000000001</v>
      </c>
      <c r="CO31" s="8">
        <f t="shared" si="86"/>
        <v>0</v>
      </c>
      <c r="CP31" s="8">
        <f t="shared" si="86"/>
        <v>0</v>
      </c>
      <c r="CQ31" s="10">
        <f>SUMIF('BANCO JUN'!$B$2:$B$300,'EDC GENERAL'!$B31,'BANCO JUN'!$E$2:$E$300)</f>
        <v>0</v>
      </c>
      <c r="CR31" s="2">
        <f t="shared" si="28"/>
        <v>113.87480000000001</v>
      </c>
      <c r="CT31" s="10">
        <v>32</v>
      </c>
      <c r="CU31" s="42">
        <v>41</v>
      </c>
      <c r="CV31" s="42">
        <f t="shared" si="29"/>
        <v>9</v>
      </c>
      <c r="CW31" s="8">
        <f t="shared" si="87"/>
        <v>17</v>
      </c>
      <c r="CX31" s="8">
        <f t="shared" si="31"/>
        <v>153</v>
      </c>
      <c r="CY31" s="8">
        <f t="shared" si="87"/>
        <v>80</v>
      </c>
      <c r="CZ31" s="8">
        <f t="shared" si="87"/>
        <v>49</v>
      </c>
      <c r="DA31" s="10">
        <f>SUMIF('BANCO JUL'!$B$2:$B$300,'EDC GENERAL'!$B31,'BANCO JUL'!$E$2:$E$300)</f>
        <v>0</v>
      </c>
      <c r="DB31" s="10">
        <f t="shared" si="32"/>
        <v>-282</v>
      </c>
      <c r="DD31" s="42">
        <v>41</v>
      </c>
      <c r="DE31" s="42">
        <v>45</v>
      </c>
      <c r="DF31" s="42">
        <f t="shared" si="33"/>
        <v>4</v>
      </c>
      <c r="DG31" s="8">
        <f t="shared" si="88"/>
        <v>15</v>
      </c>
      <c r="DH31" s="8">
        <f t="shared" si="35"/>
        <v>60</v>
      </c>
      <c r="DI31" s="8">
        <f t="shared" si="88"/>
        <v>80</v>
      </c>
      <c r="DJ31" s="8">
        <f t="shared" si="88"/>
        <v>17</v>
      </c>
      <c r="DK31" s="10">
        <f>SUMIF('BANCO JUL'!$B$2:$B$300,'EDC GENERAL'!$B31,'BANCO JUL'!$E$2:$E$300)</f>
        <v>0</v>
      </c>
      <c r="DL31" s="10">
        <f t="shared" si="36"/>
        <v>-157</v>
      </c>
      <c r="DN31" s="42">
        <v>45</v>
      </c>
      <c r="DO31" s="42">
        <v>45</v>
      </c>
      <c r="DP31" s="42">
        <f t="shared" si="37"/>
        <v>0</v>
      </c>
      <c r="DQ31" s="8">
        <f t="shared" si="89"/>
        <v>16</v>
      </c>
      <c r="DR31" s="8">
        <f t="shared" si="39"/>
        <v>0</v>
      </c>
      <c r="DS31" s="8">
        <f t="shared" si="89"/>
        <v>80</v>
      </c>
      <c r="DT31" s="8">
        <f t="shared" si="89"/>
        <v>63</v>
      </c>
      <c r="DU31" s="10">
        <f>SUMIF('BANCO JUL'!$B$2:$B$300,'EDC GENERAL'!$B31,'BANCO JUL'!$E$2:$E$300)</f>
        <v>0</v>
      </c>
      <c r="DV31" s="10">
        <f t="shared" si="40"/>
        <v>-143</v>
      </c>
      <c r="DX31" s="42">
        <v>45</v>
      </c>
      <c r="DY31" s="42">
        <v>48</v>
      </c>
      <c r="DZ31" s="42">
        <f t="shared" si="41"/>
        <v>3</v>
      </c>
      <c r="EA31" s="8">
        <f t="shared" si="90"/>
        <v>15</v>
      </c>
      <c r="EB31" s="8">
        <f t="shared" si="43"/>
        <v>45</v>
      </c>
      <c r="EC31" s="8">
        <f t="shared" si="90"/>
        <v>80</v>
      </c>
      <c r="ED31" s="8">
        <f t="shared" si="90"/>
        <v>64</v>
      </c>
      <c r="EE31" s="10">
        <f>SUMIF('BANCO JUL'!$B$2:$B$300,'EDC GENERAL'!$B31,'BANCO JUL'!$E$2:$E$300)</f>
        <v>0</v>
      </c>
      <c r="EF31" s="10">
        <f t="shared" si="44"/>
        <v>-189</v>
      </c>
      <c r="EG31" s="24"/>
      <c r="EH31" s="42">
        <v>48</v>
      </c>
      <c r="EI31" s="42">
        <v>52.69</v>
      </c>
      <c r="EJ31" s="41">
        <f t="shared" si="45"/>
        <v>4.6899999999999977</v>
      </c>
      <c r="EK31" s="8">
        <f t="shared" si="91"/>
        <v>13.01</v>
      </c>
      <c r="EL31" s="8">
        <f t="shared" si="47"/>
        <v>61.016899999999971</v>
      </c>
      <c r="EM31" s="8">
        <f t="shared" si="91"/>
        <v>80</v>
      </c>
      <c r="EN31" s="8">
        <f t="shared" si="91"/>
        <v>21.79</v>
      </c>
      <c r="EO31" s="10">
        <f>SUMIF('BANCO NOV'!$B$2:$B$300,'EDC GENERAL'!$B31,'BANCO NOV'!$E$2:$E$300)</f>
        <v>0</v>
      </c>
      <c r="EP31" s="10">
        <f t="shared" si="48"/>
        <v>-162.80689999999996</v>
      </c>
      <c r="EQ31" s="24">
        <f t="shared" si="49"/>
        <v>162.80689999999996</v>
      </c>
      <c r="ER31" s="42">
        <v>52.69</v>
      </c>
      <c r="ES31" s="42">
        <v>55.7</v>
      </c>
      <c r="ET31" s="42">
        <f t="shared" si="50"/>
        <v>3.0100000000000051</v>
      </c>
      <c r="EU31" s="8">
        <f t="shared" si="92"/>
        <v>19.78</v>
      </c>
      <c r="EV31" s="8">
        <f t="shared" si="52"/>
        <v>59.537800000000104</v>
      </c>
      <c r="EW31" s="8">
        <f t="shared" si="92"/>
        <v>80</v>
      </c>
      <c r="EX31" s="8">
        <f t="shared" si="92"/>
        <v>62.02</v>
      </c>
      <c r="EY31" s="10">
        <f>SUMIF('BANCO DIC'!$B$2:$B$300,'EDC GENERAL'!$B31,'BANCO DIC'!$E$2:$E$300)</f>
        <v>0</v>
      </c>
      <c r="EZ31" s="10">
        <f t="shared" si="53"/>
        <v>-201.55780000000013</v>
      </c>
      <c r="FA31" s="24">
        <f t="shared" si="54"/>
        <v>201.55780000000013</v>
      </c>
      <c r="FB31" s="42">
        <v>55.7</v>
      </c>
      <c r="FC31" s="42">
        <v>62.5</v>
      </c>
      <c r="FD31" s="42">
        <f t="shared" si="55"/>
        <v>6.7999999999999972</v>
      </c>
      <c r="FE31" s="8">
        <f t="shared" si="93"/>
        <v>14.68234064785789</v>
      </c>
      <c r="FF31" s="8">
        <f t="shared" si="57"/>
        <v>99.839916405433613</v>
      </c>
      <c r="FG31" s="8">
        <f t="shared" si="93"/>
        <v>80</v>
      </c>
      <c r="FH31" s="8">
        <f t="shared" si="93"/>
        <v>26.942462147335423</v>
      </c>
      <c r="FI31" s="10">
        <f>SUMIF('BANCO DIC'!$B$2:$B$300,'EDC GENERAL'!$B31,'BANCO DIC'!$E$2:$E$300)</f>
        <v>0</v>
      </c>
      <c r="FJ31" s="10">
        <f t="shared" si="58"/>
        <v>-206.78237855276902</v>
      </c>
      <c r="FK31" s="24">
        <f t="shared" si="59"/>
        <v>206.78237855276902</v>
      </c>
      <c r="FL31" s="42">
        <v>62.5</v>
      </c>
      <c r="FM31" s="42"/>
      <c r="FN31" s="42">
        <f t="shared" si="60"/>
        <v>-62.5</v>
      </c>
      <c r="FO31" s="8">
        <f t="shared" si="94"/>
        <v>19.78</v>
      </c>
      <c r="FP31" s="8">
        <f t="shared" si="62"/>
        <v>-1236.25</v>
      </c>
      <c r="FQ31" s="8">
        <f t="shared" si="94"/>
        <v>80</v>
      </c>
      <c r="FR31" s="8">
        <f t="shared" si="94"/>
        <v>62.02</v>
      </c>
      <c r="FS31" s="10">
        <f>SUMIF('BANCO DIC'!$B$2:$B$300,'EDC GENERAL'!$B31,'BANCO DIC'!$E$2:$E$300)</f>
        <v>0</v>
      </c>
      <c r="FT31" s="10">
        <f t="shared" si="63"/>
        <v>1094.23</v>
      </c>
    </row>
    <row r="32" spans="1:176" ht="15.75" outlineLevel="1" thickBot="1" x14ac:dyDescent="0.3">
      <c r="A32" s="11" t="s">
        <v>443</v>
      </c>
      <c r="B32" s="74" t="s">
        <v>273</v>
      </c>
      <c r="C32" s="66"/>
      <c r="D32" s="12"/>
      <c r="E32" s="12"/>
      <c r="F32" s="63"/>
      <c r="G32" s="74"/>
      <c r="H32" s="74"/>
      <c r="I32" s="63"/>
      <c r="J32" s="66"/>
      <c r="L32" s="66"/>
      <c r="M32" s="12"/>
      <c r="N32" s="12"/>
      <c r="O32" s="63"/>
      <c r="P32" s="74"/>
      <c r="Q32" s="74"/>
      <c r="R32" s="63"/>
      <c r="S32" s="66"/>
      <c r="V32" s="13"/>
      <c r="W32" s="13"/>
      <c r="X32" s="13"/>
      <c r="Y32" s="13"/>
      <c r="Z32" s="13"/>
      <c r="AA32" s="13"/>
      <c r="AC32" s="74">
        <v>0.26</v>
      </c>
      <c r="AD32" s="8"/>
      <c r="AE32" s="8"/>
      <c r="AF32" s="8"/>
      <c r="AG32" s="8"/>
      <c r="AH32" s="8"/>
      <c r="AI32" s="10">
        <f t="shared" si="81"/>
        <v>0</v>
      </c>
      <c r="AJ32" s="8"/>
      <c r="AK32" s="32">
        <f t="shared" si="0"/>
        <v>0.26</v>
      </c>
      <c r="AL32" s="54">
        <v>1000</v>
      </c>
      <c r="AM32" s="55">
        <v>538</v>
      </c>
      <c r="AN32" s="41">
        <v>500</v>
      </c>
      <c r="AO32" s="9">
        <v>500</v>
      </c>
      <c r="AP32" s="8"/>
      <c r="AQ32" s="8"/>
      <c r="AR32" s="8">
        <v>-2538</v>
      </c>
      <c r="AS32" s="2">
        <f t="shared" si="64"/>
        <v>2538</v>
      </c>
      <c r="AT32" s="2">
        <f t="shared" si="65"/>
        <v>0</v>
      </c>
      <c r="AU32" s="24">
        <f t="shared" si="3"/>
        <v>-2538</v>
      </c>
      <c r="AV32" s="54">
        <v>232</v>
      </c>
      <c r="AW32" s="54">
        <v>244</v>
      </c>
      <c r="AX32" s="41">
        <f t="shared" si="82"/>
        <v>12</v>
      </c>
      <c r="AY32" s="8">
        <v>24.71</v>
      </c>
      <c r="AZ32" s="9">
        <f t="shared" si="66"/>
        <v>296.52</v>
      </c>
      <c r="BA32" s="9">
        <v>183</v>
      </c>
      <c r="BB32" s="8">
        <v>-479</v>
      </c>
      <c r="BC32" s="2">
        <f t="shared" si="4"/>
        <v>479.52</v>
      </c>
      <c r="BD32" s="2">
        <f t="shared" si="5"/>
        <v>0.51999999999998181</v>
      </c>
      <c r="BE32" s="24">
        <f t="shared" si="6"/>
        <v>0.51999999999998181</v>
      </c>
      <c r="BF32" s="42">
        <f t="shared" si="84"/>
        <v>244</v>
      </c>
      <c r="BG32" s="41">
        <v>265</v>
      </c>
      <c r="BH32" s="41">
        <f t="shared" si="8"/>
        <v>21</v>
      </c>
      <c r="BI32" s="9">
        <f t="shared" si="9"/>
        <v>646.45360000000005</v>
      </c>
      <c r="BJ32" s="9">
        <v>529.88</v>
      </c>
      <c r="BK32" s="9">
        <f t="shared" si="10"/>
        <v>116.5736</v>
      </c>
      <c r="BL32" s="9">
        <v>-646</v>
      </c>
      <c r="BM32" s="10">
        <f>SUMIF(ENERO!$B$2:$B$900,'EDC GENERAL'!$B32,ENERO!$E$2:$E$900)</f>
        <v>0</v>
      </c>
      <c r="BN32" s="10">
        <f t="shared" si="11"/>
        <v>-0.4536000000000513</v>
      </c>
      <c r="BO32" s="24">
        <f t="shared" si="12"/>
        <v>0.4536000000000513</v>
      </c>
      <c r="BP32" s="41">
        <f t="shared" si="13"/>
        <v>265</v>
      </c>
      <c r="BQ32" s="41">
        <v>285</v>
      </c>
      <c r="BR32" s="41">
        <f t="shared" si="14"/>
        <v>20</v>
      </c>
      <c r="BS32" s="9">
        <f t="shared" si="15"/>
        <v>621.06539999999995</v>
      </c>
      <c r="BT32" s="9">
        <v>509.07</v>
      </c>
      <c r="BU32" s="9">
        <f t="shared" si="16"/>
        <v>111.9954</v>
      </c>
      <c r="BV32" s="9">
        <v>-621</v>
      </c>
      <c r="BW32" s="10">
        <f>SUMIF(ENERO!$B$2:$B$900,'EDC GENERAL'!$B32,ENERO!$E$2:$E$900)</f>
        <v>0</v>
      </c>
      <c r="BX32" s="10">
        <f t="shared" si="17"/>
        <v>-6.5399999999954161E-2</v>
      </c>
      <c r="BY32" s="24">
        <f t="shared" si="18"/>
        <v>6.5399999999954161E-2</v>
      </c>
      <c r="BZ32" s="41">
        <f t="shared" si="19"/>
        <v>285</v>
      </c>
      <c r="CA32" s="42">
        <v>303</v>
      </c>
      <c r="CB32" s="41">
        <f t="shared" si="20"/>
        <v>18</v>
      </c>
      <c r="CC32" s="24">
        <f t="shared" si="21"/>
        <v>571.96039999999994</v>
      </c>
      <c r="CD32" s="8">
        <v>468.82</v>
      </c>
      <c r="CE32" s="9">
        <f t="shared" si="83"/>
        <v>103.1404</v>
      </c>
      <c r="CF32" s="8">
        <f t="shared" si="85"/>
        <v>0</v>
      </c>
      <c r="CG32" s="10">
        <v>572</v>
      </c>
      <c r="CH32" s="2">
        <f t="shared" si="23"/>
        <v>-3.9600000000064028E-2</v>
      </c>
      <c r="CJ32" s="41">
        <f t="shared" si="24"/>
        <v>303</v>
      </c>
      <c r="CK32" s="42">
        <v>322</v>
      </c>
      <c r="CL32" s="42">
        <f t="shared" si="25"/>
        <v>19</v>
      </c>
      <c r="CM32" s="8">
        <v>371.53</v>
      </c>
      <c r="CN32" s="9">
        <f t="shared" si="26"/>
        <v>81.736599999999996</v>
      </c>
      <c r="CO32" s="8">
        <f t="shared" si="86"/>
        <v>0</v>
      </c>
      <c r="CP32" s="8">
        <f t="shared" si="86"/>
        <v>0</v>
      </c>
      <c r="CQ32" s="10">
        <f>SUMIF('BANCO JUN'!$B$2:$B$300,'EDC GENERAL'!$B32,'BANCO JUN'!$E$2:$E$300)</f>
        <v>0</v>
      </c>
      <c r="CR32" s="2">
        <f t="shared" si="28"/>
        <v>453.26659999999998</v>
      </c>
      <c r="CT32" s="10">
        <v>87</v>
      </c>
      <c r="CU32" s="42">
        <v>110</v>
      </c>
      <c r="CV32" s="42">
        <f t="shared" si="29"/>
        <v>23</v>
      </c>
      <c r="CW32" s="8">
        <f t="shared" si="87"/>
        <v>17</v>
      </c>
      <c r="CX32" s="8">
        <f t="shared" si="31"/>
        <v>391</v>
      </c>
      <c r="CY32" s="8">
        <f t="shared" si="87"/>
        <v>80</v>
      </c>
      <c r="CZ32" s="8">
        <f t="shared" si="87"/>
        <v>49</v>
      </c>
      <c r="DA32" s="10">
        <f>SUMIF('BANCO JUL'!$B$2:$B$300,'EDC GENERAL'!$B32,'BANCO JUL'!$E$2:$E$300)</f>
        <v>0</v>
      </c>
      <c r="DB32" s="10">
        <f t="shared" si="32"/>
        <v>-520</v>
      </c>
      <c r="DD32" s="42">
        <v>110</v>
      </c>
      <c r="DE32" s="42">
        <v>131</v>
      </c>
      <c r="DF32" s="42">
        <f t="shared" si="33"/>
        <v>21</v>
      </c>
      <c r="DG32" s="8">
        <f t="shared" si="88"/>
        <v>15</v>
      </c>
      <c r="DH32" s="8">
        <f t="shared" si="35"/>
        <v>315</v>
      </c>
      <c r="DI32" s="8">
        <f t="shared" si="88"/>
        <v>80</v>
      </c>
      <c r="DJ32" s="8">
        <f t="shared" si="88"/>
        <v>17</v>
      </c>
      <c r="DK32" s="10">
        <f>SUMIF('BANCO JUL'!$B$2:$B$300,'EDC GENERAL'!$B32,'BANCO JUL'!$E$2:$E$300)</f>
        <v>0</v>
      </c>
      <c r="DL32" s="10">
        <f t="shared" si="36"/>
        <v>-412</v>
      </c>
      <c r="DN32" s="42">
        <v>131</v>
      </c>
      <c r="DO32" s="42">
        <v>148</v>
      </c>
      <c r="DP32" s="42">
        <f t="shared" si="37"/>
        <v>17</v>
      </c>
      <c r="DQ32" s="8">
        <f t="shared" si="89"/>
        <v>16</v>
      </c>
      <c r="DR32" s="8">
        <f t="shared" si="39"/>
        <v>272</v>
      </c>
      <c r="DS32" s="8">
        <f t="shared" si="89"/>
        <v>80</v>
      </c>
      <c r="DT32" s="8">
        <f t="shared" si="89"/>
        <v>63</v>
      </c>
      <c r="DU32" s="10">
        <f>SUMIF('BANCO JUL'!$B$2:$B$300,'EDC GENERAL'!$B32,'BANCO JUL'!$E$2:$E$300)</f>
        <v>0</v>
      </c>
      <c r="DV32" s="10">
        <f t="shared" si="40"/>
        <v>-415</v>
      </c>
      <c r="DX32" s="42">
        <v>148</v>
      </c>
      <c r="DY32" s="42">
        <v>158</v>
      </c>
      <c r="DZ32" s="42">
        <f t="shared" si="41"/>
        <v>10</v>
      </c>
      <c r="EA32" s="8">
        <f t="shared" si="90"/>
        <v>15</v>
      </c>
      <c r="EB32" s="8">
        <f t="shared" si="43"/>
        <v>150</v>
      </c>
      <c r="EC32" s="8">
        <f t="shared" si="90"/>
        <v>80</v>
      </c>
      <c r="ED32" s="8">
        <f t="shared" si="90"/>
        <v>64</v>
      </c>
      <c r="EE32" s="10">
        <f>SUMIF('BANCO JUL'!$B$2:$B$300,'EDC GENERAL'!$B32,'BANCO JUL'!$E$2:$E$300)</f>
        <v>0</v>
      </c>
      <c r="EF32" s="10">
        <f t="shared" si="44"/>
        <v>-294</v>
      </c>
      <c r="EG32" s="24"/>
      <c r="EH32" s="42">
        <v>158</v>
      </c>
      <c r="EI32" s="42">
        <v>175.7458</v>
      </c>
      <c r="EJ32" s="41">
        <f t="shared" si="45"/>
        <v>17.745800000000003</v>
      </c>
      <c r="EK32" s="8">
        <f t="shared" si="91"/>
        <v>13.01</v>
      </c>
      <c r="EL32" s="8">
        <f t="shared" si="47"/>
        <v>230.87285800000004</v>
      </c>
      <c r="EM32" s="8">
        <f t="shared" si="91"/>
        <v>80</v>
      </c>
      <c r="EN32" s="8">
        <f t="shared" si="91"/>
        <v>21.79</v>
      </c>
      <c r="EO32" s="10">
        <f>SUMIF('BANCO NOV'!$B$2:$B$300,'EDC GENERAL'!$B32,'BANCO NOV'!$E$2:$E$300)</f>
        <v>0</v>
      </c>
      <c r="EP32" s="10">
        <f t="shared" si="48"/>
        <v>-332.66285800000009</v>
      </c>
      <c r="EQ32" s="24">
        <f t="shared" si="49"/>
        <v>332.66285800000009</v>
      </c>
      <c r="ER32" s="42">
        <v>175.7458</v>
      </c>
      <c r="ES32" s="42">
        <v>191.62</v>
      </c>
      <c r="ET32" s="42">
        <f t="shared" si="50"/>
        <v>15.874200000000002</v>
      </c>
      <c r="EU32" s="8">
        <f t="shared" si="92"/>
        <v>19.78</v>
      </c>
      <c r="EV32" s="8">
        <f t="shared" si="52"/>
        <v>313.99167600000004</v>
      </c>
      <c r="EW32" s="8">
        <f t="shared" si="92"/>
        <v>80</v>
      </c>
      <c r="EX32" s="8">
        <f t="shared" si="92"/>
        <v>62.02</v>
      </c>
      <c r="EY32" s="10">
        <f>SUMIF('BANCO DIC'!$B$2:$B$300,'EDC GENERAL'!$B32,'BANCO DIC'!$E$2:$E$300)</f>
        <v>0</v>
      </c>
      <c r="EZ32" s="10">
        <f t="shared" si="53"/>
        <v>-456.01167600000002</v>
      </c>
      <c r="FA32" s="24">
        <f t="shared" si="54"/>
        <v>456.01167600000002</v>
      </c>
      <c r="FB32" s="42">
        <v>191.62</v>
      </c>
      <c r="FC32" s="42">
        <v>209</v>
      </c>
      <c r="FD32" s="42">
        <f t="shared" si="55"/>
        <v>17.379999999999995</v>
      </c>
      <c r="FE32" s="8">
        <f t="shared" si="93"/>
        <v>14.68234064785789</v>
      </c>
      <c r="FF32" s="8">
        <f t="shared" si="57"/>
        <v>255.17908045977006</v>
      </c>
      <c r="FG32" s="8">
        <f t="shared" si="93"/>
        <v>80</v>
      </c>
      <c r="FH32" s="8">
        <f t="shared" si="93"/>
        <v>26.942462147335423</v>
      </c>
      <c r="FI32" s="10">
        <f>SUMIF('BANCO DIC'!$B$2:$B$300,'EDC GENERAL'!$B32,'BANCO DIC'!$E$2:$E$300)</f>
        <v>0</v>
      </c>
      <c r="FJ32" s="10">
        <f t="shared" si="58"/>
        <v>-362.12154260710548</v>
      </c>
      <c r="FK32" s="24">
        <f t="shared" si="59"/>
        <v>362.12154260710548</v>
      </c>
      <c r="FL32" s="42">
        <v>209</v>
      </c>
      <c r="FM32" s="42"/>
      <c r="FN32" s="42">
        <f t="shared" si="60"/>
        <v>-209</v>
      </c>
      <c r="FO32" s="8">
        <f t="shared" si="94"/>
        <v>19.78</v>
      </c>
      <c r="FP32" s="8">
        <f t="shared" si="62"/>
        <v>-4134.0200000000004</v>
      </c>
      <c r="FQ32" s="8">
        <f t="shared" si="94"/>
        <v>80</v>
      </c>
      <c r="FR32" s="8">
        <f t="shared" si="94"/>
        <v>62.02</v>
      </c>
      <c r="FS32" s="10">
        <f>SUMIF('BANCO DIC'!$B$2:$B$300,'EDC GENERAL'!$B32,'BANCO DIC'!$E$2:$E$300)</f>
        <v>0</v>
      </c>
      <c r="FT32" s="10">
        <f t="shared" si="63"/>
        <v>3992.0000000000005</v>
      </c>
    </row>
    <row r="33" spans="1:176" ht="15.75" outlineLevel="1" thickBot="1" x14ac:dyDescent="0.3">
      <c r="A33" s="11" t="s">
        <v>444</v>
      </c>
      <c r="B33" s="74" t="s">
        <v>274</v>
      </c>
      <c r="C33" s="66"/>
      <c r="D33" s="12"/>
      <c r="E33" s="12"/>
      <c r="F33" s="63"/>
      <c r="G33" s="74"/>
      <c r="H33" s="74"/>
      <c r="I33" s="63"/>
      <c r="J33" s="66"/>
      <c r="L33" s="66"/>
      <c r="M33" s="12"/>
      <c r="N33" s="12"/>
      <c r="O33" s="63"/>
      <c r="P33" s="74"/>
      <c r="Q33" s="74"/>
      <c r="R33" s="63"/>
      <c r="S33" s="66"/>
      <c r="V33" s="13"/>
      <c r="W33" s="13"/>
      <c r="X33" s="13"/>
      <c r="Y33" s="13"/>
      <c r="Z33" s="13"/>
      <c r="AA33" s="13"/>
      <c r="AC33" s="74">
        <v>0.27</v>
      </c>
      <c r="AD33" s="8"/>
      <c r="AE33" s="8"/>
      <c r="AF33" s="8"/>
      <c r="AG33" s="8"/>
      <c r="AH33" s="8"/>
      <c r="AI33" s="10">
        <f t="shared" si="81"/>
        <v>0</v>
      </c>
      <c r="AJ33" s="8"/>
      <c r="AK33" s="32">
        <f t="shared" si="0"/>
        <v>0.27</v>
      </c>
      <c r="AL33" s="54">
        <v>1000</v>
      </c>
      <c r="AM33" s="55">
        <v>538</v>
      </c>
      <c r="AN33" s="41">
        <v>500</v>
      </c>
      <c r="AO33" s="9">
        <v>500</v>
      </c>
      <c r="AP33" s="8"/>
      <c r="AQ33" s="8"/>
      <c r="AR33" s="8">
        <v>-2538</v>
      </c>
      <c r="AS33" s="2">
        <f t="shared" si="64"/>
        <v>2538</v>
      </c>
      <c r="AT33" s="2">
        <f t="shared" si="65"/>
        <v>0</v>
      </c>
      <c r="AU33" s="24">
        <f t="shared" si="3"/>
        <v>-2538</v>
      </c>
      <c r="AV33" s="54">
        <v>203</v>
      </c>
      <c r="AW33" s="54">
        <v>206</v>
      </c>
      <c r="AX33" s="41">
        <f t="shared" si="82"/>
        <v>3</v>
      </c>
      <c r="AY33" s="8">
        <v>24.71</v>
      </c>
      <c r="AZ33" s="9">
        <f t="shared" si="66"/>
        <v>74.13</v>
      </c>
      <c r="BA33" s="9">
        <v>183</v>
      </c>
      <c r="BB33" s="8">
        <v>-257</v>
      </c>
      <c r="BC33" s="2">
        <f t="shared" si="4"/>
        <v>257.13</v>
      </c>
      <c r="BD33" s="2">
        <f t="shared" si="5"/>
        <v>0.12999999999999545</v>
      </c>
      <c r="BE33" s="24">
        <f t="shared" si="6"/>
        <v>0.12999999999999545</v>
      </c>
      <c r="BF33" s="42">
        <f t="shared" si="84"/>
        <v>206</v>
      </c>
      <c r="BG33" s="41">
        <v>209</v>
      </c>
      <c r="BH33" s="41">
        <f t="shared" si="8"/>
        <v>3</v>
      </c>
      <c r="BI33" s="9">
        <f t="shared" si="9"/>
        <v>261.22640000000001</v>
      </c>
      <c r="BJ33" s="9">
        <v>214.12</v>
      </c>
      <c r="BK33" s="9">
        <f t="shared" si="10"/>
        <v>47.106400000000001</v>
      </c>
      <c r="BL33" s="9">
        <v>-261</v>
      </c>
      <c r="BM33" s="10">
        <f>SUMIF(ENERO!$B$2:$B$900,'EDC GENERAL'!$B33,ENERO!$E$2:$E$900)</f>
        <v>0</v>
      </c>
      <c r="BN33" s="10">
        <f t="shared" si="11"/>
        <v>-0.22640000000001237</v>
      </c>
      <c r="BO33" s="24">
        <f t="shared" si="12"/>
        <v>0.22640000000001237</v>
      </c>
      <c r="BP33" s="41">
        <f t="shared" si="13"/>
        <v>209</v>
      </c>
      <c r="BQ33" s="41">
        <v>213</v>
      </c>
      <c r="BR33" s="41">
        <f t="shared" si="14"/>
        <v>4</v>
      </c>
      <c r="BS33" s="9">
        <f t="shared" si="15"/>
        <v>278.53820000000002</v>
      </c>
      <c r="BT33" s="9">
        <v>228.31</v>
      </c>
      <c r="BU33" s="9">
        <f t="shared" si="16"/>
        <v>50.228200000000001</v>
      </c>
      <c r="BV33" s="9">
        <v>-279</v>
      </c>
      <c r="BW33" s="10">
        <f>SUMIF(ENERO!$B$2:$B$900,'EDC GENERAL'!$B33,ENERO!$E$2:$E$900)</f>
        <v>0</v>
      </c>
      <c r="BX33" s="10">
        <f t="shared" si="17"/>
        <v>0.46179999999998245</v>
      </c>
      <c r="BY33" s="24">
        <f t="shared" si="18"/>
        <v>-0.46179999999998245</v>
      </c>
      <c r="BZ33" s="41">
        <f t="shared" si="19"/>
        <v>213</v>
      </c>
      <c r="CA33" s="42">
        <v>217</v>
      </c>
      <c r="CB33" s="41">
        <f t="shared" si="20"/>
        <v>4</v>
      </c>
      <c r="CC33" s="24">
        <f t="shared" si="21"/>
        <v>278.53820000000002</v>
      </c>
      <c r="CD33" s="8">
        <v>228.31</v>
      </c>
      <c r="CE33" s="9">
        <f t="shared" si="83"/>
        <v>50.228200000000001</v>
      </c>
      <c r="CF33" s="8">
        <f t="shared" si="85"/>
        <v>0</v>
      </c>
      <c r="CG33" s="10">
        <v>278</v>
      </c>
      <c r="CH33" s="2">
        <f t="shared" si="23"/>
        <v>0.53820000000001755</v>
      </c>
      <c r="CJ33" s="41">
        <f t="shared" si="24"/>
        <v>217</v>
      </c>
      <c r="CK33" s="42">
        <v>222</v>
      </c>
      <c r="CL33" s="42">
        <f t="shared" si="25"/>
        <v>5</v>
      </c>
      <c r="CM33" s="8">
        <v>122.59</v>
      </c>
      <c r="CN33" s="9">
        <f t="shared" si="26"/>
        <v>26.969799999999999</v>
      </c>
      <c r="CO33" s="8">
        <f t="shared" si="86"/>
        <v>0</v>
      </c>
      <c r="CP33" s="8">
        <f t="shared" si="86"/>
        <v>0</v>
      </c>
      <c r="CQ33" s="10">
        <f>SUMIF('BANCO JUN'!$B$2:$B$300,'EDC GENERAL'!$B33,'BANCO JUN'!$E$2:$E$300)</f>
        <v>0</v>
      </c>
      <c r="CR33" s="2">
        <f t="shared" si="28"/>
        <v>149.5598</v>
      </c>
      <c r="CT33" s="10">
        <v>27</v>
      </c>
      <c r="CU33" s="42">
        <v>35</v>
      </c>
      <c r="CV33" s="42">
        <f t="shared" si="29"/>
        <v>8</v>
      </c>
      <c r="CW33" s="8">
        <f t="shared" si="87"/>
        <v>17</v>
      </c>
      <c r="CX33" s="8">
        <f t="shared" si="31"/>
        <v>136</v>
      </c>
      <c r="CY33" s="8">
        <f t="shared" si="87"/>
        <v>80</v>
      </c>
      <c r="CZ33" s="8">
        <f t="shared" si="87"/>
        <v>49</v>
      </c>
      <c r="DA33" s="10">
        <f>SUMIF('BANCO JUL'!$B$2:$B$300,'EDC GENERAL'!$B33,'BANCO JUL'!$E$2:$E$300)</f>
        <v>0</v>
      </c>
      <c r="DB33" s="10">
        <f t="shared" si="32"/>
        <v>-265</v>
      </c>
      <c r="DD33" s="42">
        <v>35</v>
      </c>
      <c r="DE33" s="42">
        <v>45</v>
      </c>
      <c r="DF33" s="42">
        <f t="shared" si="33"/>
        <v>10</v>
      </c>
      <c r="DG33" s="8">
        <f t="shared" si="88"/>
        <v>15</v>
      </c>
      <c r="DH33" s="8">
        <f t="shared" si="35"/>
        <v>150</v>
      </c>
      <c r="DI33" s="8">
        <f t="shared" si="88"/>
        <v>80</v>
      </c>
      <c r="DJ33" s="8">
        <f t="shared" si="88"/>
        <v>17</v>
      </c>
      <c r="DK33" s="10">
        <f>SUMIF('BANCO JUL'!$B$2:$B$300,'EDC GENERAL'!$B33,'BANCO JUL'!$E$2:$E$300)</f>
        <v>0</v>
      </c>
      <c r="DL33" s="10">
        <f t="shared" si="36"/>
        <v>-247</v>
      </c>
      <c r="DN33" s="42">
        <v>45</v>
      </c>
      <c r="DO33" s="42">
        <v>52</v>
      </c>
      <c r="DP33" s="42">
        <f t="shared" si="37"/>
        <v>7</v>
      </c>
      <c r="DQ33" s="8">
        <f t="shared" si="89"/>
        <v>16</v>
      </c>
      <c r="DR33" s="8">
        <f t="shared" si="39"/>
        <v>112</v>
      </c>
      <c r="DS33" s="8">
        <f t="shared" si="89"/>
        <v>80</v>
      </c>
      <c r="DT33" s="8">
        <f t="shared" si="89"/>
        <v>63</v>
      </c>
      <c r="DU33" s="10">
        <f>SUMIF('BANCO JUL'!$B$2:$B$300,'EDC GENERAL'!$B33,'BANCO JUL'!$E$2:$E$300)</f>
        <v>0</v>
      </c>
      <c r="DV33" s="10">
        <f t="shared" si="40"/>
        <v>-255</v>
      </c>
      <c r="DX33" s="42">
        <v>52</v>
      </c>
      <c r="DY33" s="42">
        <v>58</v>
      </c>
      <c r="DZ33" s="42">
        <f t="shared" si="41"/>
        <v>6</v>
      </c>
      <c r="EA33" s="8">
        <f t="shared" si="90"/>
        <v>15</v>
      </c>
      <c r="EB33" s="8">
        <f t="shared" si="43"/>
        <v>90</v>
      </c>
      <c r="EC33" s="8">
        <f t="shared" si="90"/>
        <v>80</v>
      </c>
      <c r="ED33" s="8">
        <f t="shared" si="90"/>
        <v>64</v>
      </c>
      <c r="EE33" s="10">
        <f>SUMIF('BANCO JUL'!$B$2:$B$300,'EDC GENERAL'!$B33,'BANCO JUL'!$E$2:$E$300)</f>
        <v>0</v>
      </c>
      <c r="EF33" s="10">
        <f t="shared" si="44"/>
        <v>-234</v>
      </c>
      <c r="EG33" s="24"/>
      <c r="EH33" s="42">
        <v>58</v>
      </c>
      <c r="EI33" s="42">
        <v>66.604399999999998</v>
      </c>
      <c r="EJ33" s="41">
        <f t="shared" si="45"/>
        <v>8.6043999999999983</v>
      </c>
      <c r="EK33" s="8">
        <f t="shared" si="91"/>
        <v>13.01</v>
      </c>
      <c r="EL33" s="8">
        <f t="shared" si="47"/>
        <v>111.94324399999998</v>
      </c>
      <c r="EM33" s="8">
        <f t="shared" si="91"/>
        <v>80</v>
      </c>
      <c r="EN33" s="8">
        <f t="shared" si="91"/>
        <v>21.79</v>
      </c>
      <c r="EO33" s="10">
        <f>SUMIF('BANCO NOV'!$B$2:$B$300,'EDC GENERAL'!$B33,'BANCO NOV'!$E$2:$E$300)</f>
        <v>0</v>
      </c>
      <c r="EP33" s="10">
        <f t="shared" si="48"/>
        <v>-213.73324399999998</v>
      </c>
      <c r="EQ33" s="24">
        <f t="shared" si="49"/>
        <v>213.73324399999998</v>
      </c>
      <c r="ER33" s="42">
        <v>66.604399999999998</v>
      </c>
      <c r="ES33" s="42">
        <v>70.400000000000006</v>
      </c>
      <c r="ET33" s="42">
        <f t="shared" si="50"/>
        <v>3.7956000000000074</v>
      </c>
      <c r="EU33" s="8">
        <f t="shared" si="92"/>
        <v>19.78</v>
      </c>
      <c r="EV33" s="8">
        <f t="shared" si="52"/>
        <v>75.07696800000015</v>
      </c>
      <c r="EW33" s="8">
        <f t="shared" si="92"/>
        <v>80</v>
      </c>
      <c r="EX33" s="8">
        <f t="shared" si="92"/>
        <v>62.02</v>
      </c>
      <c r="EY33" s="10">
        <f>SUMIF('BANCO DIC'!$B$2:$B$300,'EDC GENERAL'!$B33,'BANCO DIC'!$E$2:$E$300)</f>
        <v>0</v>
      </c>
      <c r="EZ33" s="10">
        <f t="shared" si="53"/>
        <v>-217.09696800000015</v>
      </c>
      <c r="FA33" s="24">
        <f t="shared" si="54"/>
        <v>217.09696800000015</v>
      </c>
      <c r="FB33" s="42">
        <v>70.400000000000006</v>
      </c>
      <c r="FC33" s="42">
        <v>80.2</v>
      </c>
      <c r="FD33" s="42">
        <f t="shared" si="55"/>
        <v>9.7999999999999972</v>
      </c>
      <c r="FE33" s="8">
        <f t="shared" si="93"/>
        <v>14.68234064785789</v>
      </c>
      <c r="FF33" s="8">
        <f t="shared" si="57"/>
        <v>143.88693834900727</v>
      </c>
      <c r="FG33" s="8">
        <f t="shared" si="93"/>
        <v>80</v>
      </c>
      <c r="FH33" s="8">
        <f t="shared" si="93"/>
        <v>26.942462147335423</v>
      </c>
      <c r="FI33" s="10">
        <f>SUMIF('BANCO DIC'!$B$2:$B$300,'EDC GENERAL'!$B33,'BANCO DIC'!$E$2:$E$300)</f>
        <v>0</v>
      </c>
      <c r="FJ33" s="10">
        <f t="shared" si="58"/>
        <v>-250.82940049634269</v>
      </c>
      <c r="FK33" s="24">
        <f t="shared" si="59"/>
        <v>250.82940049634269</v>
      </c>
      <c r="FL33" s="42">
        <v>80.2</v>
      </c>
      <c r="FM33" s="42"/>
      <c r="FN33" s="42">
        <f t="shared" si="60"/>
        <v>-80.2</v>
      </c>
      <c r="FO33" s="8">
        <f t="shared" si="94"/>
        <v>19.78</v>
      </c>
      <c r="FP33" s="8">
        <f t="shared" si="62"/>
        <v>-1586.3560000000002</v>
      </c>
      <c r="FQ33" s="8">
        <f t="shared" si="94"/>
        <v>80</v>
      </c>
      <c r="FR33" s="8">
        <f t="shared" si="94"/>
        <v>62.02</v>
      </c>
      <c r="FS33" s="10">
        <f>SUMIF('BANCO DIC'!$B$2:$B$300,'EDC GENERAL'!$B33,'BANCO DIC'!$E$2:$E$300)</f>
        <v>0</v>
      </c>
      <c r="FT33" s="10">
        <f t="shared" si="63"/>
        <v>1444.3360000000002</v>
      </c>
    </row>
    <row r="34" spans="1:176" ht="15.75" outlineLevel="1" thickBot="1" x14ac:dyDescent="0.3">
      <c r="A34" s="11" t="s">
        <v>445</v>
      </c>
      <c r="B34" s="74" t="s">
        <v>275</v>
      </c>
      <c r="C34" s="66"/>
      <c r="D34" s="12"/>
      <c r="E34" s="12"/>
      <c r="F34" s="63"/>
      <c r="G34" s="74"/>
      <c r="H34" s="74"/>
      <c r="I34" s="63"/>
      <c r="J34" s="66"/>
      <c r="L34" s="66"/>
      <c r="M34" s="12"/>
      <c r="N34" s="12"/>
      <c r="O34" s="63"/>
      <c r="P34" s="74"/>
      <c r="Q34" s="74"/>
      <c r="R34" s="63"/>
      <c r="S34" s="66"/>
      <c r="V34" s="13"/>
      <c r="W34" s="13"/>
      <c r="X34" s="13"/>
      <c r="Y34" s="13"/>
      <c r="Z34" s="13"/>
      <c r="AA34" s="13"/>
      <c r="AC34" s="74">
        <v>0.28000000000000003</v>
      </c>
      <c r="AD34" s="8"/>
      <c r="AE34" s="8"/>
      <c r="AF34" s="8"/>
      <c r="AG34" s="8"/>
      <c r="AH34" s="8"/>
      <c r="AI34" s="10">
        <f t="shared" si="81"/>
        <v>0</v>
      </c>
      <c r="AJ34" s="8"/>
      <c r="AK34" s="32">
        <f t="shared" si="0"/>
        <v>0.28000000000000003</v>
      </c>
      <c r="AL34" s="54">
        <v>1000</v>
      </c>
      <c r="AM34" s="55">
        <v>538</v>
      </c>
      <c r="AN34" s="41">
        <v>500</v>
      </c>
      <c r="AO34" s="9">
        <v>500</v>
      </c>
      <c r="AP34" s="8"/>
      <c r="AQ34" s="8"/>
      <c r="AR34" s="8">
        <v>-2538</v>
      </c>
      <c r="AS34" s="2">
        <f t="shared" si="64"/>
        <v>2538</v>
      </c>
      <c r="AT34" s="2">
        <f t="shared" si="65"/>
        <v>0</v>
      </c>
      <c r="AU34" s="24">
        <f t="shared" si="3"/>
        <v>-2538</v>
      </c>
      <c r="AV34" s="54">
        <v>126</v>
      </c>
      <c r="AW34" s="54">
        <v>129.30000000000001</v>
      </c>
      <c r="AX34" s="41">
        <f t="shared" si="82"/>
        <v>3.3000000000000114</v>
      </c>
      <c r="AY34" s="8">
        <v>24.71</v>
      </c>
      <c r="AZ34" s="9">
        <f t="shared" si="66"/>
        <v>81.543000000000291</v>
      </c>
      <c r="BA34" s="9">
        <v>183</v>
      </c>
      <c r="BB34" s="8">
        <v>-265</v>
      </c>
      <c r="BC34" s="2">
        <f t="shared" si="4"/>
        <v>264.54300000000029</v>
      </c>
      <c r="BD34" s="2">
        <f t="shared" si="5"/>
        <v>-0.45699999999970942</v>
      </c>
      <c r="BE34" s="24">
        <f t="shared" si="6"/>
        <v>-0.45699999999970942</v>
      </c>
      <c r="BF34" s="42">
        <f t="shared" si="84"/>
        <v>129.30000000000001</v>
      </c>
      <c r="BG34" s="41">
        <v>134</v>
      </c>
      <c r="BH34" s="41">
        <v>5</v>
      </c>
      <c r="BI34" s="9">
        <f t="shared" si="9"/>
        <v>296.44780000000003</v>
      </c>
      <c r="BJ34" s="9">
        <v>242.99</v>
      </c>
      <c r="BK34" s="9">
        <f t="shared" si="10"/>
        <v>53.457799999999999</v>
      </c>
      <c r="BL34" s="9">
        <v>-296</v>
      </c>
      <c r="BM34" s="10">
        <f>SUMIF(ENERO!$B$2:$B$900,'EDC GENERAL'!$B34,ENERO!$E$2:$E$900)</f>
        <v>0</v>
      </c>
      <c r="BN34" s="10">
        <f t="shared" si="11"/>
        <v>-0.44780000000002929</v>
      </c>
      <c r="BO34" s="24">
        <f t="shared" si="12"/>
        <v>0.44780000000002929</v>
      </c>
      <c r="BP34" s="41">
        <f t="shared" si="13"/>
        <v>134</v>
      </c>
      <c r="BQ34" s="41">
        <v>137</v>
      </c>
      <c r="BR34" s="41">
        <f t="shared" si="14"/>
        <v>3</v>
      </c>
      <c r="BS34" s="9">
        <f t="shared" si="15"/>
        <v>261.22640000000001</v>
      </c>
      <c r="BT34" s="9">
        <v>214.12</v>
      </c>
      <c r="BU34" s="9">
        <f t="shared" si="16"/>
        <v>47.106400000000001</v>
      </c>
      <c r="BV34" s="9">
        <f>BV$4</f>
        <v>0</v>
      </c>
      <c r="BW34" s="10">
        <f>SUMIF(ENERO!$B$2:$B$900,'EDC GENERAL'!$B34,ENERO!$E$2:$E$900)</f>
        <v>0</v>
      </c>
      <c r="BX34" s="10">
        <f t="shared" si="17"/>
        <v>-261.22640000000001</v>
      </c>
      <c r="BY34" s="24">
        <f t="shared" si="18"/>
        <v>261.22640000000001</v>
      </c>
      <c r="BZ34" s="41">
        <f t="shared" si="19"/>
        <v>137</v>
      </c>
      <c r="CA34" s="42">
        <v>141</v>
      </c>
      <c r="CB34" s="41">
        <f t="shared" si="20"/>
        <v>4</v>
      </c>
      <c r="CC34" s="24">
        <f t="shared" si="21"/>
        <v>278.53820000000002</v>
      </c>
      <c r="CD34" s="8">
        <v>228.31</v>
      </c>
      <c r="CE34" s="9">
        <f t="shared" si="83"/>
        <v>50.228200000000001</v>
      </c>
      <c r="CF34" s="8">
        <f t="shared" si="85"/>
        <v>0</v>
      </c>
      <c r="CG34" s="10">
        <f>SUMIF('BANCO MAY'!$B$2:$B$300,'EDC GENERAL'!$B34,'BANCO MAY'!$E$2:$E$300)</f>
        <v>0</v>
      </c>
      <c r="CH34" s="2">
        <f t="shared" si="23"/>
        <v>278.53820000000002</v>
      </c>
      <c r="CJ34" s="41">
        <f t="shared" si="24"/>
        <v>141</v>
      </c>
      <c r="CK34" s="42">
        <v>143</v>
      </c>
      <c r="CL34" s="42">
        <f t="shared" si="25"/>
        <v>2</v>
      </c>
      <c r="CM34" s="8">
        <v>79.44</v>
      </c>
      <c r="CN34" s="9">
        <f t="shared" si="26"/>
        <v>17.476800000000001</v>
      </c>
      <c r="CO34" s="8">
        <f t="shared" si="86"/>
        <v>0</v>
      </c>
      <c r="CP34" s="8">
        <f t="shared" si="86"/>
        <v>0</v>
      </c>
      <c r="CQ34" s="10">
        <f>SUMIF('BANCO JUN'!$B$2:$B$300,'EDC GENERAL'!$B34,'BANCO JUN'!$E$2:$E$300)</f>
        <v>0</v>
      </c>
      <c r="CR34" s="2">
        <f t="shared" si="28"/>
        <v>96.916799999999995</v>
      </c>
      <c r="CT34" s="10">
        <v>23</v>
      </c>
      <c r="CU34" s="42">
        <v>28</v>
      </c>
      <c r="CV34" s="42">
        <f t="shared" si="29"/>
        <v>5</v>
      </c>
      <c r="CW34" s="8">
        <f t="shared" si="87"/>
        <v>17</v>
      </c>
      <c r="CX34" s="8">
        <f t="shared" si="31"/>
        <v>85</v>
      </c>
      <c r="CY34" s="8">
        <f t="shared" si="87"/>
        <v>80</v>
      </c>
      <c r="CZ34" s="8">
        <f t="shared" si="87"/>
        <v>49</v>
      </c>
      <c r="DA34" s="10">
        <f>SUMIF('BANCO JUL'!$B$2:$B$300,'EDC GENERAL'!$B34,'BANCO JUL'!$E$2:$E$300)</f>
        <v>0</v>
      </c>
      <c r="DB34" s="10">
        <f t="shared" si="32"/>
        <v>-214</v>
      </c>
      <c r="DD34" s="42">
        <v>28</v>
      </c>
      <c r="DE34" s="42">
        <v>32</v>
      </c>
      <c r="DF34" s="42">
        <f t="shared" si="33"/>
        <v>4</v>
      </c>
      <c r="DG34" s="8">
        <f t="shared" si="88"/>
        <v>15</v>
      </c>
      <c r="DH34" s="8">
        <f t="shared" si="35"/>
        <v>60</v>
      </c>
      <c r="DI34" s="8">
        <f t="shared" si="88"/>
        <v>80</v>
      </c>
      <c r="DJ34" s="8">
        <f t="shared" si="88"/>
        <v>17</v>
      </c>
      <c r="DK34" s="10">
        <f>SUMIF('BANCO JUL'!$B$2:$B$300,'EDC GENERAL'!$B34,'BANCO JUL'!$E$2:$E$300)</f>
        <v>0</v>
      </c>
      <c r="DL34" s="10">
        <f t="shared" si="36"/>
        <v>-157</v>
      </c>
      <c r="DN34" s="42">
        <v>32</v>
      </c>
      <c r="DO34" s="42">
        <v>36</v>
      </c>
      <c r="DP34" s="42">
        <f t="shared" si="37"/>
        <v>4</v>
      </c>
      <c r="DQ34" s="8">
        <f t="shared" si="89"/>
        <v>16</v>
      </c>
      <c r="DR34" s="8">
        <f t="shared" si="39"/>
        <v>64</v>
      </c>
      <c r="DS34" s="8">
        <f t="shared" si="89"/>
        <v>80</v>
      </c>
      <c r="DT34" s="8">
        <f t="shared" si="89"/>
        <v>63</v>
      </c>
      <c r="DU34" s="10">
        <f>SUMIF('BANCO JUL'!$B$2:$B$300,'EDC GENERAL'!$B34,'BANCO JUL'!$E$2:$E$300)</f>
        <v>0</v>
      </c>
      <c r="DV34" s="10">
        <f t="shared" si="40"/>
        <v>-207</v>
      </c>
      <c r="DX34" s="42">
        <v>36</v>
      </c>
      <c r="DY34" s="42">
        <v>40</v>
      </c>
      <c r="DZ34" s="42">
        <f t="shared" si="41"/>
        <v>4</v>
      </c>
      <c r="EA34" s="8">
        <f t="shared" si="90"/>
        <v>15</v>
      </c>
      <c r="EB34" s="8">
        <f t="shared" si="43"/>
        <v>60</v>
      </c>
      <c r="EC34" s="8">
        <f t="shared" si="90"/>
        <v>80</v>
      </c>
      <c r="ED34" s="8">
        <f t="shared" si="90"/>
        <v>64</v>
      </c>
      <c r="EE34" s="10">
        <f>SUMIF('BANCO JUL'!$B$2:$B$300,'EDC GENERAL'!$B34,'BANCO JUL'!$E$2:$E$300)</f>
        <v>0</v>
      </c>
      <c r="EF34" s="10">
        <f t="shared" si="44"/>
        <v>-204</v>
      </c>
      <c r="EG34" s="24"/>
      <c r="EH34" s="42">
        <v>40</v>
      </c>
      <c r="EI34" s="42">
        <v>46.165999999999997</v>
      </c>
      <c r="EJ34" s="41">
        <f t="shared" si="45"/>
        <v>6.1659999999999968</v>
      </c>
      <c r="EK34" s="8">
        <f t="shared" si="91"/>
        <v>13.01</v>
      </c>
      <c r="EL34" s="8">
        <f t="shared" si="47"/>
        <v>80.219659999999962</v>
      </c>
      <c r="EM34" s="8">
        <f t="shared" si="91"/>
        <v>80</v>
      </c>
      <c r="EN34" s="8">
        <f t="shared" si="91"/>
        <v>21.79</v>
      </c>
      <c r="EO34" s="10">
        <f>SUMIF('BANCO NOV'!$B$2:$B$300,'EDC GENERAL'!$B34,'BANCO NOV'!$E$2:$E$300)</f>
        <v>0</v>
      </c>
      <c r="EP34" s="10">
        <f t="shared" si="48"/>
        <v>-182.00965999999997</v>
      </c>
      <c r="EQ34" s="24">
        <f t="shared" si="49"/>
        <v>182.00965999999997</v>
      </c>
      <c r="ER34" s="42">
        <v>46.165999999999997</v>
      </c>
      <c r="ES34" s="42">
        <v>50.78</v>
      </c>
      <c r="ET34" s="42">
        <f t="shared" si="50"/>
        <v>4.6140000000000043</v>
      </c>
      <c r="EU34" s="8">
        <f t="shared" si="92"/>
        <v>19.78</v>
      </c>
      <c r="EV34" s="8">
        <f t="shared" si="52"/>
        <v>91.264920000000089</v>
      </c>
      <c r="EW34" s="8">
        <f t="shared" si="92"/>
        <v>80</v>
      </c>
      <c r="EX34" s="8">
        <f t="shared" si="92"/>
        <v>62.02</v>
      </c>
      <c r="EY34" s="10">
        <f>SUMIF('BANCO DIC'!$B$2:$B$300,'EDC GENERAL'!$B34,'BANCO DIC'!$E$2:$E$300)</f>
        <v>0</v>
      </c>
      <c r="EZ34" s="10">
        <f t="shared" si="53"/>
        <v>-233.28492000000008</v>
      </c>
      <c r="FA34" s="24">
        <f t="shared" si="54"/>
        <v>233.28492000000008</v>
      </c>
      <c r="FB34" s="42">
        <v>50.78</v>
      </c>
      <c r="FC34" s="42">
        <v>55</v>
      </c>
      <c r="FD34" s="42">
        <f t="shared" si="55"/>
        <v>4.2199999999999989</v>
      </c>
      <c r="FE34" s="8">
        <f t="shared" si="93"/>
        <v>14.68234064785789</v>
      </c>
      <c r="FF34" s="8">
        <f t="shared" si="57"/>
        <v>61.959477533960282</v>
      </c>
      <c r="FG34" s="8">
        <f t="shared" si="93"/>
        <v>80</v>
      </c>
      <c r="FH34" s="8">
        <f t="shared" si="93"/>
        <v>26.942462147335423</v>
      </c>
      <c r="FI34" s="10">
        <f>SUMIF('BANCO DIC'!$B$2:$B$300,'EDC GENERAL'!$B34,'BANCO DIC'!$E$2:$E$300)</f>
        <v>0</v>
      </c>
      <c r="FJ34" s="10">
        <f t="shared" si="58"/>
        <v>-168.90193968129572</v>
      </c>
      <c r="FK34" s="24">
        <f t="shared" si="59"/>
        <v>168.90193968129572</v>
      </c>
      <c r="FL34" s="42">
        <v>55</v>
      </c>
      <c r="FM34" s="42"/>
      <c r="FN34" s="42">
        <f t="shared" si="60"/>
        <v>-55</v>
      </c>
      <c r="FO34" s="8">
        <f t="shared" si="94"/>
        <v>19.78</v>
      </c>
      <c r="FP34" s="8">
        <f t="shared" si="62"/>
        <v>-1087.9000000000001</v>
      </c>
      <c r="FQ34" s="8">
        <f t="shared" si="94"/>
        <v>80</v>
      </c>
      <c r="FR34" s="8">
        <f t="shared" si="94"/>
        <v>62.02</v>
      </c>
      <c r="FS34" s="10">
        <f>SUMIF('BANCO DIC'!$B$2:$B$300,'EDC GENERAL'!$B34,'BANCO DIC'!$E$2:$E$300)</f>
        <v>0</v>
      </c>
      <c r="FT34" s="10">
        <f t="shared" si="63"/>
        <v>945.88000000000011</v>
      </c>
    </row>
    <row r="35" spans="1:176" ht="15.75" outlineLevel="1" thickBot="1" x14ac:dyDescent="0.3">
      <c r="A35" s="11" t="s">
        <v>446</v>
      </c>
      <c r="B35" s="74" t="s">
        <v>276</v>
      </c>
      <c r="C35" s="66"/>
      <c r="D35" s="12"/>
      <c r="E35" s="12"/>
      <c r="F35" s="63"/>
      <c r="G35" s="74"/>
      <c r="H35" s="74"/>
      <c r="I35" s="63"/>
      <c r="J35" s="66"/>
      <c r="L35" s="66"/>
      <c r="M35" s="12"/>
      <c r="N35" s="12"/>
      <c r="O35" s="63"/>
      <c r="P35" s="74"/>
      <c r="Q35" s="74"/>
      <c r="R35" s="63"/>
      <c r="S35" s="66"/>
      <c r="V35" s="13"/>
      <c r="W35" s="13"/>
      <c r="X35" s="13"/>
      <c r="Y35" s="13"/>
      <c r="Z35" s="13"/>
      <c r="AA35" s="13"/>
      <c r="AC35" s="74">
        <v>0.28999999999999998</v>
      </c>
      <c r="AD35" s="8"/>
      <c r="AE35" s="8"/>
      <c r="AF35" s="8"/>
      <c r="AG35" s="8"/>
      <c r="AH35" s="8"/>
      <c r="AI35" s="10">
        <f t="shared" si="81"/>
        <v>0</v>
      </c>
      <c r="AJ35" s="8"/>
      <c r="AK35" s="32">
        <f t="shared" si="0"/>
        <v>0.28999999999999998</v>
      </c>
      <c r="AL35" s="54">
        <v>1000</v>
      </c>
      <c r="AM35" s="55">
        <v>538</v>
      </c>
      <c r="AN35" s="41">
        <v>500</v>
      </c>
      <c r="AO35" s="9">
        <v>500</v>
      </c>
      <c r="AP35" s="8"/>
      <c r="AQ35" s="8"/>
      <c r="AR35" s="8">
        <v>-2538</v>
      </c>
      <c r="AS35" s="2">
        <f t="shared" si="64"/>
        <v>2538</v>
      </c>
      <c r="AT35" s="2">
        <f t="shared" si="65"/>
        <v>0</v>
      </c>
      <c r="AU35" s="24">
        <f t="shared" si="3"/>
        <v>-2538</v>
      </c>
      <c r="AV35" s="54">
        <v>180</v>
      </c>
      <c r="AW35" s="54">
        <v>186.3</v>
      </c>
      <c r="AX35" s="41">
        <f t="shared" si="82"/>
        <v>6.3000000000000114</v>
      </c>
      <c r="AY35" s="8">
        <v>24.71</v>
      </c>
      <c r="AZ35" s="9">
        <f t="shared" si="66"/>
        <v>155.67300000000029</v>
      </c>
      <c r="BA35" s="9">
        <v>183</v>
      </c>
      <c r="BB35" s="8">
        <v>-339</v>
      </c>
      <c r="BC35" s="2">
        <f t="shared" si="4"/>
        <v>338.67300000000029</v>
      </c>
      <c r="BD35" s="2">
        <f t="shared" si="5"/>
        <v>-0.32699999999971396</v>
      </c>
      <c r="BE35" s="24">
        <f t="shared" si="6"/>
        <v>-0.32699999999971396</v>
      </c>
      <c r="BF35" s="42">
        <f t="shared" si="84"/>
        <v>186.3</v>
      </c>
      <c r="BG35" s="41">
        <v>198</v>
      </c>
      <c r="BH35" s="41">
        <v>12</v>
      </c>
      <c r="BI35" s="9">
        <f t="shared" si="9"/>
        <v>436.9674</v>
      </c>
      <c r="BJ35" s="9">
        <v>358.17</v>
      </c>
      <c r="BK35" s="9">
        <f t="shared" si="10"/>
        <v>78.79740000000001</v>
      </c>
      <c r="BL35" s="9">
        <v>-437</v>
      </c>
      <c r="BM35" s="10">
        <f>SUMIF(ENERO!$B$2:$B$900,'EDC GENERAL'!$B35,ENERO!$E$2:$E$900)</f>
        <v>0</v>
      </c>
      <c r="BN35" s="10">
        <f t="shared" si="11"/>
        <v>3.2600000000002183E-2</v>
      </c>
      <c r="BO35" s="24">
        <f t="shared" si="12"/>
        <v>-3.2600000000002183E-2</v>
      </c>
      <c r="BP35" s="41">
        <f t="shared" si="13"/>
        <v>198</v>
      </c>
      <c r="BQ35" s="41">
        <v>211</v>
      </c>
      <c r="BR35" s="41">
        <f t="shared" si="14"/>
        <v>13</v>
      </c>
      <c r="BS35" s="9">
        <f t="shared" si="15"/>
        <v>458.26859999999999</v>
      </c>
      <c r="BT35" s="9">
        <v>375.63</v>
      </c>
      <c r="BU35" s="9">
        <f t="shared" si="16"/>
        <v>82.638599999999997</v>
      </c>
      <c r="BV35" s="9">
        <v>-458</v>
      </c>
      <c r="BW35" s="10">
        <f>SUMIF(ENERO!$B$2:$B$900,'EDC GENERAL'!$B35,ENERO!$E$2:$E$900)</f>
        <v>0</v>
      </c>
      <c r="BX35" s="10">
        <f t="shared" si="17"/>
        <v>-0.26859999999999218</v>
      </c>
      <c r="BY35" s="24">
        <f t="shared" si="18"/>
        <v>0.26859999999999218</v>
      </c>
      <c r="BZ35" s="41">
        <f t="shared" si="19"/>
        <v>211</v>
      </c>
      <c r="CA35" s="42">
        <v>220</v>
      </c>
      <c r="CB35" s="41">
        <f t="shared" si="20"/>
        <v>9</v>
      </c>
      <c r="CC35" s="24">
        <f t="shared" si="21"/>
        <v>374.50340000000006</v>
      </c>
      <c r="CD35" s="8">
        <v>306.97000000000003</v>
      </c>
      <c r="CE35" s="9">
        <f t="shared" si="83"/>
        <v>67.5334</v>
      </c>
      <c r="CF35" s="8">
        <f t="shared" si="85"/>
        <v>0</v>
      </c>
      <c r="CG35" s="10">
        <v>375</v>
      </c>
      <c r="CH35" s="2">
        <f t="shared" si="23"/>
        <v>-0.49659999999994398</v>
      </c>
      <c r="CJ35" s="41">
        <f t="shared" si="24"/>
        <v>220</v>
      </c>
      <c r="CK35" s="42">
        <v>231</v>
      </c>
      <c r="CL35" s="42">
        <f t="shared" si="25"/>
        <v>11</v>
      </c>
      <c r="CM35" s="9">
        <v>221.97</v>
      </c>
      <c r="CN35" s="9">
        <f t="shared" si="26"/>
        <v>48.833399999999997</v>
      </c>
      <c r="CO35" s="8">
        <f t="shared" si="86"/>
        <v>0</v>
      </c>
      <c r="CP35" s="8">
        <f t="shared" si="86"/>
        <v>0</v>
      </c>
      <c r="CQ35" s="10">
        <f>SUMIF('BANCO JUN'!$B$2:$B$300,'EDC GENERAL'!$B35,'BANCO JUN'!$E$2:$E$300)</f>
        <v>0</v>
      </c>
      <c r="CR35" s="2">
        <f t="shared" si="28"/>
        <v>270.80340000000001</v>
      </c>
      <c r="CT35" s="10">
        <v>22</v>
      </c>
      <c r="CU35" s="42">
        <v>29</v>
      </c>
      <c r="CV35" s="42">
        <f t="shared" si="29"/>
        <v>7</v>
      </c>
      <c r="CW35" s="8">
        <f t="shared" si="87"/>
        <v>17</v>
      </c>
      <c r="CX35" s="8">
        <f t="shared" si="31"/>
        <v>119</v>
      </c>
      <c r="CY35" s="8">
        <f t="shared" si="87"/>
        <v>80</v>
      </c>
      <c r="CZ35" s="8">
        <f t="shared" si="87"/>
        <v>49</v>
      </c>
      <c r="DA35" s="10">
        <f>SUMIF('BANCO JUL'!$B$2:$B$300,'EDC GENERAL'!$B35,'BANCO JUL'!$E$2:$E$300)</f>
        <v>0</v>
      </c>
      <c r="DB35" s="10">
        <f t="shared" si="32"/>
        <v>-248</v>
      </c>
      <c r="DD35" s="42">
        <v>29</v>
      </c>
      <c r="DE35" s="42">
        <v>30</v>
      </c>
      <c r="DF35" s="42">
        <f t="shared" si="33"/>
        <v>1</v>
      </c>
      <c r="DG35" s="8">
        <f t="shared" si="88"/>
        <v>15</v>
      </c>
      <c r="DH35" s="8">
        <f t="shared" si="35"/>
        <v>15</v>
      </c>
      <c r="DI35" s="8">
        <f t="shared" si="88"/>
        <v>80</v>
      </c>
      <c r="DJ35" s="8">
        <f t="shared" si="88"/>
        <v>17</v>
      </c>
      <c r="DK35" s="10">
        <f>SUMIF('BANCO JUL'!$B$2:$B$300,'EDC GENERAL'!$B35,'BANCO JUL'!$E$2:$E$300)</f>
        <v>0</v>
      </c>
      <c r="DL35" s="10">
        <f t="shared" si="36"/>
        <v>-112</v>
      </c>
      <c r="DN35" s="42">
        <v>30</v>
      </c>
      <c r="DO35" s="42">
        <v>33</v>
      </c>
      <c r="DP35" s="42">
        <f t="shared" si="37"/>
        <v>3</v>
      </c>
      <c r="DQ35" s="8">
        <f t="shared" si="89"/>
        <v>16</v>
      </c>
      <c r="DR35" s="8">
        <f t="shared" si="39"/>
        <v>48</v>
      </c>
      <c r="DS35" s="8">
        <f t="shared" si="89"/>
        <v>80</v>
      </c>
      <c r="DT35" s="8">
        <f t="shared" si="89"/>
        <v>63</v>
      </c>
      <c r="DU35" s="10">
        <f>SUMIF('BANCO JUL'!$B$2:$B$300,'EDC GENERAL'!$B35,'BANCO JUL'!$E$2:$E$300)</f>
        <v>0</v>
      </c>
      <c r="DV35" s="10">
        <f t="shared" si="40"/>
        <v>-191</v>
      </c>
      <c r="DX35" s="42">
        <v>33</v>
      </c>
      <c r="DY35" s="42">
        <v>35</v>
      </c>
      <c r="DZ35" s="42">
        <f t="shared" si="41"/>
        <v>2</v>
      </c>
      <c r="EA35" s="8">
        <f t="shared" si="90"/>
        <v>15</v>
      </c>
      <c r="EB35" s="8">
        <f t="shared" si="43"/>
        <v>30</v>
      </c>
      <c r="EC35" s="8">
        <f t="shared" si="90"/>
        <v>80</v>
      </c>
      <c r="ED35" s="8">
        <f t="shared" si="90"/>
        <v>64</v>
      </c>
      <c r="EE35" s="10">
        <f>SUMIF('BANCO JUL'!$B$2:$B$300,'EDC GENERAL'!$B35,'BANCO JUL'!$E$2:$E$300)</f>
        <v>0</v>
      </c>
      <c r="EF35" s="10">
        <f t="shared" si="44"/>
        <v>-174</v>
      </c>
      <c r="EG35" s="24"/>
      <c r="EH35" s="42">
        <v>35</v>
      </c>
      <c r="EI35" s="42">
        <v>44.077399999999997</v>
      </c>
      <c r="EJ35" s="41">
        <f t="shared" si="45"/>
        <v>9.0773999999999972</v>
      </c>
      <c r="EK35" s="8">
        <f t="shared" si="91"/>
        <v>13.01</v>
      </c>
      <c r="EL35" s="8">
        <f t="shared" si="47"/>
        <v>118.09697399999996</v>
      </c>
      <c r="EM35" s="8">
        <f t="shared" si="91"/>
        <v>80</v>
      </c>
      <c r="EN35" s="8">
        <f t="shared" si="91"/>
        <v>21.79</v>
      </c>
      <c r="EO35" s="10">
        <f>SUMIF('BANCO NOV'!$B$2:$B$300,'EDC GENERAL'!$B35,'BANCO NOV'!$E$2:$E$300)</f>
        <v>0</v>
      </c>
      <c r="EP35" s="10">
        <f t="shared" si="48"/>
        <v>-219.88697399999995</v>
      </c>
      <c r="EQ35" s="24">
        <f t="shared" si="49"/>
        <v>219.88697399999995</v>
      </c>
      <c r="ER35" s="42">
        <v>44.077399999999997</v>
      </c>
      <c r="ES35" s="42">
        <v>50.764000000000003</v>
      </c>
      <c r="ET35" s="42">
        <f t="shared" si="50"/>
        <v>6.6866000000000057</v>
      </c>
      <c r="EU35" s="8">
        <f t="shared" si="92"/>
        <v>19.78</v>
      </c>
      <c r="EV35" s="8">
        <f t="shared" si="52"/>
        <v>132.26094800000013</v>
      </c>
      <c r="EW35" s="8">
        <f t="shared" si="92"/>
        <v>80</v>
      </c>
      <c r="EX35" s="8">
        <f t="shared" si="92"/>
        <v>62.02</v>
      </c>
      <c r="EY35" s="10">
        <f>SUMIF('BANCO DIC'!$B$2:$B$300,'EDC GENERAL'!$B35,'BANCO DIC'!$E$2:$E$300)</f>
        <v>0</v>
      </c>
      <c r="EZ35" s="10">
        <f t="shared" si="53"/>
        <v>-274.28094800000014</v>
      </c>
      <c r="FA35" s="24">
        <f t="shared" si="54"/>
        <v>274.28094800000014</v>
      </c>
      <c r="FB35" s="42">
        <v>50.764000000000003</v>
      </c>
      <c r="FC35" s="42">
        <v>59.095999999999997</v>
      </c>
      <c r="FD35" s="42">
        <f t="shared" si="55"/>
        <v>8.3319999999999936</v>
      </c>
      <c r="FE35" s="8">
        <f t="shared" si="93"/>
        <v>14.68234064785789</v>
      </c>
      <c r="FF35" s="8">
        <f t="shared" si="57"/>
        <v>122.33326227795185</v>
      </c>
      <c r="FG35" s="8">
        <f t="shared" si="93"/>
        <v>80</v>
      </c>
      <c r="FH35" s="8">
        <f t="shared" si="93"/>
        <v>26.942462147335423</v>
      </c>
      <c r="FI35" s="10">
        <f>SUMIF('BANCO DIC'!$B$2:$B$300,'EDC GENERAL'!$B35,'BANCO DIC'!$E$2:$E$300)</f>
        <v>0</v>
      </c>
      <c r="FJ35" s="10">
        <f t="shared" si="58"/>
        <v>-229.27572442528728</v>
      </c>
      <c r="FK35" s="24">
        <f t="shared" si="59"/>
        <v>229.27572442528728</v>
      </c>
      <c r="FL35" s="42">
        <v>59.095999999999997</v>
      </c>
      <c r="FM35" s="42"/>
      <c r="FN35" s="42">
        <f t="shared" si="60"/>
        <v>-59.095999999999997</v>
      </c>
      <c r="FO35" s="8">
        <f t="shared" si="94"/>
        <v>19.78</v>
      </c>
      <c r="FP35" s="8">
        <f t="shared" si="62"/>
        <v>-1168.9188799999999</v>
      </c>
      <c r="FQ35" s="8">
        <f t="shared" si="94"/>
        <v>80</v>
      </c>
      <c r="FR35" s="8">
        <f t="shared" si="94"/>
        <v>62.02</v>
      </c>
      <c r="FS35" s="10">
        <f>SUMIF('BANCO DIC'!$B$2:$B$300,'EDC GENERAL'!$B35,'BANCO DIC'!$E$2:$E$300)</f>
        <v>0</v>
      </c>
      <c r="FT35" s="10">
        <f t="shared" si="63"/>
        <v>1026.89888</v>
      </c>
    </row>
    <row r="36" spans="1:176" ht="15.75" outlineLevel="1" thickBot="1" x14ac:dyDescent="0.3">
      <c r="A36" s="11" t="s">
        <v>447</v>
      </c>
      <c r="B36" s="74" t="s">
        <v>277</v>
      </c>
      <c r="C36" s="66"/>
      <c r="D36" s="12"/>
      <c r="E36" s="12"/>
      <c r="F36" s="63"/>
      <c r="G36" s="74"/>
      <c r="H36" s="74"/>
      <c r="I36" s="63"/>
      <c r="J36" s="66"/>
      <c r="L36" s="66"/>
      <c r="M36" s="12"/>
      <c r="N36" s="12"/>
      <c r="O36" s="63"/>
      <c r="P36" s="74"/>
      <c r="Q36" s="74"/>
      <c r="R36" s="63"/>
      <c r="S36" s="66"/>
      <c r="V36" s="13"/>
      <c r="W36" s="13"/>
      <c r="X36" s="13"/>
      <c r="Y36" s="13"/>
      <c r="Z36" s="13"/>
      <c r="AA36" s="13"/>
      <c r="AC36" s="74">
        <v>0.3</v>
      </c>
      <c r="AD36" s="8"/>
      <c r="AE36" s="8"/>
      <c r="AF36" s="8"/>
      <c r="AG36" s="8"/>
      <c r="AH36" s="8"/>
      <c r="AI36" s="10">
        <f t="shared" si="81"/>
        <v>0</v>
      </c>
      <c r="AJ36" s="8"/>
      <c r="AK36" s="32">
        <f t="shared" si="0"/>
        <v>0.3</v>
      </c>
      <c r="AL36" s="54">
        <v>1000</v>
      </c>
      <c r="AM36" s="55">
        <v>538</v>
      </c>
      <c r="AN36" s="41">
        <v>500</v>
      </c>
      <c r="AO36" s="9">
        <v>500</v>
      </c>
      <c r="AP36" s="8"/>
      <c r="AQ36" s="8"/>
      <c r="AR36" s="8">
        <v>-2538</v>
      </c>
      <c r="AS36" s="2">
        <f t="shared" si="64"/>
        <v>2538</v>
      </c>
      <c r="AT36" s="2">
        <f t="shared" si="65"/>
        <v>0</v>
      </c>
      <c r="AU36" s="24">
        <f t="shared" si="3"/>
        <v>-2538</v>
      </c>
      <c r="AV36" s="54">
        <v>16</v>
      </c>
      <c r="AW36" s="54">
        <v>17</v>
      </c>
      <c r="AX36" s="41">
        <f t="shared" si="82"/>
        <v>1</v>
      </c>
      <c r="AY36" s="8">
        <v>24.71</v>
      </c>
      <c r="AZ36" s="9">
        <f t="shared" si="66"/>
        <v>24.71</v>
      </c>
      <c r="BA36" s="9">
        <v>183</v>
      </c>
      <c r="BB36" s="8">
        <v>-207</v>
      </c>
      <c r="BC36" s="2">
        <f t="shared" si="4"/>
        <v>207.71</v>
      </c>
      <c r="BD36" s="2">
        <f t="shared" si="5"/>
        <v>0.71000000000000796</v>
      </c>
      <c r="BE36" s="24">
        <f t="shared" si="6"/>
        <v>0.71000000000000796</v>
      </c>
      <c r="BF36" s="42">
        <f t="shared" si="84"/>
        <v>17</v>
      </c>
      <c r="BG36" s="41">
        <v>21</v>
      </c>
      <c r="BH36" s="41">
        <f t="shared" si="8"/>
        <v>4</v>
      </c>
      <c r="BI36" s="9">
        <f t="shared" si="9"/>
        <v>278.53820000000002</v>
      </c>
      <c r="BJ36" s="9">
        <v>228.31</v>
      </c>
      <c r="BK36" s="9">
        <f t="shared" si="10"/>
        <v>50.228200000000001</v>
      </c>
      <c r="BL36" s="9">
        <v>-278</v>
      </c>
      <c r="BM36" s="10">
        <f>SUMIF(ENERO!$B$2:$B$900,'EDC GENERAL'!$B36,ENERO!$E$2:$E$900)</f>
        <v>0</v>
      </c>
      <c r="BN36" s="10">
        <f t="shared" si="11"/>
        <v>-0.53820000000001755</v>
      </c>
      <c r="BO36" s="24">
        <f t="shared" si="12"/>
        <v>0.53820000000001755</v>
      </c>
      <c r="BP36" s="41">
        <f t="shared" si="13"/>
        <v>21</v>
      </c>
      <c r="BQ36" s="41">
        <v>26</v>
      </c>
      <c r="BR36" s="41">
        <f t="shared" si="14"/>
        <v>5</v>
      </c>
      <c r="BS36" s="9">
        <f t="shared" si="15"/>
        <v>296.44780000000003</v>
      </c>
      <c r="BT36" s="9">
        <v>242.99</v>
      </c>
      <c r="BU36" s="9">
        <f t="shared" si="16"/>
        <v>53.457799999999999</v>
      </c>
      <c r="BV36" s="9">
        <v>-296.45</v>
      </c>
      <c r="BW36" s="10">
        <f>SUMIF(ENERO!$B$2:$B$900,'EDC GENERAL'!$B36,ENERO!$E$2:$E$900)</f>
        <v>0</v>
      </c>
      <c r="BX36" s="10">
        <f t="shared" si="17"/>
        <v>2.1999999999593456E-3</v>
      </c>
      <c r="BY36" s="24">
        <f t="shared" si="18"/>
        <v>-2.1999999999593456E-3</v>
      </c>
      <c r="BZ36" s="41">
        <f t="shared" si="19"/>
        <v>26</v>
      </c>
      <c r="CA36" s="42">
        <v>30</v>
      </c>
      <c r="CB36" s="41">
        <f t="shared" si="20"/>
        <v>4</v>
      </c>
      <c r="CC36" s="24">
        <f t="shared" si="21"/>
        <v>278.53820000000002</v>
      </c>
      <c r="CD36" s="8">
        <v>228.31</v>
      </c>
      <c r="CE36" s="9">
        <f t="shared" si="83"/>
        <v>50.228200000000001</v>
      </c>
      <c r="CF36" s="8">
        <f t="shared" si="85"/>
        <v>0</v>
      </c>
      <c r="CG36" s="10">
        <v>278.55</v>
      </c>
      <c r="CH36" s="2">
        <f t="shared" si="23"/>
        <v>-1.1799999999993815E-2</v>
      </c>
      <c r="CJ36" s="41">
        <f t="shared" si="24"/>
        <v>30</v>
      </c>
      <c r="CK36" s="42">
        <v>35</v>
      </c>
      <c r="CL36" s="42">
        <f t="shared" si="25"/>
        <v>5</v>
      </c>
      <c r="CM36" s="8">
        <v>122.59</v>
      </c>
      <c r="CN36" s="9">
        <f t="shared" si="26"/>
        <v>26.969799999999999</v>
      </c>
      <c r="CO36" s="8">
        <f t="shared" si="86"/>
        <v>0</v>
      </c>
      <c r="CP36" s="8">
        <f t="shared" si="86"/>
        <v>0</v>
      </c>
      <c r="CQ36" s="10">
        <f>SUMIF('BANCO JUN'!$B$2:$B$300,'EDC GENERAL'!$B36,'BANCO JUN'!$E$2:$E$300)</f>
        <v>0</v>
      </c>
      <c r="CR36" s="2">
        <f t="shared" si="28"/>
        <v>149.5598</v>
      </c>
      <c r="CT36" s="10">
        <v>1</v>
      </c>
      <c r="CU36" s="42">
        <v>1</v>
      </c>
      <c r="CV36" s="42">
        <f t="shared" si="29"/>
        <v>0</v>
      </c>
      <c r="CW36" s="8">
        <f t="shared" si="87"/>
        <v>17</v>
      </c>
      <c r="CX36" s="8">
        <f t="shared" si="31"/>
        <v>0</v>
      </c>
      <c r="CY36" s="8">
        <f t="shared" si="87"/>
        <v>80</v>
      </c>
      <c r="CZ36" s="8">
        <f t="shared" si="87"/>
        <v>49</v>
      </c>
      <c r="DA36" s="10">
        <f>SUMIF('BANCO JUL'!$B$2:$B$300,'EDC GENERAL'!$B36,'BANCO JUL'!$E$2:$E$300)</f>
        <v>0</v>
      </c>
      <c r="DB36" s="10">
        <f t="shared" si="32"/>
        <v>-129</v>
      </c>
      <c r="DD36" s="42">
        <v>1</v>
      </c>
      <c r="DE36" s="42">
        <v>1</v>
      </c>
      <c r="DF36" s="42">
        <f t="shared" si="33"/>
        <v>0</v>
      </c>
      <c r="DG36" s="8">
        <f t="shared" si="88"/>
        <v>15</v>
      </c>
      <c r="DH36" s="8">
        <f t="shared" si="35"/>
        <v>0</v>
      </c>
      <c r="DI36" s="8">
        <f t="shared" si="88"/>
        <v>80</v>
      </c>
      <c r="DJ36" s="8">
        <f t="shared" si="88"/>
        <v>17</v>
      </c>
      <c r="DK36" s="10">
        <f>SUMIF('BANCO JUL'!$B$2:$B$300,'EDC GENERAL'!$B36,'BANCO JUL'!$E$2:$E$300)</f>
        <v>0</v>
      </c>
      <c r="DL36" s="10">
        <f t="shared" si="36"/>
        <v>-97</v>
      </c>
      <c r="DN36" s="42">
        <v>1</v>
      </c>
      <c r="DO36" s="42">
        <v>1</v>
      </c>
      <c r="DP36" s="42">
        <f t="shared" si="37"/>
        <v>0</v>
      </c>
      <c r="DQ36" s="8">
        <f t="shared" si="89"/>
        <v>16</v>
      </c>
      <c r="DR36" s="8">
        <f t="shared" si="39"/>
        <v>0</v>
      </c>
      <c r="DS36" s="8">
        <f t="shared" si="89"/>
        <v>80</v>
      </c>
      <c r="DT36" s="8">
        <f t="shared" si="89"/>
        <v>63</v>
      </c>
      <c r="DU36" s="10">
        <f>SUMIF('BANCO JUL'!$B$2:$B$300,'EDC GENERAL'!$B36,'BANCO JUL'!$E$2:$E$300)</f>
        <v>0</v>
      </c>
      <c r="DV36" s="10">
        <f t="shared" si="40"/>
        <v>-143</v>
      </c>
      <c r="DX36" s="42">
        <v>1</v>
      </c>
      <c r="DY36" s="42">
        <v>1</v>
      </c>
      <c r="DZ36" s="42">
        <f t="shared" si="41"/>
        <v>0</v>
      </c>
      <c r="EA36" s="8">
        <f t="shared" si="90"/>
        <v>15</v>
      </c>
      <c r="EB36" s="8">
        <f t="shared" si="43"/>
        <v>0</v>
      </c>
      <c r="EC36" s="8">
        <f t="shared" si="90"/>
        <v>80</v>
      </c>
      <c r="ED36" s="8">
        <f t="shared" si="90"/>
        <v>64</v>
      </c>
      <c r="EE36" s="10">
        <f>SUMIF('BANCO JUL'!$B$2:$B$300,'EDC GENERAL'!$B36,'BANCO JUL'!$E$2:$E$300)</f>
        <v>0</v>
      </c>
      <c r="EF36" s="10">
        <f t="shared" si="44"/>
        <v>-144</v>
      </c>
      <c r="EG36" s="24"/>
      <c r="EH36" s="42">
        <v>1</v>
      </c>
      <c r="EI36" s="42">
        <v>1.2948999999999999</v>
      </c>
      <c r="EJ36" s="41">
        <f t="shared" si="45"/>
        <v>0.29489999999999994</v>
      </c>
      <c r="EK36" s="8">
        <f t="shared" si="91"/>
        <v>13.01</v>
      </c>
      <c r="EL36" s="8">
        <f t="shared" si="47"/>
        <v>3.8366489999999991</v>
      </c>
      <c r="EM36" s="8">
        <f t="shared" si="91"/>
        <v>80</v>
      </c>
      <c r="EN36" s="8">
        <f t="shared" si="91"/>
        <v>21.79</v>
      </c>
      <c r="EO36" s="10">
        <f>SUMIF('BANCO NOV'!$B$2:$B$300,'EDC GENERAL'!$B36,'BANCO NOV'!$E$2:$E$300)</f>
        <v>0</v>
      </c>
      <c r="EP36" s="10">
        <f t="shared" si="48"/>
        <v>-105.62664899999999</v>
      </c>
      <c r="EQ36" s="24">
        <f t="shared" si="49"/>
        <v>105.62664899999999</v>
      </c>
      <c r="ER36" s="42">
        <v>1.2948999999999999</v>
      </c>
      <c r="ES36" s="42">
        <v>1.3949</v>
      </c>
      <c r="ET36" s="42">
        <f t="shared" si="50"/>
        <v>0.10000000000000009</v>
      </c>
      <c r="EU36" s="8">
        <f t="shared" si="92"/>
        <v>19.78</v>
      </c>
      <c r="EV36" s="8">
        <f t="shared" si="52"/>
        <v>1.978000000000002</v>
      </c>
      <c r="EW36" s="8">
        <f t="shared" si="92"/>
        <v>80</v>
      </c>
      <c r="EX36" s="8">
        <f t="shared" si="92"/>
        <v>62.02</v>
      </c>
      <c r="EY36" s="10">
        <f>SUMIF('BANCO DIC'!$B$2:$B$300,'EDC GENERAL'!$B36,'BANCO DIC'!$E$2:$E$300)</f>
        <v>0</v>
      </c>
      <c r="EZ36" s="10">
        <f t="shared" si="53"/>
        <v>-143.99800000000002</v>
      </c>
      <c r="FA36" s="24">
        <f t="shared" si="54"/>
        <v>143.99800000000002</v>
      </c>
      <c r="FB36" s="42">
        <v>1.3949</v>
      </c>
      <c r="FC36" s="42">
        <v>1.395</v>
      </c>
      <c r="FD36" s="42">
        <f t="shared" si="55"/>
        <v>9.9999999999988987E-5</v>
      </c>
      <c r="FE36" s="8">
        <f t="shared" si="93"/>
        <v>14.68234064785789</v>
      </c>
      <c r="FF36" s="8">
        <f t="shared" si="57"/>
        <v>1.4682340647856273E-3</v>
      </c>
      <c r="FG36" s="8">
        <f t="shared" si="93"/>
        <v>80</v>
      </c>
      <c r="FH36" s="8">
        <f t="shared" si="93"/>
        <v>26.942462147335423</v>
      </c>
      <c r="FI36" s="10">
        <f>SUMIF('BANCO DIC'!$B$2:$B$300,'EDC GENERAL'!$B36,'BANCO DIC'!$E$2:$E$300)</f>
        <v>0</v>
      </c>
      <c r="FJ36" s="10">
        <f t="shared" si="58"/>
        <v>-106.94393038140021</v>
      </c>
      <c r="FK36" s="24">
        <f t="shared" si="59"/>
        <v>106.94393038140021</v>
      </c>
      <c r="FL36" s="42">
        <v>1.294</v>
      </c>
      <c r="FM36" s="42"/>
      <c r="FN36" s="42">
        <f t="shared" si="60"/>
        <v>-1.294</v>
      </c>
      <c r="FO36" s="8">
        <f t="shared" si="94"/>
        <v>19.78</v>
      </c>
      <c r="FP36" s="8">
        <f t="shared" si="62"/>
        <v>-25.595320000000001</v>
      </c>
      <c r="FQ36" s="8">
        <f t="shared" si="94"/>
        <v>80</v>
      </c>
      <c r="FR36" s="8">
        <f t="shared" si="94"/>
        <v>62.02</v>
      </c>
      <c r="FS36" s="10">
        <f>SUMIF('BANCO DIC'!$B$2:$B$300,'EDC GENERAL'!$B36,'BANCO DIC'!$E$2:$E$300)</f>
        <v>0</v>
      </c>
      <c r="FT36" s="10">
        <f t="shared" si="63"/>
        <v>-116.42468</v>
      </c>
    </row>
    <row r="37" spans="1:176" ht="15.75" thickBot="1" x14ac:dyDescent="0.3">
      <c r="A37" s="11" t="s">
        <v>448</v>
      </c>
      <c r="B37" s="14"/>
      <c r="C37" s="14"/>
      <c r="D37" s="12"/>
      <c r="E37" s="12"/>
      <c r="F37" s="14"/>
      <c r="G37" s="14"/>
      <c r="H37" s="14"/>
      <c r="I37" s="14"/>
      <c r="J37" s="14"/>
      <c r="L37" s="14"/>
      <c r="M37" s="12"/>
      <c r="N37" s="12"/>
      <c r="O37" s="14"/>
      <c r="P37" s="14"/>
      <c r="Q37" s="14"/>
      <c r="R37" s="14"/>
      <c r="S37" s="14"/>
      <c r="V37" s="14"/>
      <c r="W37" s="14"/>
      <c r="X37" s="14"/>
      <c r="Y37" s="14"/>
      <c r="Z37" s="14"/>
      <c r="AA37" s="14"/>
      <c r="AC37" s="14">
        <v>0</v>
      </c>
      <c r="AD37" s="14"/>
      <c r="AE37" s="14"/>
      <c r="AF37" s="14"/>
      <c r="AG37" s="14"/>
      <c r="AH37" s="14"/>
      <c r="AI37" s="14"/>
      <c r="AJ37" s="25"/>
      <c r="AK37" s="32">
        <f t="shared" ref="AK37:AK68" si="95">AC37</f>
        <v>0</v>
      </c>
      <c r="AL37" s="54"/>
      <c r="AM37" s="55"/>
      <c r="AN37" s="41"/>
      <c r="AO37" s="9"/>
      <c r="AP37" s="14"/>
      <c r="AQ37" s="14"/>
      <c r="AR37" s="14"/>
      <c r="AS37" s="14"/>
      <c r="AT37" s="2">
        <f>SUM(AL37:AR37)</f>
        <v>0</v>
      </c>
      <c r="AU37" s="24">
        <f t="shared" si="3"/>
        <v>0</v>
      </c>
      <c r="AV37" s="14"/>
      <c r="AW37" s="44"/>
      <c r="AX37" s="42"/>
      <c r="AY37" s="14"/>
      <c r="AZ37" s="14"/>
      <c r="BA37" s="14"/>
      <c r="BB37" s="14"/>
      <c r="BC37" s="2">
        <f t="shared" si="4"/>
        <v>0</v>
      </c>
      <c r="BD37" s="2">
        <f t="shared" si="5"/>
        <v>0</v>
      </c>
      <c r="BE37" s="24">
        <f t="shared" si="6"/>
        <v>0</v>
      </c>
      <c r="BF37" s="44"/>
      <c r="BG37" s="41"/>
      <c r="BH37" s="41">
        <f t="shared" si="8"/>
        <v>0</v>
      </c>
      <c r="BI37" s="14"/>
      <c r="BJ37" s="9">
        <f>BH37*BI37</f>
        <v>0</v>
      </c>
      <c r="BK37" s="14"/>
      <c r="BL37" s="9"/>
      <c r="BM37" s="14">
        <f>SUMIF(ENERO!$B$2:$B$900,'EDC GENERAL'!$B37,ENERO!$E$2:$E$900)</f>
        <v>0</v>
      </c>
      <c r="BN37" s="14">
        <f t="shared" si="11"/>
        <v>0</v>
      </c>
      <c r="BO37" s="24">
        <f t="shared" si="12"/>
        <v>0</v>
      </c>
      <c r="BP37" s="41"/>
      <c r="BQ37" s="41"/>
      <c r="BR37" s="41">
        <f t="shared" si="14"/>
        <v>0</v>
      </c>
      <c r="BS37" s="14"/>
      <c r="BT37" s="9">
        <f>BR37*BS37</f>
        <v>0</v>
      </c>
      <c r="BU37" s="9">
        <f t="shared" si="16"/>
        <v>0</v>
      </c>
      <c r="BV37" s="9"/>
      <c r="BW37" s="14">
        <f>SUMIF(ENERO!$B$2:$B$900,'EDC GENERAL'!$B37,ENERO!$E$2:$E$900)</f>
        <v>0</v>
      </c>
      <c r="BX37" s="14">
        <f t="shared" si="17"/>
        <v>0</v>
      </c>
      <c r="BY37" s="24">
        <f t="shared" si="18"/>
        <v>0</v>
      </c>
      <c r="BZ37" s="44"/>
      <c r="CA37" s="42"/>
      <c r="CB37" s="41"/>
      <c r="CC37" s="24"/>
      <c r="CD37" s="14"/>
      <c r="CE37" s="14">
        <f>CB37*CD37</f>
        <v>0</v>
      </c>
      <c r="CF37" s="14"/>
      <c r="CG37" s="14"/>
      <c r="CH37" s="2">
        <f t="shared" si="23"/>
        <v>0</v>
      </c>
      <c r="CJ37" s="41"/>
      <c r="CK37" s="44"/>
      <c r="CL37" s="42"/>
      <c r="CM37" s="14"/>
      <c r="CN37" s="9">
        <f t="shared" si="26"/>
        <v>0</v>
      </c>
      <c r="CO37" s="14"/>
      <c r="CP37" s="14"/>
      <c r="CQ37" s="14"/>
      <c r="CR37" s="2">
        <f t="shared" si="28"/>
        <v>0</v>
      </c>
      <c r="CT37" s="14"/>
      <c r="CU37" s="44"/>
      <c r="CV37" s="42">
        <f t="shared" si="29"/>
        <v>0</v>
      </c>
      <c r="CW37" s="14"/>
      <c r="CX37" s="14">
        <f t="shared" si="31"/>
        <v>0</v>
      </c>
      <c r="CY37" s="14"/>
      <c r="CZ37" s="14"/>
      <c r="DA37" s="14"/>
      <c r="DB37" s="14">
        <f t="shared" si="32"/>
        <v>0</v>
      </c>
      <c r="DD37" s="44"/>
      <c r="DE37" s="44"/>
      <c r="DF37" s="42">
        <f t="shared" si="33"/>
        <v>0</v>
      </c>
      <c r="DG37" s="14"/>
      <c r="DH37" s="14">
        <f t="shared" si="35"/>
        <v>0</v>
      </c>
      <c r="DI37" s="14"/>
      <c r="DJ37" s="14"/>
      <c r="DK37" s="14"/>
      <c r="DL37" s="14">
        <f t="shared" si="36"/>
        <v>0</v>
      </c>
      <c r="DN37" s="44"/>
      <c r="DO37" s="44"/>
      <c r="DP37" s="42">
        <f t="shared" si="37"/>
        <v>0</v>
      </c>
      <c r="DQ37" s="14"/>
      <c r="DR37" s="14">
        <f t="shared" si="39"/>
        <v>0</v>
      </c>
      <c r="DS37" s="14"/>
      <c r="DT37" s="14"/>
      <c r="DU37" s="14"/>
      <c r="DV37" s="14">
        <f t="shared" si="40"/>
        <v>0</v>
      </c>
      <c r="DX37" s="44"/>
      <c r="DY37" s="44"/>
      <c r="DZ37" s="42">
        <f t="shared" si="41"/>
        <v>0</v>
      </c>
      <c r="EA37" s="14"/>
      <c r="EB37" s="14">
        <f t="shared" si="43"/>
        <v>0</v>
      </c>
      <c r="EC37" s="14"/>
      <c r="ED37" s="14"/>
      <c r="EE37" s="14"/>
      <c r="EF37" s="14">
        <f t="shared" si="44"/>
        <v>0</v>
      </c>
      <c r="EG37" s="24"/>
      <c r="EH37" s="44"/>
      <c r="EI37" s="44"/>
      <c r="EJ37" s="41">
        <f t="shared" si="45"/>
        <v>0</v>
      </c>
      <c r="EK37" s="14"/>
      <c r="EL37" s="14">
        <f t="shared" si="47"/>
        <v>0</v>
      </c>
      <c r="EM37" s="14"/>
      <c r="EN37" s="14"/>
      <c r="EO37" s="14"/>
      <c r="EP37" s="14">
        <f t="shared" si="48"/>
        <v>0</v>
      </c>
      <c r="EQ37" s="24">
        <f t="shared" si="49"/>
        <v>0</v>
      </c>
      <c r="ER37" s="44"/>
      <c r="ES37" s="44"/>
      <c r="ET37" s="44">
        <f t="shared" si="50"/>
        <v>0</v>
      </c>
      <c r="EU37" s="14"/>
      <c r="EV37" s="14">
        <f t="shared" si="52"/>
        <v>0</v>
      </c>
      <c r="EW37" s="14"/>
      <c r="EX37" s="14"/>
      <c r="EY37" s="14"/>
      <c r="EZ37" s="10">
        <f t="shared" si="53"/>
        <v>0</v>
      </c>
      <c r="FA37" s="24">
        <f t="shared" si="54"/>
        <v>0</v>
      </c>
      <c r="FB37" s="44"/>
      <c r="FC37" s="44"/>
      <c r="FD37" s="44">
        <f t="shared" si="55"/>
        <v>0</v>
      </c>
      <c r="FE37" s="14"/>
      <c r="FF37" s="14">
        <f t="shared" si="57"/>
        <v>0</v>
      </c>
      <c r="FG37" s="14"/>
      <c r="FH37" s="14"/>
      <c r="FI37" s="14"/>
      <c r="FJ37" s="10">
        <f t="shared" si="58"/>
        <v>0</v>
      </c>
      <c r="FK37" s="24">
        <f t="shared" si="59"/>
        <v>0</v>
      </c>
      <c r="FL37" s="44"/>
      <c r="FM37" s="44"/>
      <c r="FN37" s="44">
        <f t="shared" si="60"/>
        <v>0</v>
      </c>
      <c r="FO37" s="14"/>
      <c r="FP37" s="14">
        <f t="shared" si="62"/>
        <v>0</v>
      </c>
      <c r="FQ37" s="14"/>
      <c r="FR37" s="14"/>
      <c r="FS37" s="14"/>
      <c r="FT37" s="10">
        <f t="shared" si="63"/>
        <v>0</v>
      </c>
    </row>
    <row r="38" spans="1:176" ht="15.75" outlineLevel="1" thickBot="1" x14ac:dyDescent="0.3">
      <c r="A38" s="11" t="s">
        <v>449</v>
      </c>
      <c r="B38" s="74" t="s">
        <v>278</v>
      </c>
      <c r="C38" s="66"/>
      <c r="D38" s="12"/>
      <c r="E38" s="12"/>
      <c r="F38" s="63"/>
      <c r="G38" s="74"/>
      <c r="H38" s="74"/>
      <c r="I38" s="63"/>
      <c r="J38" s="66"/>
      <c r="L38" s="66"/>
      <c r="M38" s="12"/>
      <c r="N38" s="12"/>
      <c r="O38" s="63"/>
      <c r="P38" s="74"/>
      <c r="Q38" s="74"/>
      <c r="R38" s="63"/>
      <c r="S38" s="66"/>
      <c r="V38" s="13"/>
      <c r="W38" s="13"/>
      <c r="X38" s="13"/>
      <c r="Y38" s="13"/>
      <c r="Z38" s="13"/>
      <c r="AA38" s="13"/>
      <c r="AC38" s="74">
        <v>0.31</v>
      </c>
      <c r="AD38" s="8"/>
      <c r="AE38" s="8"/>
      <c r="AF38" s="8"/>
      <c r="AG38" s="8"/>
      <c r="AH38" s="8"/>
      <c r="AI38" s="10">
        <f t="shared" ref="AI38:AI47" si="96">-SUM(AD38:AH38)</f>
        <v>0</v>
      </c>
      <c r="AJ38" s="8"/>
      <c r="AK38" s="32">
        <f t="shared" si="95"/>
        <v>0.31</v>
      </c>
      <c r="AL38" s="54">
        <v>1000</v>
      </c>
      <c r="AM38" s="55">
        <v>538</v>
      </c>
      <c r="AN38" s="41">
        <v>500</v>
      </c>
      <c r="AO38" s="9">
        <v>500</v>
      </c>
      <c r="AP38" s="8"/>
      <c r="AQ38" s="8"/>
      <c r="AR38" s="8">
        <v>-2538</v>
      </c>
      <c r="AS38" s="2">
        <f t="shared" si="64"/>
        <v>2538</v>
      </c>
      <c r="AT38" s="2">
        <f t="shared" si="65"/>
        <v>0</v>
      </c>
      <c r="AU38" s="24">
        <f t="shared" si="3"/>
        <v>-2538</v>
      </c>
      <c r="AV38" s="10">
        <v>225</v>
      </c>
      <c r="AW38" s="42">
        <v>229</v>
      </c>
      <c r="AX38" s="41">
        <f t="shared" si="82"/>
        <v>4</v>
      </c>
      <c r="AY38" s="9">
        <v>24.71</v>
      </c>
      <c r="AZ38" s="9">
        <f t="shared" si="66"/>
        <v>98.84</v>
      </c>
      <c r="BA38" s="9">
        <v>183</v>
      </c>
      <c r="BB38" s="8">
        <v>-281</v>
      </c>
      <c r="BC38" s="2">
        <f t="shared" si="4"/>
        <v>281.84000000000003</v>
      </c>
      <c r="BD38" s="2">
        <f t="shared" si="5"/>
        <v>0.84000000000003183</v>
      </c>
      <c r="BE38" s="24">
        <f t="shared" si="6"/>
        <v>0.84000000000003183</v>
      </c>
      <c r="BF38" s="42">
        <f t="shared" si="84"/>
        <v>229</v>
      </c>
      <c r="BG38" s="41">
        <v>236</v>
      </c>
      <c r="BH38" s="41">
        <f t="shared" si="8"/>
        <v>7</v>
      </c>
      <c r="BI38" s="9">
        <f t="shared" si="9"/>
        <v>334.14580000000001</v>
      </c>
      <c r="BJ38" s="9">
        <v>273.89</v>
      </c>
      <c r="BK38" s="9">
        <f t="shared" si="10"/>
        <v>60.255800000000001</v>
      </c>
      <c r="BL38" s="9">
        <v>-334</v>
      </c>
      <c r="BM38" s="10">
        <f>SUMIF(ENERO!$B$2:$B$900,'EDC GENERAL'!$B38,ENERO!$E$2:$E$900)</f>
        <v>0</v>
      </c>
      <c r="BN38" s="10">
        <f t="shared" si="11"/>
        <v>-0.14580000000000837</v>
      </c>
      <c r="BO38" s="24">
        <f t="shared" si="12"/>
        <v>0.14580000000000837</v>
      </c>
      <c r="BP38" s="41">
        <f t="shared" si="13"/>
        <v>236</v>
      </c>
      <c r="BQ38" s="41">
        <v>243</v>
      </c>
      <c r="BR38" s="41">
        <f t="shared" si="14"/>
        <v>7</v>
      </c>
      <c r="BS38" s="9">
        <f t="shared" si="15"/>
        <v>334.14580000000001</v>
      </c>
      <c r="BT38" s="9">
        <v>273.89</v>
      </c>
      <c r="BU38" s="9">
        <f t="shared" si="16"/>
        <v>60.255800000000001</v>
      </c>
      <c r="BV38" s="9">
        <v>-334</v>
      </c>
      <c r="BW38" s="10">
        <f>SUMIF(ENERO!$B$2:$B$900,'EDC GENERAL'!$B38,ENERO!$E$2:$E$900)</f>
        <v>0</v>
      </c>
      <c r="BX38" s="10">
        <f t="shared" si="17"/>
        <v>-0.14580000000000837</v>
      </c>
      <c r="BY38" s="24">
        <f t="shared" si="18"/>
        <v>0.14580000000000837</v>
      </c>
      <c r="BZ38" s="41">
        <f t="shared" si="19"/>
        <v>243</v>
      </c>
      <c r="CA38" s="42">
        <v>250</v>
      </c>
      <c r="CB38" s="41">
        <f t="shared" si="20"/>
        <v>7</v>
      </c>
      <c r="CC38" s="24">
        <f t="shared" si="21"/>
        <v>334.14580000000001</v>
      </c>
      <c r="CD38" s="8">
        <v>273.89</v>
      </c>
      <c r="CE38" s="9">
        <f t="shared" ref="CE38:CE47" si="97">+CD38*0.22</f>
        <v>60.255800000000001</v>
      </c>
      <c r="CF38" s="8">
        <f>CF$4</f>
        <v>0</v>
      </c>
      <c r="CG38" s="10">
        <f>SUMIF('BANCO MAY'!$B$2:$B$300,'EDC GENERAL'!$B38,'BANCO MAY'!$E$2:$E$300)</f>
        <v>0</v>
      </c>
      <c r="CH38" s="2">
        <f t="shared" si="23"/>
        <v>334.14580000000001</v>
      </c>
      <c r="CJ38" s="41">
        <f t="shared" si="24"/>
        <v>250</v>
      </c>
      <c r="CK38" s="42">
        <v>257</v>
      </c>
      <c r="CL38" s="42">
        <f t="shared" si="25"/>
        <v>7</v>
      </c>
      <c r="CM38" s="8">
        <v>153.88999999999999</v>
      </c>
      <c r="CN38" s="9">
        <f t="shared" si="26"/>
        <v>33.855799999999995</v>
      </c>
      <c r="CO38" s="8">
        <f>CO$4</f>
        <v>0</v>
      </c>
      <c r="CP38" s="8">
        <f>CP$4</f>
        <v>0</v>
      </c>
      <c r="CQ38" s="10">
        <f>SUMIF('BANCO JUN'!$B$2:$B$300,'EDC GENERAL'!$B38,'BANCO JUN'!$E$2:$E$300)</f>
        <v>0</v>
      </c>
      <c r="CR38" s="2">
        <f t="shared" si="28"/>
        <v>187.74579999999997</v>
      </c>
      <c r="CT38" s="10">
        <v>21</v>
      </c>
      <c r="CU38" s="42">
        <v>30</v>
      </c>
      <c r="CV38" s="42">
        <f t="shared" si="29"/>
        <v>9</v>
      </c>
      <c r="CW38" s="8">
        <f>CW$4</f>
        <v>17</v>
      </c>
      <c r="CX38" s="8">
        <f t="shared" si="31"/>
        <v>153</v>
      </c>
      <c r="CY38" s="8">
        <f>CY$4</f>
        <v>80</v>
      </c>
      <c r="CZ38" s="8">
        <f>CZ$4</f>
        <v>49</v>
      </c>
      <c r="DA38" s="10">
        <f>SUMIF('BANCO JUL'!$B$2:$B$300,'EDC GENERAL'!$B38,'BANCO JUL'!$E$2:$E$300)</f>
        <v>0</v>
      </c>
      <c r="DB38" s="10">
        <f t="shared" si="32"/>
        <v>-282</v>
      </c>
      <c r="DD38" s="42">
        <v>30</v>
      </c>
      <c r="DE38" s="42">
        <v>39</v>
      </c>
      <c r="DF38" s="42">
        <f t="shared" si="33"/>
        <v>9</v>
      </c>
      <c r="DG38" s="8">
        <f>DG$4</f>
        <v>15</v>
      </c>
      <c r="DH38" s="8">
        <f t="shared" si="35"/>
        <v>135</v>
      </c>
      <c r="DI38" s="8">
        <f>DI$4</f>
        <v>80</v>
      </c>
      <c r="DJ38" s="8">
        <f>DJ$4</f>
        <v>17</v>
      </c>
      <c r="DK38" s="10">
        <f>SUMIF('BANCO JUL'!$B$2:$B$300,'EDC GENERAL'!$B38,'BANCO JUL'!$E$2:$E$300)</f>
        <v>0</v>
      </c>
      <c r="DL38" s="10">
        <f t="shared" si="36"/>
        <v>-232</v>
      </c>
      <c r="DN38" s="42">
        <v>39</v>
      </c>
      <c r="DO38" s="42">
        <v>44</v>
      </c>
      <c r="DP38" s="42">
        <f t="shared" si="37"/>
        <v>5</v>
      </c>
      <c r="DQ38" s="8">
        <f>DQ$4</f>
        <v>16</v>
      </c>
      <c r="DR38" s="8">
        <f t="shared" si="39"/>
        <v>80</v>
      </c>
      <c r="DS38" s="8">
        <f>DS$4</f>
        <v>80</v>
      </c>
      <c r="DT38" s="8">
        <f>DT$4</f>
        <v>63</v>
      </c>
      <c r="DU38" s="10">
        <f>SUMIF('BANCO JUL'!$B$2:$B$300,'EDC GENERAL'!$B38,'BANCO JUL'!$E$2:$E$300)</f>
        <v>0</v>
      </c>
      <c r="DV38" s="10">
        <f t="shared" si="40"/>
        <v>-223</v>
      </c>
      <c r="DX38" s="42">
        <v>44</v>
      </c>
      <c r="DY38" s="42">
        <v>52</v>
      </c>
      <c r="DZ38" s="42">
        <f t="shared" si="41"/>
        <v>8</v>
      </c>
      <c r="EA38" s="8">
        <f>EA$4</f>
        <v>15</v>
      </c>
      <c r="EB38" s="8">
        <f t="shared" si="43"/>
        <v>120</v>
      </c>
      <c r="EC38" s="8">
        <f>EC$4</f>
        <v>80</v>
      </c>
      <c r="ED38" s="8">
        <f>ED$4</f>
        <v>64</v>
      </c>
      <c r="EE38" s="10">
        <f>SUMIF('BANCO JUL'!$B$2:$B$300,'EDC GENERAL'!$B38,'BANCO JUL'!$E$2:$E$300)</f>
        <v>0</v>
      </c>
      <c r="EF38" s="10">
        <f t="shared" si="44"/>
        <v>-264</v>
      </c>
      <c r="EG38" s="24"/>
      <c r="EH38" s="42">
        <v>52</v>
      </c>
      <c r="EI38" s="42">
        <v>59.556699999999999</v>
      </c>
      <c r="EJ38" s="41">
        <f t="shared" si="45"/>
        <v>7.5566999999999993</v>
      </c>
      <c r="EK38" s="8">
        <f>EK$4</f>
        <v>13.01</v>
      </c>
      <c r="EL38" s="8">
        <f t="shared" si="47"/>
        <v>98.31266699999999</v>
      </c>
      <c r="EM38" s="8">
        <f>EM$4</f>
        <v>80</v>
      </c>
      <c r="EN38" s="8">
        <f>EN$4</f>
        <v>21.79</v>
      </c>
      <c r="EO38" s="10">
        <f>SUMIF('BANCO NOV'!$B$2:$B$300,'EDC GENERAL'!$B38,'BANCO NOV'!$E$2:$E$300)</f>
        <v>0</v>
      </c>
      <c r="EP38" s="10">
        <f t="shared" si="48"/>
        <v>-200.10266699999997</v>
      </c>
      <c r="EQ38" s="24">
        <f t="shared" si="49"/>
        <v>200.10266699999997</v>
      </c>
      <c r="ER38" s="42">
        <v>59.556699999999999</v>
      </c>
      <c r="ES38" s="42">
        <v>65.974999999999994</v>
      </c>
      <c r="ET38" s="42">
        <f t="shared" si="50"/>
        <v>6.418299999999995</v>
      </c>
      <c r="EU38" s="8">
        <f>EU$4</f>
        <v>19.78</v>
      </c>
      <c r="EV38" s="8">
        <f t="shared" si="52"/>
        <v>126.9539739999999</v>
      </c>
      <c r="EW38" s="8">
        <f>EW$4</f>
        <v>80</v>
      </c>
      <c r="EX38" s="8">
        <f>EX$4</f>
        <v>62.02</v>
      </c>
      <c r="EY38" s="10">
        <f>SUMIF('BANCO DIC'!$B$2:$B$300,'EDC GENERAL'!$B38,'BANCO DIC'!$E$2:$E$300)</f>
        <v>0</v>
      </c>
      <c r="EZ38" s="10">
        <f t="shared" si="53"/>
        <v>-268.97397399999988</v>
      </c>
      <c r="FA38" s="24">
        <f t="shared" si="54"/>
        <v>268.97397399999988</v>
      </c>
      <c r="FB38" s="42">
        <v>65.974999999999994</v>
      </c>
      <c r="FC38" s="42">
        <v>69.98</v>
      </c>
      <c r="FD38" s="42">
        <f t="shared" si="55"/>
        <v>4.0050000000000097</v>
      </c>
      <c r="FE38" s="8">
        <f>FE$4</f>
        <v>14.68234064785789</v>
      </c>
      <c r="FF38" s="8">
        <f t="shared" si="57"/>
        <v>58.802774294670989</v>
      </c>
      <c r="FG38" s="8">
        <f>FG$4</f>
        <v>80</v>
      </c>
      <c r="FH38" s="8">
        <f>FH$4</f>
        <v>26.942462147335423</v>
      </c>
      <c r="FI38" s="10">
        <f>SUMIF('BANCO DIC'!$B$2:$B$300,'EDC GENERAL'!$B38,'BANCO DIC'!$E$2:$E$300)</f>
        <v>0</v>
      </c>
      <c r="FJ38" s="10">
        <f t="shared" si="58"/>
        <v>-165.74523644200642</v>
      </c>
      <c r="FK38" s="24">
        <f t="shared" si="59"/>
        <v>165.74523644200642</v>
      </c>
      <c r="FL38" s="42">
        <v>69.98</v>
      </c>
      <c r="FM38" s="42"/>
      <c r="FN38" s="42">
        <f t="shared" si="60"/>
        <v>-69.98</v>
      </c>
      <c r="FO38" s="8">
        <f>FO$4</f>
        <v>19.78</v>
      </c>
      <c r="FP38" s="8">
        <f t="shared" si="62"/>
        <v>-1384.2044000000001</v>
      </c>
      <c r="FQ38" s="8">
        <f>FQ$4</f>
        <v>80</v>
      </c>
      <c r="FR38" s="8">
        <f>FR$4</f>
        <v>62.02</v>
      </c>
      <c r="FS38" s="10">
        <f>SUMIF('BANCO DIC'!$B$2:$B$300,'EDC GENERAL'!$B38,'BANCO DIC'!$E$2:$E$300)</f>
        <v>0</v>
      </c>
      <c r="FT38" s="10">
        <f t="shared" si="63"/>
        <v>1242.1844000000001</v>
      </c>
    </row>
    <row r="39" spans="1:176" ht="15.75" outlineLevel="1" thickBot="1" x14ac:dyDescent="0.3">
      <c r="A39" s="11" t="s">
        <v>450</v>
      </c>
      <c r="B39" s="74" t="s">
        <v>279</v>
      </c>
      <c r="C39" s="66"/>
      <c r="D39" s="12"/>
      <c r="E39" s="12"/>
      <c r="F39" s="63"/>
      <c r="G39" s="74"/>
      <c r="H39" s="74"/>
      <c r="I39" s="63"/>
      <c r="J39" s="66"/>
      <c r="L39" s="66"/>
      <c r="M39" s="12"/>
      <c r="N39" s="12"/>
      <c r="O39" s="63"/>
      <c r="P39" s="74"/>
      <c r="Q39" s="74"/>
      <c r="R39" s="63"/>
      <c r="S39" s="66"/>
      <c r="V39" s="13"/>
      <c r="W39" s="13"/>
      <c r="X39" s="13"/>
      <c r="Y39" s="13"/>
      <c r="Z39" s="13"/>
      <c r="AA39" s="13"/>
      <c r="AC39" s="74">
        <v>0.32</v>
      </c>
      <c r="AD39" s="8"/>
      <c r="AE39" s="8"/>
      <c r="AF39" s="8"/>
      <c r="AG39" s="8"/>
      <c r="AH39" s="8"/>
      <c r="AI39" s="10">
        <f t="shared" si="96"/>
        <v>0</v>
      </c>
      <c r="AJ39" s="8"/>
      <c r="AK39" s="32">
        <f t="shared" si="95"/>
        <v>0.32</v>
      </c>
      <c r="AL39" s="54">
        <v>1000</v>
      </c>
      <c r="AM39" s="55">
        <v>538</v>
      </c>
      <c r="AN39" s="41">
        <v>500</v>
      </c>
      <c r="AO39" s="9">
        <v>500</v>
      </c>
      <c r="AP39" s="8"/>
      <c r="AQ39" s="8"/>
      <c r="AR39" s="8">
        <v>-2538</v>
      </c>
      <c r="AS39" s="2">
        <f t="shared" si="64"/>
        <v>2538</v>
      </c>
      <c r="AT39" s="2">
        <f t="shared" si="65"/>
        <v>0</v>
      </c>
      <c r="AU39" s="24">
        <f t="shared" si="3"/>
        <v>-2538</v>
      </c>
      <c r="AV39" s="10">
        <v>0</v>
      </c>
      <c r="AW39" s="42">
        <v>0</v>
      </c>
      <c r="AX39" s="41">
        <v>8.5</v>
      </c>
      <c r="AY39" s="8">
        <v>24.71</v>
      </c>
      <c r="AZ39" s="9">
        <f t="shared" si="66"/>
        <v>210.035</v>
      </c>
      <c r="BA39" s="9">
        <v>183</v>
      </c>
      <c r="BB39" s="8">
        <v>-400</v>
      </c>
      <c r="BC39" s="2">
        <f t="shared" si="4"/>
        <v>393.03499999999997</v>
      </c>
      <c r="BD39" s="2">
        <f t="shared" si="5"/>
        <v>-6.9650000000000318</v>
      </c>
      <c r="BE39" s="24">
        <f t="shared" si="6"/>
        <v>-6.9650000000000318</v>
      </c>
      <c r="BF39" s="42">
        <f t="shared" si="84"/>
        <v>0</v>
      </c>
      <c r="BG39" s="59">
        <v>22</v>
      </c>
      <c r="BH39" s="41">
        <f t="shared" si="8"/>
        <v>22</v>
      </c>
      <c r="BI39" s="9">
        <f t="shared" si="9"/>
        <v>672.39080000000001</v>
      </c>
      <c r="BJ39" s="9">
        <v>551.14</v>
      </c>
      <c r="BK39" s="9">
        <f t="shared" si="10"/>
        <v>121.2508</v>
      </c>
      <c r="BL39" s="9">
        <v>-569</v>
      </c>
      <c r="BM39" s="10">
        <f>SUMIF(ENERO!$B$2:$B$900,'EDC GENERAL'!$B39,ENERO!$E$2:$E$900)</f>
        <v>0</v>
      </c>
      <c r="BN39" s="10">
        <f t="shared" si="11"/>
        <v>-103.39080000000001</v>
      </c>
      <c r="BO39" s="24">
        <f t="shared" si="12"/>
        <v>103.39080000000001</v>
      </c>
      <c r="BP39" s="59">
        <f t="shared" si="13"/>
        <v>22</v>
      </c>
      <c r="BQ39" s="98">
        <v>0</v>
      </c>
      <c r="BR39" s="59">
        <v>18</v>
      </c>
      <c r="BS39" s="9">
        <f t="shared" si="15"/>
        <v>571.96039999999994</v>
      </c>
      <c r="BT39" s="9">
        <v>468.82</v>
      </c>
      <c r="BU39" s="9">
        <f t="shared" si="16"/>
        <v>103.1404</v>
      </c>
      <c r="BV39" s="9">
        <v>-468</v>
      </c>
      <c r="BW39" s="10">
        <f>SUMIF(ENERO!$B$2:$B$900,'EDC GENERAL'!$B39,ENERO!$E$2:$E$900)</f>
        <v>0</v>
      </c>
      <c r="BX39" s="10">
        <f t="shared" si="17"/>
        <v>-103.96039999999994</v>
      </c>
      <c r="BY39" s="24">
        <f t="shared" si="18"/>
        <v>103.96039999999994</v>
      </c>
      <c r="BZ39" s="59">
        <v>22</v>
      </c>
      <c r="CA39" s="108">
        <v>0</v>
      </c>
      <c r="CB39" s="59">
        <v>15</v>
      </c>
      <c r="CC39" s="24">
        <f t="shared" si="21"/>
        <v>502.274</v>
      </c>
      <c r="CD39" s="8">
        <v>411.7</v>
      </c>
      <c r="CE39" s="9">
        <f t="shared" si="97"/>
        <v>90.573999999999998</v>
      </c>
      <c r="CF39" s="8">
        <f t="shared" ref="CF39:CF47" si="98">CF$4</f>
        <v>0</v>
      </c>
      <c r="CG39" s="10">
        <f>SUMIF('BANCO MAY'!$B$2:$B$300,'EDC GENERAL'!$B39,'BANCO MAY'!$E$2:$E$300)</f>
        <v>0</v>
      </c>
      <c r="CH39" s="2">
        <f t="shared" si="23"/>
        <v>502.274</v>
      </c>
      <c r="CJ39" s="41">
        <f t="shared" si="24"/>
        <v>0</v>
      </c>
      <c r="CK39" s="108">
        <v>0</v>
      </c>
      <c r="CL39" s="42">
        <v>16</v>
      </c>
      <c r="CM39" s="8">
        <v>293.5</v>
      </c>
      <c r="CN39" s="9">
        <f t="shared" si="26"/>
        <v>64.570000000000007</v>
      </c>
      <c r="CO39" s="8">
        <f t="shared" ref="CO39:CP47" si="99">CO$4</f>
        <v>0</v>
      </c>
      <c r="CP39" s="8">
        <f t="shared" si="99"/>
        <v>0</v>
      </c>
      <c r="CQ39" s="10">
        <f>SUMIF('BANCO JUN'!$B$2:$B$300,'EDC GENERAL'!$B39,'BANCO JUN'!$E$2:$E$300)</f>
        <v>0</v>
      </c>
      <c r="CR39" s="2">
        <f t="shared" si="28"/>
        <v>358.07</v>
      </c>
      <c r="CT39" s="10">
        <v>131</v>
      </c>
      <c r="CU39" s="42">
        <v>140</v>
      </c>
      <c r="CV39" s="42">
        <f t="shared" si="29"/>
        <v>9</v>
      </c>
      <c r="CW39" s="8">
        <f t="shared" ref="CW39:CZ47" si="100">CW$4</f>
        <v>17</v>
      </c>
      <c r="CX39" s="8">
        <f t="shared" si="31"/>
        <v>153</v>
      </c>
      <c r="CY39" s="8">
        <f t="shared" si="100"/>
        <v>80</v>
      </c>
      <c r="CZ39" s="8">
        <f t="shared" si="100"/>
        <v>49</v>
      </c>
      <c r="DA39" s="10">
        <f>SUMIF('BANCO JUL'!$B$2:$B$300,'EDC GENERAL'!$B39,'BANCO JUL'!$E$2:$E$300)</f>
        <v>0</v>
      </c>
      <c r="DB39" s="10">
        <f t="shared" si="32"/>
        <v>-282</v>
      </c>
      <c r="DD39" s="42">
        <v>140</v>
      </c>
      <c r="DE39" s="42">
        <v>149</v>
      </c>
      <c r="DF39" s="42">
        <f t="shared" si="33"/>
        <v>9</v>
      </c>
      <c r="DG39" s="8">
        <f t="shared" ref="DG39:DJ47" si="101">DG$4</f>
        <v>15</v>
      </c>
      <c r="DH39" s="8">
        <f t="shared" si="35"/>
        <v>135</v>
      </c>
      <c r="DI39" s="8">
        <f t="shared" si="101"/>
        <v>80</v>
      </c>
      <c r="DJ39" s="8">
        <f t="shared" si="101"/>
        <v>17</v>
      </c>
      <c r="DK39" s="10">
        <f>SUMIF('BANCO JUL'!$B$2:$B$300,'EDC GENERAL'!$B39,'BANCO JUL'!$E$2:$E$300)</f>
        <v>0</v>
      </c>
      <c r="DL39" s="10">
        <f t="shared" si="36"/>
        <v>-232</v>
      </c>
      <c r="DN39" s="42">
        <v>149</v>
      </c>
      <c r="DO39" s="42">
        <v>160</v>
      </c>
      <c r="DP39" s="42">
        <f t="shared" si="37"/>
        <v>11</v>
      </c>
      <c r="DQ39" s="8">
        <f t="shared" ref="DQ39:DT47" si="102">DQ$4</f>
        <v>16</v>
      </c>
      <c r="DR39" s="8">
        <f t="shared" si="39"/>
        <v>176</v>
      </c>
      <c r="DS39" s="8">
        <f t="shared" si="102"/>
        <v>80</v>
      </c>
      <c r="DT39" s="8">
        <f t="shared" si="102"/>
        <v>63</v>
      </c>
      <c r="DU39" s="10">
        <f>SUMIF('BANCO JUL'!$B$2:$B$300,'EDC GENERAL'!$B39,'BANCO JUL'!$E$2:$E$300)</f>
        <v>0</v>
      </c>
      <c r="DV39" s="10">
        <f t="shared" si="40"/>
        <v>-319</v>
      </c>
      <c r="DW39" s="1" t="s">
        <v>12</v>
      </c>
      <c r="DX39" s="42">
        <v>160</v>
      </c>
      <c r="DY39" s="42">
        <v>167</v>
      </c>
      <c r="DZ39" s="42">
        <f t="shared" si="41"/>
        <v>7</v>
      </c>
      <c r="EA39" s="8">
        <f t="shared" ref="EA39:ED47" si="103">EA$4</f>
        <v>15</v>
      </c>
      <c r="EB39" s="8">
        <f t="shared" si="43"/>
        <v>105</v>
      </c>
      <c r="EC39" s="8">
        <f t="shared" si="103"/>
        <v>80</v>
      </c>
      <c r="ED39" s="8">
        <f t="shared" si="103"/>
        <v>64</v>
      </c>
      <c r="EE39" s="10">
        <f>SUMIF('BANCO JUL'!$B$2:$B$300,'EDC GENERAL'!$B39,'BANCO JUL'!$E$2:$E$300)</f>
        <v>0</v>
      </c>
      <c r="EF39" s="10">
        <f t="shared" si="44"/>
        <v>-249</v>
      </c>
      <c r="EG39" s="24"/>
      <c r="EH39" s="42">
        <v>167</v>
      </c>
      <c r="EI39" s="42">
        <v>173.78</v>
      </c>
      <c r="EJ39" s="41">
        <f t="shared" si="45"/>
        <v>6.7800000000000011</v>
      </c>
      <c r="EK39" s="8">
        <f t="shared" ref="EK39:EN47" si="104">EK$4</f>
        <v>13.01</v>
      </c>
      <c r="EL39" s="8">
        <f t="shared" si="47"/>
        <v>88.20780000000002</v>
      </c>
      <c r="EM39" s="8">
        <f t="shared" si="104"/>
        <v>80</v>
      </c>
      <c r="EN39" s="8">
        <f t="shared" si="104"/>
        <v>21.79</v>
      </c>
      <c r="EO39" s="10">
        <f>SUMIF('BANCO NOV'!$B$2:$B$300,'EDC GENERAL'!$B39,'BANCO NOV'!$E$2:$E$300)</f>
        <v>0</v>
      </c>
      <c r="EP39" s="10">
        <f t="shared" si="48"/>
        <v>-189.99780000000001</v>
      </c>
      <c r="EQ39" s="24">
        <f t="shared" si="49"/>
        <v>189.99780000000001</v>
      </c>
      <c r="ER39" s="42">
        <v>173.78</v>
      </c>
      <c r="ES39" s="42">
        <v>174.029</v>
      </c>
      <c r="ET39" s="42">
        <f t="shared" si="50"/>
        <v>0.24899999999999523</v>
      </c>
      <c r="EU39" s="8">
        <f t="shared" ref="EU39:EX47" si="105">EU$4</f>
        <v>19.78</v>
      </c>
      <c r="EV39" s="8">
        <f t="shared" si="52"/>
        <v>4.9252199999999062</v>
      </c>
      <c r="EW39" s="8">
        <f t="shared" si="105"/>
        <v>80</v>
      </c>
      <c r="EX39" s="8">
        <f t="shared" si="105"/>
        <v>62.02</v>
      </c>
      <c r="EY39" s="10">
        <f>SUMIF('BANCO DIC'!$B$2:$B$300,'EDC GENERAL'!$B39,'BANCO DIC'!$E$2:$E$300)</f>
        <v>0</v>
      </c>
      <c r="EZ39" s="10">
        <f t="shared" si="53"/>
        <v>-146.94521999999992</v>
      </c>
      <c r="FA39" s="24">
        <f t="shared" si="54"/>
        <v>146.94521999999992</v>
      </c>
      <c r="FB39" s="42">
        <v>174.029</v>
      </c>
      <c r="FC39" s="42">
        <v>176.58</v>
      </c>
      <c r="FD39" s="42">
        <f t="shared" si="55"/>
        <v>2.5510000000000161</v>
      </c>
      <c r="FE39" s="8">
        <f t="shared" ref="FE39:FH47" si="106">FE$4</f>
        <v>14.68234064785789</v>
      </c>
      <c r="FF39" s="8">
        <f t="shared" si="57"/>
        <v>37.454650992685714</v>
      </c>
      <c r="FG39" s="8">
        <f t="shared" si="106"/>
        <v>80</v>
      </c>
      <c r="FH39" s="8">
        <f t="shared" si="106"/>
        <v>26.942462147335423</v>
      </c>
      <c r="FI39" s="10">
        <f>SUMIF('BANCO DIC'!$B$2:$B$300,'EDC GENERAL'!$B39,'BANCO DIC'!$E$2:$E$300)</f>
        <v>0</v>
      </c>
      <c r="FJ39" s="10">
        <f t="shared" si="58"/>
        <v>-144.39711314002113</v>
      </c>
      <c r="FK39" s="24">
        <f t="shared" si="59"/>
        <v>144.39711314002113</v>
      </c>
      <c r="FL39" s="42">
        <v>176.58</v>
      </c>
      <c r="FM39" s="42"/>
      <c r="FN39" s="42">
        <f t="shared" si="60"/>
        <v>-176.58</v>
      </c>
      <c r="FO39" s="8">
        <f t="shared" ref="FO39:FR47" si="107">FO$4</f>
        <v>19.78</v>
      </c>
      <c r="FP39" s="8">
        <f t="shared" si="62"/>
        <v>-3492.7524000000003</v>
      </c>
      <c r="FQ39" s="8">
        <f t="shared" si="107"/>
        <v>80</v>
      </c>
      <c r="FR39" s="8">
        <f t="shared" si="107"/>
        <v>62.02</v>
      </c>
      <c r="FS39" s="10">
        <f>SUMIF('BANCO DIC'!$B$2:$B$300,'EDC GENERAL'!$B39,'BANCO DIC'!$E$2:$E$300)</f>
        <v>0</v>
      </c>
      <c r="FT39" s="10">
        <f t="shared" si="63"/>
        <v>3350.7324000000003</v>
      </c>
    </row>
    <row r="40" spans="1:176" ht="15.75" outlineLevel="1" thickBot="1" x14ac:dyDescent="0.3">
      <c r="A40" s="11" t="s">
        <v>451</v>
      </c>
      <c r="B40" s="74" t="s">
        <v>280</v>
      </c>
      <c r="C40" s="66"/>
      <c r="D40" s="12"/>
      <c r="E40" s="12"/>
      <c r="F40" s="63"/>
      <c r="G40" s="74"/>
      <c r="H40" s="74"/>
      <c r="I40" s="63"/>
      <c r="J40" s="66"/>
      <c r="L40" s="66"/>
      <c r="M40" s="12"/>
      <c r="N40" s="12"/>
      <c r="O40" s="63"/>
      <c r="P40" s="74"/>
      <c r="Q40" s="74"/>
      <c r="R40" s="63"/>
      <c r="S40" s="66"/>
      <c r="V40" s="13"/>
      <c r="W40" s="13"/>
      <c r="X40" s="13"/>
      <c r="Y40" s="13"/>
      <c r="Z40" s="13"/>
      <c r="AA40" s="13"/>
      <c r="AC40" s="74">
        <v>0.33</v>
      </c>
      <c r="AD40" s="8"/>
      <c r="AE40" s="8"/>
      <c r="AF40" s="8"/>
      <c r="AG40" s="8"/>
      <c r="AH40" s="8"/>
      <c r="AI40" s="10">
        <f t="shared" si="96"/>
        <v>0</v>
      </c>
      <c r="AJ40" s="8"/>
      <c r="AK40" s="32">
        <f t="shared" si="95"/>
        <v>0.33</v>
      </c>
      <c r="AL40" s="54">
        <v>1000</v>
      </c>
      <c r="AM40" s="55">
        <v>538</v>
      </c>
      <c r="AN40" s="41">
        <v>500</v>
      </c>
      <c r="AO40" s="9">
        <v>500</v>
      </c>
      <c r="AP40" s="8"/>
      <c r="AQ40" s="8"/>
      <c r="AR40" s="8">
        <v>-1000</v>
      </c>
      <c r="AS40" s="2">
        <f t="shared" si="64"/>
        <v>2538</v>
      </c>
      <c r="AT40" s="2">
        <f t="shared" si="65"/>
        <v>-1538</v>
      </c>
      <c r="AU40" s="24">
        <f t="shared" si="3"/>
        <v>-1000</v>
      </c>
      <c r="AV40" s="54">
        <v>45</v>
      </c>
      <c r="AW40" s="54">
        <v>46.3</v>
      </c>
      <c r="AX40" s="41">
        <f t="shared" si="82"/>
        <v>1.2999999999999972</v>
      </c>
      <c r="AY40" s="8">
        <v>24.71</v>
      </c>
      <c r="AZ40" s="9">
        <f t="shared" si="66"/>
        <v>32.122999999999934</v>
      </c>
      <c r="BA40" s="9">
        <v>183</v>
      </c>
      <c r="BB40" s="8"/>
      <c r="BC40" s="2">
        <f t="shared" si="4"/>
        <v>215.12299999999993</v>
      </c>
      <c r="BD40" s="2">
        <f t="shared" si="5"/>
        <v>215.12299999999993</v>
      </c>
      <c r="BE40" s="24">
        <f t="shared" si="6"/>
        <v>215.12299999999993</v>
      </c>
      <c r="BF40" s="42">
        <f t="shared" si="84"/>
        <v>46.3</v>
      </c>
      <c r="BG40" s="41">
        <v>47</v>
      </c>
      <c r="BH40" s="41">
        <v>1</v>
      </c>
      <c r="BI40" s="9">
        <f t="shared" si="9"/>
        <v>228.28640000000001</v>
      </c>
      <c r="BJ40" s="9">
        <v>187.12</v>
      </c>
      <c r="BK40" s="9">
        <f t="shared" si="10"/>
        <v>41.166400000000003</v>
      </c>
      <c r="BL40" s="9"/>
      <c r="BM40" s="10">
        <f>SUMIF(ENERO!$B$2:$B$900,'EDC GENERAL'!$B40,ENERO!$E$2:$E$900)</f>
        <v>0</v>
      </c>
      <c r="BN40" s="10">
        <f t="shared" si="11"/>
        <v>-228.28640000000001</v>
      </c>
      <c r="BO40" s="24">
        <f t="shared" si="12"/>
        <v>228.28640000000001</v>
      </c>
      <c r="BP40" s="41">
        <f t="shared" si="13"/>
        <v>47</v>
      </c>
      <c r="BQ40" s="41">
        <v>47</v>
      </c>
      <c r="BR40" s="41">
        <f t="shared" si="14"/>
        <v>0</v>
      </c>
      <c r="BS40" s="9">
        <f t="shared" si="15"/>
        <v>212.60940000000002</v>
      </c>
      <c r="BT40" s="9">
        <v>174.27</v>
      </c>
      <c r="BU40" s="9">
        <f t="shared" si="16"/>
        <v>38.339400000000005</v>
      </c>
      <c r="BV40" s="9">
        <f t="shared" ref="BV40:BV46" si="108">BV$4</f>
        <v>0</v>
      </c>
      <c r="BW40" s="10">
        <f>SUMIF(ENERO!$B$2:$B$900,'EDC GENERAL'!$B40,ENERO!$E$2:$E$900)</f>
        <v>0</v>
      </c>
      <c r="BX40" s="10">
        <f t="shared" si="17"/>
        <v>-212.60940000000002</v>
      </c>
      <c r="BY40" s="24">
        <f t="shared" si="18"/>
        <v>212.60940000000002</v>
      </c>
      <c r="BZ40" s="41">
        <f t="shared" si="19"/>
        <v>47</v>
      </c>
      <c r="CA40" s="42">
        <v>47</v>
      </c>
      <c r="CB40" s="41">
        <f t="shared" si="20"/>
        <v>0</v>
      </c>
      <c r="CC40" s="24">
        <f t="shared" si="21"/>
        <v>212.60940000000002</v>
      </c>
      <c r="CD40" s="8">
        <v>174.27</v>
      </c>
      <c r="CE40" s="9">
        <f t="shared" si="97"/>
        <v>38.339400000000005</v>
      </c>
      <c r="CF40" s="8">
        <f t="shared" si="98"/>
        <v>0</v>
      </c>
      <c r="CG40" s="10">
        <f>SUMIF('BANCO MAY'!$B$2:$B$300,'EDC GENERAL'!$B40,'BANCO MAY'!$E$2:$E$300)</f>
        <v>0</v>
      </c>
      <c r="CH40" s="2">
        <f t="shared" si="23"/>
        <v>212.60940000000002</v>
      </c>
      <c r="CJ40" s="41">
        <f t="shared" si="24"/>
        <v>47</v>
      </c>
      <c r="CK40" s="42">
        <v>47</v>
      </c>
      <c r="CL40" s="42">
        <v>1</v>
      </c>
      <c r="CM40" s="8">
        <v>65.98</v>
      </c>
      <c r="CN40" s="9">
        <f t="shared" si="26"/>
        <v>14.515600000000001</v>
      </c>
      <c r="CO40" s="8">
        <f t="shared" si="99"/>
        <v>0</v>
      </c>
      <c r="CP40" s="8">
        <f t="shared" si="99"/>
        <v>0</v>
      </c>
      <c r="CQ40" s="10">
        <f>SUMIF('BANCO JUN'!$B$2:$B$300,'EDC GENERAL'!$B40,'BANCO JUN'!$E$2:$E$300)</f>
        <v>0</v>
      </c>
      <c r="CR40" s="2">
        <f t="shared" si="28"/>
        <v>80.49560000000001</v>
      </c>
      <c r="CT40" s="10">
        <v>4</v>
      </c>
      <c r="CU40" s="42">
        <v>4</v>
      </c>
      <c r="CV40" s="42">
        <f t="shared" si="29"/>
        <v>0</v>
      </c>
      <c r="CW40" s="8">
        <f t="shared" si="100"/>
        <v>17</v>
      </c>
      <c r="CX40" s="8">
        <f t="shared" si="31"/>
        <v>0</v>
      </c>
      <c r="CY40" s="8">
        <f t="shared" si="100"/>
        <v>80</v>
      </c>
      <c r="CZ40" s="8">
        <f t="shared" si="100"/>
        <v>49</v>
      </c>
      <c r="DA40" s="10">
        <f>SUMIF('BANCO JUL'!$B$2:$B$300,'EDC GENERAL'!$B40,'BANCO JUL'!$E$2:$E$300)</f>
        <v>0</v>
      </c>
      <c r="DB40" s="10">
        <f t="shared" si="32"/>
        <v>-129</v>
      </c>
      <c r="DD40" s="42">
        <v>4</v>
      </c>
      <c r="DE40" s="42">
        <v>4</v>
      </c>
      <c r="DF40" s="42">
        <f t="shared" si="33"/>
        <v>0</v>
      </c>
      <c r="DG40" s="8">
        <f t="shared" si="101"/>
        <v>15</v>
      </c>
      <c r="DH40" s="8">
        <f t="shared" si="35"/>
        <v>0</v>
      </c>
      <c r="DI40" s="8">
        <f t="shared" si="101"/>
        <v>80</v>
      </c>
      <c r="DJ40" s="8">
        <f t="shared" si="101"/>
        <v>17</v>
      </c>
      <c r="DK40" s="10">
        <f>SUMIF('BANCO JUL'!$B$2:$B$300,'EDC GENERAL'!$B40,'BANCO JUL'!$E$2:$E$300)</f>
        <v>0</v>
      </c>
      <c r="DL40" s="10">
        <f t="shared" si="36"/>
        <v>-97</v>
      </c>
      <c r="DN40" s="42">
        <v>4</v>
      </c>
      <c r="DO40" s="42">
        <v>4</v>
      </c>
      <c r="DP40" s="42">
        <f t="shared" si="37"/>
        <v>0</v>
      </c>
      <c r="DQ40" s="8">
        <f t="shared" si="102"/>
        <v>16</v>
      </c>
      <c r="DR40" s="8">
        <f t="shared" si="39"/>
        <v>0</v>
      </c>
      <c r="DS40" s="8">
        <f t="shared" si="102"/>
        <v>80</v>
      </c>
      <c r="DT40" s="8">
        <f t="shared" si="102"/>
        <v>63</v>
      </c>
      <c r="DU40" s="10">
        <f>SUMIF('BANCO JUL'!$B$2:$B$300,'EDC GENERAL'!$B40,'BANCO JUL'!$E$2:$E$300)</f>
        <v>0</v>
      </c>
      <c r="DV40" s="10">
        <f t="shared" si="40"/>
        <v>-143</v>
      </c>
      <c r="DX40" s="42">
        <v>4</v>
      </c>
      <c r="DY40" s="42">
        <v>4</v>
      </c>
      <c r="DZ40" s="42">
        <f t="shared" si="41"/>
        <v>0</v>
      </c>
      <c r="EA40" s="8">
        <f t="shared" si="103"/>
        <v>15</v>
      </c>
      <c r="EB40" s="8">
        <f t="shared" si="43"/>
        <v>0</v>
      </c>
      <c r="EC40" s="8">
        <f t="shared" si="103"/>
        <v>80</v>
      </c>
      <c r="ED40" s="8">
        <f t="shared" si="103"/>
        <v>64</v>
      </c>
      <c r="EE40" s="10">
        <f>SUMIF('BANCO JUL'!$B$2:$B$300,'EDC GENERAL'!$B40,'BANCO JUL'!$E$2:$E$300)</f>
        <v>0</v>
      </c>
      <c r="EF40" s="10">
        <f t="shared" si="44"/>
        <v>-144</v>
      </c>
      <c r="EG40" s="49" t="s">
        <v>62</v>
      </c>
      <c r="EH40" s="50">
        <v>4</v>
      </c>
      <c r="EI40" s="50"/>
      <c r="EJ40" s="51"/>
      <c r="EK40" s="52">
        <f t="shared" si="104"/>
        <v>13.01</v>
      </c>
      <c r="EL40" s="52">
        <f t="shared" si="47"/>
        <v>0</v>
      </c>
      <c r="EM40" s="52">
        <f t="shared" si="104"/>
        <v>80</v>
      </c>
      <c r="EN40" s="52">
        <f t="shared" si="104"/>
        <v>21.79</v>
      </c>
      <c r="EO40" s="53">
        <f>SUMIF('BANCO NOV'!$B$2:$B$300,'EDC GENERAL'!$B40,'BANCO NOV'!$E$2:$E$300)</f>
        <v>0</v>
      </c>
      <c r="EP40" s="10">
        <f t="shared" si="48"/>
        <v>-101.78999999999999</v>
      </c>
      <c r="EQ40" s="24">
        <f t="shared" si="49"/>
        <v>101.78999999999999</v>
      </c>
      <c r="ER40" s="50"/>
      <c r="ES40" s="42"/>
      <c r="ET40" s="42">
        <f t="shared" si="50"/>
        <v>0</v>
      </c>
      <c r="EU40" s="8">
        <f t="shared" si="105"/>
        <v>19.78</v>
      </c>
      <c r="EV40" s="8">
        <f t="shared" si="52"/>
        <v>0</v>
      </c>
      <c r="EW40" s="8">
        <f t="shared" si="105"/>
        <v>80</v>
      </c>
      <c r="EX40" s="8">
        <f t="shared" si="105"/>
        <v>62.02</v>
      </c>
      <c r="EY40" s="10">
        <f>SUMIF('BANCO DIC'!$B$2:$B$300,'EDC GENERAL'!$B40,'BANCO DIC'!$E$2:$E$300)</f>
        <v>0</v>
      </c>
      <c r="EZ40" s="10">
        <f t="shared" si="53"/>
        <v>-142.02000000000001</v>
      </c>
      <c r="FA40" s="24">
        <f t="shared" si="54"/>
        <v>142.02000000000001</v>
      </c>
      <c r="FB40" s="42"/>
      <c r="FC40" s="42"/>
      <c r="FD40" s="42">
        <f t="shared" si="55"/>
        <v>0</v>
      </c>
      <c r="FE40" s="8">
        <f t="shared" si="106"/>
        <v>14.68234064785789</v>
      </c>
      <c r="FF40" s="8">
        <f t="shared" si="57"/>
        <v>0</v>
      </c>
      <c r="FG40" s="8">
        <f t="shared" si="106"/>
        <v>80</v>
      </c>
      <c r="FH40" s="8">
        <f t="shared" si="106"/>
        <v>26.942462147335423</v>
      </c>
      <c r="FI40" s="10">
        <f>SUMIF('BANCO DIC'!$B$2:$B$300,'EDC GENERAL'!$B40,'BANCO DIC'!$E$2:$E$300)</f>
        <v>0</v>
      </c>
      <c r="FJ40" s="10">
        <f t="shared" si="58"/>
        <v>-106.94246214733542</v>
      </c>
      <c r="FK40" s="24">
        <f t="shared" si="59"/>
        <v>106.94246214733542</v>
      </c>
      <c r="FL40" s="42"/>
      <c r="FM40" s="42"/>
      <c r="FN40" s="42">
        <f t="shared" si="60"/>
        <v>0</v>
      </c>
      <c r="FO40" s="8">
        <f t="shared" si="107"/>
        <v>19.78</v>
      </c>
      <c r="FP40" s="8">
        <f t="shared" si="62"/>
        <v>0</v>
      </c>
      <c r="FQ40" s="8">
        <f t="shared" si="107"/>
        <v>80</v>
      </c>
      <c r="FR40" s="8">
        <f t="shared" si="107"/>
        <v>62.02</v>
      </c>
      <c r="FS40" s="10">
        <f>SUMIF('BANCO DIC'!$B$2:$B$300,'EDC GENERAL'!$B40,'BANCO DIC'!$E$2:$E$300)</f>
        <v>0</v>
      </c>
      <c r="FT40" s="10">
        <f t="shared" si="63"/>
        <v>-142.02000000000001</v>
      </c>
    </row>
    <row r="41" spans="1:176" ht="15.75" outlineLevel="1" thickBot="1" x14ac:dyDescent="0.3">
      <c r="A41" s="11" t="s">
        <v>452</v>
      </c>
      <c r="B41" s="74" t="s">
        <v>281</v>
      </c>
      <c r="C41" s="66"/>
      <c r="D41" s="12"/>
      <c r="E41" s="12"/>
      <c r="F41" s="63"/>
      <c r="G41" s="74"/>
      <c r="H41" s="74"/>
      <c r="I41" s="63"/>
      <c r="J41" s="66"/>
      <c r="L41" s="66"/>
      <c r="M41" s="12"/>
      <c r="N41" s="12"/>
      <c r="O41" s="63"/>
      <c r="P41" s="74"/>
      <c r="Q41" s="74"/>
      <c r="R41" s="63"/>
      <c r="S41" s="66"/>
      <c r="V41" s="13"/>
      <c r="W41" s="13"/>
      <c r="X41" s="13"/>
      <c r="Y41" s="13"/>
      <c r="Z41" s="13"/>
      <c r="AA41" s="13"/>
      <c r="AC41" s="74">
        <v>0.34</v>
      </c>
      <c r="AD41" s="8"/>
      <c r="AE41" s="8"/>
      <c r="AF41" s="8"/>
      <c r="AG41" s="8"/>
      <c r="AH41" s="8"/>
      <c r="AI41" s="10">
        <f t="shared" si="96"/>
        <v>0</v>
      </c>
      <c r="AJ41" s="8"/>
      <c r="AK41" s="32">
        <f t="shared" si="95"/>
        <v>0.34</v>
      </c>
      <c r="AL41" s="54">
        <v>1000</v>
      </c>
      <c r="AM41" s="55">
        <v>538</v>
      </c>
      <c r="AN41" s="41">
        <v>500</v>
      </c>
      <c r="AO41" s="9">
        <v>500</v>
      </c>
      <c r="AP41" s="8"/>
      <c r="AQ41" s="8"/>
      <c r="AR41" s="8">
        <v>-2538</v>
      </c>
      <c r="AS41" s="2">
        <f t="shared" si="64"/>
        <v>2538</v>
      </c>
      <c r="AT41" s="2">
        <f t="shared" si="65"/>
        <v>0</v>
      </c>
      <c r="AU41" s="24">
        <f t="shared" si="3"/>
        <v>-2538</v>
      </c>
      <c r="AV41" s="54">
        <v>303</v>
      </c>
      <c r="AW41" s="54">
        <v>310</v>
      </c>
      <c r="AX41" s="41">
        <f t="shared" si="82"/>
        <v>7</v>
      </c>
      <c r="AY41" s="8">
        <v>24.71</v>
      </c>
      <c r="AZ41" s="9">
        <f t="shared" si="66"/>
        <v>172.97</v>
      </c>
      <c r="BA41" s="9">
        <v>183</v>
      </c>
      <c r="BB41" s="8">
        <v>-356</v>
      </c>
      <c r="BC41" s="2">
        <f t="shared" si="4"/>
        <v>355.97</v>
      </c>
      <c r="BD41" s="2">
        <f t="shared" si="5"/>
        <v>-2.9999999999972715E-2</v>
      </c>
      <c r="BE41" s="24">
        <f t="shared" si="6"/>
        <v>-2.9999999999972715E-2</v>
      </c>
      <c r="BF41" s="42">
        <f t="shared" si="84"/>
        <v>310</v>
      </c>
      <c r="BG41" s="41">
        <v>322</v>
      </c>
      <c r="BH41" s="41">
        <f t="shared" si="8"/>
        <v>12</v>
      </c>
      <c r="BI41" s="9">
        <f t="shared" si="9"/>
        <v>436.9674</v>
      </c>
      <c r="BJ41" s="9">
        <v>358.17</v>
      </c>
      <c r="BK41" s="9">
        <f t="shared" si="10"/>
        <v>78.79740000000001</v>
      </c>
      <c r="BL41" s="9">
        <v>-426</v>
      </c>
      <c r="BM41" s="10">
        <f>SUMIF(ENERO!$B$2:$B$900,'EDC GENERAL'!$B41,ENERO!$E$2:$E$900)</f>
        <v>0</v>
      </c>
      <c r="BN41" s="10">
        <f t="shared" si="11"/>
        <v>-10.967399999999998</v>
      </c>
      <c r="BO41" s="24">
        <f t="shared" si="12"/>
        <v>10.967399999999998</v>
      </c>
      <c r="BP41" s="41">
        <f t="shared" si="13"/>
        <v>322</v>
      </c>
      <c r="BQ41" s="41">
        <v>330</v>
      </c>
      <c r="BR41" s="41">
        <f t="shared" si="14"/>
        <v>8</v>
      </c>
      <c r="BS41" s="9">
        <f t="shared" si="15"/>
        <v>353.98299999999995</v>
      </c>
      <c r="BT41" s="9">
        <v>290.14999999999998</v>
      </c>
      <c r="BU41" s="9">
        <f t="shared" si="16"/>
        <v>63.832999999999998</v>
      </c>
      <c r="BV41" s="9">
        <v>-353</v>
      </c>
      <c r="BW41" s="10">
        <f>SUMIF(ENERO!$B$2:$B$900,'EDC GENERAL'!$B41,ENERO!$E$2:$E$900)</f>
        <v>0</v>
      </c>
      <c r="BX41" s="10">
        <f t="shared" si="17"/>
        <v>-0.98299999999994725</v>
      </c>
      <c r="BY41" s="24">
        <f t="shared" si="18"/>
        <v>0.98299999999994725</v>
      </c>
      <c r="BZ41" s="41">
        <f t="shared" si="19"/>
        <v>330</v>
      </c>
      <c r="CA41" s="42">
        <v>339</v>
      </c>
      <c r="CB41" s="41">
        <f t="shared" si="20"/>
        <v>9</v>
      </c>
      <c r="CC41" s="24">
        <f t="shared" si="21"/>
        <v>374.50340000000006</v>
      </c>
      <c r="CD41" s="8">
        <v>306.97000000000003</v>
      </c>
      <c r="CE41" s="9">
        <f t="shared" si="97"/>
        <v>67.5334</v>
      </c>
      <c r="CF41" s="8">
        <f t="shared" si="98"/>
        <v>0</v>
      </c>
      <c r="CG41" s="10">
        <f>SUMIF('BANCO MAY'!$B$2:$B$300,'EDC GENERAL'!$B41,'BANCO MAY'!$E$2:$E$300)</f>
        <v>0</v>
      </c>
      <c r="CH41" s="2">
        <f t="shared" si="23"/>
        <v>374.50340000000006</v>
      </c>
      <c r="CJ41" s="41">
        <f t="shared" si="24"/>
        <v>339</v>
      </c>
      <c r="CK41" s="42">
        <v>350</v>
      </c>
      <c r="CL41" s="42">
        <f t="shared" si="25"/>
        <v>11</v>
      </c>
      <c r="CM41" s="9">
        <v>221.97</v>
      </c>
      <c r="CN41" s="9">
        <f t="shared" si="26"/>
        <v>48.833399999999997</v>
      </c>
      <c r="CO41" s="8">
        <f t="shared" si="99"/>
        <v>0</v>
      </c>
      <c r="CP41" s="8">
        <f t="shared" si="99"/>
        <v>0</v>
      </c>
      <c r="CQ41" s="10">
        <f>SUMIF('BANCO JUN'!$B$2:$B$300,'EDC GENERAL'!$B41,'BANCO JUN'!$E$2:$E$300)</f>
        <v>0</v>
      </c>
      <c r="CR41" s="2">
        <f t="shared" si="28"/>
        <v>270.80340000000001</v>
      </c>
      <c r="CT41" s="10">
        <v>3</v>
      </c>
      <c r="CU41" s="42">
        <v>5</v>
      </c>
      <c r="CV41" s="42">
        <f t="shared" si="29"/>
        <v>2</v>
      </c>
      <c r="CW41" s="8">
        <f t="shared" si="100"/>
        <v>17</v>
      </c>
      <c r="CX41" s="8">
        <f t="shared" si="31"/>
        <v>34</v>
      </c>
      <c r="CY41" s="8">
        <f t="shared" si="100"/>
        <v>80</v>
      </c>
      <c r="CZ41" s="8">
        <f t="shared" si="100"/>
        <v>49</v>
      </c>
      <c r="DA41" s="10">
        <f>SUMIF('BANCO JUL'!$B$2:$B$300,'EDC GENERAL'!$B41,'BANCO JUL'!$E$2:$E$300)</f>
        <v>0</v>
      </c>
      <c r="DB41" s="10">
        <f t="shared" si="32"/>
        <v>-163</v>
      </c>
      <c r="DD41" s="42">
        <v>5</v>
      </c>
      <c r="DE41" s="42">
        <v>8</v>
      </c>
      <c r="DF41" s="42">
        <f t="shared" si="33"/>
        <v>3</v>
      </c>
      <c r="DG41" s="8">
        <f t="shared" si="101"/>
        <v>15</v>
      </c>
      <c r="DH41" s="8">
        <f t="shared" si="35"/>
        <v>45</v>
      </c>
      <c r="DI41" s="8">
        <f t="shared" si="101"/>
        <v>80</v>
      </c>
      <c r="DJ41" s="8">
        <f t="shared" si="101"/>
        <v>17</v>
      </c>
      <c r="DK41" s="10">
        <f>SUMIF('BANCO JUL'!$B$2:$B$300,'EDC GENERAL'!$B41,'BANCO JUL'!$E$2:$E$300)</f>
        <v>0</v>
      </c>
      <c r="DL41" s="10">
        <f t="shared" si="36"/>
        <v>-142</v>
      </c>
      <c r="DN41" s="42">
        <v>8</v>
      </c>
      <c r="DO41" s="42">
        <v>11</v>
      </c>
      <c r="DP41" s="42">
        <f t="shared" si="37"/>
        <v>3</v>
      </c>
      <c r="DQ41" s="8">
        <f t="shared" si="102"/>
        <v>16</v>
      </c>
      <c r="DR41" s="8">
        <f t="shared" si="39"/>
        <v>48</v>
      </c>
      <c r="DS41" s="8">
        <f t="shared" si="102"/>
        <v>80</v>
      </c>
      <c r="DT41" s="8">
        <f t="shared" si="102"/>
        <v>63</v>
      </c>
      <c r="DU41" s="10">
        <f>SUMIF('BANCO JUL'!$B$2:$B$300,'EDC GENERAL'!$B41,'BANCO JUL'!$E$2:$E$300)</f>
        <v>0</v>
      </c>
      <c r="DV41" s="10">
        <f t="shared" si="40"/>
        <v>-191</v>
      </c>
      <c r="DX41" s="42">
        <v>11</v>
      </c>
      <c r="DY41" s="42">
        <v>17</v>
      </c>
      <c r="DZ41" s="42">
        <f t="shared" si="41"/>
        <v>6</v>
      </c>
      <c r="EA41" s="8">
        <f t="shared" si="103"/>
        <v>15</v>
      </c>
      <c r="EB41" s="8">
        <f t="shared" si="43"/>
        <v>90</v>
      </c>
      <c r="EC41" s="8">
        <f t="shared" si="103"/>
        <v>80</v>
      </c>
      <c r="ED41" s="8">
        <f t="shared" si="103"/>
        <v>64</v>
      </c>
      <c r="EE41" s="10">
        <f>SUMIF('BANCO JUL'!$B$2:$B$300,'EDC GENERAL'!$B41,'BANCO JUL'!$E$2:$E$300)</f>
        <v>0</v>
      </c>
      <c r="EF41" s="10">
        <f t="shared" si="44"/>
        <v>-234</v>
      </c>
      <c r="EG41" s="24"/>
      <c r="EH41" s="42">
        <v>17</v>
      </c>
      <c r="EI41" s="42">
        <v>19.489999999999998</v>
      </c>
      <c r="EJ41" s="41">
        <f t="shared" si="45"/>
        <v>2.4899999999999984</v>
      </c>
      <c r="EK41" s="8">
        <f t="shared" si="104"/>
        <v>13.01</v>
      </c>
      <c r="EL41" s="8">
        <f t="shared" si="47"/>
        <v>32.394899999999978</v>
      </c>
      <c r="EM41" s="8">
        <f t="shared" si="104"/>
        <v>80</v>
      </c>
      <c r="EN41" s="8">
        <f t="shared" si="104"/>
        <v>21.79</v>
      </c>
      <c r="EO41" s="10">
        <f>SUMIF('BANCO NOV'!$B$2:$B$300,'EDC GENERAL'!$B41,'BANCO NOV'!$E$2:$E$300)</f>
        <v>0</v>
      </c>
      <c r="EP41" s="10">
        <f t="shared" si="48"/>
        <v>-134.18489999999997</v>
      </c>
      <c r="EQ41" s="24">
        <f t="shared" si="49"/>
        <v>134.18489999999997</v>
      </c>
      <c r="ER41" s="42">
        <v>19.489999999999998</v>
      </c>
      <c r="ES41" s="42">
        <v>20.545000000000002</v>
      </c>
      <c r="ET41" s="42">
        <f t="shared" si="50"/>
        <v>1.0550000000000033</v>
      </c>
      <c r="EU41" s="8">
        <f t="shared" si="105"/>
        <v>19.78</v>
      </c>
      <c r="EV41" s="8">
        <f t="shared" si="52"/>
        <v>20.867900000000066</v>
      </c>
      <c r="EW41" s="8">
        <f t="shared" si="105"/>
        <v>80</v>
      </c>
      <c r="EX41" s="8">
        <f t="shared" si="105"/>
        <v>62.02</v>
      </c>
      <c r="EY41" s="10">
        <f>SUMIF('BANCO DIC'!$B$2:$B$300,'EDC GENERAL'!$B41,'BANCO DIC'!$E$2:$E$300)</f>
        <v>0</v>
      </c>
      <c r="EZ41" s="10">
        <f t="shared" si="53"/>
        <v>-162.88790000000006</v>
      </c>
      <c r="FA41" s="24">
        <f t="shared" si="54"/>
        <v>162.88790000000006</v>
      </c>
      <c r="FB41" s="42">
        <v>20.545000000000002</v>
      </c>
      <c r="FC41" s="42">
        <v>22</v>
      </c>
      <c r="FD41" s="42">
        <f t="shared" si="55"/>
        <v>1.4549999999999983</v>
      </c>
      <c r="FE41" s="8">
        <f t="shared" si="106"/>
        <v>14.68234064785789</v>
      </c>
      <c r="FF41" s="8">
        <f t="shared" si="57"/>
        <v>21.362805642633205</v>
      </c>
      <c r="FG41" s="8">
        <f t="shared" si="106"/>
        <v>80</v>
      </c>
      <c r="FH41" s="8">
        <f t="shared" si="106"/>
        <v>26.942462147335423</v>
      </c>
      <c r="FI41" s="10">
        <f>SUMIF('BANCO DIC'!$B$2:$B$300,'EDC GENERAL'!$B41,'BANCO DIC'!$E$2:$E$300)</f>
        <v>0</v>
      </c>
      <c r="FJ41" s="10">
        <f t="shared" si="58"/>
        <v>-128.30526778996864</v>
      </c>
      <c r="FK41" s="24">
        <f t="shared" si="59"/>
        <v>128.30526778996864</v>
      </c>
      <c r="FL41" s="42">
        <v>22</v>
      </c>
      <c r="FM41" s="42"/>
      <c r="FN41" s="42">
        <f t="shared" si="60"/>
        <v>-22</v>
      </c>
      <c r="FO41" s="8">
        <f t="shared" si="107"/>
        <v>19.78</v>
      </c>
      <c r="FP41" s="8">
        <f t="shared" si="62"/>
        <v>-435.16</v>
      </c>
      <c r="FQ41" s="8">
        <f t="shared" si="107"/>
        <v>80</v>
      </c>
      <c r="FR41" s="8">
        <f t="shared" si="107"/>
        <v>62.02</v>
      </c>
      <c r="FS41" s="10">
        <f>SUMIF('BANCO DIC'!$B$2:$B$300,'EDC GENERAL'!$B41,'BANCO DIC'!$E$2:$E$300)</f>
        <v>0</v>
      </c>
      <c r="FT41" s="10">
        <f t="shared" si="63"/>
        <v>293.14000000000004</v>
      </c>
    </row>
    <row r="42" spans="1:176" ht="15.75" outlineLevel="1" thickBot="1" x14ac:dyDescent="0.3">
      <c r="A42" s="11" t="s">
        <v>453</v>
      </c>
      <c r="B42" s="74" t="s">
        <v>282</v>
      </c>
      <c r="C42" s="66"/>
      <c r="D42" s="12"/>
      <c r="E42" s="12"/>
      <c r="F42" s="63"/>
      <c r="G42" s="74"/>
      <c r="H42" s="74"/>
      <c r="I42" s="63"/>
      <c r="J42" s="66"/>
      <c r="L42" s="66"/>
      <c r="M42" s="12"/>
      <c r="N42" s="12"/>
      <c r="O42" s="63"/>
      <c r="P42" s="74"/>
      <c r="Q42" s="74"/>
      <c r="R42" s="63"/>
      <c r="S42" s="66"/>
      <c r="V42" s="13"/>
      <c r="W42" s="13"/>
      <c r="X42" s="13"/>
      <c r="Y42" s="13"/>
      <c r="Z42" s="13"/>
      <c r="AA42" s="13"/>
      <c r="AC42" s="74">
        <v>0.35000000000000003</v>
      </c>
      <c r="AD42" s="8"/>
      <c r="AE42" s="8"/>
      <c r="AF42" s="8"/>
      <c r="AG42" s="8"/>
      <c r="AH42" s="8"/>
      <c r="AI42" s="10">
        <f t="shared" si="96"/>
        <v>0</v>
      </c>
      <c r="AJ42" s="8"/>
      <c r="AK42" s="32">
        <f t="shared" si="95"/>
        <v>0.35000000000000003</v>
      </c>
      <c r="AL42" s="54">
        <v>1000</v>
      </c>
      <c r="AM42" s="55">
        <v>538</v>
      </c>
      <c r="AN42" s="41">
        <v>500</v>
      </c>
      <c r="AO42" s="9">
        <v>500</v>
      </c>
      <c r="AP42" s="8"/>
      <c r="AQ42" s="8"/>
      <c r="AR42" s="8">
        <v>-2538</v>
      </c>
      <c r="AS42" s="2">
        <f t="shared" si="64"/>
        <v>2538</v>
      </c>
      <c r="AT42" s="2">
        <f t="shared" si="65"/>
        <v>0</v>
      </c>
      <c r="AU42" s="24">
        <f t="shared" si="3"/>
        <v>-2538</v>
      </c>
      <c r="AV42" s="54">
        <v>69</v>
      </c>
      <c r="AW42" s="54">
        <v>72</v>
      </c>
      <c r="AX42" s="41">
        <f t="shared" si="82"/>
        <v>3</v>
      </c>
      <c r="AY42" s="8">
        <v>24.71</v>
      </c>
      <c r="AZ42" s="9">
        <f t="shared" si="66"/>
        <v>74.13</v>
      </c>
      <c r="BA42" s="9">
        <v>183</v>
      </c>
      <c r="BB42" s="8">
        <v>-257</v>
      </c>
      <c r="BC42" s="2">
        <f t="shared" si="4"/>
        <v>257.13</v>
      </c>
      <c r="BD42" s="2">
        <f t="shared" si="5"/>
        <v>0.12999999999999545</v>
      </c>
      <c r="BE42" s="24">
        <f t="shared" si="6"/>
        <v>0.12999999999999545</v>
      </c>
      <c r="BF42" s="42">
        <f t="shared" si="84"/>
        <v>72</v>
      </c>
      <c r="BG42" s="41">
        <v>76</v>
      </c>
      <c r="BH42" s="41">
        <f t="shared" si="8"/>
        <v>4</v>
      </c>
      <c r="BI42" s="9">
        <f t="shared" si="9"/>
        <v>278.53820000000002</v>
      </c>
      <c r="BJ42" s="9">
        <v>228.31</v>
      </c>
      <c r="BK42" s="9">
        <f t="shared" si="10"/>
        <v>50.228200000000001</v>
      </c>
      <c r="BL42" s="9">
        <v>-278</v>
      </c>
      <c r="BM42" s="10">
        <f>SUMIF(ENERO!$B$2:$B$900,'EDC GENERAL'!$B42,ENERO!$E$2:$E$900)</f>
        <v>0</v>
      </c>
      <c r="BN42" s="10">
        <f t="shared" si="11"/>
        <v>-0.53820000000001755</v>
      </c>
      <c r="BO42" s="24">
        <f t="shared" si="12"/>
        <v>0.53820000000001755</v>
      </c>
      <c r="BP42" s="41">
        <f t="shared" si="13"/>
        <v>76</v>
      </c>
      <c r="BQ42" s="41">
        <v>80</v>
      </c>
      <c r="BR42" s="41">
        <f t="shared" si="14"/>
        <v>4</v>
      </c>
      <c r="BS42" s="9">
        <f t="shared" si="15"/>
        <v>278.53820000000002</v>
      </c>
      <c r="BT42" s="9">
        <v>228.31</v>
      </c>
      <c r="BU42" s="9">
        <f t="shared" si="16"/>
        <v>50.228200000000001</v>
      </c>
      <c r="BV42" s="9">
        <f t="shared" si="108"/>
        <v>0</v>
      </c>
      <c r="BW42" s="10">
        <f>SUMIF(ENERO!$B$2:$B$900,'EDC GENERAL'!$B42,ENERO!$E$2:$E$900)</f>
        <v>0</v>
      </c>
      <c r="BX42" s="10">
        <f t="shared" si="17"/>
        <v>-278.53820000000002</v>
      </c>
      <c r="BY42" s="24">
        <f t="shared" si="18"/>
        <v>278.53820000000002</v>
      </c>
      <c r="BZ42" s="41">
        <f t="shared" si="19"/>
        <v>80</v>
      </c>
      <c r="CA42" s="42">
        <v>85</v>
      </c>
      <c r="CB42" s="41">
        <f t="shared" si="20"/>
        <v>5</v>
      </c>
      <c r="CC42" s="24">
        <f t="shared" si="21"/>
        <v>296.44780000000003</v>
      </c>
      <c r="CD42" s="8">
        <v>242.99</v>
      </c>
      <c r="CE42" s="9">
        <f t="shared" si="97"/>
        <v>53.457799999999999</v>
      </c>
      <c r="CF42" s="8">
        <f t="shared" si="98"/>
        <v>0</v>
      </c>
      <c r="CG42" s="10">
        <v>296</v>
      </c>
      <c r="CH42" s="2">
        <f t="shared" si="23"/>
        <v>0.44780000000002929</v>
      </c>
      <c r="CJ42" s="41">
        <f t="shared" si="24"/>
        <v>85</v>
      </c>
      <c r="CK42" s="42">
        <v>89</v>
      </c>
      <c r="CL42" s="42">
        <f t="shared" si="25"/>
        <v>4</v>
      </c>
      <c r="CM42" s="8">
        <v>107.71</v>
      </c>
      <c r="CN42" s="9">
        <f t="shared" si="26"/>
        <v>23.696199999999997</v>
      </c>
      <c r="CO42" s="8">
        <f t="shared" si="99"/>
        <v>0</v>
      </c>
      <c r="CP42" s="8">
        <f t="shared" si="99"/>
        <v>0</v>
      </c>
      <c r="CQ42" s="10">
        <f>SUMIF('BANCO JUN'!$B$2:$B$300,'EDC GENERAL'!$B42,'BANCO JUN'!$E$2:$E$300)</f>
        <v>0</v>
      </c>
      <c r="CR42" s="2">
        <f t="shared" si="28"/>
        <v>131.40619999999998</v>
      </c>
      <c r="CT42" s="10">
        <v>4</v>
      </c>
      <c r="CU42" s="42">
        <v>6</v>
      </c>
      <c r="CV42" s="42">
        <f t="shared" si="29"/>
        <v>2</v>
      </c>
      <c r="CW42" s="8">
        <f t="shared" si="100"/>
        <v>17</v>
      </c>
      <c r="CX42" s="8">
        <f t="shared" si="31"/>
        <v>34</v>
      </c>
      <c r="CY42" s="8">
        <f t="shared" si="100"/>
        <v>80</v>
      </c>
      <c r="CZ42" s="8">
        <f t="shared" si="100"/>
        <v>49</v>
      </c>
      <c r="DA42" s="10">
        <f>SUMIF('BANCO JUL'!$B$2:$B$300,'EDC GENERAL'!$B42,'BANCO JUL'!$E$2:$E$300)</f>
        <v>0</v>
      </c>
      <c r="DB42" s="10">
        <f t="shared" si="32"/>
        <v>-163</v>
      </c>
      <c r="DD42" s="42">
        <v>6</v>
      </c>
      <c r="DE42" s="42">
        <v>8</v>
      </c>
      <c r="DF42" s="42">
        <f t="shared" si="33"/>
        <v>2</v>
      </c>
      <c r="DG42" s="8">
        <f t="shared" si="101"/>
        <v>15</v>
      </c>
      <c r="DH42" s="8">
        <f t="shared" si="35"/>
        <v>30</v>
      </c>
      <c r="DI42" s="8">
        <f t="shared" si="101"/>
        <v>80</v>
      </c>
      <c r="DJ42" s="8">
        <f t="shared" si="101"/>
        <v>17</v>
      </c>
      <c r="DK42" s="10">
        <f>SUMIF('BANCO JUL'!$B$2:$B$300,'EDC GENERAL'!$B42,'BANCO JUL'!$E$2:$E$300)</f>
        <v>0</v>
      </c>
      <c r="DL42" s="10">
        <f t="shared" si="36"/>
        <v>-127</v>
      </c>
      <c r="DN42" s="42">
        <v>8</v>
      </c>
      <c r="DO42" s="42">
        <v>9</v>
      </c>
      <c r="DP42" s="42">
        <f t="shared" si="37"/>
        <v>1</v>
      </c>
      <c r="DQ42" s="8">
        <f t="shared" si="102"/>
        <v>16</v>
      </c>
      <c r="DR42" s="8">
        <f t="shared" si="39"/>
        <v>16</v>
      </c>
      <c r="DS42" s="8">
        <f t="shared" si="102"/>
        <v>80</v>
      </c>
      <c r="DT42" s="8">
        <f t="shared" si="102"/>
        <v>63</v>
      </c>
      <c r="DU42" s="10">
        <f>SUMIF('BANCO JUL'!$B$2:$B$300,'EDC GENERAL'!$B42,'BANCO JUL'!$E$2:$E$300)</f>
        <v>0</v>
      </c>
      <c r="DV42" s="10">
        <f t="shared" si="40"/>
        <v>-159</v>
      </c>
      <c r="DX42" s="42">
        <v>9</v>
      </c>
      <c r="DY42" s="42">
        <v>10</v>
      </c>
      <c r="DZ42" s="42">
        <f t="shared" si="41"/>
        <v>1</v>
      </c>
      <c r="EA42" s="8">
        <f t="shared" si="103"/>
        <v>15</v>
      </c>
      <c r="EB42" s="8">
        <f t="shared" si="43"/>
        <v>15</v>
      </c>
      <c r="EC42" s="8">
        <f t="shared" si="103"/>
        <v>80</v>
      </c>
      <c r="ED42" s="8">
        <f t="shared" si="103"/>
        <v>64</v>
      </c>
      <c r="EE42" s="10">
        <f>SUMIF('BANCO JUL'!$B$2:$B$300,'EDC GENERAL'!$B42,'BANCO JUL'!$E$2:$E$300)</f>
        <v>0</v>
      </c>
      <c r="EF42" s="10">
        <f t="shared" si="44"/>
        <v>-159</v>
      </c>
      <c r="EG42" s="49" t="s">
        <v>62</v>
      </c>
      <c r="EH42" s="50">
        <v>10</v>
      </c>
      <c r="EI42" s="50"/>
      <c r="EJ42" s="51"/>
      <c r="EK42" s="52">
        <f t="shared" si="104"/>
        <v>13.01</v>
      </c>
      <c r="EL42" s="52">
        <f t="shared" si="47"/>
        <v>0</v>
      </c>
      <c r="EM42" s="52">
        <f t="shared" si="104"/>
        <v>80</v>
      </c>
      <c r="EN42" s="52">
        <f t="shared" si="104"/>
        <v>21.79</v>
      </c>
      <c r="EO42" s="53">
        <f>SUMIF('BANCO NOV'!$B$2:$B$300,'EDC GENERAL'!$B42,'BANCO NOV'!$E$2:$E$300)</f>
        <v>0</v>
      </c>
      <c r="EP42" s="10">
        <f t="shared" si="48"/>
        <v>-101.78999999999999</v>
      </c>
      <c r="EQ42" s="24">
        <f t="shared" si="49"/>
        <v>101.78999999999999</v>
      </c>
      <c r="ER42" s="50">
        <v>10</v>
      </c>
      <c r="ES42" s="42">
        <v>10.5266</v>
      </c>
      <c r="ET42" s="42">
        <f t="shared" si="50"/>
        <v>0.52660000000000018</v>
      </c>
      <c r="EU42" s="8">
        <f t="shared" si="105"/>
        <v>19.78</v>
      </c>
      <c r="EV42" s="8">
        <f t="shared" si="52"/>
        <v>10.416148000000003</v>
      </c>
      <c r="EW42" s="8">
        <f t="shared" si="105"/>
        <v>80</v>
      </c>
      <c r="EX42" s="8">
        <f t="shared" si="105"/>
        <v>62.02</v>
      </c>
      <c r="EY42" s="10">
        <f>SUMIF('BANCO DIC'!$B$2:$B$300,'EDC GENERAL'!$B42,'BANCO DIC'!$E$2:$E$300)</f>
        <v>0</v>
      </c>
      <c r="EZ42" s="10">
        <f t="shared" si="53"/>
        <v>-152.436148</v>
      </c>
      <c r="FA42" s="24">
        <f t="shared" si="54"/>
        <v>152.436148</v>
      </c>
      <c r="FB42" s="42">
        <v>10.5266</v>
      </c>
      <c r="FC42" s="42">
        <v>10.8</v>
      </c>
      <c r="FD42" s="42">
        <f t="shared" si="55"/>
        <v>0.27340000000000053</v>
      </c>
      <c r="FE42" s="8">
        <f t="shared" si="106"/>
        <v>14.68234064785789</v>
      </c>
      <c r="FF42" s="8">
        <f t="shared" si="57"/>
        <v>4.0141519331243547</v>
      </c>
      <c r="FG42" s="8">
        <f t="shared" si="106"/>
        <v>80</v>
      </c>
      <c r="FH42" s="8">
        <f t="shared" si="106"/>
        <v>26.942462147335423</v>
      </c>
      <c r="FI42" s="10">
        <f>SUMIF('BANCO DIC'!$B$2:$B$300,'EDC GENERAL'!$B42,'BANCO DIC'!$E$2:$E$300)</f>
        <v>0</v>
      </c>
      <c r="FJ42" s="10">
        <f t="shared" si="58"/>
        <v>-110.95661408045977</v>
      </c>
      <c r="FK42" s="24">
        <f t="shared" si="59"/>
        <v>110.95661408045977</v>
      </c>
      <c r="FL42" s="42">
        <v>10.8</v>
      </c>
      <c r="FM42" s="42"/>
      <c r="FN42" s="42">
        <f t="shared" si="60"/>
        <v>-10.8</v>
      </c>
      <c r="FO42" s="8">
        <f t="shared" si="107"/>
        <v>19.78</v>
      </c>
      <c r="FP42" s="8">
        <f t="shared" si="62"/>
        <v>-213.62400000000002</v>
      </c>
      <c r="FQ42" s="8">
        <f t="shared" si="107"/>
        <v>80</v>
      </c>
      <c r="FR42" s="8">
        <f t="shared" si="107"/>
        <v>62.02</v>
      </c>
      <c r="FS42" s="10">
        <f>SUMIF('BANCO DIC'!$B$2:$B$300,'EDC GENERAL'!$B42,'BANCO DIC'!$E$2:$E$300)</f>
        <v>0</v>
      </c>
      <c r="FT42" s="10">
        <f t="shared" si="63"/>
        <v>71.604000000000013</v>
      </c>
    </row>
    <row r="43" spans="1:176" ht="14.25" customHeight="1" outlineLevel="1" thickBot="1" x14ac:dyDescent="0.3">
      <c r="A43" s="11" t="s">
        <v>454</v>
      </c>
      <c r="B43" s="74" t="s">
        <v>283</v>
      </c>
      <c r="C43" s="66"/>
      <c r="D43" s="12"/>
      <c r="E43" s="12"/>
      <c r="F43" s="63"/>
      <c r="G43" s="74"/>
      <c r="H43" s="74"/>
      <c r="I43" s="63"/>
      <c r="J43" s="66"/>
      <c r="L43" s="66"/>
      <c r="M43" s="12"/>
      <c r="N43" s="12"/>
      <c r="O43" s="63"/>
      <c r="P43" s="74"/>
      <c r="Q43" s="74"/>
      <c r="R43" s="63"/>
      <c r="S43" s="66"/>
      <c r="V43" s="13"/>
      <c r="W43" s="13"/>
      <c r="X43" s="13"/>
      <c r="Y43" s="13"/>
      <c r="Z43" s="13"/>
      <c r="AA43" s="13"/>
      <c r="AC43" s="74">
        <v>0.36</v>
      </c>
      <c r="AD43" s="8"/>
      <c r="AE43" s="8"/>
      <c r="AF43" s="8"/>
      <c r="AG43" s="8"/>
      <c r="AH43" s="8"/>
      <c r="AI43" s="10">
        <f t="shared" si="96"/>
        <v>0</v>
      </c>
      <c r="AJ43" s="8"/>
      <c r="AK43" s="32">
        <f t="shared" si="95"/>
        <v>0.36</v>
      </c>
      <c r="AL43" s="54">
        <v>1000</v>
      </c>
      <c r="AM43" s="55">
        <v>538</v>
      </c>
      <c r="AN43" s="41">
        <v>500</v>
      </c>
      <c r="AO43" s="9">
        <v>500</v>
      </c>
      <c r="AP43" s="8"/>
      <c r="AQ43" s="8"/>
      <c r="AR43" s="8">
        <v>-2538</v>
      </c>
      <c r="AS43" s="2">
        <f t="shared" si="64"/>
        <v>2538</v>
      </c>
      <c r="AT43" s="2">
        <f t="shared" si="65"/>
        <v>0</v>
      </c>
      <c r="AU43" s="24">
        <f t="shared" si="3"/>
        <v>-2538</v>
      </c>
      <c r="AV43" s="54">
        <v>197</v>
      </c>
      <c r="AW43" s="54">
        <v>200</v>
      </c>
      <c r="AX43" s="41">
        <f t="shared" si="82"/>
        <v>3</v>
      </c>
      <c r="AY43" s="8">
        <v>24.71</v>
      </c>
      <c r="AZ43" s="9">
        <f t="shared" si="66"/>
        <v>74.13</v>
      </c>
      <c r="BA43" s="9">
        <v>183</v>
      </c>
      <c r="BB43" s="8">
        <v>-257</v>
      </c>
      <c r="BC43" s="2">
        <f t="shared" si="4"/>
        <v>257.13</v>
      </c>
      <c r="BD43" s="2">
        <f t="shared" si="5"/>
        <v>0.12999999999999545</v>
      </c>
      <c r="BE43" s="24">
        <f t="shared" si="6"/>
        <v>0.12999999999999545</v>
      </c>
      <c r="BF43" s="42">
        <f t="shared" si="84"/>
        <v>200</v>
      </c>
      <c r="BG43" s="41">
        <v>206</v>
      </c>
      <c r="BH43" s="41">
        <f t="shared" si="8"/>
        <v>6</v>
      </c>
      <c r="BI43" s="9">
        <f t="shared" si="9"/>
        <v>314.9674</v>
      </c>
      <c r="BJ43" s="9">
        <v>258.17</v>
      </c>
      <c r="BK43" s="9">
        <f t="shared" si="10"/>
        <v>56.797400000000003</v>
      </c>
      <c r="BL43" s="9">
        <v>-315</v>
      </c>
      <c r="BM43" s="10">
        <f>SUMIF(ENERO!$B$2:$B$900,'EDC GENERAL'!$B43,ENERO!$E$2:$E$900)</f>
        <v>0</v>
      </c>
      <c r="BN43" s="10">
        <f t="shared" si="11"/>
        <v>3.2600000000002183E-2</v>
      </c>
      <c r="BO43" s="24">
        <f t="shared" si="12"/>
        <v>-3.2600000000002183E-2</v>
      </c>
      <c r="BP43" s="41">
        <f t="shared" si="13"/>
        <v>206</v>
      </c>
      <c r="BQ43" s="41">
        <v>215</v>
      </c>
      <c r="BR43" s="41">
        <f t="shared" si="14"/>
        <v>9</v>
      </c>
      <c r="BS43" s="9">
        <f t="shared" si="15"/>
        <v>374.50340000000006</v>
      </c>
      <c r="BT43" s="9">
        <v>306.97000000000003</v>
      </c>
      <c r="BU43" s="9">
        <f t="shared" si="16"/>
        <v>67.5334</v>
      </c>
      <c r="BV43" s="9">
        <v>-374</v>
      </c>
      <c r="BW43" s="10">
        <f>SUMIF(ENERO!$B$2:$B$900,'EDC GENERAL'!$B43,ENERO!$E$2:$E$900)</f>
        <v>0</v>
      </c>
      <c r="BX43" s="10">
        <f t="shared" si="17"/>
        <v>-0.50340000000005602</v>
      </c>
      <c r="BY43" s="24">
        <f t="shared" si="18"/>
        <v>0.50340000000005602</v>
      </c>
      <c r="BZ43" s="41">
        <f t="shared" si="19"/>
        <v>215</v>
      </c>
      <c r="CA43" s="42">
        <v>222</v>
      </c>
      <c r="CB43" s="41">
        <f t="shared" si="20"/>
        <v>7</v>
      </c>
      <c r="CC43" s="24">
        <f t="shared" si="21"/>
        <v>334.14580000000001</v>
      </c>
      <c r="CD43" s="8">
        <v>273.89</v>
      </c>
      <c r="CE43" s="9">
        <f t="shared" si="97"/>
        <v>60.255800000000001</v>
      </c>
      <c r="CF43" s="8">
        <f t="shared" si="98"/>
        <v>0</v>
      </c>
      <c r="CG43" s="10">
        <v>334</v>
      </c>
      <c r="CH43" s="2">
        <f t="shared" si="23"/>
        <v>0.14580000000000837</v>
      </c>
      <c r="CJ43" s="41">
        <f t="shared" si="24"/>
        <v>222</v>
      </c>
      <c r="CK43" s="42">
        <v>229</v>
      </c>
      <c r="CL43" s="42">
        <f t="shared" si="25"/>
        <v>7</v>
      </c>
      <c r="CM43" s="8">
        <v>153.88999999999999</v>
      </c>
      <c r="CN43" s="9">
        <f t="shared" si="26"/>
        <v>33.855799999999995</v>
      </c>
      <c r="CO43" s="8">
        <f t="shared" si="99"/>
        <v>0</v>
      </c>
      <c r="CP43" s="8">
        <f t="shared" si="99"/>
        <v>0</v>
      </c>
      <c r="CQ43" s="10">
        <f>SUMIF('BANCO JUN'!$B$2:$B$300,'EDC GENERAL'!$B43,'BANCO JUN'!$E$2:$E$300)</f>
        <v>0</v>
      </c>
      <c r="CR43" s="2">
        <f t="shared" si="28"/>
        <v>187.74579999999997</v>
      </c>
      <c r="CT43" s="10">
        <v>59</v>
      </c>
      <c r="CU43" s="42">
        <v>74</v>
      </c>
      <c r="CV43" s="42">
        <f t="shared" si="29"/>
        <v>15</v>
      </c>
      <c r="CW43" s="8">
        <f t="shared" si="100"/>
        <v>17</v>
      </c>
      <c r="CX43" s="8">
        <f t="shared" si="31"/>
        <v>255</v>
      </c>
      <c r="CY43" s="8">
        <f t="shared" si="100"/>
        <v>80</v>
      </c>
      <c r="CZ43" s="8">
        <f t="shared" si="100"/>
        <v>49</v>
      </c>
      <c r="DA43" s="10">
        <f>SUMIF('BANCO JUL'!$B$2:$B$300,'EDC GENERAL'!$B43,'BANCO JUL'!$E$2:$E$300)</f>
        <v>0</v>
      </c>
      <c r="DB43" s="10">
        <f t="shared" si="32"/>
        <v>-384</v>
      </c>
      <c r="DD43" s="42">
        <v>74</v>
      </c>
      <c r="DE43" s="42">
        <v>91</v>
      </c>
      <c r="DF43" s="42">
        <f t="shared" si="33"/>
        <v>17</v>
      </c>
      <c r="DG43" s="8">
        <f t="shared" si="101"/>
        <v>15</v>
      </c>
      <c r="DH43" s="8">
        <f t="shared" si="35"/>
        <v>255</v>
      </c>
      <c r="DI43" s="8">
        <f t="shared" si="101"/>
        <v>80</v>
      </c>
      <c r="DJ43" s="8">
        <f t="shared" si="101"/>
        <v>17</v>
      </c>
      <c r="DK43" s="10">
        <f>SUMIF('BANCO JUL'!$B$2:$B$300,'EDC GENERAL'!$B43,'BANCO JUL'!$E$2:$E$300)</f>
        <v>0</v>
      </c>
      <c r="DL43" s="10">
        <f t="shared" si="36"/>
        <v>-352</v>
      </c>
      <c r="DN43" s="42">
        <v>91</v>
      </c>
      <c r="DO43" s="42">
        <v>108</v>
      </c>
      <c r="DP43" s="42">
        <f t="shared" si="37"/>
        <v>17</v>
      </c>
      <c r="DQ43" s="8">
        <f t="shared" si="102"/>
        <v>16</v>
      </c>
      <c r="DR43" s="8">
        <f t="shared" si="39"/>
        <v>272</v>
      </c>
      <c r="DS43" s="8">
        <f t="shared" si="102"/>
        <v>80</v>
      </c>
      <c r="DT43" s="8">
        <f t="shared" si="102"/>
        <v>63</v>
      </c>
      <c r="DU43" s="10">
        <f>SUMIF('BANCO JUL'!$B$2:$B$300,'EDC GENERAL'!$B43,'BANCO JUL'!$E$2:$E$300)</f>
        <v>0</v>
      </c>
      <c r="DV43" s="10">
        <f t="shared" si="40"/>
        <v>-415</v>
      </c>
      <c r="DX43" s="42">
        <v>108</v>
      </c>
      <c r="DY43" s="42">
        <v>120</v>
      </c>
      <c r="DZ43" s="42">
        <f t="shared" si="41"/>
        <v>12</v>
      </c>
      <c r="EA43" s="8">
        <f t="shared" si="103"/>
        <v>15</v>
      </c>
      <c r="EB43" s="8">
        <f t="shared" si="43"/>
        <v>180</v>
      </c>
      <c r="EC43" s="8">
        <f t="shared" si="103"/>
        <v>80</v>
      </c>
      <c r="ED43" s="8">
        <f t="shared" si="103"/>
        <v>64</v>
      </c>
      <c r="EE43" s="10">
        <f>SUMIF('BANCO JUL'!$B$2:$B$300,'EDC GENERAL'!$B43,'BANCO JUL'!$E$2:$E$300)</f>
        <v>0</v>
      </c>
      <c r="EF43" s="10">
        <f t="shared" si="44"/>
        <v>-324</v>
      </c>
      <c r="EG43" s="24"/>
      <c r="EH43" s="42">
        <v>120</v>
      </c>
      <c r="EI43" s="42">
        <v>131.54400000000001</v>
      </c>
      <c r="EJ43" s="41">
        <f t="shared" si="45"/>
        <v>11.544000000000011</v>
      </c>
      <c r="EK43" s="8">
        <f t="shared" si="104"/>
        <v>13.01</v>
      </c>
      <c r="EL43" s="8">
        <f t="shared" si="47"/>
        <v>150.18744000000015</v>
      </c>
      <c r="EM43" s="8">
        <f t="shared" si="104"/>
        <v>80</v>
      </c>
      <c r="EN43" s="8">
        <f t="shared" si="104"/>
        <v>21.79</v>
      </c>
      <c r="EO43" s="10">
        <f>SUMIF('BANCO NOV'!$B$2:$B$300,'EDC GENERAL'!$B43,'BANCO NOV'!$E$2:$E$300)</f>
        <v>0</v>
      </c>
      <c r="EP43" s="10">
        <f t="shared" si="48"/>
        <v>-251.97744000000014</v>
      </c>
      <c r="EQ43" s="24">
        <f t="shared" si="49"/>
        <v>251.97744000000014</v>
      </c>
      <c r="ER43" s="42">
        <v>131.54400000000001</v>
      </c>
      <c r="ES43" s="42">
        <v>142.44499999999999</v>
      </c>
      <c r="ET43" s="42">
        <f t="shared" si="50"/>
        <v>10.900999999999982</v>
      </c>
      <c r="EU43" s="8">
        <f t="shared" si="105"/>
        <v>19.78</v>
      </c>
      <c r="EV43" s="8">
        <f t="shared" si="52"/>
        <v>215.62177999999966</v>
      </c>
      <c r="EW43" s="8">
        <f t="shared" si="105"/>
        <v>80</v>
      </c>
      <c r="EX43" s="8">
        <f t="shared" si="105"/>
        <v>62.02</v>
      </c>
      <c r="EY43" s="10">
        <f>SUMIF('BANCO DIC'!$B$2:$B$300,'EDC GENERAL'!$B43,'BANCO DIC'!$E$2:$E$300)</f>
        <v>0</v>
      </c>
      <c r="EZ43" s="10">
        <f t="shared" si="53"/>
        <v>-357.64177999999964</v>
      </c>
      <c r="FA43" s="24">
        <f t="shared" si="54"/>
        <v>357.64177999999964</v>
      </c>
      <c r="FB43" s="42">
        <v>142.44499999999999</v>
      </c>
      <c r="FC43" s="42">
        <v>153</v>
      </c>
      <c r="FD43" s="42">
        <f t="shared" si="55"/>
        <v>10.555000000000007</v>
      </c>
      <c r="FE43" s="8">
        <f t="shared" si="106"/>
        <v>14.68234064785789</v>
      </c>
      <c r="FF43" s="8">
        <f t="shared" si="57"/>
        <v>154.97210553814014</v>
      </c>
      <c r="FG43" s="8">
        <f t="shared" si="106"/>
        <v>80</v>
      </c>
      <c r="FH43" s="8">
        <f t="shared" si="106"/>
        <v>26.942462147335423</v>
      </c>
      <c r="FI43" s="10">
        <f>SUMIF('BANCO DIC'!$B$2:$B$300,'EDC GENERAL'!$B43,'BANCO DIC'!$E$2:$E$300)</f>
        <v>0</v>
      </c>
      <c r="FJ43" s="10">
        <f t="shared" si="58"/>
        <v>-261.91456768547556</v>
      </c>
      <c r="FK43" s="24">
        <f t="shared" si="59"/>
        <v>261.91456768547556</v>
      </c>
      <c r="FL43" s="42">
        <v>153</v>
      </c>
      <c r="FM43" s="42"/>
      <c r="FN43" s="42">
        <f t="shared" si="60"/>
        <v>-153</v>
      </c>
      <c r="FO43" s="8">
        <f t="shared" si="107"/>
        <v>19.78</v>
      </c>
      <c r="FP43" s="8">
        <f t="shared" si="62"/>
        <v>-3026.34</v>
      </c>
      <c r="FQ43" s="8">
        <f t="shared" si="107"/>
        <v>80</v>
      </c>
      <c r="FR43" s="8">
        <f t="shared" si="107"/>
        <v>62.02</v>
      </c>
      <c r="FS43" s="10">
        <f>SUMIF('BANCO DIC'!$B$2:$B$300,'EDC GENERAL'!$B43,'BANCO DIC'!$E$2:$E$300)</f>
        <v>0</v>
      </c>
      <c r="FT43" s="10">
        <f t="shared" si="63"/>
        <v>2884.32</v>
      </c>
    </row>
    <row r="44" spans="1:176" ht="15.75" outlineLevel="1" thickBot="1" x14ac:dyDescent="0.3">
      <c r="A44" s="11" t="s">
        <v>455</v>
      </c>
      <c r="B44" s="74" t="s">
        <v>284</v>
      </c>
      <c r="C44" s="66"/>
      <c r="D44" s="12"/>
      <c r="E44" s="12"/>
      <c r="F44" s="63"/>
      <c r="G44" s="74"/>
      <c r="H44" s="74"/>
      <c r="I44" s="63"/>
      <c r="J44" s="66"/>
      <c r="L44" s="66"/>
      <c r="M44" s="12"/>
      <c r="N44" s="12"/>
      <c r="O44" s="63"/>
      <c r="P44" s="74"/>
      <c r="Q44" s="74"/>
      <c r="R44" s="63"/>
      <c r="S44" s="66"/>
      <c r="V44" s="13"/>
      <c r="W44" s="13"/>
      <c r="X44" s="13"/>
      <c r="Y44" s="13"/>
      <c r="Z44" s="13"/>
      <c r="AA44" s="13"/>
      <c r="AC44" s="74">
        <v>0.37</v>
      </c>
      <c r="AD44" s="8"/>
      <c r="AE44" s="8"/>
      <c r="AF44" s="8"/>
      <c r="AG44" s="8"/>
      <c r="AH44" s="8"/>
      <c r="AI44" s="10">
        <f t="shared" si="96"/>
        <v>0</v>
      </c>
      <c r="AJ44" s="8"/>
      <c r="AK44" s="32">
        <f t="shared" si="95"/>
        <v>0.37</v>
      </c>
      <c r="AL44" s="54">
        <v>1000</v>
      </c>
      <c r="AM44" s="55">
        <v>538</v>
      </c>
      <c r="AN44" s="41">
        <v>500</v>
      </c>
      <c r="AO44" s="9">
        <v>500</v>
      </c>
      <c r="AP44" s="8"/>
      <c r="AQ44" s="8"/>
      <c r="AR44" s="8">
        <v>-2538</v>
      </c>
      <c r="AS44" s="2">
        <f t="shared" si="64"/>
        <v>2538</v>
      </c>
      <c r="AT44" s="2">
        <f t="shared" si="65"/>
        <v>0</v>
      </c>
      <c r="AU44" s="24">
        <f t="shared" si="3"/>
        <v>-2538</v>
      </c>
      <c r="AV44" s="54">
        <v>14</v>
      </c>
      <c r="AW44" s="54">
        <v>14</v>
      </c>
      <c r="AX44" s="41">
        <f t="shared" si="82"/>
        <v>0</v>
      </c>
      <c r="AY44" s="8">
        <v>24.71</v>
      </c>
      <c r="AZ44" s="9">
        <f t="shared" si="66"/>
        <v>0</v>
      </c>
      <c r="BA44" s="9">
        <v>183</v>
      </c>
      <c r="BB44" s="8">
        <v>-183</v>
      </c>
      <c r="BC44" s="2">
        <f t="shared" si="4"/>
        <v>183</v>
      </c>
      <c r="BD44" s="2">
        <f t="shared" si="5"/>
        <v>0</v>
      </c>
      <c r="BE44" s="24">
        <f t="shared" si="6"/>
        <v>0</v>
      </c>
      <c r="BF44" s="42">
        <f t="shared" si="84"/>
        <v>14</v>
      </c>
      <c r="BG44" s="41">
        <v>14</v>
      </c>
      <c r="BH44" s="41">
        <f t="shared" si="8"/>
        <v>0</v>
      </c>
      <c r="BI44" s="9">
        <f t="shared" si="9"/>
        <v>212.60940000000002</v>
      </c>
      <c r="BJ44" s="9">
        <v>174.27</v>
      </c>
      <c r="BK44" s="9">
        <f t="shared" si="10"/>
        <v>38.339400000000005</v>
      </c>
      <c r="BL44" s="9">
        <v>-212.61</v>
      </c>
      <c r="BM44" s="10">
        <f>SUMIF(ENERO!$B$2:$B$900,'EDC GENERAL'!$B44,ENERO!$E$2:$E$900)</f>
        <v>0</v>
      </c>
      <c r="BN44" s="10">
        <f t="shared" si="11"/>
        <v>5.9999999999149622E-4</v>
      </c>
      <c r="BO44" s="24">
        <f t="shared" si="12"/>
        <v>-5.9999999999149622E-4</v>
      </c>
      <c r="BP44" s="41">
        <f t="shared" si="13"/>
        <v>14</v>
      </c>
      <c r="BQ44" s="41">
        <v>14</v>
      </c>
      <c r="BR44" s="41">
        <f t="shared" si="14"/>
        <v>0</v>
      </c>
      <c r="BS44" s="9">
        <f t="shared" si="15"/>
        <v>212.60940000000002</v>
      </c>
      <c r="BT44" s="9">
        <v>174.27</v>
      </c>
      <c r="BU44" s="9">
        <f t="shared" si="16"/>
        <v>38.339400000000005</v>
      </c>
      <c r="BV44" s="9">
        <v>-212</v>
      </c>
      <c r="BW44" s="10">
        <f>SUMIF(ENERO!$B$2:$B$900,'EDC GENERAL'!$B44,ENERO!$E$2:$E$900)</f>
        <v>0</v>
      </c>
      <c r="BX44" s="10">
        <f t="shared" si="17"/>
        <v>-0.60940000000002215</v>
      </c>
      <c r="BY44" s="24">
        <f t="shared" si="18"/>
        <v>0.60940000000002215</v>
      </c>
      <c r="BZ44" s="41">
        <f t="shared" si="19"/>
        <v>14</v>
      </c>
      <c r="CA44" s="42">
        <v>14</v>
      </c>
      <c r="CB44" s="41">
        <f t="shared" si="20"/>
        <v>0</v>
      </c>
      <c r="CC44" s="24">
        <f t="shared" si="21"/>
        <v>212.60940000000002</v>
      </c>
      <c r="CD44" s="8">
        <v>174.27</v>
      </c>
      <c r="CE44" s="9">
        <f t="shared" si="97"/>
        <v>38.339400000000005</v>
      </c>
      <c r="CF44" s="8">
        <f t="shared" si="98"/>
        <v>0</v>
      </c>
      <c r="CG44" s="10">
        <v>212</v>
      </c>
      <c r="CH44" s="2">
        <f t="shared" si="23"/>
        <v>0.60940000000002215</v>
      </c>
      <c r="CJ44" s="41">
        <f t="shared" si="24"/>
        <v>14</v>
      </c>
      <c r="CK44" s="42">
        <v>14</v>
      </c>
      <c r="CL44" s="42">
        <v>1</v>
      </c>
      <c r="CM44" s="8">
        <v>65.98</v>
      </c>
      <c r="CN44" s="9">
        <f t="shared" si="26"/>
        <v>14.515600000000001</v>
      </c>
      <c r="CO44" s="8">
        <f t="shared" si="99"/>
        <v>0</v>
      </c>
      <c r="CP44" s="8">
        <f t="shared" si="99"/>
        <v>0</v>
      </c>
      <c r="CQ44" s="10">
        <f>SUMIF('BANCO JUN'!$B$2:$B$300,'EDC GENERAL'!$B44,'BANCO JUN'!$E$2:$E$300)</f>
        <v>0</v>
      </c>
      <c r="CR44" s="2">
        <f t="shared" si="28"/>
        <v>80.49560000000001</v>
      </c>
      <c r="CT44" s="10">
        <v>54</v>
      </c>
      <c r="CU44" s="42">
        <v>66</v>
      </c>
      <c r="CV44" s="42">
        <f t="shared" si="29"/>
        <v>12</v>
      </c>
      <c r="CW44" s="8">
        <f t="shared" si="100"/>
        <v>17</v>
      </c>
      <c r="CX44" s="8">
        <f t="shared" si="31"/>
        <v>204</v>
      </c>
      <c r="CY44" s="8">
        <f t="shared" si="100"/>
        <v>80</v>
      </c>
      <c r="CZ44" s="8">
        <f t="shared" si="100"/>
        <v>49</v>
      </c>
      <c r="DA44" s="10">
        <f>SUMIF('BANCO JUL'!$B$2:$B$300,'EDC GENERAL'!$B44,'BANCO JUL'!$E$2:$E$300)</f>
        <v>0</v>
      </c>
      <c r="DB44" s="10">
        <f t="shared" si="32"/>
        <v>-333</v>
      </c>
      <c r="DD44" s="42">
        <v>66</v>
      </c>
      <c r="DE44" s="42">
        <v>79</v>
      </c>
      <c r="DF44" s="42">
        <f t="shared" si="33"/>
        <v>13</v>
      </c>
      <c r="DG44" s="8">
        <f t="shared" si="101"/>
        <v>15</v>
      </c>
      <c r="DH44" s="8">
        <f t="shared" si="35"/>
        <v>195</v>
      </c>
      <c r="DI44" s="8">
        <f t="shared" si="101"/>
        <v>80</v>
      </c>
      <c r="DJ44" s="8">
        <f t="shared" si="101"/>
        <v>17</v>
      </c>
      <c r="DK44" s="10">
        <f>SUMIF('BANCO JUL'!$B$2:$B$300,'EDC GENERAL'!$B44,'BANCO JUL'!$E$2:$E$300)</f>
        <v>0</v>
      </c>
      <c r="DL44" s="10">
        <f t="shared" si="36"/>
        <v>-292</v>
      </c>
      <c r="DN44" s="42">
        <v>79</v>
      </c>
      <c r="DO44" s="42">
        <v>87</v>
      </c>
      <c r="DP44" s="42">
        <f t="shared" si="37"/>
        <v>8</v>
      </c>
      <c r="DQ44" s="8">
        <f t="shared" si="102"/>
        <v>16</v>
      </c>
      <c r="DR44" s="8">
        <f t="shared" si="39"/>
        <v>128</v>
      </c>
      <c r="DS44" s="8">
        <f t="shared" si="102"/>
        <v>80</v>
      </c>
      <c r="DT44" s="8">
        <f t="shared" si="102"/>
        <v>63</v>
      </c>
      <c r="DU44" s="10">
        <f>SUMIF('BANCO JUL'!$B$2:$B$300,'EDC GENERAL'!$B44,'BANCO JUL'!$E$2:$E$300)</f>
        <v>0</v>
      </c>
      <c r="DV44" s="10">
        <f t="shared" si="40"/>
        <v>-271</v>
      </c>
      <c r="DX44" s="42">
        <v>87</v>
      </c>
      <c r="DY44" s="42">
        <v>96</v>
      </c>
      <c r="DZ44" s="42">
        <f t="shared" si="41"/>
        <v>9</v>
      </c>
      <c r="EA44" s="8">
        <f t="shared" si="103"/>
        <v>15</v>
      </c>
      <c r="EB44" s="8">
        <f t="shared" si="43"/>
        <v>135</v>
      </c>
      <c r="EC44" s="8">
        <f t="shared" si="103"/>
        <v>80</v>
      </c>
      <c r="ED44" s="8">
        <f t="shared" si="103"/>
        <v>64</v>
      </c>
      <c r="EE44" s="10">
        <f>SUMIF('BANCO JUL'!$B$2:$B$300,'EDC GENERAL'!$B44,'BANCO JUL'!$E$2:$E$300)</f>
        <v>0</v>
      </c>
      <c r="EF44" s="10">
        <f t="shared" si="44"/>
        <v>-279</v>
      </c>
      <c r="EG44" s="24"/>
      <c r="EH44" s="42">
        <v>96</v>
      </c>
      <c r="EI44" s="42">
        <v>104.1</v>
      </c>
      <c r="EJ44" s="41">
        <f t="shared" si="45"/>
        <v>8.0999999999999943</v>
      </c>
      <c r="EK44" s="8">
        <f t="shared" si="104"/>
        <v>13.01</v>
      </c>
      <c r="EL44" s="8">
        <f t="shared" si="47"/>
        <v>105.38099999999993</v>
      </c>
      <c r="EM44" s="8">
        <f t="shared" si="104"/>
        <v>80</v>
      </c>
      <c r="EN44" s="8">
        <f t="shared" si="104"/>
        <v>21.79</v>
      </c>
      <c r="EO44" s="10">
        <f>SUMIF('BANCO NOV'!$B$2:$B$300,'EDC GENERAL'!$B44,'BANCO NOV'!$E$2:$E$300)</f>
        <v>0</v>
      </c>
      <c r="EP44" s="10">
        <f t="shared" si="48"/>
        <v>-207.17099999999991</v>
      </c>
      <c r="EQ44" s="24">
        <f t="shared" si="49"/>
        <v>207.17099999999991</v>
      </c>
      <c r="ER44" s="42">
        <v>104.1</v>
      </c>
      <c r="ES44" s="42">
        <v>115</v>
      </c>
      <c r="ET44" s="42">
        <f t="shared" si="50"/>
        <v>10.900000000000006</v>
      </c>
      <c r="EU44" s="8">
        <f t="shared" si="105"/>
        <v>19.78</v>
      </c>
      <c r="EV44" s="8">
        <f t="shared" si="52"/>
        <v>215.60200000000012</v>
      </c>
      <c r="EW44" s="8">
        <f t="shared" si="105"/>
        <v>80</v>
      </c>
      <c r="EX44" s="8">
        <f t="shared" si="105"/>
        <v>62.02</v>
      </c>
      <c r="EY44" s="10">
        <f>SUMIF('BANCO DIC'!$B$2:$B$300,'EDC GENERAL'!$B44,'BANCO DIC'!$E$2:$E$300)</f>
        <v>0</v>
      </c>
      <c r="EZ44" s="10">
        <f t="shared" si="53"/>
        <v>-357.62200000000007</v>
      </c>
      <c r="FA44" s="24">
        <f t="shared" si="54"/>
        <v>357.62200000000007</v>
      </c>
      <c r="FB44" s="42">
        <v>115</v>
      </c>
      <c r="FC44" s="42">
        <v>121</v>
      </c>
      <c r="FD44" s="42">
        <f t="shared" si="55"/>
        <v>6</v>
      </c>
      <c r="FE44" s="8">
        <f t="shared" si="106"/>
        <v>14.68234064785789</v>
      </c>
      <c r="FF44" s="8">
        <f t="shared" si="57"/>
        <v>88.094043887147336</v>
      </c>
      <c r="FG44" s="8">
        <f t="shared" si="106"/>
        <v>80</v>
      </c>
      <c r="FH44" s="8">
        <f t="shared" si="106"/>
        <v>26.942462147335423</v>
      </c>
      <c r="FI44" s="10">
        <f>SUMIF('BANCO DIC'!$B$2:$B$300,'EDC GENERAL'!$B44,'BANCO DIC'!$E$2:$E$300)</f>
        <v>0</v>
      </c>
      <c r="FJ44" s="10">
        <f t="shared" si="58"/>
        <v>-195.03650603448276</v>
      </c>
      <c r="FK44" s="24">
        <f t="shared" si="59"/>
        <v>195.03650603448276</v>
      </c>
      <c r="FL44" s="42">
        <v>121</v>
      </c>
      <c r="FM44" s="42"/>
      <c r="FN44" s="42">
        <f t="shared" si="60"/>
        <v>-121</v>
      </c>
      <c r="FO44" s="8">
        <f t="shared" si="107"/>
        <v>19.78</v>
      </c>
      <c r="FP44" s="8">
        <f t="shared" si="62"/>
        <v>-2393.38</v>
      </c>
      <c r="FQ44" s="8">
        <f t="shared" si="107"/>
        <v>80</v>
      </c>
      <c r="FR44" s="8">
        <f t="shared" si="107"/>
        <v>62.02</v>
      </c>
      <c r="FS44" s="10">
        <f>SUMIF('BANCO DIC'!$B$2:$B$300,'EDC GENERAL'!$B44,'BANCO DIC'!$E$2:$E$300)</f>
        <v>0</v>
      </c>
      <c r="FT44" s="10">
        <f t="shared" si="63"/>
        <v>2251.36</v>
      </c>
    </row>
    <row r="45" spans="1:176" ht="15.75" outlineLevel="1" thickBot="1" x14ac:dyDescent="0.3">
      <c r="A45" s="11" t="s">
        <v>456</v>
      </c>
      <c r="B45" s="74" t="s">
        <v>285</v>
      </c>
      <c r="C45" s="66"/>
      <c r="D45" s="12"/>
      <c r="E45" s="12"/>
      <c r="F45" s="63"/>
      <c r="G45" s="74"/>
      <c r="H45" s="74"/>
      <c r="I45" s="63"/>
      <c r="J45" s="66"/>
      <c r="L45" s="66"/>
      <c r="M45" s="12"/>
      <c r="N45" s="12"/>
      <c r="O45" s="63"/>
      <c r="P45" s="74"/>
      <c r="Q45" s="74"/>
      <c r="R45" s="63"/>
      <c r="S45" s="66"/>
      <c r="V45" s="13"/>
      <c r="W45" s="13"/>
      <c r="X45" s="13"/>
      <c r="Y45" s="13"/>
      <c r="Z45" s="13"/>
      <c r="AA45" s="13"/>
      <c r="AC45" s="74">
        <v>0.38</v>
      </c>
      <c r="AD45" s="8"/>
      <c r="AE45" s="8"/>
      <c r="AF45" s="8"/>
      <c r="AG45" s="8"/>
      <c r="AH45" s="8"/>
      <c r="AI45" s="10">
        <f t="shared" si="96"/>
        <v>0</v>
      </c>
      <c r="AJ45" s="8"/>
      <c r="AK45" s="32">
        <f t="shared" si="95"/>
        <v>0.38</v>
      </c>
      <c r="AL45" s="54">
        <v>1000</v>
      </c>
      <c r="AM45" s="55">
        <v>538</v>
      </c>
      <c r="AN45" s="41">
        <v>500</v>
      </c>
      <c r="AO45" s="9">
        <v>500</v>
      </c>
      <c r="AP45" s="8"/>
      <c r="AQ45" s="8"/>
      <c r="AR45" s="8">
        <v>-1538</v>
      </c>
      <c r="AS45" s="2">
        <f t="shared" si="64"/>
        <v>2538</v>
      </c>
      <c r="AT45" s="2">
        <f t="shared" si="65"/>
        <v>-1000</v>
      </c>
      <c r="AU45" s="24">
        <f t="shared" si="3"/>
        <v>-1538</v>
      </c>
      <c r="AV45" s="54">
        <v>181</v>
      </c>
      <c r="AW45" s="54">
        <v>182</v>
      </c>
      <c r="AX45" s="41">
        <f t="shared" si="82"/>
        <v>1</v>
      </c>
      <c r="AY45" s="8">
        <v>24.71</v>
      </c>
      <c r="AZ45" s="9">
        <f t="shared" si="66"/>
        <v>24.71</v>
      </c>
      <c r="BA45" s="9">
        <v>183</v>
      </c>
      <c r="BB45" s="8"/>
      <c r="BC45" s="2">
        <f t="shared" si="4"/>
        <v>207.71</v>
      </c>
      <c r="BD45" s="2">
        <f t="shared" si="5"/>
        <v>207.71</v>
      </c>
      <c r="BE45" s="24">
        <f t="shared" si="6"/>
        <v>207.71</v>
      </c>
      <c r="BF45" s="42">
        <f t="shared" si="84"/>
        <v>182</v>
      </c>
      <c r="BG45" s="41">
        <v>186</v>
      </c>
      <c r="BH45" s="41">
        <f t="shared" si="8"/>
        <v>4</v>
      </c>
      <c r="BI45" s="9">
        <f t="shared" si="9"/>
        <v>278.53820000000002</v>
      </c>
      <c r="BJ45" s="9">
        <v>228.31</v>
      </c>
      <c r="BK45" s="9">
        <f t="shared" si="10"/>
        <v>50.228200000000001</v>
      </c>
      <c r="BL45" s="9"/>
      <c r="BM45" s="10">
        <f>SUMIF(ENERO!$B$2:$B$900,'EDC GENERAL'!$B45,ENERO!$E$2:$E$900)</f>
        <v>0</v>
      </c>
      <c r="BN45" s="10">
        <f t="shared" si="11"/>
        <v>-278.53820000000002</v>
      </c>
      <c r="BO45" s="24">
        <f t="shared" si="12"/>
        <v>278.53820000000002</v>
      </c>
      <c r="BP45" s="41">
        <f t="shared" si="13"/>
        <v>186</v>
      </c>
      <c r="BQ45" s="41">
        <v>189</v>
      </c>
      <c r="BR45" s="41">
        <f t="shared" si="14"/>
        <v>3</v>
      </c>
      <c r="BS45" s="9">
        <f t="shared" si="15"/>
        <v>261.22640000000001</v>
      </c>
      <c r="BT45" s="9">
        <v>214.12</v>
      </c>
      <c r="BU45" s="9">
        <f t="shared" si="16"/>
        <v>47.106400000000001</v>
      </c>
      <c r="BV45" s="9">
        <f t="shared" si="108"/>
        <v>0</v>
      </c>
      <c r="BW45" s="10">
        <f>SUMIF(ENERO!$B$2:$B$900,'EDC GENERAL'!$B45,ENERO!$E$2:$E$900)</f>
        <v>0</v>
      </c>
      <c r="BX45" s="10">
        <f t="shared" si="17"/>
        <v>-261.22640000000001</v>
      </c>
      <c r="BY45" s="24">
        <f t="shared" si="18"/>
        <v>261.22640000000001</v>
      </c>
      <c r="BZ45" s="41">
        <f t="shared" si="19"/>
        <v>189</v>
      </c>
      <c r="CA45" s="42">
        <v>189</v>
      </c>
      <c r="CB45" s="41">
        <f t="shared" si="20"/>
        <v>0</v>
      </c>
      <c r="CC45" s="24">
        <f t="shared" si="21"/>
        <v>212.60940000000002</v>
      </c>
      <c r="CD45" s="8">
        <v>174.27</v>
      </c>
      <c r="CE45" s="9">
        <f t="shared" si="97"/>
        <v>38.339400000000005</v>
      </c>
      <c r="CF45" s="8">
        <f t="shared" si="98"/>
        <v>0</v>
      </c>
      <c r="CG45" s="10">
        <f>SUMIF('BANCO MAY'!$B$2:$B$300,'EDC GENERAL'!$B45,'BANCO MAY'!$E$2:$E$300)</f>
        <v>0</v>
      </c>
      <c r="CH45" s="2">
        <f t="shared" si="23"/>
        <v>212.60940000000002</v>
      </c>
      <c r="CJ45" s="41">
        <f t="shared" si="24"/>
        <v>189</v>
      </c>
      <c r="CK45" s="42">
        <v>189</v>
      </c>
      <c r="CL45" s="42">
        <v>1</v>
      </c>
      <c r="CM45" s="8">
        <v>65.98</v>
      </c>
      <c r="CN45" s="9">
        <f t="shared" si="26"/>
        <v>14.515600000000001</v>
      </c>
      <c r="CO45" s="8">
        <f t="shared" si="99"/>
        <v>0</v>
      </c>
      <c r="CP45" s="8">
        <f t="shared" si="99"/>
        <v>0</v>
      </c>
      <c r="CQ45" s="10">
        <f>SUMIF('BANCO JUN'!$B$2:$B$300,'EDC GENERAL'!$B45,'BANCO JUN'!$E$2:$E$300)</f>
        <v>0</v>
      </c>
      <c r="CR45" s="2">
        <f t="shared" si="28"/>
        <v>80.49560000000001</v>
      </c>
      <c r="CT45" s="10">
        <v>11</v>
      </c>
      <c r="CU45" s="42">
        <v>15</v>
      </c>
      <c r="CV45" s="42">
        <f t="shared" si="29"/>
        <v>4</v>
      </c>
      <c r="CW45" s="8">
        <f t="shared" si="100"/>
        <v>17</v>
      </c>
      <c r="CX45" s="8">
        <f t="shared" si="31"/>
        <v>68</v>
      </c>
      <c r="CY45" s="8">
        <f t="shared" si="100"/>
        <v>80</v>
      </c>
      <c r="CZ45" s="8">
        <f t="shared" si="100"/>
        <v>49</v>
      </c>
      <c r="DA45" s="10">
        <f>SUMIF('BANCO JUL'!$B$2:$B$300,'EDC GENERAL'!$B45,'BANCO JUL'!$E$2:$E$300)</f>
        <v>0</v>
      </c>
      <c r="DB45" s="10">
        <f t="shared" si="32"/>
        <v>-197</v>
      </c>
      <c r="DD45" s="42">
        <v>15</v>
      </c>
      <c r="DE45" s="42">
        <v>17</v>
      </c>
      <c r="DF45" s="42">
        <f t="shared" si="33"/>
        <v>2</v>
      </c>
      <c r="DG45" s="8">
        <f t="shared" si="101"/>
        <v>15</v>
      </c>
      <c r="DH45" s="8">
        <f t="shared" si="35"/>
        <v>30</v>
      </c>
      <c r="DI45" s="8">
        <f t="shared" si="101"/>
        <v>80</v>
      </c>
      <c r="DJ45" s="8">
        <f t="shared" si="101"/>
        <v>17</v>
      </c>
      <c r="DK45" s="10">
        <f>SUMIF('BANCO JUL'!$B$2:$B$300,'EDC GENERAL'!$B45,'BANCO JUL'!$E$2:$E$300)</f>
        <v>0</v>
      </c>
      <c r="DL45" s="10">
        <f t="shared" si="36"/>
        <v>-127</v>
      </c>
      <c r="DN45" s="42">
        <v>17</v>
      </c>
      <c r="DO45" s="42">
        <v>19</v>
      </c>
      <c r="DP45" s="42">
        <f t="shared" si="37"/>
        <v>2</v>
      </c>
      <c r="DQ45" s="8">
        <f t="shared" si="102"/>
        <v>16</v>
      </c>
      <c r="DR45" s="8">
        <f t="shared" si="39"/>
        <v>32</v>
      </c>
      <c r="DS45" s="8">
        <f t="shared" si="102"/>
        <v>80</v>
      </c>
      <c r="DT45" s="8">
        <f t="shared" si="102"/>
        <v>63</v>
      </c>
      <c r="DU45" s="10">
        <f>SUMIF('BANCO JUL'!$B$2:$B$300,'EDC GENERAL'!$B45,'BANCO JUL'!$E$2:$E$300)</f>
        <v>0</v>
      </c>
      <c r="DV45" s="10">
        <f t="shared" si="40"/>
        <v>-175</v>
      </c>
      <c r="DX45" s="42">
        <v>19</v>
      </c>
      <c r="DY45" s="42">
        <v>21</v>
      </c>
      <c r="DZ45" s="42">
        <f t="shared" si="41"/>
        <v>2</v>
      </c>
      <c r="EA45" s="8">
        <f t="shared" si="103"/>
        <v>15</v>
      </c>
      <c r="EB45" s="8">
        <f t="shared" si="43"/>
        <v>30</v>
      </c>
      <c r="EC45" s="8">
        <f t="shared" si="103"/>
        <v>80</v>
      </c>
      <c r="ED45" s="8">
        <f t="shared" si="103"/>
        <v>64</v>
      </c>
      <c r="EE45" s="10">
        <f>SUMIF('BANCO JUL'!$B$2:$B$300,'EDC GENERAL'!$B45,'BANCO JUL'!$E$2:$E$300)</f>
        <v>0</v>
      </c>
      <c r="EF45" s="10">
        <f t="shared" si="44"/>
        <v>-174</v>
      </c>
      <c r="EG45" s="24"/>
      <c r="EH45" s="42">
        <v>21</v>
      </c>
      <c r="EI45" s="42">
        <v>22.27</v>
      </c>
      <c r="EJ45" s="41">
        <f t="shared" si="45"/>
        <v>1.2699999999999996</v>
      </c>
      <c r="EK45" s="8">
        <f t="shared" si="104"/>
        <v>13.01</v>
      </c>
      <c r="EL45" s="8">
        <f t="shared" si="47"/>
        <v>16.522699999999993</v>
      </c>
      <c r="EM45" s="8">
        <f t="shared" si="104"/>
        <v>80</v>
      </c>
      <c r="EN45" s="8">
        <f t="shared" si="104"/>
        <v>21.79</v>
      </c>
      <c r="EO45" s="10">
        <f>SUMIF('BANCO NOV'!$B$2:$B$300,'EDC GENERAL'!$B45,'BANCO NOV'!$E$2:$E$300)</f>
        <v>0</v>
      </c>
      <c r="EP45" s="10">
        <f t="shared" si="48"/>
        <v>-118.31269999999998</v>
      </c>
      <c r="EQ45" s="24">
        <f t="shared" si="49"/>
        <v>118.31269999999998</v>
      </c>
      <c r="ER45" s="42">
        <v>22.27</v>
      </c>
      <c r="ES45" s="42">
        <v>23</v>
      </c>
      <c r="ET45" s="42">
        <f t="shared" si="50"/>
        <v>0.73000000000000043</v>
      </c>
      <c r="EU45" s="8">
        <f t="shared" si="105"/>
        <v>19.78</v>
      </c>
      <c r="EV45" s="8">
        <f t="shared" si="52"/>
        <v>14.43940000000001</v>
      </c>
      <c r="EW45" s="8">
        <f t="shared" si="105"/>
        <v>80</v>
      </c>
      <c r="EX45" s="8">
        <f t="shared" si="105"/>
        <v>62.02</v>
      </c>
      <c r="EY45" s="10">
        <f>SUMIF('BANCO DIC'!$B$2:$B$300,'EDC GENERAL'!$B45,'BANCO DIC'!$E$2:$E$300)</f>
        <v>0</v>
      </c>
      <c r="EZ45" s="10">
        <f t="shared" si="53"/>
        <v>-156.45940000000002</v>
      </c>
      <c r="FA45" s="24">
        <f t="shared" si="54"/>
        <v>156.45940000000002</v>
      </c>
      <c r="FB45" s="42">
        <v>23</v>
      </c>
      <c r="FC45" s="42">
        <v>24</v>
      </c>
      <c r="FD45" s="42">
        <f t="shared" si="55"/>
        <v>1</v>
      </c>
      <c r="FE45" s="8">
        <f t="shared" si="106"/>
        <v>14.68234064785789</v>
      </c>
      <c r="FF45" s="8">
        <f t="shared" si="57"/>
        <v>14.68234064785789</v>
      </c>
      <c r="FG45" s="8">
        <f t="shared" si="106"/>
        <v>80</v>
      </c>
      <c r="FH45" s="8">
        <f t="shared" si="106"/>
        <v>26.942462147335423</v>
      </c>
      <c r="FI45" s="10">
        <f>SUMIF('BANCO DIC'!$B$2:$B$300,'EDC GENERAL'!$B45,'BANCO DIC'!$E$2:$E$300)</f>
        <v>0</v>
      </c>
      <c r="FJ45" s="10">
        <f t="shared" si="58"/>
        <v>-121.6248027951933</v>
      </c>
      <c r="FK45" s="24">
        <f t="shared" si="59"/>
        <v>121.6248027951933</v>
      </c>
      <c r="FL45" s="42">
        <v>24</v>
      </c>
      <c r="FM45" s="42"/>
      <c r="FN45" s="42">
        <f t="shared" si="60"/>
        <v>-24</v>
      </c>
      <c r="FO45" s="8">
        <f t="shared" si="107"/>
        <v>19.78</v>
      </c>
      <c r="FP45" s="8">
        <f t="shared" si="62"/>
        <v>-474.72</v>
      </c>
      <c r="FQ45" s="8">
        <f t="shared" si="107"/>
        <v>80</v>
      </c>
      <c r="FR45" s="8">
        <f t="shared" si="107"/>
        <v>62.02</v>
      </c>
      <c r="FS45" s="10">
        <f>SUMIF('BANCO DIC'!$B$2:$B$300,'EDC GENERAL'!$B45,'BANCO DIC'!$E$2:$E$300)</f>
        <v>0</v>
      </c>
      <c r="FT45" s="10">
        <f t="shared" si="63"/>
        <v>332.70000000000005</v>
      </c>
    </row>
    <row r="46" spans="1:176" ht="15.75" outlineLevel="1" thickBot="1" x14ac:dyDescent="0.3">
      <c r="A46" s="11" t="s">
        <v>457</v>
      </c>
      <c r="B46" s="74" t="s">
        <v>286</v>
      </c>
      <c r="C46" s="66"/>
      <c r="D46" s="12"/>
      <c r="E46" s="12"/>
      <c r="F46" s="63"/>
      <c r="G46" s="74"/>
      <c r="H46" s="74"/>
      <c r="I46" s="63"/>
      <c r="J46" s="66"/>
      <c r="L46" s="66"/>
      <c r="M46" s="12"/>
      <c r="N46" s="12"/>
      <c r="O46" s="63"/>
      <c r="P46" s="74"/>
      <c r="Q46" s="74"/>
      <c r="R46" s="63"/>
      <c r="S46" s="66"/>
      <c r="V46" s="13"/>
      <c r="W46" s="13"/>
      <c r="X46" s="13"/>
      <c r="Y46" s="13"/>
      <c r="Z46" s="13"/>
      <c r="AA46" s="13"/>
      <c r="AC46" s="74">
        <v>0.39</v>
      </c>
      <c r="AD46" s="8"/>
      <c r="AE46" s="8"/>
      <c r="AF46" s="8"/>
      <c r="AG46" s="8"/>
      <c r="AH46" s="8"/>
      <c r="AI46" s="10">
        <f t="shared" si="96"/>
        <v>0</v>
      </c>
      <c r="AJ46" s="8"/>
      <c r="AK46" s="32">
        <f t="shared" si="95"/>
        <v>0.39</v>
      </c>
      <c r="AL46" s="54">
        <v>1000</v>
      </c>
      <c r="AM46" s="55">
        <v>538</v>
      </c>
      <c r="AN46" s="41">
        <v>500</v>
      </c>
      <c r="AO46" s="9">
        <v>500</v>
      </c>
      <c r="AP46" s="8"/>
      <c r="AQ46" s="8"/>
      <c r="AR46" s="8">
        <v>-2538</v>
      </c>
      <c r="AS46" s="2">
        <f t="shared" si="64"/>
        <v>2538</v>
      </c>
      <c r="AT46" s="2">
        <f t="shared" si="65"/>
        <v>0</v>
      </c>
      <c r="AU46" s="24">
        <f t="shared" si="3"/>
        <v>-2538</v>
      </c>
      <c r="AV46" s="54">
        <v>61</v>
      </c>
      <c r="AW46" s="54">
        <v>61</v>
      </c>
      <c r="AX46" s="41">
        <f t="shared" si="82"/>
        <v>0</v>
      </c>
      <c r="AY46" s="8">
        <v>24.71</v>
      </c>
      <c r="AZ46" s="9">
        <v>0</v>
      </c>
      <c r="BA46" s="9">
        <v>183</v>
      </c>
      <c r="BB46" s="8">
        <v>-183</v>
      </c>
      <c r="BC46" s="2">
        <f t="shared" si="4"/>
        <v>183</v>
      </c>
      <c r="BD46" s="2">
        <f t="shared" si="5"/>
        <v>0</v>
      </c>
      <c r="BE46" s="24">
        <f t="shared" si="6"/>
        <v>0</v>
      </c>
      <c r="BF46" s="42">
        <f t="shared" si="84"/>
        <v>61</v>
      </c>
      <c r="BG46" s="41">
        <v>61</v>
      </c>
      <c r="BH46" s="41">
        <f t="shared" si="8"/>
        <v>0</v>
      </c>
      <c r="BI46" s="9">
        <f t="shared" si="9"/>
        <v>212.60940000000002</v>
      </c>
      <c r="BJ46" s="9">
        <v>174.27</v>
      </c>
      <c r="BK46" s="9">
        <f t="shared" si="10"/>
        <v>38.339400000000005</v>
      </c>
      <c r="BL46" s="9">
        <v>-212</v>
      </c>
      <c r="BM46" s="10">
        <f>SUMIF(ENERO!$B$2:$B$900,'EDC GENERAL'!$B46,ENERO!$E$2:$E$900)</f>
        <v>0</v>
      </c>
      <c r="BN46" s="10">
        <f t="shared" si="11"/>
        <v>-0.60940000000002215</v>
      </c>
      <c r="BO46" s="24">
        <f t="shared" si="12"/>
        <v>0.60940000000002215</v>
      </c>
      <c r="BP46" s="41">
        <f t="shared" si="13"/>
        <v>61</v>
      </c>
      <c r="BQ46" s="41">
        <v>61</v>
      </c>
      <c r="BR46" s="41">
        <f t="shared" si="14"/>
        <v>0</v>
      </c>
      <c r="BS46" s="9">
        <f t="shared" si="15"/>
        <v>212.60940000000002</v>
      </c>
      <c r="BT46" s="9">
        <v>174.27</v>
      </c>
      <c r="BU46" s="9">
        <f t="shared" si="16"/>
        <v>38.339400000000005</v>
      </c>
      <c r="BV46" s="9">
        <f t="shared" si="108"/>
        <v>0</v>
      </c>
      <c r="BW46" s="10">
        <f>SUMIF(ENERO!$B$2:$B$900,'EDC GENERAL'!$B46,ENERO!$E$2:$E$900)</f>
        <v>0</v>
      </c>
      <c r="BX46" s="10">
        <f t="shared" si="17"/>
        <v>-212.60940000000002</v>
      </c>
      <c r="BY46" s="24">
        <f t="shared" si="18"/>
        <v>212.60940000000002</v>
      </c>
      <c r="BZ46" s="41">
        <f t="shared" si="19"/>
        <v>61</v>
      </c>
      <c r="CA46" s="42">
        <v>61</v>
      </c>
      <c r="CB46" s="41">
        <f t="shared" si="20"/>
        <v>0</v>
      </c>
      <c r="CC46" s="24">
        <f t="shared" si="21"/>
        <v>212.60940000000002</v>
      </c>
      <c r="CD46" s="8">
        <v>174.27</v>
      </c>
      <c r="CE46" s="9">
        <f t="shared" si="97"/>
        <v>38.339400000000005</v>
      </c>
      <c r="CF46" s="8">
        <f t="shared" si="98"/>
        <v>0</v>
      </c>
      <c r="CG46" s="10">
        <f>SUMIF('BANCO MAY'!$B$2:$B$300,'EDC GENERAL'!$B46,'BANCO MAY'!$E$2:$E$300)</f>
        <v>0</v>
      </c>
      <c r="CH46" s="2">
        <f t="shared" si="23"/>
        <v>212.60940000000002</v>
      </c>
      <c r="CJ46" s="41">
        <f t="shared" si="24"/>
        <v>61</v>
      </c>
      <c r="CK46" s="42">
        <v>61</v>
      </c>
      <c r="CL46" s="42">
        <v>1</v>
      </c>
      <c r="CM46" s="8">
        <v>65.98</v>
      </c>
      <c r="CN46" s="9">
        <f t="shared" si="26"/>
        <v>14.515600000000001</v>
      </c>
      <c r="CO46" s="8">
        <f t="shared" si="99"/>
        <v>0</v>
      </c>
      <c r="CP46" s="8">
        <f t="shared" si="99"/>
        <v>0</v>
      </c>
      <c r="CQ46" s="10">
        <f>SUMIF('BANCO JUN'!$B$2:$B$300,'EDC GENERAL'!$B46,'BANCO JUN'!$E$2:$E$300)</f>
        <v>0</v>
      </c>
      <c r="CR46" s="2">
        <f t="shared" si="28"/>
        <v>80.49560000000001</v>
      </c>
      <c r="CT46" s="10">
        <v>11</v>
      </c>
      <c r="CU46" s="42">
        <v>17</v>
      </c>
      <c r="CV46" s="42">
        <f t="shared" si="29"/>
        <v>6</v>
      </c>
      <c r="CW46" s="8">
        <f t="shared" si="100"/>
        <v>17</v>
      </c>
      <c r="CX46" s="8">
        <f t="shared" si="31"/>
        <v>102</v>
      </c>
      <c r="CY46" s="8">
        <f t="shared" si="100"/>
        <v>80</v>
      </c>
      <c r="CZ46" s="8">
        <f t="shared" si="100"/>
        <v>49</v>
      </c>
      <c r="DA46" s="10">
        <f>SUMIF('BANCO JUL'!$B$2:$B$300,'EDC GENERAL'!$B46,'BANCO JUL'!$E$2:$E$300)</f>
        <v>0</v>
      </c>
      <c r="DB46" s="10">
        <f t="shared" si="32"/>
        <v>-231</v>
      </c>
      <c r="DD46" s="42">
        <v>17</v>
      </c>
      <c r="DE46" s="42">
        <v>21</v>
      </c>
      <c r="DF46" s="42">
        <f t="shared" si="33"/>
        <v>4</v>
      </c>
      <c r="DG46" s="8">
        <f t="shared" si="101"/>
        <v>15</v>
      </c>
      <c r="DH46" s="8">
        <f t="shared" si="35"/>
        <v>60</v>
      </c>
      <c r="DI46" s="8">
        <f t="shared" si="101"/>
        <v>80</v>
      </c>
      <c r="DJ46" s="8">
        <f t="shared" si="101"/>
        <v>17</v>
      </c>
      <c r="DK46" s="10">
        <f>SUMIF('BANCO JUL'!$B$2:$B$300,'EDC GENERAL'!$B46,'BANCO JUL'!$E$2:$E$300)</f>
        <v>0</v>
      </c>
      <c r="DL46" s="10">
        <f t="shared" si="36"/>
        <v>-157</v>
      </c>
      <c r="DN46" s="42">
        <v>21</v>
      </c>
      <c r="DO46" s="42">
        <v>26</v>
      </c>
      <c r="DP46" s="42">
        <f t="shared" si="37"/>
        <v>5</v>
      </c>
      <c r="DQ46" s="8">
        <f t="shared" si="102"/>
        <v>16</v>
      </c>
      <c r="DR46" s="8">
        <f t="shared" si="39"/>
        <v>80</v>
      </c>
      <c r="DS46" s="8">
        <f t="shared" si="102"/>
        <v>80</v>
      </c>
      <c r="DT46" s="8">
        <f t="shared" si="102"/>
        <v>63</v>
      </c>
      <c r="DU46" s="10">
        <f>SUMIF('BANCO JUL'!$B$2:$B$300,'EDC GENERAL'!$B46,'BANCO JUL'!$E$2:$E$300)</f>
        <v>0</v>
      </c>
      <c r="DV46" s="10">
        <f t="shared" si="40"/>
        <v>-223</v>
      </c>
      <c r="DX46" s="42">
        <v>26</v>
      </c>
      <c r="DY46" s="42">
        <v>31</v>
      </c>
      <c r="DZ46" s="42">
        <f t="shared" si="41"/>
        <v>5</v>
      </c>
      <c r="EA46" s="8">
        <f t="shared" si="103"/>
        <v>15</v>
      </c>
      <c r="EB46" s="8">
        <f t="shared" si="43"/>
        <v>75</v>
      </c>
      <c r="EC46" s="8">
        <f t="shared" si="103"/>
        <v>80</v>
      </c>
      <c r="ED46" s="8">
        <f t="shared" si="103"/>
        <v>64</v>
      </c>
      <c r="EE46" s="10">
        <f>SUMIF('BANCO JUL'!$B$2:$B$300,'EDC GENERAL'!$B46,'BANCO JUL'!$E$2:$E$300)</f>
        <v>0</v>
      </c>
      <c r="EF46" s="10">
        <f t="shared" si="44"/>
        <v>-219</v>
      </c>
      <c r="EG46" s="24"/>
      <c r="EH46" s="42">
        <v>31</v>
      </c>
      <c r="EI46" s="42">
        <v>38.021000000000001</v>
      </c>
      <c r="EJ46" s="41">
        <f t="shared" si="45"/>
        <v>7.0210000000000008</v>
      </c>
      <c r="EK46" s="8">
        <f t="shared" si="104"/>
        <v>13.01</v>
      </c>
      <c r="EL46" s="8">
        <f t="shared" si="47"/>
        <v>91.343210000000013</v>
      </c>
      <c r="EM46" s="8">
        <f t="shared" si="104"/>
        <v>80</v>
      </c>
      <c r="EN46" s="8">
        <f t="shared" si="104"/>
        <v>21.79</v>
      </c>
      <c r="EO46" s="10">
        <f>SUMIF('BANCO NOV'!$B$2:$B$300,'EDC GENERAL'!$B46,'BANCO NOV'!$E$2:$E$300)</f>
        <v>0</v>
      </c>
      <c r="EP46" s="10">
        <f t="shared" si="48"/>
        <v>-193.13320999999999</v>
      </c>
      <c r="EQ46" s="24">
        <f t="shared" si="49"/>
        <v>193.13320999999999</v>
      </c>
      <c r="ER46" s="42">
        <v>38.021000000000001</v>
      </c>
      <c r="ES46" s="42">
        <v>43.442</v>
      </c>
      <c r="ET46" s="42">
        <f t="shared" si="50"/>
        <v>5.4209999999999994</v>
      </c>
      <c r="EU46" s="8">
        <f t="shared" si="105"/>
        <v>19.78</v>
      </c>
      <c r="EV46" s="8">
        <f t="shared" si="52"/>
        <v>107.22738</v>
      </c>
      <c r="EW46" s="8">
        <f t="shared" si="105"/>
        <v>80</v>
      </c>
      <c r="EX46" s="8">
        <f t="shared" si="105"/>
        <v>62.02</v>
      </c>
      <c r="EY46" s="10">
        <f>SUMIF('BANCO DIC'!$B$2:$B$300,'EDC GENERAL'!$B46,'BANCO DIC'!$E$2:$E$300)</f>
        <v>0</v>
      </c>
      <c r="EZ46" s="10">
        <f t="shared" si="53"/>
        <v>-249.24737999999999</v>
      </c>
      <c r="FA46" s="24">
        <f t="shared" si="54"/>
        <v>249.24737999999999</v>
      </c>
      <c r="FB46" s="42">
        <v>43.442</v>
      </c>
      <c r="FC46" s="42">
        <v>49</v>
      </c>
      <c r="FD46" s="42">
        <f t="shared" si="55"/>
        <v>5.5579999999999998</v>
      </c>
      <c r="FE46" s="8">
        <f t="shared" si="106"/>
        <v>14.68234064785789</v>
      </c>
      <c r="FF46" s="8">
        <f t="shared" si="57"/>
        <v>81.604449320794146</v>
      </c>
      <c r="FG46" s="8">
        <f t="shared" si="106"/>
        <v>80</v>
      </c>
      <c r="FH46" s="8">
        <f t="shared" si="106"/>
        <v>26.942462147335423</v>
      </c>
      <c r="FI46" s="10">
        <f>SUMIF('BANCO DIC'!$B$2:$B$300,'EDC GENERAL'!$B46,'BANCO DIC'!$E$2:$E$300)</f>
        <v>0</v>
      </c>
      <c r="FJ46" s="10">
        <f t="shared" si="58"/>
        <v>-188.54691146812957</v>
      </c>
      <c r="FK46" s="24">
        <f t="shared" si="59"/>
        <v>188.54691146812957</v>
      </c>
      <c r="FL46" s="42">
        <v>49</v>
      </c>
      <c r="FM46" s="42"/>
      <c r="FN46" s="42">
        <f t="shared" si="60"/>
        <v>-49</v>
      </c>
      <c r="FO46" s="8">
        <f t="shared" si="107"/>
        <v>19.78</v>
      </c>
      <c r="FP46" s="8">
        <f t="shared" si="62"/>
        <v>-969.22</v>
      </c>
      <c r="FQ46" s="8">
        <f t="shared" si="107"/>
        <v>80</v>
      </c>
      <c r="FR46" s="8">
        <f t="shared" si="107"/>
        <v>62.02</v>
      </c>
      <c r="FS46" s="10">
        <f>SUMIF('BANCO DIC'!$B$2:$B$300,'EDC GENERAL'!$B46,'BANCO DIC'!$E$2:$E$300)</f>
        <v>0</v>
      </c>
      <c r="FT46" s="10">
        <f t="shared" si="63"/>
        <v>827.2</v>
      </c>
    </row>
    <row r="47" spans="1:176" ht="15.75" outlineLevel="1" thickBot="1" x14ac:dyDescent="0.3">
      <c r="A47" s="11" t="s">
        <v>458</v>
      </c>
      <c r="B47" s="74" t="s">
        <v>287</v>
      </c>
      <c r="C47" s="66"/>
      <c r="D47" s="12"/>
      <c r="E47" s="12"/>
      <c r="F47" s="63"/>
      <c r="G47" s="74"/>
      <c r="H47" s="74"/>
      <c r="I47" s="63"/>
      <c r="J47" s="66"/>
      <c r="L47" s="66"/>
      <c r="M47" s="12"/>
      <c r="N47" s="12"/>
      <c r="O47" s="63"/>
      <c r="P47" s="74"/>
      <c r="Q47" s="74"/>
      <c r="R47" s="63"/>
      <c r="S47" s="66"/>
      <c r="V47" s="13"/>
      <c r="W47" s="13"/>
      <c r="X47" s="13"/>
      <c r="Y47" s="13"/>
      <c r="Z47" s="13"/>
      <c r="AA47" s="13"/>
      <c r="AC47" s="74">
        <v>0.4</v>
      </c>
      <c r="AD47" s="8"/>
      <c r="AE47" s="8"/>
      <c r="AF47" s="8"/>
      <c r="AG47" s="8"/>
      <c r="AH47" s="8"/>
      <c r="AI47" s="10">
        <f t="shared" si="96"/>
        <v>0</v>
      </c>
      <c r="AJ47" s="8"/>
      <c r="AK47" s="32">
        <f t="shared" si="95"/>
        <v>0.4</v>
      </c>
      <c r="AL47" s="54">
        <v>1000</v>
      </c>
      <c r="AM47" s="55">
        <v>538</v>
      </c>
      <c r="AN47" s="41">
        <v>500</v>
      </c>
      <c r="AO47" s="9">
        <v>500</v>
      </c>
      <c r="AP47" s="8"/>
      <c r="AQ47" s="8"/>
      <c r="AR47" s="8">
        <v>-2538</v>
      </c>
      <c r="AS47" s="2">
        <f t="shared" si="64"/>
        <v>2538</v>
      </c>
      <c r="AT47" s="2">
        <f t="shared" si="65"/>
        <v>0</v>
      </c>
      <c r="AU47" s="24">
        <f t="shared" si="3"/>
        <v>-2538</v>
      </c>
      <c r="AV47" s="54">
        <v>327</v>
      </c>
      <c r="AW47" s="54">
        <v>336</v>
      </c>
      <c r="AX47" s="41">
        <f t="shared" si="82"/>
        <v>9</v>
      </c>
      <c r="AY47" s="8">
        <v>24.71</v>
      </c>
      <c r="AZ47" s="9">
        <f t="shared" si="66"/>
        <v>222.39000000000001</v>
      </c>
      <c r="BA47" s="9">
        <v>183</v>
      </c>
      <c r="BB47" s="8">
        <v>-405</v>
      </c>
      <c r="BC47" s="2">
        <f t="shared" si="4"/>
        <v>405.39</v>
      </c>
      <c r="BD47" s="2">
        <f t="shared" si="5"/>
        <v>0.38999999999998636</v>
      </c>
      <c r="BE47" s="24">
        <f t="shared" si="6"/>
        <v>0.38999999999998636</v>
      </c>
      <c r="BF47" s="42">
        <f t="shared" si="84"/>
        <v>336</v>
      </c>
      <c r="BG47" s="41">
        <v>349</v>
      </c>
      <c r="BH47" s="41">
        <f t="shared" si="8"/>
        <v>13</v>
      </c>
      <c r="BI47" s="9">
        <f t="shared" si="9"/>
        <v>458.26859999999999</v>
      </c>
      <c r="BJ47" s="9">
        <v>375.63</v>
      </c>
      <c r="BK47" s="9">
        <f t="shared" si="10"/>
        <v>82.638599999999997</v>
      </c>
      <c r="BL47" s="9">
        <v>-458</v>
      </c>
      <c r="BM47" s="10">
        <f>SUMIF(ENERO!$B$2:$B$900,'EDC GENERAL'!$B47,ENERO!$E$2:$E$900)</f>
        <v>0</v>
      </c>
      <c r="BN47" s="10">
        <f t="shared" si="11"/>
        <v>-0.26859999999999218</v>
      </c>
      <c r="BO47" s="24">
        <f t="shared" si="12"/>
        <v>0.26859999999999218</v>
      </c>
      <c r="BP47" s="41">
        <f t="shared" si="13"/>
        <v>349</v>
      </c>
      <c r="BQ47" s="41">
        <v>366</v>
      </c>
      <c r="BR47" s="41">
        <f t="shared" si="14"/>
        <v>17</v>
      </c>
      <c r="BS47" s="9">
        <f t="shared" si="15"/>
        <v>548.2192</v>
      </c>
      <c r="BT47" s="9">
        <v>449.36</v>
      </c>
      <c r="BU47" s="9">
        <f t="shared" si="16"/>
        <v>98.859200000000001</v>
      </c>
      <c r="BV47" s="9">
        <v>-548</v>
      </c>
      <c r="BW47" s="10">
        <f>SUMIF(ENERO!$B$2:$B$900,'EDC GENERAL'!$B47,ENERO!$E$2:$E$900)</f>
        <v>0</v>
      </c>
      <c r="BX47" s="10">
        <f t="shared" si="17"/>
        <v>-0.21920000000000073</v>
      </c>
      <c r="BY47" s="24">
        <f t="shared" si="18"/>
        <v>0.21920000000000073</v>
      </c>
      <c r="BZ47" s="41">
        <f t="shared" si="19"/>
        <v>366</v>
      </c>
      <c r="CA47" s="42">
        <v>382</v>
      </c>
      <c r="CB47" s="41">
        <f t="shared" si="20"/>
        <v>16</v>
      </c>
      <c r="CC47" s="24">
        <f t="shared" si="21"/>
        <v>524.99040000000002</v>
      </c>
      <c r="CD47" s="8">
        <v>430.32</v>
      </c>
      <c r="CE47" s="9">
        <f t="shared" si="97"/>
        <v>94.670400000000001</v>
      </c>
      <c r="CF47" s="8">
        <f t="shared" si="98"/>
        <v>0</v>
      </c>
      <c r="CG47" s="10">
        <f>SUMIF('BANCO MAY'!$B$2:$B$300,'EDC GENERAL'!$B47,'BANCO MAY'!$E$2:$E$300)</f>
        <v>0</v>
      </c>
      <c r="CH47" s="2">
        <f t="shared" si="23"/>
        <v>524.99040000000002</v>
      </c>
      <c r="CJ47" s="41">
        <f t="shared" si="24"/>
        <v>382</v>
      </c>
      <c r="CK47" s="42">
        <v>396</v>
      </c>
      <c r="CL47" s="42">
        <f t="shared" si="25"/>
        <v>14</v>
      </c>
      <c r="CM47" s="8">
        <v>275.02</v>
      </c>
      <c r="CN47" s="9">
        <f t="shared" si="26"/>
        <v>60.504399999999997</v>
      </c>
      <c r="CO47" s="8">
        <f t="shared" si="99"/>
        <v>0</v>
      </c>
      <c r="CP47" s="8">
        <f t="shared" si="99"/>
        <v>0</v>
      </c>
      <c r="CQ47" s="10">
        <f>SUMIF('BANCO JUN'!$B$2:$B$300,'EDC GENERAL'!$B47,'BANCO JUN'!$E$2:$E$300)</f>
        <v>0</v>
      </c>
      <c r="CR47" s="2">
        <f t="shared" si="28"/>
        <v>335.52439999999996</v>
      </c>
      <c r="CT47" s="10">
        <v>31</v>
      </c>
      <c r="CU47" s="42">
        <v>33</v>
      </c>
      <c r="CV47" s="42">
        <f t="shared" si="29"/>
        <v>2</v>
      </c>
      <c r="CW47" s="8">
        <f t="shared" si="100"/>
        <v>17</v>
      </c>
      <c r="CX47" s="8">
        <f t="shared" si="31"/>
        <v>34</v>
      </c>
      <c r="CY47" s="8">
        <f t="shared" si="100"/>
        <v>80</v>
      </c>
      <c r="CZ47" s="8">
        <f t="shared" si="100"/>
        <v>49</v>
      </c>
      <c r="DA47" s="10">
        <f>SUMIF('BANCO JUL'!$B$2:$B$300,'EDC GENERAL'!$B47,'BANCO JUL'!$E$2:$E$300)</f>
        <v>0</v>
      </c>
      <c r="DB47" s="10">
        <f t="shared" si="32"/>
        <v>-163</v>
      </c>
      <c r="DD47" s="42">
        <v>33</v>
      </c>
      <c r="DE47" s="42">
        <v>37</v>
      </c>
      <c r="DF47" s="42">
        <f t="shared" si="33"/>
        <v>4</v>
      </c>
      <c r="DG47" s="8">
        <f t="shared" si="101"/>
        <v>15</v>
      </c>
      <c r="DH47" s="8">
        <f t="shared" si="35"/>
        <v>60</v>
      </c>
      <c r="DI47" s="8">
        <f t="shared" si="101"/>
        <v>80</v>
      </c>
      <c r="DJ47" s="8">
        <f t="shared" si="101"/>
        <v>17</v>
      </c>
      <c r="DK47" s="10">
        <f>SUMIF('BANCO JUL'!$B$2:$B$300,'EDC GENERAL'!$B47,'BANCO JUL'!$E$2:$E$300)</f>
        <v>0</v>
      </c>
      <c r="DL47" s="10">
        <f t="shared" si="36"/>
        <v>-157</v>
      </c>
      <c r="DN47" s="42">
        <v>37</v>
      </c>
      <c r="DO47" s="42">
        <v>41</v>
      </c>
      <c r="DP47" s="42">
        <f t="shared" si="37"/>
        <v>4</v>
      </c>
      <c r="DQ47" s="8">
        <f t="shared" si="102"/>
        <v>16</v>
      </c>
      <c r="DR47" s="8">
        <f t="shared" si="39"/>
        <v>64</v>
      </c>
      <c r="DS47" s="8">
        <f t="shared" si="102"/>
        <v>80</v>
      </c>
      <c r="DT47" s="8">
        <f t="shared" si="102"/>
        <v>63</v>
      </c>
      <c r="DU47" s="10">
        <f>SUMIF('BANCO JUL'!$B$2:$B$300,'EDC GENERAL'!$B47,'BANCO JUL'!$E$2:$E$300)</f>
        <v>0</v>
      </c>
      <c r="DV47" s="10">
        <f t="shared" si="40"/>
        <v>-207</v>
      </c>
      <c r="DX47" s="42">
        <v>41</v>
      </c>
      <c r="DY47" s="42">
        <v>48</v>
      </c>
      <c r="DZ47" s="42">
        <f t="shared" si="41"/>
        <v>7</v>
      </c>
      <c r="EA47" s="8">
        <f t="shared" si="103"/>
        <v>15</v>
      </c>
      <c r="EB47" s="8">
        <f t="shared" si="43"/>
        <v>105</v>
      </c>
      <c r="EC47" s="8">
        <f t="shared" si="103"/>
        <v>80</v>
      </c>
      <c r="ED47" s="8">
        <f t="shared" si="103"/>
        <v>64</v>
      </c>
      <c r="EE47" s="10">
        <f>SUMIF('BANCO JUL'!$B$2:$B$300,'EDC GENERAL'!$B47,'BANCO JUL'!$E$2:$E$300)</f>
        <v>0</v>
      </c>
      <c r="EF47" s="10">
        <f t="shared" si="44"/>
        <v>-249</v>
      </c>
      <c r="EG47" s="24"/>
      <c r="EH47" s="42">
        <v>48</v>
      </c>
      <c r="EI47" s="42">
        <v>51.645000000000003</v>
      </c>
      <c r="EJ47" s="41">
        <f t="shared" si="45"/>
        <v>3.6450000000000031</v>
      </c>
      <c r="EK47" s="8">
        <f t="shared" si="104"/>
        <v>13.01</v>
      </c>
      <c r="EL47" s="8">
        <f t="shared" si="47"/>
        <v>47.421450000000043</v>
      </c>
      <c r="EM47" s="8">
        <f t="shared" si="104"/>
        <v>80</v>
      </c>
      <c r="EN47" s="8">
        <f t="shared" si="104"/>
        <v>21.79</v>
      </c>
      <c r="EO47" s="10">
        <f>SUMIF('BANCO NOV'!$B$2:$B$300,'EDC GENERAL'!$B47,'BANCO NOV'!$E$2:$E$300)</f>
        <v>0</v>
      </c>
      <c r="EP47" s="10">
        <f t="shared" si="48"/>
        <v>-149.21145000000004</v>
      </c>
      <c r="EQ47" s="24">
        <f t="shared" si="49"/>
        <v>149.21145000000004</v>
      </c>
      <c r="ER47" s="42">
        <v>51.645000000000003</v>
      </c>
      <c r="ES47" s="42">
        <v>54.044199999999996</v>
      </c>
      <c r="ET47" s="42">
        <f t="shared" si="50"/>
        <v>2.3991999999999933</v>
      </c>
      <c r="EU47" s="8">
        <f t="shared" si="105"/>
        <v>19.78</v>
      </c>
      <c r="EV47" s="8">
        <f t="shared" si="52"/>
        <v>47.456175999999871</v>
      </c>
      <c r="EW47" s="8">
        <f t="shared" si="105"/>
        <v>80</v>
      </c>
      <c r="EX47" s="8">
        <f t="shared" si="105"/>
        <v>62.02</v>
      </c>
      <c r="EY47" s="10">
        <f>SUMIF('BANCO DIC'!$B$2:$B$300,'EDC GENERAL'!$B47,'BANCO DIC'!$E$2:$E$300)</f>
        <v>0</v>
      </c>
      <c r="EZ47" s="10">
        <f t="shared" si="53"/>
        <v>-189.47617599999987</v>
      </c>
      <c r="FA47" s="24">
        <f t="shared" si="54"/>
        <v>189.47617599999987</v>
      </c>
      <c r="FB47" s="42">
        <v>54.044199999999996</v>
      </c>
      <c r="FC47" s="42">
        <v>56</v>
      </c>
      <c r="FD47" s="42">
        <f t="shared" si="55"/>
        <v>1.9558000000000035</v>
      </c>
      <c r="FE47" s="8">
        <f t="shared" si="106"/>
        <v>14.68234064785789</v>
      </c>
      <c r="FF47" s="8">
        <f t="shared" si="57"/>
        <v>28.715721839080512</v>
      </c>
      <c r="FG47" s="8">
        <f t="shared" si="106"/>
        <v>80</v>
      </c>
      <c r="FH47" s="8">
        <f t="shared" si="106"/>
        <v>26.942462147335423</v>
      </c>
      <c r="FI47" s="10">
        <f>SUMIF('BANCO DIC'!$B$2:$B$300,'EDC GENERAL'!$B47,'BANCO DIC'!$E$2:$E$300)</f>
        <v>0</v>
      </c>
      <c r="FJ47" s="10">
        <f t="shared" si="58"/>
        <v>-135.65818398641593</v>
      </c>
      <c r="FK47" s="24">
        <f t="shared" si="59"/>
        <v>135.65818398641593</v>
      </c>
      <c r="FL47" s="42">
        <v>56</v>
      </c>
      <c r="FM47" s="42"/>
      <c r="FN47" s="42">
        <f t="shared" si="60"/>
        <v>-56</v>
      </c>
      <c r="FO47" s="8">
        <f t="shared" si="107"/>
        <v>19.78</v>
      </c>
      <c r="FP47" s="8">
        <f t="shared" si="62"/>
        <v>-1107.68</v>
      </c>
      <c r="FQ47" s="8">
        <f t="shared" si="107"/>
        <v>80</v>
      </c>
      <c r="FR47" s="8">
        <f t="shared" si="107"/>
        <v>62.02</v>
      </c>
      <c r="FS47" s="10">
        <f>SUMIF('BANCO DIC'!$B$2:$B$300,'EDC GENERAL'!$B47,'BANCO DIC'!$E$2:$E$300)</f>
        <v>0</v>
      </c>
      <c r="FT47" s="10">
        <f t="shared" si="63"/>
        <v>965.66000000000008</v>
      </c>
    </row>
    <row r="48" spans="1:176" ht="15.75" thickBot="1" x14ac:dyDescent="0.3">
      <c r="A48" s="11" t="s">
        <v>459</v>
      </c>
      <c r="B48" s="14"/>
      <c r="C48" s="14"/>
      <c r="D48" s="12"/>
      <c r="E48" s="12"/>
      <c r="F48" s="14"/>
      <c r="G48" s="14"/>
      <c r="H48" s="14"/>
      <c r="I48" s="14"/>
      <c r="J48" s="14"/>
      <c r="L48" s="14"/>
      <c r="M48" s="12"/>
      <c r="N48" s="12"/>
      <c r="O48" s="14"/>
      <c r="P48" s="14"/>
      <c r="Q48" s="14"/>
      <c r="R48" s="14"/>
      <c r="S48" s="14"/>
      <c r="V48" s="14"/>
      <c r="W48" s="14"/>
      <c r="X48" s="14"/>
      <c r="Y48" s="14"/>
      <c r="Z48" s="14"/>
      <c r="AA48" s="14"/>
      <c r="AC48" s="14">
        <v>0</v>
      </c>
      <c r="AD48" s="14"/>
      <c r="AE48" s="14"/>
      <c r="AF48" s="14"/>
      <c r="AG48" s="14"/>
      <c r="AH48" s="14"/>
      <c r="AI48" s="14"/>
      <c r="AJ48" s="25"/>
      <c r="AK48" s="32">
        <f t="shared" si="95"/>
        <v>0</v>
      </c>
      <c r="AL48" s="54"/>
      <c r="AM48" s="55"/>
      <c r="AN48" s="41"/>
      <c r="AO48" s="9"/>
      <c r="AP48" s="14"/>
      <c r="AQ48" s="14"/>
      <c r="AR48" s="14"/>
      <c r="AS48" s="14"/>
      <c r="AT48" s="2">
        <f>SUM(AL48:AR48)</f>
        <v>0</v>
      </c>
      <c r="AU48" s="24">
        <f t="shared" si="3"/>
        <v>0</v>
      </c>
      <c r="AV48" s="14"/>
      <c r="AW48" s="44"/>
      <c r="AX48" s="42"/>
      <c r="AY48" s="14"/>
      <c r="AZ48" s="14"/>
      <c r="BA48" s="14"/>
      <c r="BB48" s="14"/>
      <c r="BC48" s="2">
        <f t="shared" si="4"/>
        <v>0</v>
      </c>
      <c r="BD48" s="2">
        <f t="shared" si="5"/>
        <v>0</v>
      </c>
      <c r="BE48" s="24">
        <f t="shared" si="6"/>
        <v>0</v>
      </c>
      <c r="BF48" s="44"/>
      <c r="BG48" s="41"/>
      <c r="BH48" s="41">
        <f t="shared" si="8"/>
        <v>0</v>
      </c>
      <c r="BI48" s="14"/>
      <c r="BJ48" s="9">
        <f>BH48*BI48</f>
        <v>0</v>
      </c>
      <c r="BK48" s="14"/>
      <c r="BL48" s="9"/>
      <c r="BM48" s="14">
        <f>SUMIF(ENERO!$B$2:$B$900,'EDC GENERAL'!$B48,ENERO!$E$2:$E$900)</f>
        <v>0</v>
      </c>
      <c r="BN48" s="14">
        <f t="shared" si="11"/>
        <v>0</v>
      </c>
      <c r="BO48" s="24">
        <f t="shared" si="12"/>
        <v>0</v>
      </c>
      <c r="BP48" s="41"/>
      <c r="BQ48" s="41"/>
      <c r="BR48" s="41">
        <f t="shared" si="14"/>
        <v>0</v>
      </c>
      <c r="BS48" s="14"/>
      <c r="BT48" s="9">
        <f>BR48*BS48</f>
        <v>0</v>
      </c>
      <c r="BU48" s="9">
        <f t="shared" si="16"/>
        <v>0</v>
      </c>
      <c r="BV48" s="9"/>
      <c r="BW48" s="14">
        <f>SUMIF(ENERO!$B$2:$B$900,'EDC GENERAL'!$B48,ENERO!$E$2:$E$900)</f>
        <v>0</v>
      </c>
      <c r="BX48" s="14">
        <f t="shared" si="17"/>
        <v>0</v>
      </c>
      <c r="BY48" s="24">
        <f t="shared" si="18"/>
        <v>0</v>
      </c>
      <c r="BZ48" s="44"/>
      <c r="CA48" s="42"/>
      <c r="CB48" s="41"/>
      <c r="CC48" s="24"/>
      <c r="CD48" s="14"/>
      <c r="CE48" s="14">
        <f>CB48*CD48</f>
        <v>0</v>
      </c>
      <c r="CF48" s="14"/>
      <c r="CG48" s="14"/>
      <c r="CH48" s="2">
        <f t="shared" si="23"/>
        <v>0</v>
      </c>
      <c r="CJ48" s="41"/>
      <c r="CK48" s="44"/>
      <c r="CL48" s="42"/>
      <c r="CM48" s="14"/>
      <c r="CN48" s="9">
        <f t="shared" si="26"/>
        <v>0</v>
      </c>
      <c r="CO48" s="14"/>
      <c r="CP48" s="14"/>
      <c r="CQ48" s="14"/>
      <c r="CR48" s="2">
        <f t="shared" si="28"/>
        <v>0</v>
      </c>
      <c r="CT48" s="14"/>
      <c r="CU48" s="44"/>
      <c r="CV48" s="42">
        <f t="shared" si="29"/>
        <v>0</v>
      </c>
      <c r="CW48" s="14"/>
      <c r="CX48" s="14">
        <f t="shared" si="31"/>
        <v>0</v>
      </c>
      <c r="CY48" s="14"/>
      <c r="CZ48" s="14"/>
      <c r="DA48" s="14"/>
      <c r="DB48" s="14">
        <f t="shared" si="32"/>
        <v>0</v>
      </c>
      <c r="DD48" s="44"/>
      <c r="DE48" s="44"/>
      <c r="DF48" s="42">
        <f t="shared" si="33"/>
        <v>0</v>
      </c>
      <c r="DG48" s="14"/>
      <c r="DH48" s="14">
        <f t="shared" si="35"/>
        <v>0</v>
      </c>
      <c r="DI48" s="14"/>
      <c r="DJ48" s="14"/>
      <c r="DK48" s="14"/>
      <c r="DL48" s="14">
        <f t="shared" si="36"/>
        <v>0</v>
      </c>
      <c r="DN48" s="44"/>
      <c r="DO48" s="44"/>
      <c r="DP48" s="42">
        <f t="shared" si="37"/>
        <v>0</v>
      </c>
      <c r="DQ48" s="14"/>
      <c r="DR48" s="14">
        <f t="shared" si="39"/>
        <v>0</v>
      </c>
      <c r="DS48" s="14"/>
      <c r="DT48" s="14"/>
      <c r="DU48" s="14"/>
      <c r="DV48" s="14">
        <f t="shared" si="40"/>
        <v>0</v>
      </c>
      <c r="DX48" s="44"/>
      <c r="DY48" s="44"/>
      <c r="DZ48" s="42">
        <f t="shared" si="41"/>
        <v>0</v>
      </c>
      <c r="EA48" s="14"/>
      <c r="EB48" s="14">
        <f t="shared" si="43"/>
        <v>0</v>
      </c>
      <c r="EC48" s="14"/>
      <c r="ED48" s="14"/>
      <c r="EE48" s="14"/>
      <c r="EF48" s="14">
        <f t="shared" si="44"/>
        <v>0</v>
      </c>
      <c r="EG48" s="24"/>
      <c r="EH48" s="44"/>
      <c r="EI48" s="44"/>
      <c r="EJ48" s="41">
        <f t="shared" si="45"/>
        <v>0</v>
      </c>
      <c r="EK48" s="14"/>
      <c r="EL48" s="14">
        <f t="shared" si="47"/>
        <v>0</v>
      </c>
      <c r="EM48" s="14"/>
      <c r="EN48" s="14"/>
      <c r="EO48" s="14"/>
      <c r="EP48" s="14">
        <f t="shared" si="48"/>
        <v>0</v>
      </c>
      <c r="EQ48" s="24">
        <f t="shared" si="49"/>
        <v>0</v>
      </c>
      <c r="ER48" s="44"/>
      <c r="ES48" s="44"/>
      <c r="ET48" s="44">
        <f t="shared" si="50"/>
        <v>0</v>
      </c>
      <c r="EU48" s="14"/>
      <c r="EV48" s="14">
        <f t="shared" si="52"/>
        <v>0</v>
      </c>
      <c r="EW48" s="14"/>
      <c r="EX48" s="14"/>
      <c r="EY48" s="14"/>
      <c r="EZ48" s="10">
        <f t="shared" si="53"/>
        <v>0</v>
      </c>
      <c r="FA48" s="24">
        <f t="shared" si="54"/>
        <v>0</v>
      </c>
      <c r="FB48" s="44"/>
      <c r="FC48" s="44"/>
      <c r="FD48" s="44">
        <f t="shared" si="55"/>
        <v>0</v>
      </c>
      <c r="FE48" s="14"/>
      <c r="FF48" s="14">
        <f t="shared" si="57"/>
        <v>0</v>
      </c>
      <c r="FG48" s="14"/>
      <c r="FH48" s="14"/>
      <c r="FI48" s="14"/>
      <c r="FJ48" s="10">
        <f t="shared" si="58"/>
        <v>0</v>
      </c>
      <c r="FK48" s="24">
        <f t="shared" si="59"/>
        <v>0</v>
      </c>
      <c r="FL48" s="44"/>
      <c r="FM48" s="44"/>
      <c r="FN48" s="44">
        <f t="shared" si="60"/>
        <v>0</v>
      </c>
      <c r="FO48" s="14"/>
      <c r="FP48" s="14">
        <f t="shared" si="62"/>
        <v>0</v>
      </c>
      <c r="FQ48" s="14"/>
      <c r="FR48" s="14"/>
      <c r="FS48" s="14"/>
      <c r="FT48" s="10">
        <f t="shared" si="63"/>
        <v>0</v>
      </c>
    </row>
    <row r="49" spans="1:176" ht="15.75" outlineLevel="1" thickBot="1" x14ac:dyDescent="0.3">
      <c r="A49" s="11" t="s">
        <v>460</v>
      </c>
      <c r="B49" s="74" t="s">
        <v>288</v>
      </c>
      <c r="C49" s="66"/>
      <c r="D49" s="12"/>
      <c r="E49" s="12"/>
      <c r="F49" s="63"/>
      <c r="G49" s="74"/>
      <c r="H49" s="74"/>
      <c r="I49" s="63"/>
      <c r="J49" s="66"/>
      <c r="L49" s="66"/>
      <c r="M49" s="12"/>
      <c r="N49" s="12"/>
      <c r="O49" s="63"/>
      <c r="P49" s="74"/>
      <c r="Q49" s="74"/>
      <c r="R49" s="63"/>
      <c r="S49" s="66"/>
      <c r="V49" s="13"/>
      <c r="W49" s="13"/>
      <c r="X49" s="13"/>
      <c r="Y49" s="13"/>
      <c r="Z49" s="13"/>
      <c r="AA49" s="13"/>
      <c r="AC49" s="74">
        <v>0.41000000000000003</v>
      </c>
      <c r="AD49" s="8"/>
      <c r="AE49" s="8"/>
      <c r="AF49" s="8"/>
      <c r="AG49" s="8"/>
      <c r="AH49" s="8"/>
      <c r="AI49" s="10">
        <f t="shared" ref="AI49:AI58" si="109">-SUM(AD49:AH49)</f>
        <v>0</v>
      </c>
      <c r="AJ49" s="8"/>
      <c r="AK49" s="32">
        <f t="shared" si="95"/>
        <v>0.41000000000000003</v>
      </c>
      <c r="AL49" s="54">
        <v>1000</v>
      </c>
      <c r="AM49" s="55">
        <v>538</v>
      </c>
      <c r="AN49" s="41">
        <v>500</v>
      </c>
      <c r="AO49" s="9">
        <v>500</v>
      </c>
      <c r="AP49" s="8"/>
      <c r="AQ49" s="8"/>
      <c r="AR49" s="8"/>
      <c r="AS49" s="2">
        <f t="shared" si="64"/>
        <v>2538</v>
      </c>
      <c r="AT49" s="2">
        <f t="shared" si="65"/>
        <v>-2538</v>
      </c>
      <c r="AU49" s="24">
        <f t="shared" si="3"/>
        <v>0</v>
      </c>
      <c r="AV49" s="10">
        <v>0</v>
      </c>
      <c r="AW49" s="42">
        <v>0</v>
      </c>
      <c r="AX49" s="42">
        <v>0</v>
      </c>
      <c r="AY49" s="9">
        <v>24.71</v>
      </c>
      <c r="AZ49" s="9">
        <f t="shared" si="66"/>
        <v>0</v>
      </c>
      <c r="BA49" s="9">
        <v>183</v>
      </c>
      <c r="BB49" s="8"/>
      <c r="BC49" s="2">
        <f t="shared" si="4"/>
        <v>183</v>
      </c>
      <c r="BD49" s="2">
        <f t="shared" si="5"/>
        <v>183</v>
      </c>
      <c r="BE49" s="24">
        <f t="shared" si="6"/>
        <v>183</v>
      </c>
      <c r="BF49" s="42">
        <f>+AW49</f>
        <v>0</v>
      </c>
      <c r="BG49" s="41">
        <v>0</v>
      </c>
      <c r="BH49" s="41">
        <f t="shared" si="8"/>
        <v>0</v>
      </c>
      <c r="BI49" s="9">
        <f t="shared" si="9"/>
        <v>212.60940000000002</v>
      </c>
      <c r="BJ49" s="9">
        <v>174.27</v>
      </c>
      <c r="BK49" s="9">
        <f t="shared" si="10"/>
        <v>38.339400000000005</v>
      </c>
      <c r="BL49" s="9"/>
      <c r="BM49" s="10">
        <f>SUMIF(ENERO!$B$2:$B$900,'EDC GENERAL'!$B49,ENERO!$E$2:$E$900)</f>
        <v>0</v>
      </c>
      <c r="BN49" s="10">
        <f t="shared" si="11"/>
        <v>-212.60940000000002</v>
      </c>
      <c r="BO49" s="24">
        <f t="shared" si="12"/>
        <v>212.60940000000002</v>
      </c>
      <c r="BP49" s="41">
        <f t="shared" si="13"/>
        <v>0</v>
      </c>
      <c r="BQ49" s="41">
        <v>0</v>
      </c>
      <c r="BR49" s="41">
        <v>18</v>
      </c>
      <c r="BS49" s="9">
        <f t="shared" si="15"/>
        <v>571.96039999999994</v>
      </c>
      <c r="BT49" s="9">
        <v>468.82</v>
      </c>
      <c r="BU49" s="9">
        <f t="shared" si="16"/>
        <v>103.1404</v>
      </c>
      <c r="BV49" s="9">
        <f t="shared" ref="BV49:BV56" si="110">BV$4</f>
        <v>0</v>
      </c>
      <c r="BW49" s="10">
        <f>SUMIF(ENERO!$B$2:$B$900,'EDC GENERAL'!$B49,ENERO!$E$2:$E$900)</f>
        <v>0</v>
      </c>
      <c r="BX49" s="10">
        <f t="shared" si="17"/>
        <v>-571.96039999999994</v>
      </c>
      <c r="BY49" s="24">
        <f t="shared" si="18"/>
        <v>571.96039999999994</v>
      </c>
      <c r="BZ49" s="41">
        <f t="shared" si="19"/>
        <v>0</v>
      </c>
      <c r="CA49" s="42">
        <v>0</v>
      </c>
      <c r="CB49" s="41">
        <f t="shared" si="20"/>
        <v>0</v>
      </c>
      <c r="CC49" s="24">
        <f t="shared" si="21"/>
        <v>212.60940000000002</v>
      </c>
      <c r="CD49" s="8">
        <v>174.27</v>
      </c>
      <c r="CE49" s="9">
        <f t="shared" ref="CE49:CE58" si="111">+CD49*0.22</f>
        <v>38.339400000000005</v>
      </c>
      <c r="CF49" s="8">
        <f>CF$4</f>
        <v>0</v>
      </c>
      <c r="CG49" s="10">
        <f>SUMIF('BANCO MAY'!$B$2:$B$300,'EDC GENERAL'!$B49,'BANCO MAY'!$E$2:$E$300)</f>
        <v>0</v>
      </c>
      <c r="CH49" s="2">
        <f t="shared" si="23"/>
        <v>212.60940000000002</v>
      </c>
      <c r="CJ49" s="41">
        <f t="shared" si="24"/>
        <v>0</v>
      </c>
      <c r="CK49" s="42">
        <v>0</v>
      </c>
      <c r="CL49" s="42">
        <v>1</v>
      </c>
      <c r="CM49" s="8">
        <v>65.98</v>
      </c>
      <c r="CN49" s="9">
        <f t="shared" si="26"/>
        <v>14.515600000000001</v>
      </c>
      <c r="CO49" s="8">
        <f>CO$4</f>
        <v>0</v>
      </c>
      <c r="CP49" s="8">
        <f>CP$4</f>
        <v>0</v>
      </c>
      <c r="CQ49" s="10">
        <f>SUMIF('BANCO JUN'!$B$2:$B$300,'EDC GENERAL'!$B49,'BANCO JUN'!$E$2:$E$300)</f>
        <v>0</v>
      </c>
      <c r="CR49" s="2">
        <f t="shared" si="28"/>
        <v>80.49560000000001</v>
      </c>
      <c r="CT49" s="10">
        <v>14</v>
      </c>
      <c r="CU49" s="42">
        <v>20</v>
      </c>
      <c r="CV49" s="42">
        <f t="shared" si="29"/>
        <v>6</v>
      </c>
      <c r="CW49" s="8">
        <f>CW$4</f>
        <v>17</v>
      </c>
      <c r="CX49" s="8">
        <f t="shared" si="31"/>
        <v>102</v>
      </c>
      <c r="CY49" s="8">
        <f>CY$4</f>
        <v>80</v>
      </c>
      <c r="CZ49" s="8">
        <f>CZ$4</f>
        <v>49</v>
      </c>
      <c r="DA49" s="10">
        <f>SUMIF('BANCO JUL'!$B$2:$B$300,'EDC GENERAL'!$B49,'BANCO JUL'!$E$2:$E$300)</f>
        <v>0</v>
      </c>
      <c r="DB49" s="10">
        <f t="shared" si="32"/>
        <v>-231</v>
      </c>
      <c r="DD49" s="42">
        <v>20</v>
      </c>
      <c r="DE49" s="42">
        <v>25</v>
      </c>
      <c r="DF49" s="42">
        <f t="shared" si="33"/>
        <v>5</v>
      </c>
      <c r="DG49" s="8">
        <f>DG$4</f>
        <v>15</v>
      </c>
      <c r="DH49" s="8">
        <f t="shared" si="35"/>
        <v>75</v>
      </c>
      <c r="DI49" s="8">
        <f>DI$4</f>
        <v>80</v>
      </c>
      <c r="DJ49" s="8">
        <f>DJ$4</f>
        <v>17</v>
      </c>
      <c r="DK49" s="10">
        <f>SUMIF('BANCO JUL'!$B$2:$B$300,'EDC GENERAL'!$B49,'BANCO JUL'!$E$2:$E$300)</f>
        <v>0</v>
      </c>
      <c r="DL49" s="10">
        <f t="shared" si="36"/>
        <v>-172</v>
      </c>
      <c r="DN49" s="42">
        <v>25</v>
      </c>
      <c r="DO49" s="42">
        <v>29</v>
      </c>
      <c r="DP49" s="42">
        <f t="shared" si="37"/>
        <v>4</v>
      </c>
      <c r="DQ49" s="8">
        <f>DQ$4</f>
        <v>16</v>
      </c>
      <c r="DR49" s="8">
        <f t="shared" si="39"/>
        <v>64</v>
      </c>
      <c r="DS49" s="8">
        <f>DS$4</f>
        <v>80</v>
      </c>
      <c r="DT49" s="8">
        <f>DT$4</f>
        <v>63</v>
      </c>
      <c r="DU49" s="10">
        <f>SUMIF('BANCO JUL'!$B$2:$B$300,'EDC GENERAL'!$B49,'BANCO JUL'!$E$2:$E$300)</f>
        <v>0</v>
      </c>
      <c r="DV49" s="10">
        <f t="shared" si="40"/>
        <v>-207</v>
      </c>
      <c r="DX49" s="42">
        <v>29</v>
      </c>
      <c r="DY49" s="42">
        <v>33</v>
      </c>
      <c r="DZ49" s="42">
        <f t="shared" si="41"/>
        <v>4</v>
      </c>
      <c r="EA49" s="8">
        <f>EA$4</f>
        <v>15</v>
      </c>
      <c r="EB49" s="8">
        <f t="shared" si="43"/>
        <v>60</v>
      </c>
      <c r="EC49" s="8">
        <f>EC$4</f>
        <v>80</v>
      </c>
      <c r="ED49" s="8">
        <f>ED$4</f>
        <v>64</v>
      </c>
      <c r="EE49" s="10">
        <f>SUMIF('BANCO JUL'!$B$2:$B$300,'EDC GENERAL'!$B49,'BANCO JUL'!$E$2:$E$300)</f>
        <v>0</v>
      </c>
      <c r="EF49" s="10">
        <f t="shared" si="44"/>
        <v>-204</v>
      </c>
      <c r="EG49" s="24"/>
      <c r="EH49" s="42">
        <v>33</v>
      </c>
      <c r="EI49" s="42">
        <v>37.965299999999999</v>
      </c>
      <c r="EJ49" s="41">
        <f t="shared" si="45"/>
        <v>4.9652999999999992</v>
      </c>
      <c r="EK49" s="8">
        <f>EK$4</f>
        <v>13.01</v>
      </c>
      <c r="EL49" s="8">
        <f t="shared" si="47"/>
        <v>64.598552999999981</v>
      </c>
      <c r="EM49" s="8">
        <f>EM$4</f>
        <v>80</v>
      </c>
      <c r="EN49" s="8">
        <f>EN$4</f>
        <v>21.79</v>
      </c>
      <c r="EO49" s="10">
        <f>SUMIF('BANCO NOV'!$B$2:$B$300,'EDC GENERAL'!$B49,'BANCO NOV'!$E$2:$E$300)</f>
        <v>0</v>
      </c>
      <c r="EP49" s="10">
        <f t="shared" si="48"/>
        <v>-166.38855299999997</v>
      </c>
      <c r="EQ49" s="24">
        <f t="shared" si="49"/>
        <v>166.38855299999997</v>
      </c>
      <c r="ER49" s="42">
        <v>37.965299999999999</v>
      </c>
      <c r="ES49" s="42">
        <v>40.487299999999998</v>
      </c>
      <c r="ET49" s="42">
        <f t="shared" si="50"/>
        <v>2.5219999999999985</v>
      </c>
      <c r="EU49" s="8">
        <f>EU$4</f>
        <v>19.78</v>
      </c>
      <c r="EV49" s="8">
        <f t="shared" si="52"/>
        <v>49.885159999999971</v>
      </c>
      <c r="EW49" s="8">
        <f>EW$4</f>
        <v>80</v>
      </c>
      <c r="EX49" s="8">
        <f>EX$4</f>
        <v>62.02</v>
      </c>
      <c r="EY49" s="10">
        <f>SUMIF('BANCO DIC'!$B$2:$B$300,'EDC GENERAL'!$B49,'BANCO DIC'!$E$2:$E$300)</f>
        <v>0</v>
      </c>
      <c r="EZ49" s="10">
        <f t="shared" si="53"/>
        <v>-191.90516</v>
      </c>
      <c r="FA49" s="24">
        <f t="shared" si="54"/>
        <v>191.90516</v>
      </c>
      <c r="FB49" s="42">
        <v>40.487299999999998</v>
      </c>
      <c r="FC49" s="42">
        <v>43.829700000000003</v>
      </c>
      <c r="FD49" s="42">
        <f t="shared" si="55"/>
        <v>3.3424000000000049</v>
      </c>
      <c r="FE49" s="8">
        <f>FE$4</f>
        <v>14.68234064785789</v>
      </c>
      <c r="FF49" s="8">
        <f t="shared" si="57"/>
        <v>49.074255381400285</v>
      </c>
      <c r="FG49" s="8">
        <f>FG$4</f>
        <v>80</v>
      </c>
      <c r="FH49" s="8">
        <f>FH$4</f>
        <v>26.942462147335423</v>
      </c>
      <c r="FI49" s="10">
        <f>SUMIF('BANCO DIC'!$B$2:$B$300,'EDC GENERAL'!$B49,'BANCO DIC'!$E$2:$E$300)</f>
        <v>0</v>
      </c>
      <c r="FJ49" s="10">
        <f t="shared" si="58"/>
        <v>-156.01671752873571</v>
      </c>
      <c r="FK49" s="24">
        <f t="shared" si="59"/>
        <v>156.01671752873571</v>
      </c>
      <c r="FL49" s="42">
        <v>43.829700000000003</v>
      </c>
      <c r="FM49" s="42"/>
      <c r="FN49" s="42">
        <f t="shared" si="60"/>
        <v>-43.829700000000003</v>
      </c>
      <c r="FO49" s="8">
        <f>FO$4</f>
        <v>19.78</v>
      </c>
      <c r="FP49" s="8">
        <f t="shared" si="62"/>
        <v>-866.9514660000001</v>
      </c>
      <c r="FQ49" s="8">
        <f>FQ$4</f>
        <v>80</v>
      </c>
      <c r="FR49" s="8">
        <f>FR$4</f>
        <v>62.02</v>
      </c>
      <c r="FS49" s="10">
        <f>SUMIF('BANCO DIC'!$B$2:$B$300,'EDC GENERAL'!$B49,'BANCO DIC'!$E$2:$E$300)</f>
        <v>0</v>
      </c>
      <c r="FT49" s="10">
        <f t="shared" si="63"/>
        <v>724.93146600000011</v>
      </c>
    </row>
    <row r="50" spans="1:176" ht="15.75" outlineLevel="1" thickBot="1" x14ac:dyDescent="0.3">
      <c r="A50" s="11" t="s">
        <v>461</v>
      </c>
      <c r="B50" s="74" t="s">
        <v>289</v>
      </c>
      <c r="C50" s="66"/>
      <c r="D50" s="12"/>
      <c r="E50" s="12"/>
      <c r="F50" s="63"/>
      <c r="G50" s="74"/>
      <c r="H50" s="74"/>
      <c r="I50" s="63"/>
      <c r="J50" s="66"/>
      <c r="L50" s="66"/>
      <c r="M50" s="12"/>
      <c r="N50" s="12"/>
      <c r="O50" s="63"/>
      <c r="P50" s="74"/>
      <c r="Q50" s="74"/>
      <c r="R50" s="63"/>
      <c r="S50" s="66"/>
      <c r="V50" s="13"/>
      <c r="W50" s="13"/>
      <c r="X50" s="13"/>
      <c r="Y50" s="13"/>
      <c r="Z50" s="13"/>
      <c r="AA50" s="13"/>
      <c r="AC50" s="74">
        <v>0.42</v>
      </c>
      <c r="AD50" s="8"/>
      <c r="AE50" s="8"/>
      <c r="AF50" s="8"/>
      <c r="AG50" s="8"/>
      <c r="AH50" s="8"/>
      <c r="AI50" s="10">
        <f t="shared" si="109"/>
        <v>0</v>
      </c>
      <c r="AJ50" s="8"/>
      <c r="AK50" s="32">
        <f t="shared" si="95"/>
        <v>0.42</v>
      </c>
      <c r="AL50" s="54">
        <v>1000</v>
      </c>
      <c r="AM50" s="55">
        <v>538</v>
      </c>
      <c r="AN50" s="41">
        <v>500</v>
      </c>
      <c r="AO50" s="9">
        <v>500</v>
      </c>
      <c r="AP50" s="8"/>
      <c r="AQ50" s="8"/>
      <c r="AR50" s="8">
        <v>-2538</v>
      </c>
      <c r="AS50" s="2">
        <f t="shared" si="64"/>
        <v>2538</v>
      </c>
      <c r="AT50" s="2">
        <f t="shared" si="65"/>
        <v>0</v>
      </c>
      <c r="AU50" s="24">
        <f t="shared" si="3"/>
        <v>-2538</v>
      </c>
      <c r="AV50" s="54">
        <v>231</v>
      </c>
      <c r="AW50" s="54">
        <v>235.5</v>
      </c>
      <c r="AX50" s="41">
        <f t="shared" ref="AX50:AX115" si="112">+AW50-AV50</f>
        <v>4.5</v>
      </c>
      <c r="AY50" s="8">
        <v>24.71</v>
      </c>
      <c r="AZ50" s="9">
        <f t="shared" si="66"/>
        <v>111.19500000000001</v>
      </c>
      <c r="BA50" s="9">
        <v>183</v>
      </c>
      <c r="BB50" s="8">
        <v>-294</v>
      </c>
      <c r="BC50" s="2">
        <f t="shared" si="4"/>
        <v>294.19499999999999</v>
      </c>
      <c r="BD50" s="2">
        <f t="shared" si="5"/>
        <v>0.19499999999999318</v>
      </c>
      <c r="BE50" s="24">
        <f t="shared" si="6"/>
        <v>0.19499999999999318</v>
      </c>
      <c r="BF50" s="42">
        <f t="shared" ref="BF50:BF58" si="113">+AW50</f>
        <v>235.5</v>
      </c>
      <c r="BG50" s="42">
        <v>244</v>
      </c>
      <c r="BH50" s="41">
        <v>9</v>
      </c>
      <c r="BI50" s="9">
        <f t="shared" si="9"/>
        <v>374.50340000000006</v>
      </c>
      <c r="BJ50" s="9">
        <v>306.97000000000003</v>
      </c>
      <c r="BK50" s="9">
        <f t="shared" si="10"/>
        <v>67.5334</v>
      </c>
      <c r="BL50" s="9">
        <v>-375</v>
      </c>
      <c r="BM50" s="10">
        <f>SUMIF(ENERO!$B$2:$B$900,'EDC GENERAL'!$B50,ENERO!$E$2:$E$900)</f>
        <v>0</v>
      </c>
      <c r="BN50" s="10">
        <f t="shared" si="11"/>
        <v>0.49659999999994398</v>
      </c>
      <c r="BO50" s="24">
        <f t="shared" si="12"/>
        <v>-0.49659999999994398</v>
      </c>
      <c r="BP50" s="41">
        <f t="shared" si="13"/>
        <v>244</v>
      </c>
      <c r="BQ50" s="42">
        <v>252</v>
      </c>
      <c r="BR50" s="41">
        <f t="shared" si="14"/>
        <v>8</v>
      </c>
      <c r="BS50" s="9">
        <f t="shared" si="15"/>
        <v>353.98299999999995</v>
      </c>
      <c r="BT50" s="9">
        <v>290.14999999999998</v>
      </c>
      <c r="BU50" s="9">
        <f t="shared" si="16"/>
        <v>63.832999999999998</v>
      </c>
      <c r="BV50" s="9">
        <v>-354</v>
      </c>
      <c r="BW50" s="10">
        <f>SUMIF(ENERO!$B$2:$B$900,'EDC GENERAL'!$B50,ENERO!$E$2:$E$900)</f>
        <v>0</v>
      </c>
      <c r="BX50" s="10">
        <f t="shared" si="17"/>
        <v>1.7000000000052751E-2</v>
      </c>
      <c r="BY50" s="24">
        <f t="shared" si="18"/>
        <v>-1.7000000000052751E-2</v>
      </c>
      <c r="BZ50" s="41">
        <f t="shared" si="19"/>
        <v>252</v>
      </c>
      <c r="CA50" s="42">
        <v>260</v>
      </c>
      <c r="CB50" s="41">
        <f t="shared" si="20"/>
        <v>8</v>
      </c>
      <c r="CC50" s="24">
        <f t="shared" si="21"/>
        <v>353.98299999999995</v>
      </c>
      <c r="CD50" s="8">
        <v>290.14999999999998</v>
      </c>
      <c r="CE50" s="9">
        <f t="shared" si="111"/>
        <v>63.832999999999998</v>
      </c>
      <c r="CF50" s="8">
        <f t="shared" ref="CF50:CF58" si="114">CF$4</f>
        <v>0</v>
      </c>
      <c r="CG50" s="10">
        <f>SUMIF('BANCO MAY'!$B$2:$B$300,'EDC GENERAL'!$B50,'BANCO MAY'!$E$2:$E$300)</f>
        <v>0</v>
      </c>
      <c r="CH50" s="2">
        <f t="shared" si="23"/>
        <v>353.98299999999995</v>
      </c>
      <c r="CJ50" s="41">
        <f t="shared" si="24"/>
        <v>260</v>
      </c>
      <c r="CK50" s="42">
        <v>267</v>
      </c>
      <c r="CL50" s="42">
        <f t="shared" si="25"/>
        <v>7</v>
      </c>
      <c r="CM50" s="8">
        <v>153.88999999999999</v>
      </c>
      <c r="CN50" s="9">
        <f t="shared" si="26"/>
        <v>33.855799999999995</v>
      </c>
      <c r="CO50" s="8">
        <f t="shared" ref="CO50:CP58" si="115">CO$4</f>
        <v>0</v>
      </c>
      <c r="CP50" s="8">
        <f t="shared" si="115"/>
        <v>0</v>
      </c>
      <c r="CQ50" s="10">
        <f>SUMIF('BANCO JUN'!$B$2:$B$300,'EDC GENERAL'!$B50,'BANCO JUN'!$E$2:$E$300)</f>
        <v>0</v>
      </c>
      <c r="CR50" s="2">
        <f t="shared" si="28"/>
        <v>187.74579999999997</v>
      </c>
      <c r="CT50" s="10">
        <v>8</v>
      </c>
      <c r="CU50" s="42">
        <v>7</v>
      </c>
      <c r="CV50" s="42">
        <f t="shared" si="29"/>
        <v>-1</v>
      </c>
      <c r="CW50" s="8">
        <f t="shared" ref="CW50:CZ58" si="116">CW$4</f>
        <v>17</v>
      </c>
      <c r="CX50" s="8">
        <f t="shared" si="31"/>
        <v>-17</v>
      </c>
      <c r="CY50" s="8">
        <f t="shared" si="116"/>
        <v>80</v>
      </c>
      <c r="CZ50" s="8">
        <f t="shared" si="116"/>
        <v>49</v>
      </c>
      <c r="DA50" s="10">
        <f>SUMIF('BANCO JUL'!$B$2:$B$300,'EDC GENERAL'!$B50,'BANCO JUL'!$E$2:$E$300)</f>
        <v>0</v>
      </c>
      <c r="DB50" s="10">
        <f t="shared" si="32"/>
        <v>-112</v>
      </c>
      <c r="DD50" s="42">
        <v>7</v>
      </c>
      <c r="DE50" s="42">
        <v>7</v>
      </c>
      <c r="DF50" s="42">
        <f t="shared" si="33"/>
        <v>0</v>
      </c>
      <c r="DG50" s="8">
        <f t="shared" ref="DG50:DJ58" si="117">DG$4</f>
        <v>15</v>
      </c>
      <c r="DH50" s="8">
        <f t="shared" si="35"/>
        <v>0</v>
      </c>
      <c r="DI50" s="8">
        <f t="shared" si="117"/>
        <v>80</v>
      </c>
      <c r="DJ50" s="8">
        <f t="shared" si="117"/>
        <v>17</v>
      </c>
      <c r="DK50" s="10">
        <f>SUMIF('BANCO JUL'!$B$2:$B$300,'EDC GENERAL'!$B50,'BANCO JUL'!$E$2:$E$300)</f>
        <v>0</v>
      </c>
      <c r="DL50" s="10">
        <f t="shared" si="36"/>
        <v>-97</v>
      </c>
      <c r="DN50" s="42">
        <v>7</v>
      </c>
      <c r="DO50" s="42">
        <v>8</v>
      </c>
      <c r="DP50" s="42">
        <f t="shared" si="37"/>
        <v>1</v>
      </c>
      <c r="DQ50" s="8">
        <f t="shared" ref="DQ50:DT58" si="118">DQ$4</f>
        <v>16</v>
      </c>
      <c r="DR50" s="8">
        <f t="shared" si="39"/>
        <v>16</v>
      </c>
      <c r="DS50" s="8">
        <f t="shared" si="118"/>
        <v>80</v>
      </c>
      <c r="DT50" s="8">
        <f t="shared" si="118"/>
        <v>63</v>
      </c>
      <c r="DU50" s="10">
        <f>SUMIF('BANCO JUL'!$B$2:$B$300,'EDC GENERAL'!$B50,'BANCO JUL'!$E$2:$E$300)</f>
        <v>0</v>
      </c>
      <c r="DV50" s="10">
        <f t="shared" si="40"/>
        <v>-159</v>
      </c>
      <c r="DW50" s="1" t="s">
        <v>12</v>
      </c>
      <c r="DX50" s="42">
        <v>8</v>
      </c>
      <c r="DY50" s="42">
        <v>8</v>
      </c>
      <c r="DZ50" s="42">
        <f t="shared" si="41"/>
        <v>0</v>
      </c>
      <c r="EA50" s="8">
        <f t="shared" ref="EA50:ED58" si="119">EA$4</f>
        <v>15</v>
      </c>
      <c r="EB50" s="8">
        <f t="shared" si="43"/>
        <v>0</v>
      </c>
      <c r="EC50" s="8">
        <f t="shared" si="119"/>
        <v>80</v>
      </c>
      <c r="ED50" s="8">
        <f t="shared" si="119"/>
        <v>64</v>
      </c>
      <c r="EE50" s="10">
        <f>SUMIF('BANCO JUL'!$B$2:$B$300,'EDC GENERAL'!$B50,'BANCO JUL'!$E$2:$E$300)</f>
        <v>0</v>
      </c>
      <c r="EF50" s="10">
        <f t="shared" si="44"/>
        <v>-144</v>
      </c>
      <c r="EG50" s="49" t="s">
        <v>62</v>
      </c>
      <c r="EH50" s="50">
        <v>8</v>
      </c>
      <c r="EI50" s="50"/>
      <c r="EJ50" s="51"/>
      <c r="EK50" s="52">
        <f t="shared" ref="EK50:EN58" si="120">EK$4</f>
        <v>13.01</v>
      </c>
      <c r="EL50" s="52">
        <f t="shared" si="47"/>
        <v>0</v>
      </c>
      <c r="EM50" s="52">
        <f t="shared" si="120"/>
        <v>80</v>
      </c>
      <c r="EN50" s="52">
        <f t="shared" si="120"/>
        <v>21.79</v>
      </c>
      <c r="EO50" s="53">
        <f>SUMIF('BANCO NOV'!$B$2:$B$300,'EDC GENERAL'!$B50,'BANCO NOV'!$E$2:$E$300)</f>
        <v>0</v>
      </c>
      <c r="EP50" s="10">
        <f t="shared" si="48"/>
        <v>-101.78999999999999</v>
      </c>
      <c r="EQ50" s="24">
        <f t="shared" si="49"/>
        <v>101.78999999999999</v>
      </c>
      <c r="ER50" s="50"/>
      <c r="ES50" s="42"/>
      <c r="ET50" s="42">
        <f t="shared" si="50"/>
        <v>0</v>
      </c>
      <c r="EU50" s="8">
        <f t="shared" ref="EU50:EX58" si="121">EU$4</f>
        <v>19.78</v>
      </c>
      <c r="EV50" s="8">
        <f t="shared" si="52"/>
        <v>0</v>
      </c>
      <c r="EW50" s="8">
        <f t="shared" si="121"/>
        <v>80</v>
      </c>
      <c r="EX50" s="8">
        <f t="shared" si="121"/>
        <v>62.02</v>
      </c>
      <c r="EY50" s="10">
        <f>SUMIF('BANCO DIC'!$B$2:$B$300,'EDC GENERAL'!$B50,'BANCO DIC'!$E$2:$E$300)</f>
        <v>0</v>
      </c>
      <c r="EZ50" s="10">
        <f t="shared" si="53"/>
        <v>-142.02000000000001</v>
      </c>
      <c r="FA50" s="24">
        <f t="shared" si="54"/>
        <v>142.02000000000001</v>
      </c>
      <c r="FB50" s="42">
        <v>8</v>
      </c>
      <c r="FC50" s="42">
        <v>8.8699999999999992</v>
      </c>
      <c r="FD50" s="42">
        <f t="shared" si="55"/>
        <v>0.86999999999999922</v>
      </c>
      <c r="FE50" s="8">
        <f t="shared" ref="FE50:FH58" si="122">FE$4</f>
        <v>14.68234064785789</v>
      </c>
      <c r="FF50" s="8">
        <f t="shared" si="57"/>
        <v>12.773636363636353</v>
      </c>
      <c r="FG50" s="8">
        <f t="shared" si="122"/>
        <v>80</v>
      </c>
      <c r="FH50" s="8">
        <f t="shared" si="122"/>
        <v>26.942462147335423</v>
      </c>
      <c r="FI50" s="10">
        <f>SUMIF('BANCO DIC'!$B$2:$B$300,'EDC GENERAL'!$B50,'BANCO DIC'!$E$2:$E$300)</f>
        <v>0</v>
      </c>
      <c r="FJ50" s="10">
        <f t="shared" si="58"/>
        <v>-119.71609851097178</v>
      </c>
      <c r="FK50" s="24">
        <f t="shared" si="59"/>
        <v>119.71609851097178</v>
      </c>
      <c r="FL50" s="42">
        <v>8.8699999999999992</v>
      </c>
      <c r="FM50" s="42"/>
      <c r="FN50" s="42">
        <f t="shared" si="60"/>
        <v>-8.8699999999999992</v>
      </c>
      <c r="FO50" s="8">
        <f t="shared" ref="FO50:FR58" si="123">FO$4</f>
        <v>19.78</v>
      </c>
      <c r="FP50" s="8">
        <f t="shared" si="62"/>
        <v>-175.4486</v>
      </c>
      <c r="FQ50" s="8">
        <f t="shared" si="123"/>
        <v>80</v>
      </c>
      <c r="FR50" s="8">
        <f t="shared" si="123"/>
        <v>62.02</v>
      </c>
      <c r="FS50" s="10">
        <f>SUMIF('BANCO DIC'!$B$2:$B$300,'EDC GENERAL'!$B50,'BANCO DIC'!$E$2:$E$300)</f>
        <v>0</v>
      </c>
      <c r="FT50" s="10">
        <f t="shared" si="63"/>
        <v>33.428599999999996</v>
      </c>
    </row>
    <row r="51" spans="1:176" ht="10.9" customHeight="1" outlineLevel="1" thickBot="1" x14ac:dyDescent="0.3">
      <c r="A51" s="11" t="s">
        <v>462</v>
      </c>
      <c r="B51" s="74" t="s">
        <v>290</v>
      </c>
      <c r="C51" s="66"/>
      <c r="D51" s="12"/>
      <c r="E51" s="12"/>
      <c r="F51" s="63"/>
      <c r="G51" s="74"/>
      <c r="H51" s="74"/>
      <c r="I51" s="63"/>
      <c r="J51" s="66"/>
      <c r="L51" s="66"/>
      <c r="M51" s="12"/>
      <c r="N51" s="12"/>
      <c r="O51" s="63"/>
      <c r="P51" s="74"/>
      <c r="Q51" s="74"/>
      <c r="R51" s="63"/>
      <c r="S51" s="66"/>
      <c r="V51" s="13"/>
      <c r="W51" s="13"/>
      <c r="X51" s="13"/>
      <c r="Y51" s="13"/>
      <c r="Z51" s="13"/>
      <c r="AA51" s="13"/>
      <c r="AC51" s="74">
        <v>0.43</v>
      </c>
      <c r="AD51" s="8"/>
      <c r="AE51" s="8"/>
      <c r="AF51" s="8"/>
      <c r="AG51" s="8"/>
      <c r="AH51" s="8"/>
      <c r="AI51" s="10">
        <f t="shared" si="109"/>
        <v>0</v>
      </c>
      <c r="AJ51" s="8"/>
      <c r="AK51" s="32">
        <f t="shared" si="95"/>
        <v>0.43</v>
      </c>
      <c r="AL51" s="54">
        <v>1000</v>
      </c>
      <c r="AM51" s="55">
        <v>538</v>
      </c>
      <c r="AN51" s="41">
        <v>500</v>
      </c>
      <c r="AO51" s="9">
        <v>500</v>
      </c>
      <c r="AP51" s="8"/>
      <c r="AQ51" s="8"/>
      <c r="AR51" s="8">
        <v>-2538</v>
      </c>
      <c r="AS51" s="2">
        <f t="shared" si="64"/>
        <v>2538</v>
      </c>
      <c r="AT51" s="2">
        <f t="shared" si="65"/>
        <v>0</v>
      </c>
      <c r="AU51" s="24">
        <f t="shared" si="3"/>
        <v>-2538</v>
      </c>
      <c r="AV51" s="54">
        <v>170</v>
      </c>
      <c r="AW51" s="54">
        <v>174</v>
      </c>
      <c r="AX51" s="41">
        <f t="shared" si="112"/>
        <v>4</v>
      </c>
      <c r="AY51" s="8">
        <v>24.71</v>
      </c>
      <c r="AZ51" s="9">
        <f t="shared" si="66"/>
        <v>98.84</v>
      </c>
      <c r="BA51" s="9">
        <v>183</v>
      </c>
      <c r="BB51" s="8">
        <v>-282</v>
      </c>
      <c r="BC51" s="2">
        <f t="shared" si="4"/>
        <v>281.84000000000003</v>
      </c>
      <c r="BD51" s="2">
        <f t="shared" si="5"/>
        <v>-0.15999999999996817</v>
      </c>
      <c r="BE51" s="24">
        <f t="shared" si="6"/>
        <v>-0.15999999999996817</v>
      </c>
      <c r="BF51" s="42">
        <f t="shared" si="113"/>
        <v>174</v>
      </c>
      <c r="BG51" s="41">
        <v>180</v>
      </c>
      <c r="BH51" s="41">
        <f t="shared" si="8"/>
        <v>6</v>
      </c>
      <c r="BI51" s="9">
        <f t="shared" si="9"/>
        <v>314.9674</v>
      </c>
      <c r="BJ51" s="9">
        <v>258.17</v>
      </c>
      <c r="BK51" s="9">
        <f t="shared" si="10"/>
        <v>56.797400000000003</v>
      </c>
      <c r="BL51" s="9">
        <v>-315</v>
      </c>
      <c r="BM51" s="10">
        <f>SUMIF(ENERO!$B$2:$B$900,'EDC GENERAL'!$B51,ENERO!$E$2:$E$900)</f>
        <v>0</v>
      </c>
      <c r="BN51" s="10">
        <f t="shared" si="11"/>
        <v>3.2600000000002183E-2</v>
      </c>
      <c r="BO51" s="24">
        <f t="shared" si="12"/>
        <v>-3.2600000000002183E-2</v>
      </c>
      <c r="BP51" s="41">
        <f t="shared" si="13"/>
        <v>180</v>
      </c>
      <c r="BQ51" s="41">
        <v>188</v>
      </c>
      <c r="BR51" s="41">
        <f t="shared" si="14"/>
        <v>8</v>
      </c>
      <c r="BS51" s="9">
        <f t="shared" si="15"/>
        <v>353.98299999999995</v>
      </c>
      <c r="BT51" s="9">
        <v>290.14999999999998</v>
      </c>
      <c r="BU51" s="9">
        <f t="shared" si="16"/>
        <v>63.832999999999998</v>
      </c>
      <c r="BV51" s="9">
        <v>-353</v>
      </c>
      <c r="BW51" s="10">
        <f>SUMIF(ENERO!$B$2:$B$900,'EDC GENERAL'!$B51,ENERO!$E$2:$E$900)</f>
        <v>0</v>
      </c>
      <c r="BX51" s="10">
        <f t="shared" si="17"/>
        <v>-0.98299999999994725</v>
      </c>
      <c r="BY51" s="24">
        <f t="shared" si="18"/>
        <v>0.98299999999994725</v>
      </c>
      <c r="BZ51" s="41">
        <f t="shared" si="19"/>
        <v>188</v>
      </c>
      <c r="CA51" s="42">
        <v>192</v>
      </c>
      <c r="CB51" s="41">
        <f t="shared" si="20"/>
        <v>4</v>
      </c>
      <c r="CC51" s="24">
        <f t="shared" si="21"/>
        <v>278.53820000000002</v>
      </c>
      <c r="CD51" s="8">
        <v>228.31</v>
      </c>
      <c r="CE51" s="9">
        <f t="shared" si="111"/>
        <v>50.228200000000001</v>
      </c>
      <c r="CF51" s="8">
        <f t="shared" si="114"/>
        <v>0</v>
      </c>
      <c r="CG51" s="10">
        <v>401</v>
      </c>
      <c r="CH51" s="2">
        <f t="shared" si="23"/>
        <v>-122.46179999999998</v>
      </c>
      <c r="CJ51" s="41">
        <f t="shared" si="24"/>
        <v>192</v>
      </c>
      <c r="CK51" s="42">
        <v>198</v>
      </c>
      <c r="CL51" s="42">
        <f t="shared" si="25"/>
        <v>6</v>
      </c>
      <c r="CM51" s="8">
        <v>137.97</v>
      </c>
      <c r="CN51" s="9">
        <f t="shared" si="26"/>
        <v>30.353400000000001</v>
      </c>
      <c r="CO51" s="8">
        <f t="shared" si="115"/>
        <v>0</v>
      </c>
      <c r="CP51" s="8">
        <f t="shared" si="115"/>
        <v>0</v>
      </c>
      <c r="CQ51" s="10">
        <f>SUMIF('BANCO JUN'!$B$2:$B$300,'EDC GENERAL'!$B51,'BANCO JUN'!$E$2:$E$300)</f>
        <v>0</v>
      </c>
      <c r="CR51" s="2">
        <f t="shared" si="28"/>
        <v>168.32339999999999</v>
      </c>
      <c r="CT51" s="10">
        <v>20</v>
      </c>
      <c r="CU51" s="42">
        <v>23</v>
      </c>
      <c r="CV51" s="42">
        <f t="shared" si="29"/>
        <v>3</v>
      </c>
      <c r="CW51" s="8">
        <f t="shared" si="116"/>
        <v>17</v>
      </c>
      <c r="CX51" s="8">
        <f t="shared" si="31"/>
        <v>51</v>
      </c>
      <c r="CY51" s="8">
        <f t="shared" si="116"/>
        <v>80</v>
      </c>
      <c r="CZ51" s="8">
        <f t="shared" si="116"/>
        <v>49</v>
      </c>
      <c r="DA51" s="10">
        <f>SUMIF('BANCO JUL'!$B$2:$B$300,'EDC GENERAL'!$B51,'BANCO JUL'!$E$2:$E$300)</f>
        <v>0</v>
      </c>
      <c r="DB51" s="10">
        <f t="shared" si="32"/>
        <v>-180</v>
      </c>
      <c r="DD51" s="42">
        <v>23</v>
      </c>
      <c r="DE51" s="42">
        <v>25</v>
      </c>
      <c r="DF51" s="42">
        <f t="shared" si="33"/>
        <v>2</v>
      </c>
      <c r="DG51" s="8">
        <f t="shared" si="117"/>
        <v>15</v>
      </c>
      <c r="DH51" s="8">
        <f t="shared" si="35"/>
        <v>30</v>
      </c>
      <c r="DI51" s="8">
        <f t="shared" si="117"/>
        <v>80</v>
      </c>
      <c r="DJ51" s="8">
        <f t="shared" si="117"/>
        <v>17</v>
      </c>
      <c r="DK51" s="10">
        <f>SUMIF('BANCO JUL'!$B$2:$B$300,'EDC GENERAL'!$B51,'BANCO JUL'!$E$2:$E$300)</f>
        <v>0</v>
      </c>
      <c r="DL51" s="10">
        <f t="shared" si="36"/>
        <v>-127</v>
      </c>
      <c r="DN51" s="42">
        <v>25</v>
      </c>
      <c r="DO51" s="42">
        <v>28</v>
      </c>
      <c r="DP51" s="42">
        <f t="shared" si="37"/>
        <v>3</v>
      </c>
      <c r="DQ51" s="8">
        <f t="shared" si="118"/>
        <v>16</v>
      </c>
      <c r="DR51" s="8">
        <f t="shared" si="39"/>
        <v>48</v>
      </c>
      <c r="DS51" s="8">
        <f t="shared" si="118"/>
        <v>80</v>
      </c>
      <c r="DT51" s="8">
        <f t="shared" si="118"/>
        <v>63</v>
      </c>
      <c r="DU51" s="10">
        <f>SUMIF('BANCO JUL'!$B$2:$B$300,'EDC GENERAL'!$B51,'BANCO JUL'!$E$2:$E$300)</f>
        <v>0</v>
      </c>
      <c r="DV51" s="10">
        <f t="shared" si="40"/>
        <v>-191</v>
      </c>
      <c r="DX51" s="42">
        <v>28</v>
      </c>
      <c r="DY51" s="42">
        <v>29</v>
      </c>
      <c r="DZ51" s="42">
        <f t="shared" si="41"/>
        <v>1</v>
      </c>
      <c r="EA51" s="8">
        <f t="shared" si="119"/>
        <v>15</v>
      </c>
      <c r="EB51" s="8">
        <f t="shared" si="43"/>
        <v>15</v>
      </c>
      <c r="EC51" s="8">
        <f t="shared" si="119"/>
        <v>80</v>
      </c>
      <c r="ED51" s="8">
        <f t="shared" si="119"/>
        <v>64</v>
      </c>
      <c r="EE51" s="10">
        <f>SUMIF('BANCO JUL'!$B$2:$B$300,'EDC GENERAL'!$B51,'BANCO JUL'!$E$2:$E$300)</f>
        <v>0</v>
      </c>
      <c r="EF51" s="10">
        <f t="shared" si="44"/>
        <v>-159</v>
      </c>
      <c r="EG51" s="24"/>
      <c r="EH51" s="42">
        <v>29</v>
      </c>
      <c r="EI51" s="42">
        <v>30.24</v>
      </c>
      <c r="EJ51" s="41">
        <f t="shared" si="45"/>
        <v>1.2399999999999984</v>
      </c>
      <c r="EK51" s="8">
        <f t="shared" si="120"/>
        <v>13.01</v>
      </c>
      <c r="EL51" s="8">
        <f t="shared" si="47"/>
        <v>16.132399999999979</v>
      </c>
      <c r="EM51" s="8">
        <f t="shared" si="120"/>
        <v>80</v>
      </c>
      <c r="EN51" s="8">
        <f t="shared" si="120"/>
        <v>21.79</v>
      </c>
      <c r="EO51" s="10">
        <f>SUMIF('BANCO NOV'!$B$2:$B$300,'EDC GENERAL'!$B51,'BANCO NOV'!$E$2:$E$300)</f>
        <v>0</v>
      </c>
      <c r="EP51" s="10">
        <f t="shared" si="48"/>
        <v>-117.92239999999998</v>
      </c>
      <c r="EQ51" s="24">
        <f t="shared" si="49"/>
        <v>117.92239999999998</v>
      </c>
      <c r="ER51" s="42">
        <v>30.24</v>
      </c>
      <c r="ES51" s="42">
        <v>33</v>
      </c>
      <c r="ET51" s="42">
        <f t="shared" si="50"/>
        <v>2.7600000000000016</v>
      </c>
      <c r="EU51" s="8">
        <f t="shared" si="121"/>
        <v>19.78</v>
      </c>
      <c r="EV51" s="8">
        <f t="shared" si="52"/>
        <v>54.592800000000032</v>
      </c>
      <c r="EW51" s="8">
        <f t="shared" si="121"/>
        <v>80</v>
      </c>
      <c r="EX51" s="8">
        <f t="shared" si="121"/>
        <v>62.02</v>
      </c>
      <c r="EY51" s="10">
        <f>SUMIF('BANCO DIC'!$B$2:$B$300,'EDC GENERAL'!$B51,'BANCO DIC'!$E$2:$E$300)</f>
        <v>0</v>
      </c>
      <c r="EZ51" s="10">
        <f t="shared" si="53"/>
        <v>-196.61280000000005</v>
      </c>
      <c r="FA51" s="24">
        <f t="shared" si="54"/>
        <v>196.61280000000005</v>
      </c>
      <c r="FB51" s="42">
        <v>33</v>
      </c>
      <c r="FC51" s="42">
        <v>37</v>
      </c>
      <c r="FD51" s="42">
        <f t="shared" si="55"/>
        <v>4</v>
      </c>
      <c r="FE51" s="8">
        <f t="shared" si="122"/>
        <v>14.68234064785789</v>
      </c>
      <c r="FF51" s="8">
        <f t="shared" si="57"/>
        <v>58.72936259143156</v>
      </c>
      <c r="FG51" s="8">
        <f t="shared" si="122"/>
        <v>80</v>
      </c>
      <c r="FH51" s="8">
        <f t="shared" si="122"/>
        <v>26.942462147335423</v>
      </c>
      <c r="FI51" s="10">
        <f>SUMIF('BANCO DIC'!$B$2:$B$300,'EDC GENERAL'!$B51,'BANCO DIC'!$E$2:$E$300)</f>
        <v>0</v>
      </c>
      <c r="FJ51" s="10">
        <f t="shared" si="58"/>
        <v>-165.67182473876699</v>
      </c>
      <c r="FK51" s="24">
        <f t="shared" si="59"/>
        <v>165.67182473876699</v>
      </c>
      <c r="FL51" s="42">
        <v>37</v>
      </c>
      <c r="FM51" s="42"/>
      <c r="FN51" s="42">
        <f t="shared" si="60"/>
        <v>-37</v>
      </c>
      <c r="FO51" s="8">
        <f t="shared" si="123"/>
        <v>19.78</v>
      </c>
      <c r="FP51" s="8">
        <f t="shared" si="62"/>
        <v>-731.86</v>
      </c>
      <c r="FQ51" s="8">
        <f t="shared" si="123"/>
        <v>80</v>
      </c>
      <c r="FR51" s="8">
        <f t="shared" si="123"/>
        <v>62.02</v>
      </c>
      <c r="FS51" s="10">
        <f>SUMIF('BANCO DIC'!$B$2:$B$300,'EDC GENERAL'!$B51,'BANCO DIC'!$E$2:$E$300)</f>
        <v>0</v>
      </c>
      <c r="FT51" s="10">
        <f t="shared" si="63"/>
        <v>589.84</v>
      </c>
    </row>
    <row r="52" spans="1:176" ht="15.75" outlineLevel="1" thickBot="1" x14ac:dyDescent="0.3">
      <c r="A52" s="11" t="s">
        <v>463</v>
      </c>
      <c r="B52" s="74" t="s">
        <v>291</v>
      </c>
      <c r="C52" s="66"/>
      <c r="D52" s="12"/>
      <c r="E52" s="12"/>
      <c r="F52" s="63"/>
      <c r="G52" s="74"/>
      <c r="H52" s="74"/>
      <c r="I52" s="63"/>
      <c r="J52" s="66"/>
      <c r="L52" s="66"/>
      <c r="M52" s="12"/>
      <c r="N52" s="12"/>
      <c r="O52" s="63"/>
      <c r="P52" s="74"/>
      <c r="Q52" s="74"/>
      <c r="R52" s="63"/>
      <c r="S52" s="66"/>
      <c r="V52" s="13"/>
      <c r="W52" s="13"/>
      <c r="X52" s="13"/>
      <c r="Y52" s="13"/>
      <c r="Z52" s="13"/>
      <c r="AA52" s="13"/>
      <c r="AC52" s="74">
        <v>0.44</v>
      </c>
      <c r="AD52" s="8"/>
      <c r="AE52" s="8"/>
      <c r="AF52" s="8"/>
      <c r="AG52" s="8"/>
      <c r="AH52" s="8"/>
      <c r="AI52" s="10">
        <f t="shared" si="109"/>
        <v>0</v>
      </c>
      <c r="AJ52" s="8"/>
      <c r="AK52" s="32">
        <f t="shared" si="95"/>
        <v>0.44</v>
      </c>
      <c r="AL52" s="54">
        <v>1000</v>
      </c>
      <c r="AM52" s="55">
        <v>538</v>
      </c>
      <c r="AN52" s="41">
        <v>500</v>
      </c>
      <c r="AO52" s="9">
        <v>500</v>
      </c>
      <c r="AP52" s="8"/>
      <c r="AQ52" s="8"/>
      <c r="AR52" s="8">
        <v>-2538</v>
      </c>
      <c r="AS52" s="2">
        <f t="shared" si="64"/>
        <v>2538</v>
      </c>
      <c r="AT52" s="2">
        <f t="shared" si="65"/>
        <v>0</v>
      </c>
      <c r="AU52" s="24">
        <f t="shared" si="3"/>
        <v>-2538</v>
      </c>
      <c r="AV52" s="54">
        <v>75</v>
      </c>
      <c r="AW52" s="54">
        <v>80</v>
      </c>
      <c r="AX52" s="41">
        <f t="shared" si="112"/>
        <v>5</v>
      </c>
      <c r="AY52" s="8">
        <v>24.71</v>
      </c>
      <c r="AZ52" s="9">
        <f t="shared" si="66"/>
        <v>123.55000000000001</v>
      </c>
      <c r="BA52" s="9">
        <v>183</v>
      </c>
      <c r="BB52" s="8">
        <v>-308</v>
      </c>
      <c r="BC52" s="2">
        <f t="shared" si="4"/>
        <v>306.55</v>
      </c>
      <c r="BD52" s="2">
        <f t="shared" si="5"/>
        <v>-1.4499999999999886</v>
      </c>
      <c r="BE52" s="24">
        <f t="shared" si="6"/>
        <v>-1.4499999999999886</v>
      </c>
      <c r="BF52" s="42">
        <f t="shared" si="113"/>
        <v>80</v>
      </c>
      <c r="BG52" s="42">
        <v>89</v>
      </c>
      <c r="BH52" s="41">
        <f t="shared" si="8"/>
        <v>9</v>
      </c>
      <c r="BI52" s="9">
        <f t="shared" si="9"/>
        <v>374.50340000000006</v>
      </c>
      <c r="BJ52" s="9">
        <v>306.97000000000003</v>
      </c>
      <c r="BK52" s="9">
        <f t="shared" si="10"/>
        <v>67.5334</v>
      </c>
      <c r="BL52" s="9">
        <v>-374.5</v>
      </c>
      <c r="BM52" s="10">
        <f>SUMIF(ENERO!$B$2:$B$900,'EDC GENERAL'!$B52,ENERO!$E$2:$E$900)</f>
        <v>0</v>
      </c>
      <c r="BN52" s="10">
        <f t="shared" si="11"/>
        <v>-3.4000000000560249E-3</v>
      </c>
      <c r="BO52" s="24">
        <f t="shared" si="12"/>
        <v>3.4000000000560249E-3</v>
      </c>
      <c r="BP52" s="41">
        <f t="shared" si="13"/>
        <v>89</v>
      </c>
      <c r="BQ52" s="42">
        <v>93</v>
      </c>
      <c r="BR52" s="41">
        <f t="shared" si="14"/>
        <v>4</v>
      </c>
      <c r="BS52" s="9">
        <f t="shared" si="15"/>
        <v>278.53820000000002</v>
      </c>
      <c r="BT52" s="9">
        <v>228.31</v>
      </c>
      <c r="BU52" s="9">
        <f t="shared" si="16"/>
        <v>50.228200000000001</v>
      </c>
      <c r="BV52" s="9">
        <f t="shared" si="110"/>
        <v>0</v>
      </c>
      <c r="BW52" s="10">
        <f>SUMIF(ENERO!$B$2:$B$900,'EDC GENERAL'!$B52,ENERO!$E$2:$E$900)</f>
        <v>0</v>
      </c>
      <c r="BX52" s="10">
        <f t="shared" si="17"/>
        <v>-278.53820000000002</v>
      </c>
      <c r="BY52" s="24">
        <f t="shared" si="18"/>
        <v>278.53820000000002</v>
      </c>
      <c r="BZ52" s="41">
        <f t="shared" si="19"/>
        <v>93</v>
      </c>
      <c r="CA52" s="42">
        <v>100</v>
      </c>
      <c r="CB52" s="41">
        <f t="shared" si="20"/>
        <v>7</v>
      </c>
      <c r="CC52" s="24">
        <f t="shared" si="21"/>
        <v>334.14580000000001</v>
      </c>
      <c r="CD52" s="8">
        <v>273.89</v>
      </c>
      <c r="CE52" s="9">
        <f t="shared" si="111"/>
        <v>60.255800000000001</v>
      </c>
      <c r="CF52" s="8">
        <f t="shared" si="114"/>
        <v>0</v>
      </c>
      <c r="CG52" s="10">
        <f>SUMIF('BANCO MAY'!$B$2:$B$300,'EDC GENERAL'!$B52,'BANCO MAY'!$E$2:$E$300)</f>
        <v>0</v>
      </c>
      <c r="CH52" s="2">
        <f t="shared" si="23"/>
        <v>334.14580000000001</v>
      </c>
      <c r="CJ52" s="41">
        <f t="shared" si="24"/>
        <v>100</v>
      </c>
      <c r="CK52" s="42">
        <v>107</v>
      </c>
      <c r="CL52" s="42">
        <f t="shared" si="25"/>
        <v>7</v>
      </c>
      <c r="CM52" s="8">
        <v>153.88999999999999</v>
      </c>
      <c r="CN52" s="9">
        <f t="shared" si="26"/>
        <v>33.855799999999995</v>
      </c>
      <c r="CO52" s="8">
        <f t="shared" si="115"/>
        <v>0</v>
      </c>
      <c r="CP52" s="8">
        <f t="shared" si="115"/>
        <v>0</v>
      </c>
      <c r="CQ52" s="10">
        <f>SUMIF('BANCO JUN'!$B$2:$B$300,'EDC GENERAL'!$B52,'BANCO JUN'!$E$2:$E$300)</f>
        <v>0</v>
      </c>
      <c r="CR52" s="2">
        <f t="shared" si="28"/>
        <v>187.74579999999997</v>
      </c>
      <c r="CT52" s="10">
        <v>5</v>
      </c>
      <c r="CU52" s="42">
        <v>7</v>
      </c>
      <c r="CV52" s="42">
        <f t="shared" si="29"/>
        <v>2</v>
      </c>
      <c r="CW52" s="8">
        <f t="shared" si="116"/>
        <v>17</v>
      </c>
      <c r="CX52" s="8">
        <f t="shared" si="31"/>
        <v>34</v>
      </c>
      <c r="CY52" s="8">
        <f t="shared" si="116"/>
        <v>80</v>
      </c>
      <c r="CZ52" s="8">
        <f t="shared" si="116"/>
        <v>49</v>
      </c>
      <c r="DA52" s="10">
        <f>SUMIF('BANCO JUL'!$B$2:$B$300,'EDC GENERAL'!$B52,'BANCO JUL'!$E$2:$E$300)</f>
        <v>0</v>
      </c>
      <c r="DB52" s="10">
        <f t="shared" si="32"/>
        <v>-163</v>
      </c>
      <c r="DD52" s="42">
        <v>7</v>
      </c>
      <c r="DE52" s="42">
        <v>8</v>
      </c>
      <c r="DF52" s="42">
        <f t="shared" si="33"/>
        <v>1</v>
      </c>
      <c r="DG52" s="8">
        <f t="shared" si="117"/>
        <v>15</v>
      </c>
      <c r="DH52" s="8">
        <f t="shared" si="35"/>
        <v>15</v>
      </c>
      <c r="DI52" s="8">
        <f t="shared" si="117"/>
        <v>80</v>
      </c>
      <c r="DJ52" s="8">
        <f t="shared" si="117"/>
        <v>17</v>
      </c>
      <c r="DK52" s="10">
        <f>SUMIF('BANCO JUL'!$B$2:$B$300,'EDC GENERAL'!$B52,'BANCO JUL'!$E$2:$E$300)</f>
        <v>0</v>
      </c>
      <c r="DL52" s="10">
        <f t="shared" si="36"/>
        <v>-112</v>
      </c>
      <c r="DN52" s="42">
        <v>8</v>
      </c>
      <c r="DO52" s="42">
        <v>9</v>
      </c>
      <c r="DP52" s="42">
        <f t="shared" si="37"/>
        <v>1</v>
      </c>
      <c r="DQ52" s="8">
        <f t="shared" si="118"/>
        <v>16</v>
      </c>
      <c r="DR52" s="8">
        <f t="shared" si="39"/>
        <v>16</v>
      </c>
      <c r="DS52" s="8">
        <f t="shared" si="118"/>
        <v>80</v>
      </c>
      <c r="DT52" s="8">
        <f t="shared" si="118"/>
        <v>63</v>
      </c>
      <c r="DU52" s="10">
        <f>SUMIF('BANCO JUL'!$B$2:$B$300,'EDC GENERAL'!$B52,'BANCO JUL'!$E$2:$E$300)</f>
        <v>0</v>
      </c>
      <c r="DV52" s="10">
        <f t="shared" si="40"/>
        <v>-159</v>
      </c>
      <c r="DX52" s="42">
        <v>9</v>
      </c>
      <c r="DY52" s="42">
        <v>11</v>
      </c>
      <c r="DZ52" s="42">
        <f t="shared" si="41"/>
        <v>2</v>
      </c>
      <c r="EA52" s="8">
        <f t="shared" si="119"/>
        <v>15</v>
      </c>
      <c r="EB52" s="8">
        <f t="shared" si="43"/>
        <v>30</v>
      </c>
      <c r="EC52" s="8">
        <f t="shared" si="119"/>
        <v>80</v>
      </c>
      <c r="ED52" s="8">
        <f t="shared" si="119"/>
        <v>64</v>
      </c>
      <c r="EE52" s="10">
        <f>SUMIF('BANCO JUL'!$B$2:$B$300,'EDC GENERAL'!$B52,'BANCO JUL'!$E$2:$E$300)</f>
        <v>0</v>
      </c>
      <c r="EF52" s="10">
        <f t="shared" si="44"/>
        <v>-174</v>
      </c>
      <c r="EG52" s="24"/>
      <c r="EH52" s="42">
        <v>11</v>
      </c>
      <c r="EI52" s="42">
        <v>12.22</v>
      </c>
      <c r="EJ52" s="41">
        <f t="shared" si="45"/>
        <v>1.2200000000000006</v>
      </c>
      <c r="EK52" s="8">
        <f t="shared" si="120"/>
        <v>13.01</v>
      </c>
      <c r="EL52" s="8">
        <f t="shared" si="47"/>
        <v>15.872200000000008</v>
      </c>
      <c r="EM52" s="8">
        <f t="shared" si="120"/>
        <v>80</v>
      </c>
      <c r="EN52" s="8">
        <f t="shared" si="120"/>
        <v>21.79</v>
      </c>
      <c r="EO52" s="10">
        <f>SUMIF('BANCO NOV'!$B$2:$B$300,'EDC GENERAL'!$B52,'BANCO NOV'!$E$2:$E$300)</f>
        <v>0</v>
      </c>
      <c r="EP52" s="10">
        <f t="shared" si="48"/>
        <v>-117.66220000000001</v>
      </c>
      <c r="EQ52" s="24">
        <f t="shared" si="49"/>
        <v>117.66220000000001</v>
      </c>
      <c r="ER52" s="42">
        <v>12.22</v>
      </c>
      <c r="ES52" s="42">
        <v>13.311</v>
      </c>
      <c r="ET52" s="42">
        <f t="shared" si="50"/>
        <v>1.0909999999999993</v>
      </c>
      <c r="EU52" s="8">
        <f t="shared" si="121"/>
        <v>19.78</v>
      </c>
      <c r="EV52" s="8">
        <f t="shared" si="52"/>
        <v>21.579979999999988</v>
      </c>
      <c r="EW52" s="8">
        <f t="shared" si="121"/>
        <v>80</v>
      </c>
      <c r="EX52" s="8">
        <f t="shared" si="121"/>
        <v>62.02</v>
      </c>
      <c r="EY52" s="10">
        <f>SUMIF('BANCO DIC'!$B$2:$B$300,'EDC GENERAL'!$B52,'BANCO DIC'!$E$2:$E$300)</f>
        <v>0</v>
      </c>
      <c r="EZ52" s="10">
        <f t="shared" si="53"/>
        <v>-163.59997999999999</v>
      </c>
      <c r="FA52" s="24">
        <f t="shared" si="54"/>
        <v>163.59997999999999</v>
      </c>
      <c r="FB52" s="42">
        <v>13.311</v>
      </c>
      <c r="FC52" s="42">
        <v>13.789</v>
      </c>
      <c r="FD52" s="42">
        <f t="shared" si="55"/>
        <v>0.47799999999999976</v>
      </c>
      <c r="FE52" s="8">
        <f t="shared" si="122"/>
        <v>14.68234064785789</v>
      </c>
      <c r="FF52" s="8">
        <f t="shared" si="57"/>
        <v>7.018158829676068</v>
      </c>
      <c r="FG52" s="8">
        <f t="shared" si="122"/>
        <v>80</v>
      </c>
      <c r="FH52" s="8">
        <f t="shared" si="122"/>
        <v>26.942462147335423</v>
      </c>
      <c r="FI52" s="10">
        <f>SUMIF('BANCO DIC'!$B$2:$B$300,'EDC GENERAL'!$B52,'BANCO DIC'!$E$2:$E$300)</f>
        <v>0</v>
      </c>
      <c r="FJ52" s="10">
        <f t="shared" si="58"/>
        <v>-113.96062097701149</v>
      </c>
      <c r="FK52" s="24">
        <f t="shared" si="59"/>
        <v>113.96062097701149</v>
      </c>
      <c r="FL52" s="42">
        <v>13.789</v>
      </c>
      <c r="FM52" s="42"/>
      <c r="FN52" s="42">
        <f t="shared" si="60"/>
        <v>-13.789</v>
      </c>
      <c r="FO52" s="8">
        <f t="shared" si="123"/>
        <v>19.78</v>
      </c>
      <c r="FP52" s="8">
        <f t="shared" si="62"/>
        <v>-272.74642</v>
      </c>
      <c r="FQ52" s="8">
        <f t="shared" si="123"/>
        <v>80</v>
      </c>
      <c r="FR52" s="8">
        <f t="shared" si="123"/>
        <v>62.02</v>
      </c>
      <c r="FS52" s="10">
        <f>SUMIF('BANCO DIC'!$B$2:$B$300,'EDC GENERAL'!$B52,'BANCO DIC'!$E$2:$E$300)</f>
        <v>0</v>
      </c>
      <c r="FT52" s="10">
        <f t="shared" si="63"/>
        <v>130.72641999999999</v>
      </c>
    </row>
    <row r="53" spans="1:176" ht="15.75" outlineLevel="1" thickBot="1" x14ac:dyDescent="0.3">
      <c r="A53" s="11" t="s">
        <v>464</v>
      </c>
      <c r="B53" s="74" t="s">
        <v>292</v>
      </c>
      <c r="C53" s="66"/>
      <c r="D53" s="12"/>
      <c r="E53" s="12"/>
      <c r="F53" s="63"/>
      <c r="G53" s="74"/>
      <c r="H53" s="74"/>
      <c r="I53" s="63"/>
      <c r="J53" s="66"/>
      <c r="L53" s="66"/>
      <c r="M53" s="12"/>
      <c r="N53" s="12"/>
      <c r="O53" s="63"/>
      <c r="P53" s="74"/>
      <c r="Q53" s="74"/>
      <c r="R53" s="63"/>
      <c r="S53" s="66"/>
      <c r="V53" s="13"/>
      <c r="W53" s="13"/>
      <c r="X53" s="13"/>
      <c r="Y53" s="13"/>
      <c r="Z53" s="13"/>
      <c r="AA53" s="13"/>
      <c r="AC53" s="74">
        <v>0.45</v>
      </c>
      <c r="AD53" s="8"/>
      <c r="AE53" s="8"/>
      <c r="AF53" s="8"/>
      <c r="AG53" s="8"/>
      <c r="AH53" s="8"/>
      <c r="AI53" s="10">
        <f t="shared" si="109"/>
        <v>0</v>
      </c>
      <c r="AJ53" s="8"/>
      <c r="AK53" s="32">
        <f t="shared" si="95"/>
        <v>0.45</v>
      </c>
      <c r="AL53" s="54">
        <v>1000</v>
      </c>
      <c r="AM53" s="55">
        <v>538</v>
      </c>
      <c r="AN53" s="41">
        <v>500</v>
      </c>
      <c r="AO53" s="9">
        <v>500</v>
      </c>
      <c r="AP53" s="8"/>
      <c r="AQ53" s="8"/>
      <c r="AR53" s="8">
        <v>-2038</v>
      </c>
      <c r="AS53" s="2">
        <f t="shared" si="64"/>
        <v>2538</v>
      </c>
      <c r="AT53" s="2">
        <f t="shared" si="65"/>
        <v>-500</v>
      </c>
      <c r="AU53" s="24">
        <f t="shared" si="3"/>
        <v>-2038</v>
      </c>
      <c r="AV53" s="54">
        <v>11</v>
      </c>
      <c r="AW53" s="54">
        <v>12</v>
      </c>
      <c r="AX53" s="41">
        <f t="shared" si="112"/>
        <v>1</v>
      </c>
      <c r="AY53" s="8">
        <v>24.71</v>
      </c>
      <c r="AZ53" s="9">
        <f t="shared" si="66"/>
        <v>24.71</v>
      </c>
      <c r="BA53" s="9">
        <v>183</v>
      </c>
      <c r="BB53" s="8">
        <v>-208.45</v>
      </c>
      <c r="BC53" s="2">
        <f t="shared" si="4"/>
        <v>207.71</v>
      </c>
      <c r="BD53" s="2">
        <f t="shared" si="5"/>
        <v>-0.73999999999998067</v>
      </c>
      <c r="BE53" s="24">
        <f t="shared" si="6"/>
        <v>-0.73999999999998067</v>
      </c>
      <c r="BF53" s="42">
        <f t="shared" si="113"/>
        <v>12</v>
      </c>
      <c r="BG53" s="41">
        <v>12</v>
      </c>
      <c r="BH53" s="41">
        <f t="shared" si="8"/>
        <v>0</v>
      </c>
      <c r="BI53" s="9">
        <f t="shared" si="9"/>
        <v>212.60940000000002</v>
      </c>
      <c r="BJ53" s="9">
        <v>174.27</v>
      </c>
      <c r="BK53" s="9">
        <f t="shared" si="10"/>
        <v>38.339400000000005</v>
      </c>
      <c r="BL53" s="9"/>
      <c r="BM53" s="10">
        <f>SUMIF(ENERO!$B$2:$B$900,'EDC GENERAL'!$B53,ENERO!$E$2:$E$900)</f>
        <v>0</v>
      </c>
      <c r="BN53" s="10">
        <f t="shared" si="11"/>
        <v>-212.60940000000002</v>
      </c>
      <c r="BO53" s="24">
        <f t="shared" si="12"/>
        <v>212.60940000000002</v>
      </c>
      <c r="BP53" s="41">
        <f t="shared" si="13"/>
        <v>12</v>
      </c>
      <c r="BQ53" s="41">
        <v>14</v>
      </c>
      <c r="BR53" s="41">
        <f t="shared" si="14"/>
        <v>2</v>
      </c>
      <c r="BS53" s="9">
        <f t="shared" si="15"/>
        <v>244.488</v>
      </c>
      <c r="BT53" s="9">
        <v>200.4</v>
      </c>
      <c r="BU53" s="9">
        <f t="shared" si="16"/>
        <v>44.088000000000001</v>
      </c>
      <c r="BV53" s="9">
        <f t="shared" si="110"/>
        <v>0</v>
      </c>
      <c r="BW53" s="10">
        <f>SUMIF(ENERO!$B$2:$B$900,'EDC GENERAL'!$B53,ENERO!$E$2:$E$900)</f>
        <v>0</v>
      </c>
      <c r="BX53" s="10">
        <f t="shared" si="17"/>
        <v>-244.488</v>
      </c>
      <c r="BY53" s="24">
        <f t="shared" si="18"/>
        <v>244.488</v>
      </c>
      <c r="BZ53" s="41">
        <f t="shared" si="19"/>
        <v>14</v>
      </c>
      <c r="CA53" s="42">
        <v>14</v>
      </c>
      <c r="CB53" s="41">
        <f t="shared" si="20"/>
        <v>0</v>
      </c>
      <c r="CC53" s="24">
        <f t="shared" si="21"/>
        <v>212.60940000000002</v>
      </c>
      <c r="CD53" s="8">
        <v>174.27</v>
      </c>
      <c r="CE53" s="9">
        <f t="shared" si="111"/>
        <v>38.339400000000005</v>
      </c>
      <c r="CF53" s="8">
        <f t="shared" si="114"/>
        <v>0</v>
      </c>
      <c r="CG53" s="10">
        <f>SUMIF('BANCO MAY'!$B$2:$B$300,'EDC GENERAL'!$B53,'BANCO MAY'!$E$2:$E$300)</f>
        <v>0</v>
      </c>
      <c r="CH53" s="2">
        <f t="shared" si="23"/>
        <v>212.60940000000002</v>
      </c>
      <c r="CJ53" s="41">
        <f t="shared" si="24"/>
        <v>14</v>
      </c>
      <c r="CK53" s="42">
        <v>14</v>
      </c>
      <c r="CL53" s="42">
        <v>1</v>
      </c>
      <c r="CM53" s="8">
        <v>65.98</v>
      </c>
      <c r="CN53" s="9">
        <f t="shared" si="26"/>
        <v>14.515600000000001</v>
      </c>
      <c r="CO53" s="8">
        <f t="shared" si="115"/>
        <v>0</v>
      </c>
      <c r="CP53" s="8">
        <f t="shared" si="115"/>
        <v>0</v>
      </c>
      <c r="CQ53" s="10">
        <f>SUMIF('BANCO JUN'!$B$2:$B$300,'EDC GENERAL'!$B53,'BANCO JUN'!$E$2:$E$300)</f>
        <v>0</v>
      </c>
      <c r="CR53" s="2">
        <f t="shared" si="28"/>
        <v>80.49560000000001</v>
      </c>
      <c r="CT53" s="10">
        <v>78</v>
      </c>
      <c r="CU53" s="42">
        <v>78</v>
      </c>
      <c r="CV53" s="42">
        <f t="shared" si="29"/>
        <v>0</v>
      </c>
      <c r="CW53" s="8">
        <f t="shared" si="116"/>
        <v>17</v>
      </c>
      <c r="CX53" s="8">
        <f t="shared" si="31"/>
        <v>0</v>
      </c>
      <c r="CY53" s="8">
        <f t="shared" si="116"/>
        <v>80</v>
      </c>
      <c r="CZ53" s="8">
        <f t="shared" si="116"/>
        <v>49</v>
      </c>
      <c r="DA53" s="10">
        <f>SUMIF('BANCO JUL'!$B$2:$B$300,'EDC GENERAL'!$B53,'BANCO JUL'!$E$2:$E$300)</f>
        <v>0</v>
      </c>
      <c r="DB53" s="10">
        <f t="shared" si="32"/>
        <v>-129</v>
      </c>
      <c r="DD53" s="42">
        <v>78</v>
      </c>
      <c r="DE53" s="42">
        <v>78</v>
      </c>
      <c r="DF53" s="42">
        <f t="shared" si="33"/>
        <v>0</v>
      </c>
      <c r="DG53" s="8">
        <f t="shared" si="117"/>
        <v>15</v>
      </c>
      <c r="DH53" s="8">
        <f t="shared" si="35"/>
        <v>0</v>
      </c>
      <c r="DI53" s="8">
        <f t="shared" si="117"/>
        <v>80</v>
      </c>
      <c r="DJ53" s="8">
        <f t="shared" si="117"/>
        <v>17</v>
      </c>
      <c r="DK53" s="10">
        <f>SUMIF('BANCO JUL'!$B$2:$B$300,'EDC GENERAL'!$B53,'BANCO JUL'!$E$2:$E$300)</f>
        <v>0</v>
      </c>
      <c r="DL53" s="10">
        <f t="shared" si="36"/>
        <v>-97</v>
      </c>
      <c r="DN53" s="42">
        <v>78</v>
      </c>
      <c r="DO53" s="42">
        <v>79</v>
      </c>
      <c r="DP53" s="42">
        <f t="shared" si="37"/>
        <v>1</v>
      </c>
      <c r="DQ53" s="8">
        <f t="shared" si="118"/>
        <v>16</v>
      </c>
      <c r="DR53" s="8">
        <f t="shared" si="39"/>
        <v>16</v>
      </c>
      <c r="DS53" s="8">
        <f t="shared" si="118"/>
        <v>80</v>
      </c>
      <c r="DT53" s="8">
        <f t="shared" si="118"/>
        <v>63</v>
      </c>
      <c r="DU53" s="10">
        <f>SUMIF('BANCO JUL'!$B$2:$B$300,'EDC GENERAL'!$B53,'BANCO JUL'!$E$2:$E$300)</f>
        <v>0</v>
      </c>
      <c r="DV53" s="10">
        <f t="shared" si="40"/>
        <v>-159</v>
      </c>
      <c r="DX53" s="42">
        <v>79</v>
      </c>
      <c r="DY53" s="42">
        <v>79</v>
      </c>
      <c r="DZ53" s="42">
        <f t="shared" si="41"/>
        <v>0</v>
      </c>
      <c r="EA53" s="8">
        <f t="shared" si="119"/>
        <v>15</v>
      </c>
      <c r="EB53" s="8">
        <f t="shared" si="43"/>
        <v>0</v>
      </c>
      <c r="EC53" s="8">
        <f t="shared" si="119"/>
        <v>80</v>
      </c>
      <c r="ED53" s="8">
        <f t="shared" si="119"/>
        <v>64</v>
      </c>
      <c r="EE53" s="10">
        <f>SUMIF('BANCO JUL'!$B$2:$B$300,'EDC GENERAL'!$B53,'BANCO JUL'!$E$2:$E$300)</f>
        <v>0</v>
      </c>
      <c r="EF53" s="10">
        <f t="shared" si="44"/>
        <v>-144</v>
      </c>
      <c r="EG53" s="24"/>
      <c r="EH53" s="42">
        <v>79</v>
      </c>
      <c r="EI53" s="42">
        <v>79.760000000000005</v>
      </c>
      <c r="EJ53" s="41">
        <f t="shared" si="45"/>
        <v>0.76000000000000512</v>
      </c>
      <c r="EK53" s="8">
        <f t="shared" si="120"/>
        <v>13.01</v>
      </c>
      <c r="EL53" s="8">
        <f t="shared" si="47"/>
        <v>9.8876000000000666</v>
      </c>
      <c r="EM53" s="8">
        <f t="shared" si="120"/>
        <v>80</v>
      </c>
      <c r="EN53" s="8">
        <f t="shared" si="120"/>
        <v>21.79</v>
      </c>
      <c r="EO53" s="10">
        <f>SUMIF('BANCO NOV'!$B$2:$B$300,'EDC GENERAL'!$B53,'BANCO NOV'!$E$2:$E$300)</f>
        <v>0</v>
      </c>
      <c r="EP53" s="10">
        <f t="shared" si="48"/>
        <v>-111.67760000000007</v>
      </c>
      <c r="EQ53" s="24">
        <f t="shared" si="49"/>
        <v>111.67760000000007</v>
      </c>
      <c r="ER53" s="42">
        <v>79.760000000000005</v>
      </c>
      <c r="ES53" s="42">
        <v>87.363</v>
      </c>
      <c r="ET53" s="42">
        <f t="shared" si="50"/>
        <v>7.6029999999999944</v>
      </c>
      <c r="EU53" s="8">
        <f t="shared" si="121"/>
        <v>19.78</v>
      </c>
      <c r="EV53" s="8">
        <f t="shared" si="52"/>
        <v>150.38733999999991</v>
      </c>
      <c r="EW53" s="8">
        <f t="shared" si="121"/>
        <v>80</v>
      </c>
      <c r="EX53" s="8">
        <f t="shared" si="121"/>
        <v>62.02</v>
      </c>
      <c r="EY53" s="10">
        <f>SUMIF('BANCO DIC'!$B$2:$B$300,'EDC GENERAL'!$B53,'BANCO DIC'!$E$2:$E$300)</f>
        <v>0</v>
      </c>
      <c r="EZ53" s="10">
        <f t="shared" si="53"/>
        <v>-292.40733999999992</v>
      </c>
      <c r="FA53" s="24">
        <f t="shared" si="54"/>
        <v>292.40733999999992</v>
      </c>
      <c r="FB53" s="42">
        <v>87.363</v>
      </c>
      <c r="FC53" s="42">
        <v>97.819000000000003</v>
      </c>
      <c r="FD53" s="42">
        <f t="shared" si="55"/>
        <v>10.456000000000003</v>
      </c>
      <c r="FE53" s="8">
        <f t="shared" si="122"/>
        <v>14.68234064785789</v>
      </c>
      <c r="FF53" s="8">
        <f t="shared" si="57"/>
        <v>153.51855381400213</v>
      </c>
      <c r="FG53" s="8">
        <f t="shared" si="122"/>
        <v>80</v>
      </c>
      <c r="FH53" s="8">
        <f t="shared" si="122"/>
        <v>26.942462147335423</v>
      </c>
      <c r="FI53" s="10">
        <f>SUMIF('BANCO DIC'!$B$2:$B$300,'EDC GENERAL'!$B53,'BANCO DIC'!$E$2:$E$300)</f>
        <v>0</v>
      </c>
      <c r="FJ53" s="10">
        <f t="shared" si="58"/>
        <v>-260.46101596133758</v>
      </c>
      <c r="FK53" s="24">
        <f t="shared" si="59"/>
        <v>260.46101596133758</v>
      </c>
      <c r="FL53" s="42">
        <v>97.819000000000003</v>
      </c>
      <c r="FM53" s="42"/>
      <c r="FN53" s="42">
        <f t="shared" si="60"/>
        <v>-97.819000000000003</v>
      </c>
      <c r="FO53" s="8">
        <f t="shared" si="123"/>
        <v>19.78</v>
      </c>
      <c r="FP53" s="8">
        <f t="shared" si="62"/>
        <v>-1934.8598200000001</v>
      </c>
      <c r="FQ53" s="8">
        <f t="shared" si="123"/>
        <v>80</v>
      </c>
      <c r="FR53" s="8">
        <f t="shared" si="123"/>
        <v>62.02</v>
      </c>
      <c r="FS53" s="10">
        <f>SUMIF('BANCO DIC'!$B$2:$B$300,'EDC GENERAL'!$B53,'BANCO DIC'!$E$2:$E$300)</f>
        <v>0</v>
      </c>
      <c r="FT53" s="10">
        <f t="shared" si="63"/>
        <v>1792.8398200000001</v>
      </c>
    </row>
    <row r="54" spans="1:176" ht="15.75" outlineLevel="1" thickBot="1" x14ac:dyDescent="0.3">
      <c r="A54" s="11" t="s">
        <v>465</v>
      </c>
      <c r="B54" s="74" t="s">
        <v>293</v>
      </c>
      <c r="C54" s="66"/>
      <c r="D54" s="12"/>
      <c r="E54" s="12"/>
      <c r="F54" s="63"/>
      <c r="G54" s="74"/>
      <c r="H54" s="74"/>
      <c r="I54" s="63"/>
      <c r="J54" s="66"/>
      <c r="L54" s="66"/>
      <c r="M54" s="12"/>
      <c r="N54" s="12"/>
      <c r="O54" s="63"/>
      <c r="P54" s="74"/>
      <c r="Q54" s="74"/>
      <c r="R54" s="63"/>
      <c r="S54" s="66"/>
      <c r="V54" s="13"/>
      <c r="W54" s="13"/>
      <c r="X54" s="13"/>
      <c r="Y54" s="13"/>
      <c r="Z54" s="13"/>
      <c r="AA54" s="13"/>
      <c r="AC54" s="74">
        <v>0.46</v>
      </c>
      <c r="AD54" s="8"/>
      <c r="AE54" s="8"/>
      <c r="AF54" s="8"/>
      <c r="AG54" s="8"/>
      <c r="AH54" s="8"/>
      <c r="AI54" s="10">
        <f t="shared" si="109"/>
        <v>0</v>
      </c>
      <c r="AJ54" s="8"/>
      <c r="AK54" s="32">
        <f t="shared" si="95"/>
        <v>0.46</v>
      </c>
      <c r="AL54" s="54">
        <v>1000</v>
      </c>
      <c r="AM54" s="55">
        <v>538</v>
      </c>
      <c r="AN54" s="41">
        <v>500</v>
      </c>
      <c r="AO54" s="9">
        <v>500</v>
      </c>
      <c r="AP54" s="8"/>
      <c r="AQ54" s="8"/>
      <c r="AR54" s="8">
        <v>-2538</v>
      </c>
      <c r="AS54" s="2">
        <f t="shared" si="64"/>
        <v>2538</v>
      </c>
      <c r="AT54" s="2">
        <f t="shared" si="65"/>
        <v>0</v>
      </c>
      <c r="AU54" s="24">
        <f t="shared" si="3"/>
        <v>-2538</v>
      </c>
      <c r="AV54" s="54">
        <v>124</v>
      </c>
      <c r="AW54" s="54">
        <v>127</v>
      </c>
      <c r="AX54" s="41">
        <f t="shared" si="112"/>
        <v>3</v>
      </c>
      <c r="AY54" s="8">
        <v>24.71</v>
      </c>
      <c r="AZ54" s="9">
        <f t="shared" si="66"/>
        <v>74.13</v>
      </c>
      <c r="BA54" s="9">
        <v>183</v>
      </c>
      <c r="BB54" s="8">
        <v>-257</v>
      </c>
      <c r="BC54" s="2">
        <f t="shared" si="4"/>
        <v>257.13</v>
      </c>
      <c r="BD54" s="2">
        <f t="shared" si="5"/>
        <v>0.12999999999999545</v>
      </c>
      <c r="BE54" s="24">
        <f t="shared" si="6"/>
        <v>0.12999999999999545</v>
      </c>
      <c r="BF54" s="42">
        <f t="shared" si="113"/>
        <v>127</v>
      </c>
      <c r="BG54" s="41">
        <v>131</v>
      </c>
      <c r="BH54" s="41">
        <f t="shared" si="8"/>
        <v>4</v>
      </c>
      <c r="BI54" s="9">
        <f t="shared" si="9"/>
        <v>278.53820000000002</v>
      </c>
      <c r="BJ54" s="9">
        <v>228.31</v>
      </c>
      <c r="BK54" s="9">
        <f t="shared" si="10"/>
        <v>50.228200000000001</v>
      </c>
      <c r="BL54" s="9">
        <v>-279</v>
      </c>
      <c r="BM54" s="10">
        <f>SUMIF(ENERO!$B$2:$B$900,'EDC GENERAL'!$B54,ENERO!$E$2:$E$900)</f>
        <v>0</v>
      </c>
      <c r="BN54" s="10">
        <f t="shared" si="11"/>
        <v>0.46179999999998245</v>
      </c>
      <c r="BO54" s="24">
        <f t="shared" si="12"/>
        <v>-0.46179999999998245</v>
      </c>
      <c r="BP54" s="41">
        <f t="shared" si="13"/>
        <v>131</v>
      </c>
      <c r="BQ54" s="41">
        <v>135</v>
      </c>
      <c r="BR54" s="41">
        <f t="shared" si="14"/>
        <v>4</v>
      </c>
      <c r="BS54" s="9">
        <f t="shared" si="15"/>
        <v>278.53820000000002</v>
      </c>
      <c r="BT54" s="9">
        <v>228.31</v>
      </c>
      <c r="BU54" s="9">
        <f t="shared" si="16"/>
        <v>50.228200000000001</v>
      </c>
      <c r="BV54" s="9">
        <v>-279</v>
      </c>
      <c r="BW54" s="10">
        <f>SUMIF(ENERO!$B$2:$B$900,'EDC GENERAL'!$B54,ENERO!$E$2:$E$900)</f>
        <v>0</v>
      </c>
      <c r="BX54" s="10">
        <f t="shared" si="17"/>
        <v>0.46179999999998245</v>
      </c>
      <c r="BY54" s="24">
        <f t="shared" si="18"/>
        <v>-0.46179999999998245</v>
      </c>
      <c r="BZ54" s="41">
        <f t="shared" si="19"/>
        <v>135</v>
      </c>
      <c r="CA54" s="42">
        <v>138</v>
      </c>
      <c r="CB54" s="41">
        <f t="shared" si="20"/>
        <v>3</v>
      </c>
      <c r="CC54" s="24">
        <f t="shared" si="21"/>
        <v>261.22640000000001</v>
      </c>
      <c r="CD54" s="8">
        <v>214.12</v>
      </c>
      <c r="CE54" s="9">
        <f t="shared" si="111"/>
        <v>47.106400000000001</v>
      </c>
      <c r="CF54" s="8">
        <f t="shared" si="114"/>
        <v>0</v>
      </c>
      <c r="CG54" s="10">
        <v>262</v>
      </c>
      <c r="CH54" s="2">
        <f t="shared" si="23"/>
        <v>-0.77359999999998763</v>
      </c>
      <c r="CJ54" s="41">
        <f t="shared" si="24"/>
        <v>138</v>
      </c>
      <c r="CK54" s="42">
        <v>143</v>
      </c>
      <c r="CL54" s="42">
        <f t="shared" si="25"/>
        <v>5</v>
      </c>
      <c r="CM54" s="8">
        <v>122.59</v>
      </c>
      <c r="CN54" s="9">
        <f t="shared" si="26"/>
        <v>26.969799999999999</v>
      </c>
      <c r="CO54" s="8">
        <f t="shared" si="115"/>
        <v>0</v>
      </c>
      <c r="CP54" s="8">
        <f t="shared" si="115"/>
        <v>0</v>
      </c>
      <c r="CQ54" s="10">
        <f>SUMIF('BANCO JUN'!$B$2:$B$300,'EDC GENERAL'!$B54,'BANCO JUN'!$E$2:$E$300)</f>
        <v>0</v>
      </c>
      <c r="CR54" s="2">
        <f t="shared" si="28"/>
        <v>149.5598</v>
      </c>
      <c r="CT54" s="10">
        <v>35</v>
      </c>
      <c r="CU54" s="42">
        <v>35</v>
      </c>
      <c r="CV54" s="42">
        <f t="shared" si="29"/>
        <v>0</v>
      </c>
      <c r="CW54" s="8">
        <f t="shared" si="116"/>
        <v>17</v>
      </c>
      <c r="CX54" s="8">
        <f t="shared" si="31"/>
        <v>0</v>
      </c>
      <c r="CY54" s="8">
        <f t="shared" si="116"/>
        <v>80</v>
      </c>
      <c r="CZ54" s="8">
        <f t="shared" si="116"/>
        <v>49</v>
      </c>
      <c r="DA54" s="10">
        <f>SUMIF('BANCO JUL'!$B$2:$B$300,'EDC GENERAL'!$B54,'BANCO JUL'!$E$2:$E$300)</f>
        <v>0</v>
      </c>
      <c r="DB54" s="10">
        <f t="shared" si="32"/>
        <v>-129</v>
      </c>
      <c r="DD54" s="42">
        <v>35</v>
      </c>
      <c r="DE54" s="42">
        <v>35</v>
      </c>
      <c r="DF54" s="42">
        <f t="shared" si="33"/>
        <v>0</v>
      </c>
      <c r="DG54" s="8">
        <f t="shared" si="117"/>
        <v>15</v>
      </c>
      <c r="DH54" s="8">
        <f t="shared" si="35"/>
        <v>0</v>
      </c>
      <c r="DI54" s="8">
        <f t="shared" si="117"/>
        <v>80</v>
      </c>
      <c r="DJ54" s="8">
        <f t="shared" si="117"/>
        <v>17</v>
      </c>
      <c r="DK54" s="10">
        <f>SUMIF('BANCO JUL'!$B$2:$B$300,'EDC GENERAL'!$B54,'BANCO JUL'!$E$2:$E$300)</f>
        <v>0</v>
      </c>
      <c r="DL54" s="10">
        <f t="shared" si="36"/>
        <v>-97</v>
      </c>
      <c r="DN54" s="42">
        <v>35</v>
      </c>
      <c r="DO54" s="42">
        <v>35</v>
      </c>
      <c r="DP54" s="42">
        <f t="shared" si="37"/>
        <v>0</v>
      </c>
      <c r="DQ54" s="8">
        <f t="shared" si="118"/>
        <v>16</v>
      </c>
      <c r="DR54" s="8">
        <f t="shared" si="39"/>
        <v>0</v>
      </c>
      <c r="DS54" s="8">
        <f t="shared" si="118"/>
        <v>80</v>
      </c>
      <c r="DT54" s="8">
        <f t="shared" si="118"/>
        <v>63</v>
      </c>
      <c r="DU54" s="10">
        <f>SUMIF('BANCO JUL'!$B$2:$B$300,'EDC GENERAL'!$B54,'BANCO JUL'!$E$2:$E$300)</f>
        <v>0</v>
      </c>
      <c r="DV54" s="10">
        <f t="shared" si="40"/>
        <v>-143</v>
      </c>
      <c r="DX54" s="42">
        <v>35</v>
      </c>
      <c r="DY54" s="42">
        <v>41</v>
      </c>
      <c r="DZ54" s="42">
        <f t="shared" si="41"/>
        <v>6</v>
      </c>
      <c r="EA54" s="8">
        <f t="shared" si="119"/>
        <v>15</v>
      </c>
      <c r="EB54" s="8">
        <f t="shared" si="43"/>
        <v>90</v>
      </c>
      <c r="EC54" s="8">
        <f t="shared" si="119"/>
        <v>80</v>
      </c>
      <c r="ED54" s="8">
        <f t="shared" si="119"/>
        <v>64</v>
      </c>
      <c r="EE54" s="10">
        <f>SUMIF('BANCO JUL'!$B$2:$B$300,'EDC GENERAL'!$B54,'BANCO JUL'!$E$2:$E$300)</f>
        <v>0</v>
      </c>
      <c r="EF54" s="10">
        <f t="shared" si="44"/>
        <v>-234</v>
      </c>
      <c r="EG54" s="24"/>
      <c r="EH54" s="42">
        <v>41</v>
      </c>
      <c r="EI54" s="42">
        <v>47.89</v>
      </c>
      <c r="EJ54" s="41">
        <f t="shared" si="45"/>
        <v>6.8900000000000006</v>
      </c>
      <c r="EK54" s="8">
        <f t="shared" si="120"/>
        <v>13.01</v>
      </c>
      <c r="EL54" s="8">
        <f t="shared" si="47"/>
        <v>89.638900000000007</v>
      </c>
      <c r="EM54" s="8">
        <f t="shared" si="120"/>
        <v>80</v>
      </c>
      <c r="EN54" s="8">
        <f t="shared" si="120"/>
        <v>21.79</v>
      </c>
      <c r="EO54" s="10">
        <f>SUMIF('BANCO NOV'!$B$2:$B$300,'EDC GENERAL'!$B54,'BANCO NOV'!$E$2:$E$300)</f>
        <v>0</v>
      </c>
      <c r="EP54" s="10">
        <f t="shared" si="48"/>
        <v>-191.4289</v>
      </c>
      <c r="EQ54" s="24">
        <f t="shared" si="49"/>
        <v>191.4289</v>
      </c>
      <c r="ER54" s="42">
        <v>47.89</v>
      </c>
      <c r="ES54" s="42">
        <v>53.192999999999998</v>
      </c>
      <c r="ET54" s="42">
        <f t="shared" si="50"/>
        <v>5.3029999999999973</v>
      </c>
      <c r="EU54" s="8">
        <f t="shared" si="121"/>
        <v>19.78</v>
      </c>
      <c r="EV54" s="8">
        <f t="shared" si="52"/>
        <v>104.89333999999995</v>
      </c>
      <c r="EW54" s="8">
        <f t="shared" si="121"/>
        <v>80</v>
      </c>
      <c r="EX54" s="8">
        <f t="shared" si="121"/>
        <v>62.02</v>
      </c>
      <c r="EY54" s="10">
        <f>SUMIF('BANCO DIC'!$B$2:$B$300,'EDC GENERAL'!$B54,'BANCO DIC'!$E$2:$E$300)</f>
        <v>0</v>
      </c>
      <c r="EZ54" s="10">
        <f t="shared" si="53"/>
        <v>-246.91333999999998</v>
      </c>
      <c r="FA54" s="24">
        <f t="shared" si="54"/>
        <v>246.91333999999998</v>
      </c>
      <c r="FB54" s="42">
        <v>53.192999999999998</v>
      </c>
      <c r="FC54" s="42">
        <v>59</v>
      </c>
      <c r="FD54" s="42">
        <f t="shared" si="55"/>
        <v>5.8070000000000022</v>
      </c>
      <c r="FE54" s="8">
        <f t="shared" si="122"/>
        <v>14.68234064785789</v>
      </c>
      <c r="FF54" s="8">
        <f t="shared" si="57"/>
        <v>85.260352142110804</v>
      </c>
      <c r="FG54" s="8">
        <f t="shared" si="122"/>
        <v>80</v>
      </c>
      <c r="FH54" s="8">
        <f t="shared" si="122"/>
        <v>26.942462147335423</v>
      </c>
      <c r="FI54" s="10">
        <f>SUMIF('BANCO DIC'!$B$2:$B$300,'EDC GENERAL'!$B54,'BANCO DIC'!$E$2:$E$300)</f>
        <v>0</v>
      </c>
      <c r="FJ54" s="10">
        <f t="shared" si="58"/>
        <v>-192.20281428944622</v>
      </c>
      <c r="FK54" s="24">
        <f t="shared" si="59"/>
        <v>192.20281428944622</v>
      </c>
      <c r="FL54" s="42">
        <v>59</v>
      </c>
      <c r="FM54" s="42"/>
      <c r="FN54" s="42">
        <f t="shared" si="60"/>
        <v>-59</v>
      </c>
      <c r="FO54" s="8">
        <f t="shared" si="123"/>
        <v>19.78</v>
      </c>
      <c r="FP54" s="8">
        <f t="shared" si="62"/>
        <v>-1167.02</v>
      </c>
      <c r="FQ54" s="8">
        <f t="shared" si="123"/>
        <v>80</v>
      </c>
      <c r="FR54" s="8">
        <f t="shared" si="123"/>
        <v>62.02</v>
      </c>
      <c r="FS54" s="10">
        <f>SUMIF('BANCO DIC'!$B$2:$B$300,'EDC GENERAL'!$B54,'BANCO DIC'!$E$2:$E$300)</f>
        <v>0</v>
      </c>
      <c r="FT54" s="10">
        <f t="shared" si="63"/>
        <v>1025</v>
      </c>
    </row>
    <row r="55" spans="1:176" ht="15.75" outlineLevel="1" thickBot="1" x14ac:dyDescent="0.3">
      <c r="A55" s="11" t="s">
        <v>466</v>
      </c>
      <c r="B55" s="74" t="s">
        <v>294</v>
      </c>
      <c r="C55" s="66"/>
      <c r="D55" s="12"/>
      <c r="E55" s="12"/>
      <c r="F55" s="63"/>
      <c r="G55" s="74"/>
      <c r="H55" s="74"/>
      <c r="I55" s="63"/>
      <c r="J55" s="66"/>
      <c r="L55" s="66"/>
      <c r="M55" s="12"/>
      <c r="N55" s="12"/>
      <c r="O55" s="63"/>
      <c r="P55" s="74"/>
      <c r="Q55" s="74"/>
      <c r="R55" s="63"/>
      <c r="S55" s="66"/>
      <c r="V55" s="13"/>
      <c r="W55" s="13"/>
      <c r="X55" s="13"/>
      <c r="Y55" s="13"/>
      <c r="Z55" s="13"/>
      <c r="AA55" s="13"/>
      <c r="AC55" s="74">
        <v>0.47000000000000003</v>
      </c>
      <c r="AD55" s="8"/>
      <c r="AE55" s="8"/>
      <c r="AF55" s="8"/>
      <c r="AG55" s="8"/>
      <c r="AH55" s="8"/>
      <c r="AI55" s="10">
        <f t="shared" si="109"/>
        <v>0</v>
      </c>
      <c r="AJ55" s="8"/>
      <c r="AK55" s="32">
        <f t="shared" si="95"/>
        <v>0.47000000000000003</v>
      </c>
      <c r="AL55" s="54">
        <v>1000</v>
      </c>
      <c r="AM55" s="55">
        <v>538</v>
      </c>
      <c r="AN55" s="41">
        <v>500</v>
      </c>
      <c r="AO55" s="9">
        <v>500</v>
      </c>
      <c r="AP55" s="8"/>
      <c r="AQ55" s="8"/>
      <c r="AR55" s="8">
        <v>-2538</v>
      </c>
      <c r="AS55" s="2">
        <f t="shared" si="64"/>
        <v>2538</v>
      </c>
      <c r="AT55" s="2">
        <f t="shared" si="65"/>
        <v>0</v>
      </c>
      <c r="AU55" s="24">
        <f t="shared" si="3"/>
        <v>-2538</v>
      </c>
      <c r="AV55" s="54">
        <v>46</v>
      </c>
      <c r="AW55" s="54">
        <v>47</v>
      </c>
      <c r="AX55" s="41">
        <f t="shared" si="112"/>
        <v>1</v>
      </c>
      <c r="AY55" s="8">
        <v>24.71</v>
      </c>
      <c r="AZ55" s="9">
        <f t="shared" si="66"/>
        <v>24.71</v>
      </c>
      <c r="BA55" s="9">
        <v>183</v>
      </c>
      <c r="BB55" s="8">
        <v>-212</v>
      </c>
      <c r="BC55" s="2">
        <f t="shared" si="4"/>
        <v>207.71</v>
      </c>
      <c r="BD55" s="2">
        <f t="shared" si="5"/>
        <v>-4.289999999999992</v>
      </c>
      <c r="BE55" s="24">
        <f t="shared" si="6"/>
        <v>-4.289999999999992</v>
      </c>
      <c r="BF55" s="42">
        <f t="shared" si="113"/>
        <v>47</v>
      </c>
      <c r="BG55" s="41">
        <v>47</v>
      </c>
      <c r="BH55" s="41">
        <f t="shared" si="8"/>
        <v>0</v>
      </c>
      <c r="BI55" s="9">
        <f t="shared" si="9"/>
        <v>212.60940000000002</v>
      </c>
      <c r="BJ55" s="9">
        <v>174.27</v>
      </c>
      <c r="BK55" s="9">
        <f t="shared" si="10"/>
        <v>38.339400000000005</v>
      </c>
      <c r="BL55" s="9">
        <v>-213</v>
      </c>
      <c r="BM55" s="10">
        <f>SUMIF(ENERO!$B$2:$B$900,'EDC GENERAL'!$B55,ENERO!$E$2:$E$900)</f>
        <v>0</v>
      </c>
      <c r="BN55" s="10">
        <f t="shared" si="11"/>
        <v>0.39059999999997785</v>
      </c>
      <c r="BO55" s="24">
        <f t="shared" si="12"/>
        <v>-0.39059999999997785</v>
      </c>
      <c r="BP55" s="41">
        <f t="shared" si="13"/>
        <v>47</v>
      </c>
      <c r="BQ55" s="41">
        <v>47</v>
      </c>
      <c r="BR55" s="41">
        <f t="shared" si="14"/>
        <v>0</v>
      </c>
      <c r="BS55" s="9">
        <f t="shared" si="15"/>
        <v>212.60940000000002</v>
      </c>
      <c r="BT55" s="9">
        <v>174.27</v>
      </c>
      <c r="BU55" s="9">
        <f t="shared" si="16"/>
        <v>38.339400000000005</v>
      </c>
      <c r="BV55" s="9">
        <v>-215</v>
      </c>
      <c r="BW55" s="10">
        <f>SUMIF(ENERO!$B$2:$B$900,'EDC GENERAL'!$B55,ENERO!$E$2:$E$900)</f>
        <v>0</v>
      </c>
      <c r="BX55" s="10">
        <f t="shared" si="17"/>
        <v>2.3905999999999779</v>
      </c>
      <c r="BY55" s="24">
        <f t="shared" si="18"/>
        <v>-2.3905999999999779</v>
      </c>
      <c r="BZ55" s="41">
        <f t="shared" si="19"/>
        <v>47</v>
      </c>
      <c r="CA55" s="42">
        <v>47</v>
      </c>
      <c r="CB55" s="41">
        <f t="shared" si="20"/>
        <v>0</v>
      </c>
      <c r="CC55" s="24">
        <f t="shared" si="21"/>
        <v>212.60940000000002</v>
      </c>
      <c r="CD55" s="8">
        <v>174.27</v>
      </c>
      <c r="CE55" s="9">
        <f t="shared" si="111"/>
        <v>38.339400000000005</v>
      </c>
      <c r="CF55" s="8">
        <f t="shared" si="114"/>
        <v>0</v>
      </c>
      <c r="CG55" s="10">
        <v>205</v>
      </c>
      <c r="CH55" s="2">
        <f t="shared" si="23"/>
        <v>7.6094000000000221</v>
      </c>
      <c r="CJ55" s="41">
        <f t="shared" si="24"/>
        <v>47</v>
      </c>
      <c r="CK55" s="42">
        <v>47</v>
      </c>
      <c r="CL55" s="42">
        <v>1</v>
      </c>
      <c r="CM55" s="8">
        <v>65.98</v>
      </c>
      <c r="CN55" s="9">
        <f t="shared" si="26"/>
        <v>14.515600000000001</v>
      </c>
      <c r="CO55" s="8">
        <f t="shared" si="115"/>
        <v>0</v>
      </c>
      <c r="CP55" s="8">
        <f t="shared" si="115"/>
        <v>0</v>
      </c>
      <c r="CQ55" s="10">
        <f>SUMIF('BANCO JUN'!$B$2:$B$300,'EDC GENERAL'!$B55,'BANCO JUN'!$E$2:$E$300)</f>
        <v>0</v>
      </c>
      <c r="CR55" s="2">
        <f t="shared" si="28"/>
        <v>80.49560000000001</v>
      </c>
      <c r="CT55" s="10">
        <v>34</v>
      </c>
      <c r="CU55" s="42">
        <v>41</v>
      </c>
      <c r="CV55" s="42">
        <f t="shared" si="29"/>
        <v>7</v>
      </c>
      <c r="CW55" s="8">
        <f t="shared" si="116"/>
        <v>17</v>
      </c>
      <c r="CX55" s="8">
        <f t="shared" si="31"/>
        <v>119</v>
      </c>
      <c r="CY55" s="8">
        <f t="shared" si="116"/>
        <v>80</v>
      </c>
      <c r="CZ55" s="8">
        <f t="shared" si="116"/>
        <v>49</v>
      </c>
      <c r="DA55" s="10">
        <f>SUMIF('BANCO JUL'!$B$2:$B$300,'EDC GENERAL'!$B55,'BANCO JUL'!$E$2:$E$300)</f>
        <v>0</v>
      </c>
      <c r="DB55" s="10">
        <f t="shared" si="32"/>
        <v>-248</v>
      </c>
      <c r="DD55" s="42">
        <v>41</v>
      </c>
      <c r="DE55" s="42">
        <v>49</v>
      </c>
      <c r="DF55" s="42">
        <f t="shared" si="33"/>
        <v>8</v>
      </c>
      <c r="DG55" s="8">
        <f t="shared" si="117"/>
        <v>15</v>
      </c>
      <c r="DH55" s="8">
        <f t="shared" si="35"/>
        <v>120</v>
      </c>
      <c r="DI55" s="8">
        <f t="shared" si="117"/>
        <v>80</v>
      </c>
      <c r="DJ55" s="8">
        <f t="shared" si="117"/>
        <v>17</v>
      </c>
      <c r="DK55" s="10">
        <f>SUMIF('BANCO JUL'!$B$2:$B$300,'EDC GENERAL'!$B55,'BANCO JUL'!$E$2:$E$300)</f>
        <v>0</v>
      </c>
      <c r="DL55" s="10">
        <f t="shared" si="36"/>
        <v>-217</v>
      </c>
      <c r="DN55" s="42">
        <v>49</v>
      </c>
      <c r="DO55" s="42">
        <v>57</v>
      </c>
      <c r="DP55" s="42">
        <f t="shared" si="37"/>
        <v>8</v>
      </c>
      <c r="DQ55" s="8">
        <f t="shared" si="118"/>
        <v>16</v>
      </c>
      <c r="DR55" s="8">
        <f t="shared" si="39"/>
        <v>128</v>
      </c>
      <c r="DS55" s="8">
        <f t="shared" si="118"/>
        <v>80</v>
      </c>
      <c r="DT55" s="8">
        <f t="shared" si="118"/>
        <v>63</v>
      </c>
      <c r="DU55" s="10">
        <f>SUMIF('BANCO JUL'!$B$2:$B$300,'EDC GENERAL'!$B55,'BANCO JUL'!$E$2:$E$300)</f>
        <v>0</v>
      </c>
      <c r="DV55" s="10">
        <f t="shared" si="40"/>
        <v>-271</v>
      </c>
      <c r="DX55" s="42">
        <v>57</v>
      </c>
      <c r="DY55" s="42">
        <v>63</v>
      </c>
      <c r="DZ55" s="42">
        <f t="shared" si="41"/>
        <v>6</v>
      </c>
      <c r="EA55" s="8">
        <f t="shared" si="119"/>
        <v>15</v>
      </c>
      <c r="EB55" s="8">
        <f t="shared" si="43"/>
        <v>90</v>
      </c>
      <c r="EC55" s="8">
        <f t="shared" si="119"/>
        <v>80</v>
      </c>
      <c r="ED55" s="8">
        <f t="shared" si="119"/>
        <v>64</v>
      </c>
      <c r="EE55" s="10">
        <f>SUMIF('BANCO JUL'!$B$2:$B$300,'EDC GENERAL'!$B55,'BANCO JUL'!$E$2:$E$300)</f>
        <v>0</v>
      </c>
      <c r="EF55" s="10">
        <f t="shared" si="44"/>
        <v>-234</v>
      </c>
      <c r="EG55" s="24"/>
      <c r="EH55" s="42">
        <v>63</v>
      </c>
      <c r="EI55" s="42">
        <v>70</v>
      </c>
      <c r="EJ55" s="41">
        <f t="shared" si="45"/>
        <v>7</v>
      </c>
      <c r="EK55" s="8">
        <f t="shared" si="120"/>
        <v>13.01</v>
      </c>
      <c r="EL55" s="8">
        <f t="shared" si="47"/>
        <v>91.07</v>
      </c>
      <c r="EM55" s="8">
        <f t="shared" si="120"/>
        <v>80</v>
      </c>
      <c r="EN55" s="8">
        <f t="shared" si="120"/>
        <v>21.79</v>
      </c>
      <c r="EO55" s="10">
        <f>SUMIF('BANCO NOV'!$B$2:$B$300,'EDC GENERAL'!$B55,'BANCO NOV'!$E$2:$E$300)</f>
        <v>0</v>
      </c>
      <c r="EP55" s="10">
        <f t="shared" si="48"/>
        <v>-192.85999999999999</v>
      </c>
      <c r="EQ55" s="24">
        <f t="shared" si="49"/>
        <v>192.85999999999999</v>
      </c>
      <c r="ER55" s="42">
        <v>70</v>
      </c>
      <c r="ES55" s="42">
        <v>77.024000000000001</v>
      </c>
      <c r="ET55" s="42">
        <f t="shared" si="50"/>
        <v>7.0240000000000009</v>
      </c>
      <c r="EU55" s="8">
        <f t="shared" si="121"/>
        <v>19.78</v>
      </c>
      <c r="EV55" s="8">
        <f t="shared" si="52"/>
        <v>138.93472000000003</v>
      </c>
      <c r="EW55" s="8">
        <f t="shared" si="121"/>
        <v>80</v>
      </c>
      <c r="EX55" s="8">
        <f t="shared" si="121"/>
        <v>62.02</v>
      </c>
      <c r="EY55" s="10">
        <f>SUMIF('BANCO DIC'!$B$2:$B$300,'EDC GENERAL'!$B55,'BANCO DIC'!$E$2:$E$300)</f>
        <v>0</v>
      </c>
      <c r="EZ55" s="10">
        <f t="shared" si="53"/>
        <v>-280.95472000000001</v>
      </c>
      <c r="FA55" s="24">
        <f t="shared" si="54"/>
        <v>280.95472000000001</v>
      </c>
      <c r="FB55" s="42">
        <v>77.024000000000001</v>
      </c>
      <c r="FC55" s="42">
        <v>84</v>
      </c>
      <c r="FD55" s="42">
        <f t="shared" si="55"/>
        <v>6.9759999999999991</v>
      </c>
      <c r="FE55" s="8">
        <f t="shared" si="122"/>
        <v>14.68234064785789</v>
      </c>
      <c r="FF55" s="8">
        <f t="shared" si="57"/>
        <v>102.42400835945662</v>
      </c>
      <c r="FG55" s="8">
        <f t="shared" si="122"/>
        <v>80</v>
      </c>
      <c r="FH55" s="8">
        <f t="shared" si="122"/>
        <v>26.942462147335423</v>
      </c>
      <c r="FI55" s="10">
        <f>SUMIF('BANCO DIC'!$B$2:$B$300,'EDC GENERAL'!$B55,'BANCO DIC'!$E$2:$E$300)</f>
        <v>0</v>
      </c>
      <c r="FJ55" s="10">
        <f t="shared" si="58"/>
        <v>-209.36647050679204</v>
      </c>
      <c r="FK55" s="24">
        <f t="shared" si="59"/>
        <v>209.36647050679204</v>
      </c>
      <c r="FL55" s="42">
        <v>84</v>
      </c>
      <c r="FM55" s="42"/>
      <c r="FN55" s="42">
        <f t="shared" si="60"/>
        <v>-84</v>
      </c>
      <c r="FO55" s="8">
        <f t="shared" si="123"/>
        <v>19.78</v>
      </c>
      <c r="FP55" s="8">
        <f t="shared" si="62"/>
        <v>-1661.52</v>
      </c>
      <c r="FQ55" s="8">
        <f t="shared" si="123"/>
        <v>80</v>
      </c>
      <c r="FR55" s="8">
        <f t="shared" si="123"/>
        <v>62.02</v>
      </c>
      <c r="FS55" s="10">
        <f>SUMIF('BANCO DIC'!$B$2:$B$300,'EDC GENERAL'!$B55,'BANCO DIC'!$E$2:$E$300)</f>
        <v>0</v>
      </c>
      <c r="FT55" s="10">
        <f t="shared" si="63"/>
        <v>1519.5</v>
      </c>
    </row>
    <row r="56" spans="1:176" ht="15.75" outlineLevel="1" thickBot="1" x14ac:dyDescent="0.3">
      <c r="A56" s="11" t="s">
        <v>467</v>
      </c>
      <c r="B56" s="74" t="s">
        <v>295</v>
      </c>
      <c r="C56" s="66"/>
      <c r="D56" s="12"/>
      <c r="E56" s="12"/>
      <c r="F56" s="63"/>
      <c r="G56" s="74"/>
      <c r="H56" s="74"/>
      <c r="I56" s="63"/>
      <c r="J56" s="66"/>
      <c r="L56" s="66"/>
      <c r="M56" s="12"/>
      <c r="N56" s="12"/>
      <c r="O56" s="63"/>
      <c r="P56" s="74"/>
      <c r="Q56" s="74"/>
      <c r="R56" s="63"/>
      <c r="S56" s="66"/>
      <c r="V56" s="13"/>
      <c r="W56" s="13"/>
      <c r="X56" s="13"/>
      <c r="Y56" s="13"/>
      <c r="Z56" s="13"/>
      <c r="AA56" s="13"/>
      <c r="AC56" s="74">
        <v>0.48</v>
      </c>
      <c r="AD56" s="8"/>
      <c r="AE56" s="8"/>
      <c r="AF56" s="8"/>
      <c r="AG56" s="8"/>
      <c r="AH56" s="8"/>
      <c r="AI56" s="10">
        <f t="shared" si="109"/>
        <v>0</v>
      </c>
      <c r="AJ56" s="8"/>
      <c r="AK56" s="32">
        <f t="shared" si="95"/>
        <v>0.48</v>
      </c>
      <c r="AL56" s="54">
        <v>1000</v>
      </c>
      <c r="AM56" s="55">
        <v>538</v>
      </c>
      <c r="AN56" s="41">
        <v>500</v>
      </c>
      <c r="AO56" s="9">
        <v>500</v>
      </c>
      <c r="AP56" s="8"/>
      <c r="AQ56" s="8"/>
      <c r="AR56" s="8">
        <v>-2038</v>
      </c>
      <c r="AS56" s="2">
        <f t="shared" si="64"/>
        <v>2538</v>
      </c>
      <c r="AT56" s="2">
        <f t="shared" si="65"/>
        <v>-500</v>
      </c>
      <c r="AU56" s="24">
        <f t="shared" si="3"/>
        <v>-2038</v>
      </c>
      <c r="AV56" s="54">
        <v>81</v>
      </c>
      <c r="AW56" s="54">
        <v>82</v>
      </c>
      <c r="AX56" s="41">
        <f t="shared" si="112"/>
        <v>1</v>
      </c>
      <c r="AY56" s="8">
        <v>24.71</v>
      </c>
      <c r="AZ56" s="9">
        <f t="shared" si="66"/>
        <v>24.71</v>
      </c>
      <c r="BA56" s="9">
        <v>183</v>
      </c>
      <c r="BB56" s="8"/>
      <c r="BC56" s="2">
        <f t="shared" si="4"/>
        <v>207.71</v>
      </c>
      <c r="BD56" s="2">
        <f t="shared" si="5"/>
        <v>207.71</v>
      </c>
      <c r="BE56" s="24">
        <f t="shared" si="6"/>
        <v>207.71</v>
      </c>
      <c r="BF56" s="42">
        <f t="shared" si="113"/>
        <v>82</v>
      </c>
      <c r="BG56" s="41">
        <v>82</v>
      </c>
      <c r="BH56" s="41">
        <f t="shared" si="8"/>
        <v>0</v>
      </c>
      <c r="BI56" s="9">
        <f t="shared" si="9"/>
        <v>212.60940000000002</v>
      </c>
      <c r="BJ56" s="9">
        <v>174.27</v>
      </c>
      <c r="BK56" s="9">
        <f t="shared" si="10"/>
        <v>38.339400000000005</v>
      </c>
      <c r="BL56" s="9"/>
      <c r="BM56" s="10">
        <f>SUMIF(ENERO!$B$2:$B$900,'EDC GENERAL'!$B56,ENERO!$E$2:$E$900)</f>
        <v>0</v>
      </c>
      <c r="BN56" s="10">
        <f t="shared" si="11"/>
        <v>-212.60940000000002</v>
      </c>
      <c r="BO56" s="24">
        <f t="shared" si="12"/>
        <v>212.60940000000002</v>
      </c>
      <c r="BP56" s="41">
        <f t="shared" si="13"/>
        <v>82</v>
      </c>
      <c r="BQ56" s="41">
        <v>82</v>
      </c>
      <c r="BR56" s="41">
        <v>0</v>
      </c>
      <c r="BS56" s="9">
        <f t="shared" si="15"/>
        <v>212.60940000000002</v>
      </c>
      <c r="BT56" s="9">
        <v>174.27</v>
      </c>
      <c r="BU56" s="9">
        <f t="shared" si="16"/>
        <v>38.339400000000005</v>
      </c>
      <c r="BV56" s="9">
        <f t="shared" si="110"/>
        <v>0</v>
      </c>
      <c r="BW56" s="10">
        <f>SUMIF(ENERO!$B$2:$B$900,'EDC GENERAL'!$B56,ENERO!$E$2:$E$900)</f>
        <v>0</v>
      </c>
      <c r="BX56" s="10">
        <f t="shared" si="17"/>
        <v>-212.60940000000002</v>
      </c>
      <c r="BY56" s="24">
        <f t="shared" si="18"/>
        <v>212.60940000000002</v>
      </c>
      <c r="BZ56" s="41">
        <f t="shared" si="19"/>
        <v>82</v>
      </c>
      <c r="CA56" s="42">
        <v>82</v>
      </c>
      <c r="CB56" s="41">
        <f t="shared" si="20"/>
        <v>0</v>
      </c>
      <c r="CC56" s="24">
        <f t="shared" si="21"/>
        <v>212.60940000000002</v>
      </c>
      <c r="CD56" s="8">
        <v>174.27</v>
      </c>
      <c r="CE56" s="9">
        <f t="shared" si="111"/>
        <v>38.339400000000005</v>
      </c>
      <c r="CF56" s="8">
        <f t="shared" si="114"/>
        <v>0</v>
      </c>
      <c r="CG56" s="10">
        <f>SUMIF('BANCO MAY'!$B$2:$B$300,'EDC GENERAL'!$B56,'BANCO MAY'!$E$2:$E$300)</f>
        <v>0</v>
      </c>
      <c r="CH56" s="2">
        <f t="shared" si="23"/>
        <v>212.60940000000002</v>
      </c>
      <c r="CJ56" s="41">
        <f t="shared" si="24"/>
        <v>82</v>
      </c>
      <c r="CK56" s="42">
        <v>82</v>
      </c>
      <c r="CL56" s="42">
        <v>1</v>
      </c>
      <c r="CM56" s="8">
        <v>65.98</v>
      </c>
      <c r="CN56" s="9">
        <f t="shared" si="26"/>
        <v>14.515600000000001</v>
      </c>
      <c r="CO56" s="8">
        <f t="shared" si="115"/>
        <v>0</v>
      </c>
      <c r="CP56" s="8">
        <f t="shared" si="115"/>
        <v>0</v>
      </c>
      <c r="CQ56" s="10">
        <f>SUMIF('BANCO JUN'!$B$2:$B$300,'EDC GENERAL'!$B56,'BANCO JUN'!$E$2:$E$300)</f>
        <v>0</v>
      </c>
      <c r="CR56" s="2">
        <f t="shared" si="28"/>
        <v>80.49560000000001</v>
      </c>
      <c r="CT56" s="10">
        <v>18</v>
      </c>
      <c r="CU56" s="42">
        <v>28</v>
      </c>
      <c r="CV56" s="42">
        <f t="shared" si="29"/>
        <v>10</v>
      </c>
      <c r="CW56" s="8">
        <f t="shared" si="116"/>
        <v>17</v>
      </c>
      <c r="CX56" s="8">
        <f t="shared" si="31"/>
        <v>170</v>
      </c>
      <c r="CY56" s="8">
        <f t="shared" si="116"/>
        <v>80</v>
      </c>
      <c r="CZ56" s="8">
        <f t="shared" si="116"/>
        <v>49</v>
      </c>
      <c r="DA56" s="10">
        <f>SUMIF('BANCO JUL'!$B$2:$B$300,'EDC GENERAL'!$B56,'BANCO JUL'!$E$2:$E$300)</f>
        <v>0</v>
      </c>
      <c r="DB56" s="10">
        <f t="shared" si="32"/>
        <v>-299</v>
      </c>
      <c r="DD56" s="42">
        <v>28</v>
      </c>
      <c r="DE56" s="42">
        <v>37</v>
      </c>
      <c r="DF56" s="42">
        <f t="shared" si="33"/>
        <v>9</v>
      </c>
      <c r="DG56" s="8">
        <f t="shared" si="117"/>
        <v>15</v>
      </c>
      <c r="DH56" s="8">
        <f t="shared" si="35"/>
        <v>135</v>
      </c>
      <c r="DI56" s="8">
        <f t="shared" si="117"/>
        <v>80</v>
      </c>
      <c r="DJ56" s="8">
        <f t="shared" si="117"/>
        <v>17</v>
      </c>
      <c r="DK56" s="10">
        <f>SUMIF('BANCO JUL'!$B$2:$B$300,'EDC GENERAL'!$B56,'BANCO JUL'!$E$2:$E$300)</f>
        <v>0</v>
      </c>
      <c r="DL56" s="10">
        <f t="shared" si="36"/>
        <v>-232</v>
      </c>
      <c r="DN56" s="42">
        <v>37</v>
      </c>
      <c r="DO56" s="42">
        <v>43</v>
      </c>
      <c r="DP56" s="42">
        <f t="shared" si="37"/>
        <v>6</v>
      </c>
      <c r="DQ56" s="8">
        <f t="shared" si="118"/>
        <v>16</v>
      </c>
      <c r="DR56" s="8">
        <f t="shared" si="39"/>
        <v>96</v>
      </c>
      <c r="DS56" s="8">
        <f t="shared" si="118"/>
        <v>80</v>
      </c>
      <c r="DT56" s="8">
        <f t="shared" si="118"/>
        <v>63</v>
      </c>
      <c r="DU56" s="10">
        <f>SUMIF('BANCO JUL'!$B$2:$B$300,'EDC GENERAL'!$B56,'BANCO JUL'!$E$2:$E$300)</f>
        <v>0</v>
      </c>
      <c r="DV56" s="10">
        <f t="shared" si="40"/>
        <v>-239</v>
      </c>
      <c r="DX56" s="42">
        <v>43</v>
      </c>
      <c r="DY56" s="42">
        <v>53</v>
      </c>
      <c r="DZ56" s="42">
        <f t="shared" si="41"/>
        <v>10</v>
      </c>
      <c r="EA56" s="8">
        <f t="shared" si="119"/>
        <v>15</v>
      </c>
      <c r="EB56" s="8">
        <f t="shared" si="43"/>
        <v>150</v>
      </c>
      <c r="EC56" s="8">
        <f t="shared" si="119"/>
        <v>80</v>
      </c>
      <c r="ED56" s="8">
        <f t="shared" si="119"/>
        <v>64</v>
      </c>
      <c r="EE56" s="10">
        <f>SUMIF('BANCO JUL'!$B$2:$B$300,'EDC GENERAL'!$B56,'BANCO JUL'!$E$2:$E$300)</f>
        <v>0</v>
      </c>
      <c r="EF56" s="10">
        <f t="shared" si="44"/>
        <v>-294</v>
      </c>
      <c r="EG56" s="24"/>
      <c r="EH56" s="42">
        <v>53</v>
      </c>
      <c r="EI56" s="42">
        <v>60.170900000000003</v>
      </c>
      <c r="EJ56" s="41">
        <f t="shared" si="45"/>
        <v>7.1709000000000032</v>
      </c>
      <c r="EK56" s="8">
        <f t="shared" si="120"/>
        <v>13.01</v>
      </c>
      <c r="EL56" s="8">
        <f t="shared" si="47"/>
        <v>93.29340900000004</v>
      </c>
      <c r="EM56" s="8">
        <f t="shared" si="120"/>
        <v>80</v>
      </c>
      <c r="EN56" s="8">
        <f t="shared" si="120"/>
        <v>21.79</v>
      </c>
      <c r="EO56" s="10">
        <f>SUMIF('BANCO NOV'!$B$2:$B$300,'EDC GENERAL'!$B56,'BANCO NOV'!$E$2:$E$300)</f>
        <v>0</v>
      </c>
      <c r="EP56" s="10">
        <f t="shared" si="48"/>
        <v>-195.08340900000005</v>
      </c>
      <c r="EQ56" s="24">
        <f t="shared" si="49"/>
        <v>195.08340900000005</v>
      </c>
      <c r="ER56" s="42">
        <v>60.170900000000003</v>
      </c>
      <c r="ES56" s="42">
        <v>64</v>
      </c>
      <c r="ET56" s="42">
        <f t="shared" si="50"/>
        <v>3.8290999999999968</v>
      </c>
      <c r="EU56" s="8">
        <f t="shared" si="121"/>
        <v>19.78</v>
      </c>
      <c r="EV56" s="8">
        <f t="shared" si="52"/>
        <v>75.739597999999944</v>
      </c>
      <c r="EW56" s="8">
        <f t="shared" si="121"/>
        <v>80</v>
      </c>
      <c r="EX56" s="8">
        <f t="shared" si="121"/>
        <v>62.02</v>
      </c>
      <c r="EY56" s="10">
        <f>SUMIF('BANCO DIC'!$B$2:$B$300,'EDC GENERAL'!$B56,'BANCO DIC'!$E$2:$E$300)</f>
        <v>0</v>
      </c>
      <c r="EZ56" s="10">
        <f t="shared" si="53"/>
        <v>-217.75959799999995</v>
      </c>
      <c r="FA56" s="24">
        <f t="shared" si="54"/>
        <v>217.75959799999995</v>
      </c>
      <c r="FB56" s="42">
        <v>64</v>
      </c>
      <c r="FC56" s="42">
        <v>65</v>
      </c>
      <c r="FD56" s="42">
        <f t="shared" si="55"/>
        <v>1</v>
      </c>
      <c r="FE56" s="8">
        <f t="shared" si="122"/>
        <v>14.68234064785789</v>
      </c>
      <c r="FF56" s="8">
        <f t="shared" si="57"/>
        <v>14.68234064785789</v>
      </c>
      <c r="FG56" s="8">
        <f t="shared" si="122"/>
        <v>80</v>
      </c>
      <c r="FH56" s="8">
        <f t="shared" si="122"/>
        <v>26.942462147335423</v>
      </c>
      <c r="FI56" s="10">
        <f>SUMIF('BANCO DIC'!$B$2:$B$300,'EDC GENERAL'!$B56,'BANCO DIC'!$E$2:$E$300)</f>
        <v>0</v>
      </c>
      <c r="FJ56" s="10">
        <f t="shared" si="58"/>
        <v>-121.6248027951933</v>
      </c>
      <c r="FK56" s="24">
        <f t="shared" si="59"/>
        <v>121.6248027951933</v>
      </c>
      <c r="FL56" s="42">
        <v>65</v>
      </c>
      <c r="FM56" s="42"/>
      <c r="FN56" s="42">
        <f t="shared" si="60"/>
        <v>-65</v>
      </c>
      <c r="FO56" s="8">
        <f t="shared" si="123"/>
        <v>19.78</v>
      </c>
      <c r="FP56" s="8">
        <f t="shared" si="62"/>
        <v>-1285.7</v>
      </c>
      <c r="FQ56" s="8">
        <f t="shared" si="123"/>
        <v>80</v>
      </c>
      <c r="FR56" s="8">
        <f t="shared" si="123"/>
        <v>62.02</v>
      </c>
      <c r="FS56" s="10">
        <f>SUMIF('BANCO DIC'!$B$2:$B$300,'EDC GENERAL'!$B56,'BANCO DIC'!$E$2:$E$300)</f>
        <v>0</v>
      </c>
      <c r="FT56" s="10">
        <f t="shared" si="63"/>
        <v>1143.68</v>
      </c>
    </row>
    <row r="57" spans="1:176" ht="15.75" outlineLevel="1" thickBot="1" x14ac:dyDescent="0.3">
      <c r="A57" s="11" t="s">
        <v>468</v>
      </c>
      <c r="B57" s="74" t="s">
        <v>296</v>
      </c>
      <c r="C57" s="66"/>
      <c r="D57" s="12"/>
      <c r="E57" s="12"/>
      <c r="F57" s="63"/>
      <c r="G57" s="74"/>
      <c r="H57" s="74"/>
      <c r="I57" s="63"/>
      <c r="J57" s="66"/>
      <c r="L57" s="66"/>
      <c r="M57" s="12"/>
      <c r="N57" s="12"/>
      <c r="O57" s="63"/>
      <c r="P57" s="74"/>
      <c r="Q57" s="74"/>
      <c r="R57" s="63"/>
      <c r="S57" s="66"/>
      <c r="V57" s="13"/>
      <c r="W57" s="13"/>
      <c r="X57" s="13"/>
      <c r="Y57" s="13"/>
      <c r="Z57" s="13"/>
      <c r="AA57" s="13"/>
      <c r="AC57" s="74">
        <v>0.49</v>
      </c>
      <c r="AD57" s="8"/>
      <c r="AE57" s="8"/>
      <c r="AF57" s="8"/>
      <c r="AG57" s="8"/>
      <c r="AH57" s="8"/>
      <c r="AI57" s="10">
        <f t="shared" si="109"/>
        <v>0</v>
      </c>
      <c r="AJ57" s="8"/>
      <c r="AK57" s="32">
        <f t="shared" si="95"/>
        <v>0.49</v>
      </c>
      <c r="AL57" s="54">
        <v>1000</v>
      </c>
      <c r="AM57" s="55">
        <v>538</v>
      </c>
      <c r="AN57" s="41">
        <v>500</v>
      </c>
      <c r="AO57" s="9">
        <v>500</v>
      </c>
      <c r="AP57" s="8"/>
      <c r="AQ57" s="8"/>
      <c r="AR57" s="8">
        <v>-2538</v>
      </c>
      <c r="AS57" s="2">
        <f t="shared" si="64"/>
        <v>2538</v>
      </c>
      <c r="AT57" s="2">
        <f t="shared" si="65"/>
        <v>0</v>
      </c>
      <c r="AU57" s="24">
        <f t="shared" si="3"/>
        <v>-2538</v>
      </c>
      <c r="AV57" s="54">
        <v>304</v>
      </c>
      <c r="AW57" s="54">
        <v>310.3</v>
      </c>
      <c r="AX57" s="41">
        <f t="shared" si="112"/>
        <v>6.3000000000000114</v>
      </c>
      <c r="AY57" s="8">
        <v>24.71</v>
      </c>
      <c r="AZ57" s="9">
        <f t="shared" si="66"/>
        <v>155.67300000000029</v>
      </c>
      <c r="BA57" s="9">
        <v>183</v>
      </c>
      <c r="BB57" s="8">
        <v>-339</v>
      </c>
      <c r="BC57" s="2">
        <f t="shared" si="4"/>
        <v>338.67300000000029</v>
      </c>
      <c r="BD57" s="2">
        <f t="shared" si="5"/>
        <v>-0.32699999999971396</v>
      </c>
      <c r="BE57" s="24">
        <f t="shared" si="6"/>
        <v>-0.32699999999971396</v>
      </c>
      <c r="BF57" s="42">
        <f t="shared" si="113"/>
        <v>310.3</v>
      </c>
      <c r="BG57" s="41">
        <v>310</v>
      </c>
      <c r="BH57" s="41">
        <v>0</v>
      </c>
      <c r="BI57" s="9">
        <f t="shared" si="9"/>
        <v>212.60940000000002</v>
      </c>
      <c r="BJ57" s="9">
        <v>174.27</v>
      </c>
      <c r="BK57" s="9">
        <f t="shared" si="10"/>
        <v>38.339400000000005</v>
      </c>
      <c r="BL57" s="9">
        <v>-212</v>
      </c>
      <c r="BM57" s="10">
        <f>SUMIF(ENERO!$B$2:$B$900,'EDC GENERAL'!$B57,ENERO!$E$2:$E$900)</f>
        <v>0</v>
      </c>
      <c r="BN57" s="10">
        <f t="shared" si="11"/>
        <v>-0.60940000000002215</v>
      </c>
      <c r="BO57" s="24">
        <f t="shared" si="12"/>
        <v>0.60940000000002215</v>
      </c>
      <c r="BP57" s="41">
        <f t="shared" si="13"/>
        <v>310</v>
      </c>
      <c r="BQ57" s="41">
        <v>314</v>
      </c>
      <c r="BR57" s="41">
        <f t="shared" si="14"/>
        <v>4</v>
      </c>
      <c r="BS57" s="9">
        <v>278.54000000000002</v>
      </c>
      <c r="BT57" s="9">
        <v>228.31</v>
      </c>
      <c r="BU57" s="9">
        <f t="shared" si="16"/>
        <v>50.228200000000001</v>
      </c>
      <c r="BV57" s="9">
        <v>-279</v>
      </c>
      <c r="BW57" s="10">
        <f>SUMIF(ENERO!$B$2:$B$900,'EDC GENERAL'!$B57,ENERO!$E$2:$E$900)</f>
        <v>0</v>
      </c>
      <c r="BX57" s="10">
        <f t="shared" si="17"/>
        <v>0.46179999999998245</v>
      </c>
      <c r="BY57" s="24">
        <f t="shared" si="18"/>
        <v>-0.46179999999998245</v>
      </c>
      <c r="BZ57" s="41">
        <f t="shared" si="19"/>
        <v>314</v>
      </c>
      <c r="CA57" s="42">
        <v>316</v>
      </c>
      <c r="CB57" s="41">
        <f t="shared" si="20"/>
        <v>2</v>
      </c>
      <c r="CC57" s="24">
        <f t="shared" si="21"/>
        <v>244.488</v>
      </c>
      <c r="CD57" s="8">
        <v>200.4</v>
      </c>
      <c r="CE57" s="9">
        <f t="shared" si="111"/>
        <v>44.088000000000001</v>
      </c>
      <c r="CF57" s="8">
        <f t="shared" si="114"/>
        <v>0</v>
      </c>
      <c r="CG57" s="10">
        <v>220</v>
      </c>
      <c r="CH57" s="2">
        <f t="shared" si="23"/>
        <v>24.488</v>
      </c>
      <c r="CJ57" s="41">
        <f t="shared" si="24"/>
        <v>316</v>
      </c>
      <c r="CK57" s="42">
        <v>318</v>
      </c>
      <c r="CL57" s="42">
        <f t="shared" si="25"/>
        <v>2</v>
      </c>
      <c r="CM57" s="8">
        <v>79.44</v>
      </c>
      <c r="CN57" s="9">
        <f t="shared" si="26"/>
        <v>17.476800000000001</v>
      </c>
      <c r="CO57" s="8">
        <f t="shared" si="115"/>
        <v>0</v>
      </c>
      <c r="CP57" s="8">
        <f t="shared" si="115"/>
        <v>0</v>
      </c>
      <c r="CQ57" s="10">
        <f>SUMIF('BANCO JUN'!$B$2:$B$300,'EDC GENERAL'!$B57,'BANCO JUN'!$E$2:$E$300)</f>
        <v>0</v>
      </c>
      <c r="CR57" s="2">
        <f t="shared" si="28"/>
        <v>96.916799999999995</v>
      </c>
      <c r="CT57" s="10">
        <v>22</v>
      </c>
      <c r="CU57" s="42">
        <v>23</v>
      </c>
      <c r="CV57" s="42">
        <f t="shared" si="29"/>
        <v>1</v>
      </c>
      <c r="CW57" s="8">
        <f t="shared" si="116"/>
        <v>17</v>
      </c>
      <c r="CX57" s="8">
        <f t="shared" si="31"/>
        <v>17</v>
      </c>
      <c r="CY57" s="8">
        <f t="shared" si="116"/>
        <v>80</v>
      </c>
      <c r="CZ57" s="8">
        <f t="shared" si="116"/>
        <v>49</v>
      </c>
      <c r="DA57" s="10">
        <f>SUMIF('BANCO JUL'!$B$2:$B$300,'EDC GENERAL'!$B57,'BANCO JUL'!$E$2:$E$300)</f>
        <v>0</v>
      </c>
      <c r="DB57" s="10">
        <f t="shared" si="32"/>
        <v>-146</v>
      </c>
      <c r="DD57" s="42">
        <v>23</v>
      </c>
      <c r="DE57" s="42">
        <v>23</v>
      </c>
      <c r="DF57" s="42">
        <f t="shared" si="33"/>
        <v>0</v>
      </c>
      <c r="DG57" s="8">
        <f t="shared" si="117"/>
        <v>15</v>
      </c>
      <c r="DH57" s="8">
        <f t="shared" si="35"/>
        <v>0</v>
      </c>
      <c r="DI57" s="8">
        <f t="shared" si="117"/>
        <v>80</v>
      </c>
      <c r="DJ57" s="8">
        <f t="shared" si="117"/>
        <v>17</v>
      </c>
      <c r="DK57" s="10">
        <f>SUMIF('BANCO JUL'!$B$2:$B$300,'EDC GENERAL'!$B57,'BANCO JUL'!$E$2:$E$300)</f>
        <v>0</v>
      </c>
      <c r="DL57" s="10">
        <f t="shared" si="36"/>
        <v>-97</v>
      </c>
      <c r="DN57" s="42">
        <v>23</v>
      </c>
      <c r="DO57" s="42">
        <v>23</v>
      </c>
      <c r="DP57" s="42">
        <f t="shared" si="37"/>
        <v>0</v>
      </c>
      <c r="DQ57" s="8">
        <f t="shared" si="118"/>
        <v>16</v>
      </c>
      <c r="DR57" s="8">
        <f t="shared" si="39"/>
        <v>0</v>
      </c>
      <c r="DS57" s="8">
        <f t="shared" si="118"/>
        <v>80</v>
      </c>
      <c r="DT57" s="8">
        <f t="shared" si="118"/>
        <v>63</v>
      </c>
      <c r="DU57" s="10">
        <f>SUMIF('BANCO JUL'!$B$2:$B$300,'EDC GENERAL'!$B57,'BANCO JUL'!$E$2:$E$300)</f>
        <v>0</v>
      </c>
      <c r="DV57" s="10">
        <f t="shared" si="40"/>
        <v>-143</v>
      </c>
      <c r="DX57" s="42">
        <v>23</v>
      </c>
      <c r="DY57" s="42">
        <v>29</v>
      </c>
      <c r="DZ57" s="42">
        <f t="shared" si="41"/>
        <v>6</v>
      </c>
      <c r="EA57" s="8">
        <f t="shared" si="119"/>
        <v>15</v>
      </c>
      <c r="EB57" s="8">
        <f t="shared" si="43"/>
        <v>90</v>
      </c>
      <c r="EC57" s="8">
        <f t="shared" si="119"/>
        <v>80</v>
      </c>
      <c r="ED57" s="8">
        <f t="shared" si="119"/>
        <v>64</v>
      </c>
      <c r="EE57" s="10">
        <f>SUMIF('BANCO JUL'!$B$2:$B$300,'EDC GENERAL'!$B57,'BANCO JUL'!$E$2:$E$300)</f>
        <v>0</v>
      </c>
      <c r="EF57" s="10">
        <f t="shared" si="44"/>
        <v>-234</v>
      </c>
      <c r="EG57" s="24"/>
      <c r="EH57" s="42">
        <v>29</v>
      </c>
      <c r="EI57" s="42">
        <v>50.36</v>
      </c>
      <c r="EJ57" s="41">
        <f t="shared" si="45"/>
        <v>21.36</v>
      </c>
      <c r="EK57" s="8">
        <f t="shared" si="120"/>
        <v>13.01</v>
      </c>
      <c r="EL57" s="8">
        <f t="shared" si="47"/>
        <v>277.89359999999999</v>
      </c>
      <c r="EM57" s="8">
        <f t="shared" si="120"/>
        <v>80</v>
      </c>
      <c r="EN57" s="8">
        <f t="shared" si="120"/>
        <v>21.79</v>
      </c>
      <c r="EO57" s="10">
        <f>SUMIF('BANCO NOV'!$B$2:$B$300,'EDC GENERAL'!$B57,'BANCO NOV'!$E$2:$E$300)</f>
        <v>0</v>
      </c>
      <c r="EP57" s="10">
        <f t="shared" si="48"/>
        <v>-379.68360000000001</v>
      </c>
      <c r="EQ57" s="24">
        <f t="shared" si="49"/>
        <v>379.68360000000001</v>
      </c>
      <c r="ER57" s="42">
        <v>50.36</v>
      </c>
      <c r="ES57" s="42">
        <v>65</v>
      </c>
      <c r="ET57" s="42">
        <f t="shared" si="50"/>
        <v>14.64</v>
      </c>
      <c r="EU57" s="8">
        <f t="shared" si="121"/>
        <v>19.78</v>
      </c>
      <c r="EV57" s="8">
        <f t="shared" si="52"/>
        <v>289.57920000000001</v>
      </c>
      <c r="EW57" s="8">
        <f t="shared" si="121"/>
        <v>80</v>
      </c>
      <c r="EX57" s="8">
        <f t="shared" si="121"/>
        <v>62.02</v>
      </c>
      <c r="EY57" s="10">
        <f>SUMIF('BANCO DIC'!$B$2:$B$300,'EDC GENERAL'!$B57,'BANCO DIC'!$E$2:$E$300)</f>
        <v>0</v>
      </c>
      <c r="EZ57" s="10">
        <f t="shared" si="53"/>
        <v>-431.5992</v>
      </c>
      <c r="FA57" s="24">
        <f t="shared" si="54"/>
        <v>431.5992</v>
      </c>
      <c r="FB57" s="42">
        <v>65</v>
      </c>
      <c r="FC57" s="42">
        <v>79</v>
      </c>
      <c r="FD57" s="42">
        <f t="shared" si="55"/>
        <v>14</v>
      </c>
      <c r="FE57" s="8">
        <f t="shared" si="122"/>
        <v>14.68234064785789</v>
      </c>
      <c r="FF57" s="8">
        <f t="shared" si="57"/>
        <v>205.55276907001047</v>
      </c>
      <c r="FG57" s="8">
        <f t="shared" si="122"/>
        <v>80</v>
      </c>
      <c r="FH57" s="8">
        <f t="shared" si="122"/>
        <v>26.942462147335423</v>
      </c>
      <c r="FI57" s="10">
        <f>SUMIF('BANCO DIC'!$B$2:$B$300,'EDC GENERAL'!$B57,'BANCO DIC'!$E$2:$E$300)</f>
        <v>0</v>
      </c>
      <c r="FJ57" s="10">
        <f t="shared" si="58"/>
        <v>-312.49523121734592</v>
      </c>
      <c r="FK57" s="24">
        <f t="shared" si="59"/>
        <v>312.49523121734592</v>
      </c>
      <c r="FL57" s="42">
        <v>79</v>
      </c>
      <c r="FM57" s="42"/>
      <c r="FN57" s="42">
        <f t="shared" si="60"/>
        <v>-79</v>
      </c>
      <c r="FO57" s="8">
        <f t="shared" si="123"/>
        <v>19.78</v>
      </c>
      <c r="FP57" s="8">
        <f t="shared" si="62"/>
        <v>-1562.6200000000001</v>
      </c>
      <c r="FQ57" s="8">
        <f t="shared" si="123"/>
        <v>80</v>
      </c>
      <c r="FR57" s="8">
        <f t="shared" si="123"/>
        <v>62.02</v>
      </c>
      <c r="FS57" s="10">
        <f>SUMIF('BANCO DIC'!$B$2:$B$300,'EDC GENERAL'!$B57,'BANCO DIC'!$E$2:$E$300)</f>
        <v>0</v>
      </c>
      <c r="FT57" s="10">
        <f t="shared" si="63"/>
        <v>1420.6000000000001</v>
      </c>
    </row>
    <row r="58" spans="1:176" ht="15.75" outlineLevel="1" thickBot="1" x14ac:dyDescent="0.3">
      <c r="A58" s="11" t="s">
        <v>469</v>
      </c>
      <c r="B58" s="74" t="s">
        <v>297</v>
      </c>
      <c r="C58" s="66"/>
      <c r="D58" s="12"/>
      <c r="E58" s="12"/>
      <c r="F58" s="63"/>
      <c r="G58" s="74"/>
      <c r="H58" s="74"/>
      <c r="I58" s="63"/>
      <c r="J58" s="66"/>
      <c r="L58" s="66"/>
      <c r="M58" s="12"/>
      <c r="N58" s="12"/>
      <c r="O58" s="63"/>
      <c r="P58" s="74"/>
      <c r="Q58" s="74"/>
      <c r="R58" s="63"/>
      <c r="S58" s="66"/>
      <c r="V58" s="13"/>
      <c r="W58" s="13"/>
      <c r="X58" s="13"/>
      <c r="Y58" s="13"/>
      <c r="Z58" s="13"/>
      <c r="AA58" s="13"/>
      <c r="AC58" s="74">
        <v>0.5</v>
      </c>
      <c r="AD58" s="8"/>
      <c r="AE58" s="8"/>
      <c r="AF58" s="8"/>
      <c r="AG58" s="8"/>
      <c r="AH58" s="8"/>
      <c r="AI58" s="10">
        <f t="shared" si="109"/>
        <v>0</v>
      </c>
      <c r="AJ58" s="8"/>
      <c r="AK58" s="32">
        <f t="shared" si="95"/>
        <v>0.5</v>
      </c>
      <c r="AL58" s="54">
        <v>1000</v>
      </c>
      <c r="AM58" s="55">
        <v>538</v>
      </c>
      <c r="AN58" s="41">
        <v>500</v>
      </c>
      <c r="AO58" s="9">
        <v>500</v>
      </c>
      <c r="AP58" s="8"/>
      <c r="AQ58" s="8"/>
      <c r="AR58" s="8">
        <v>-2538</v>
      </c>
      <c r="AS58" s="2">
        <f t="shared" si="64"/>
        <v>2538</v>
      </c>
      <c r="AT58" s="2">
        <f t="shared" si="65"/>
        <v>0</v>
      </c>
      <c r="AU58" s="24">
        <f t="shared" si="3"/>
        <v>-2538</v>
      </c>
      <c r="AV58" s="54">
        <v>210</v>
      </c>
      <c r="AW58" s="54">
        <v>211</v>
      </c>
      <c r="AX58" s="41">
        <f t="shared" si="112"/>
        <v>1</v>
      </c>
      <c r="AY58" s="8">
        <v>24.71</v>
      </c>
      <c r="AZ58" s="9">
        <f t="shared" si="66"/>
        <v>24.71</v>
      </c>
      <c r="BA58" s="9">
        <v>183</v>
      </c>
      <c r="BB58" s="8">
        <v>-207</v>
      </c>
      <c r="BC58" s="2">
        <f t="shared" si="4"/>
        <v>207.71</v>
      </c>
      <c r="BD58" s="2">
        <f t="shared" si="5"/>
        <v>0.71000000000000796</v>
      </c>
      <c r="BE58" s="24">
        <f t="shared" si="6"/>
        <v>0.71000000000000796</v>
      </c>
      <c r="BF58" s="42">
        <f t="shared" si="113"/>
        <v>211</v>
      </c>
      <c r="BG58" s="41">
        <v>212</v>
      </c>
      <c r="BH58" s="41">
        <f t="shared" si="8"/>
        <v>1</v>
      </c>
      <c r="BI58" s="9">
        <f t="shared" si="9"/>
        <v>228.28640000000001</v>
      </c>
      <c r="BJ58" s="9">
        <v>187.12</v>
      </c>
      <c r="BK58" s="9">
        <f t="shared" si="10"/>
        <v>41.166400000000003</v>
      </c>
      <c r="BL58" s="9">
        <v>-228</v>
      </c>
      <c r="BM58" s="10">
        <f>SUMIF(ENERO!$B$2:$B$900,'EDC GENERAL'!$B58,ENERO!$E$2:$E$900)</f>
        <v>0</v>
      </c>
      <c r="BN58" s="10">
        <f t="shared" si="11"/>
        <v>-0.28640000000001464</v>
      </c>
      <c r="BO58" s="24">
        <f t="shared" si="12"/>
        <v>0.28640000000001464</v>
      </c>
      <c r="BP58" s="41">
        <f t="shared" si="13"/>
        <v>212</v>
      </c>
      <c r="BQ58" s="41">
        <v>213</v>
      </c>
      <c r="BR58" s="41">
        <f t="shared" si="14"/>
        <v>1</v>
      </c>
      <c r="BS58" s="9">
        <f t="shared" si="15"/>
        <v>228.28640000000001</v>
      </c>
      <c r="BT58" s="9">
        <v>187.12</v>
      </c>
      <c r="BU58" s="9">
        <f t="shared" si="16"/>
        <v>41.166400000000003</v>
      </c>
      <c r="BV58" s="9">
        <v>-228</v>
      </c>
      <c r="BW58" s="10"/>
      <c r="BX58" s="10">
        <f t="shared" si="17"/>
        <v>-0.28640000000001464</v>
      </c>
      <c r="BY58" s="24">
        <f t="shared" si="18"/>
        <v>0.28640000000001464</v>
      </c>
      <c r="BZ58" s="41">
        <f t="shared" si="19"/>
        <v>213</v>
      </c>
      <c r="CA58" s="42">
        <v>213</v>
      </c>
      <c r="CB58" s="41">
        <f t="shared" si="20"/>
        <v>0</v>
      </c>
      <c r="CC58" s="24">
        <f t="shared" si="21"/>
        <v>212.60940000000002</v>
      </c>
      <c r="CD58" s="8">
        <v>174.27</v>
      </c>
      <c r="CE58" s="9">
        <f t="shared" si="111"/>
        <v>38.339400000000005</v>
      </c>
      <c r="CF58" s="8">
        <f t="shared" si="114"/>
        <v>0</v>
      </c>
      <c r="CG58" s="10">
        <v>212</v>
      </c>
      <c r="CH58" s="2">
        <f t="shared" si="23"/>
        <v>0.60940000000002215</v>
      </c>
      <c r="CJ58" s="41">
        <f t="shared" si="24"/>
        <v>213</v>
      </c>
      <c r="CK58" s="42">
        <v>214</v>
      </c>
      <c r="CL58" s="42">
        <v>1</v>
      </c>
      <c r="CM58" s="8">
        <v>65.98</v>
      </c>
      <c r="CN58" s="9">
        <f t="shared" si="26"/>
        <v>14.515600000000001</v>
      </c>
      <c r="CO58" s="8">
        <f t="shared" si="115"/>
        <v>0</v>
      </c>
      <c r="CP58" s="8">
        <f t="shared" si="115"/>
        <v>0</v>
      </c>
      <c r="CQ58" s="10">
        <f>SUMIF('BANCO JUN'!$B$2:$B$300,'EDC GENERAL'!$B58,'BANCO JUN'!$E$2:$E$300)</f>
        <v>0</v>
      </c>
      <c r="CR58" s="2">
        <f t="shared" si="28"/>
        <v>80.49560000000001</v>
      </c>
      <c r="CT58" s="10">
        <v>32</v>
      </c>
      <c r="CU58" s="42">
        <v>39</v>
      </c>
      <c r="CV58" s="42">
        <f t="shared" si="29"/>
        <v>7</v>
      </c>
      <c r="CW58" s="8">
        <f t="shared" si="116"/>
        <v>17</v>
      </c>
      <c r="CX58" s="8">
        <f t="shared" si="31"/>
        <v>119</v>
      </c>
      <c r="CY58" s="8">
        <f t="shared" si="116"/>
        <v>80</v>
      </c>
      <c r="CZ58" s="8">
        <f t="shared" si="116"/>
        <v>49</v>
      </c>
      <c r="DA58" s="10">
        <f>SUMIF('BANCO JUL'!$B$2:$B$300,'EDC GENERAL'!$B58,'BANCO JUL'!$E$2:$E$300)</f>
        <v>0</v>
      </c>
      <c r="DB58" s="10">
        <f t="shared" si="32"/>
        <v>-248</v>
      </c>
      <c r="DD58" s="42">
        <v>39</v>
      </c>
      <c r="DE58" s="42">
        <v>45</v>
      </c>
      <c r="DF58" s="42">
        <f t="shared" si="33"/>
        <v>6</v>
      </c>
      <c r="DG58" s="8">
        <f t="shared" si="117"/>
        <v>15</v>
      </c>
      <c r="DH58" s="8">
        <f t="shared" si="35"/>
        <v>90</v>
      </c>
      <c r="DI58" s="8">
        <f t="shared" si="117"/>
        <v>80</v>
      </c>
      <c r="DJ58" s="8">
        <f t="shared" si="117"/>
        <v>17</v>
      </c>
      <c r="DK58" s="10">
        <f>SUMIF('BANCO JUL'!$B$2:$B$300,'EDC GENERAL'!$B58,'BANCO JUL'!$E$2:$E$300)</f>
        <v>0</v>
      </c>
      <c r="DL58" s="10">
        <f t="shared" si="36"/>
        <v>-187</v>
      </c>
      <c r="DN58" s="42">
        <v>45</v>
      </c>
      <c r="DO58" s="42">
        <v>50</v>
      </c>
      <c r="DP58" s="42">
        <f t="shared" si="37"/>
        <v>5</v>
      </c>
      <c r="DQ58" s="8">
        <f t="shared" si="118"/>
        <v>16</v>
      </c>
      <c r="DR58" s="8">
        <f t="shared" si="39"/>
        <v>80</v>
      </c>
      <c r="DS58" s="8">
        <f t="shared" si="118"/>
        <v>80</v>
      </c>
      <c r="DT58" s="8">
        <f t="shared" si="118"/>
        <v>63</v>
      </c>
      <c r="DU58" s="10">
        <f>SUMIF('BANCO JUL'!$B$2:$B$300,'EDC GENERAL'!$B58,'BANCO JUL'!$E$2:$E$300)</f>
        <v>0</v>
      </c>
      <c r="DV58" s="10">
        <f t="shared" si="40"/>
        <v>-223</v>
      </c>
      <c r="DX58" s="42">
        <v>50</v>
      </c>
      <c r="DY58" s="42">
        <v>54</v>
      </c>
      <c r="DZ58" s="42">
        <f t="shared" si="41"/>
        <v>4</v>
      </c>
      <c r="EA58" s="8">
        <f t="shared" si="119"/>
        <v>15</v>
      </c>
      <c r="EB58" s="8">
        <f t="shared" si="43"/>
        <v>60</v>
      </c>
      <c r="EC58" s="8">
        <f t="shared" si="119"/>
        <v>80</v>
      </c>
      <c r="ED58" s="8">
        <f t="shared" si="119"/>
        <v>64</v>
      </c>
      <c r="EE58" s="10">
        <f>SUMIF('BANCO JUL'!$B$2:$B$300,'EDC GENERAL'!$B58,'BANCO JUL'!$E$2:$E$300)</f>
        <v>0</v>
      </c>
      <c r="EF58" s="10">
        <f t="shared" si="44"/>
        <v>-204</v>
      </c>
      <c r="EG58" s="24"/>
      <c r="EH58" s="42">
        <v>54</v>
      </c>
      <c r="EI58" s="42">
        <v>58.802999999999997</v>
      </c>
      <c r="EJ58" s="41">
        <f t="shared" si="45"/>
        <v>4.8029999999999973</v>
      </c>
      <c r="EK58" s="8">
        <f t="shared" si="120"/>
        <v>13.01</v>
      </c>
      <c r="EL58" s="8">
        <f t="shared" si="47"/>
        <v>62.487029999999962</v>
      </c>
      <c r="EM58" s="8">
        <f t="shared" si="120"/>
        <v>80</v>
      </c>
      <c r="EN58" s="8">
        <f t="shared" si="120"/>
        <v>21.79</v>
      </c>
      <c r="EO58" s="10">
        <f>SUMIF('BANCO NOV'!$B$2:$B$300,'EDC GENERAL'!$B58,'BANCO NOV'!$E$2:$E$300)</f>
        <v>0</v>
      </c>
      <c r="EP58" s="10">
        <f t="shared" si="48"/>
        <v>-164.27702999999994</v>
      </c>
      <c r="EQ58" s="24">
        <f t="shared" si="49"/>
        <v>164.27702999999994</v>
      </c>
      <c r="ER58" s="42">
        <v>58.802999999999997</v>
      </c>
      <c r="ES58" s="42">
        <v>64</v>
      </c>
      <c r="ET58" s="42">
        <f t="shared" si="50"/>
        <v>5.1970000000000027</v>
      </c>
      <c r="EU58" s="8">
        <f t="shared" si="121"/>
        <v>19.78</v>
      </c>
      <c r="EV58" s="8">
        <f t="shared" si="52"/>
        <v>102.79666000000006</v>
      </c>
      <c r="EW58" s="8">
        <f t="shared" si="121"/>
        <v>80</v>
      </c>
      <c r="EX58" s="8">
        <f t="shared" si="121"/>
        <v>62.02</v>
      </c>
      <c r="EY58" s="10">
        <f>SUMIF('BANCO DIC'!$B$2:$B$300,'EDC GENERAL'!$B58,'BANCO DIC'!$E$2:$E$300)</f>
        <v>0</v>
      </c>
      <c r="EZ58" s="10">
        <f t="shared" si="53"/>
        <v>-244.81666000000007</v>
      </c>
      <c r="FA58" s="24">
        <f t="shared" si="54"/>
        <v>244.81666000000007</v>
      </c>
      <c r="FB58" s="42">
        <v>64</v>
      </c>
      <c r="FC58" s="42">
        <v>70</v>
      </c>
      <c r="FD58" s="42">
        <f t="shared" si="55"/>
        <v>6</v>
      </c>
      <c r="FE58" s="8">
        <f t="shared" si="122"/>
        <v>14.68234064785789</v>
      </c>
      <c r="FF58" s="8">
        <f t="shared" si="57"/>
        <v>88.094043887147336</v>
      </c>
      <c r="FG58" s="8">
        <f t="shared" si="122"/>
        <v>80</v>
      </c>
      <c r="FH58" s="8">
        <f t="shared" si="122"/>
        <v>26.942462147335423</v>
      </c>
      <c r="FI58" s="10">
        <f>SUMIF('BANCO DIC'!$B$2:$B$300,'EDC GENERAL'!$B58,'BANCO DIC'!$E$2:$E$300)</f>
        <v>0</v>
      </c>
      <c r="FJ58" s="10">
        <f t="shared" si="58"/>
        <v>-195.03650603448276</v>
      </c>
      <c r="FK58" s="24">
        <f t="shared" si="59"/>
        <v>195.03650603448276</v>
      </c>
      <c r="FL58" s="42">
        <v>70</v>
      </c>
      <c r="FM58" s="42"/>
      <c r="FN58" s="42">
        <f t="shared" si="60"/>
        <v>-70</v>
      </c>
      <c r="FO58" s="8">
        <f t="shared" si="123"/>
        <v>19.78</v>
      </c>
      <c r="FP58" s="8">
        <f t="shared" si="62"/>
        <v>-1384.6000000000001</v>
      </c>
      <c r="FQ58" s="8">
        <f t="shared" si="123"/>
        <v>80</v>
      </c>
      <c r="FR58" s="8">
        <f t="shared" si="123"/>
        <v>62.02</v>
      </c>
      <c r="FS58" s="10">
        <f>SUMIF('BANCO DIC'!$B$2:$B$300,'EDC GENERAL'!$B58,'BANCO DIC'!$E$2:$E$300)</f>
        <v>0</v>
      </c>
      <c r="FT58" s="10">
        <f t="shared" si="63"/>
        <v>1242.5800000000002</v>
      </c>
    </row>
    <row r="59" spans="1:176" ht="15.75" thickBot="1" x14ac:dyDescent="0.3">
      <c r="A59" s="11" t="s">
        <v>470</v>
      </c>
      <c r="B59" s="14"/>
      <c r="C59" s="14"/>
      <c r="D59" s="12"/>
      <c r="E59" s="12"/>
      <c r="F59" s="14"/>
      <c r="G59" s="14"/>
      <c r="H59" s="14"/>
      <c r="I59" s="14"/>
      <c r="J59" s="14"/>
      <c r="L59" s="14"/>
      <c r="M59" s="12"/>
      <c r="N59" s="12"/>
      <c r="O59" s="14"/>
      <c r="P59" s="14"/>
      <c r="Q59" s="14"/>
      <c r="R59" s="14"/>
      <c r="S59" s="14"/>
      <c r="V59" s="14"/>
      <c r="W59" s="14"/>
      <c r="X59" s="14"/>
      <c r="Y59" s="14"/>
      <c r="Z59" s="14"/>
      <c r="AA59" s="14"/>
      <c r="AC59" s="14">
        <v>0</v>
      </c>
      <c r="AD59" s="14"/>
      <c r="AE59" s="14"/>
      <c r="AF59" s="14"/>
      <c r="AG59" s="14"/>
      <c r="AH59" s="14"/>
      <c r="AI59" s="14"/>
      <c r="AJ59" s="25"/>
      <c r="AK59" s="32">
        <f t="shared" si="95"/>
        <v>0</v>
      </c>
      <c r="AL59" s="54"/>
      <c r="AM59" s="55"/>
      <c r="AN59" s="41"/>
      <c r="AO59" s="9"/>
      <c r="AP59" s="14"/>
      <c r="AQ59" s="14"/>
      <c r="AR59" s="14"/>
      <c r="AS59" s="14"/>
      <c r="AT59" s="2">
        <f>SUM(AL59:AR59)</f>
        <v>0</v>
      </c>
      <c r="AU59" s="24">
        <f t="shared" si="3"/>
        <v>0</v>
      </c>
      <c r="AV59" s="14"/>
      <c r="AW59" s="44"/>
      <c r="AX59" s="42"/>
      <c r="AY59" s="14"/>
      <c r="AZ59" s="14"/>
      <c r="BA59" s="14"/>
      <c r="BB59" s="14"/>
      <c r="BC59" s="2">
        <f t="shared" si="4"/>
        <v>0</v>
      </c>
      <c r="BD59" s="2">
        <f t="shared" si="5"/>
        <v>0</v>
      </c>
      <c r="BE59" s="24">
        <f t="shared" si="6"/>
        <v>0</v>
      </c>
      <c r="BF59" s="44"/>
      <c r="BG59" s="41"/>
      <c r="BH59" s="41">
        <f t="shared" si="8"/>
        <v>0</v>
      </c>
      <c r="BI59" s="14"/>
      <c r="BJ59" s="9">
        <f>BH59*BI59</f>
        <v>0</v>
      </c>
      <c r="BK59" s="14"/>
      <c r="BL59" s="9"/>
      <c r="BM59" s="14">
        <f>SUMIF(ENERO!$B$2:$B$900,'EDC GENERAL'!$B59,ENERO!$E$2:$E$900)</f>
        <v>0</v>
      </c>
      <c r="BN59" s="14">
        <f t="shared" si="11"/>
        <v>0</v>
      </c>
      <c r="BO59" s="24">
        <f t="shared" si="12"/>
        <v>0</v>
      </c>
      <c r="BP59" s="41"/>
      <c r="BQ59" s="41"/>
      <c r="BR59" s="41">
        <f t="shared" si="14"/>
        <v>0</v>
      </c>
      <c r="BS59" s="14"/>
      <c r="BT59" s="9">
        <f>BR59*BS59</f>
        <v>0</v>
      </c>
      <c r="BU59" s="9">
        <f t="shared" si="16"/>
        <v>0</v>
      </c>
      <c r="BV59" s="9"/>
      <c r="BW59" s="14">
        <f>SUMIF(ENERO!$B$2:$B$900,'EDC GENERAL'!$B59,ENERO!$E$2:$E$900)</f>
        <v>0</v>
      </c>
      <c r="BX59" s="14">
        <f t="shared" si="17"/>
        <v>0</v>
      </c>
      <c r="BY59" s="24">
        <f t="shared" si="18"/>
        <v>0</v>
      </c>
      <c r="BZ59" s="44"/>
      <c r="CA59" s="42"/>
      <c r="CB59" s="41"/>
      <c r="CC59" s="24"/>
      <c r="CD59" s="14"/>
      <c r="CE59" s="14">
        <f>CB59*CD59</f>
        <v>0</v>
      </c>
      <c r="CF59" s="14"/>
      <c r="CG59" s="14"/>
      <c r="CH59" s="2">
        <f t="shared" si="23"/>
        <v>0</v>
      </c>
      <c r="CJ59" s="41"/>
      <c r="CK59" s="44"/>
      <c r="CL59" s="42"/>
      <c r="CM59" s="14"/>
      <c r="CN59" s="9">
        <f t="shared" si="26"/>
        <v>0</v>
      </c>
      <c r="CO59" s="14"/>
      <c r="CP59" s="14"/>
      <c r="CQ59" s="14"/>
      <c r="CR59" s="2">
        <f t="shared" si="28"/>
        <v>0</v>
      </c>
      <c r="CT59" s="14"/>
      <c r="CU59" s="44"/>
      <c r="CV59" s="42">
        <f t="shared" si="29"/>
        <v>0</v>
      </c>
      <c r="CW59" s="14"/>
      <c r="CX59" s="14">
        <f t="shared" si="31"/>
        <v>0</v>
      </c>
      <c r="CY59" s="14"/>
      <c r="CZ59" s="14"/>
      <c r="DA59" s="14"/>
      <c r="DB59" s="14">
        <f t="shared" si="32"/>
        <v>0</v>
      </c>
      <c r="DD59" s="44"/>
      <c r="DE59" s="44"/>
      <c r="DF59" s="42">
        <f t="shared" si="33"/>
        <v>0</v>
      </c>
      <c r="DG59" s="14"/>
      <c r="DH59" s="14">
        <f t="shared" si="35"/>
        <v>0</v>
      </c>
      <c r="DI59" s="14"/>
      <c r="DJ59" s="14"/>
      <c r="DK59" s="14"/>
      <c r="DL59" s="14">
        <f t="shared" si="36"/>
        <v>0</v>
      </c>
      <c r="DN59" s="44"/>
      <c r="DO59" s="44"/>
      <c r="DP59" s="42">
        <f t="shared" si="37"/>
        <v>0</v>
      </c>
      <c r="DQ59" s="14"/>
      <c r="DR59" s="14">
        <f t="shared" si="39"/>
        <v>0</v>
      </c>
      <c r="DS59" s="14"/>
      <c r="DT59" s="14"/>
      <c r="DU59" s="14"/>
      <c r="DV59" s="14">
        <f t="shared" si="40"/>
        <v>0</v>
      </c>
      <c r="DX59" s="44"/>
      <c r="DY59" s="44"/>
      <c r="DZ59" s="42">
        <f t="shared" si="41"/>
        <v>0</v>
      </c>
      <c r="EA59" s="14"/>
      <c r="EB59" s="14">
        <f t="shared" si="43"/>
        <v>0</v>
      </c>
      <c r="EC59" s="14"/>
      <c r="ED59" s="14"/>
      <c r="EE59" s="14"/>
      <c r="EF59" s="14">
        <f t="shared" si="44"/>
        <v>0</v>
      </c>
      <c r="EG59" s="24"/>
      <c r="EH59" s="44"/>
      <c r="EI59" s="44"/>
      <c r="EJ59" s="41">
        <f t="shared" si="45"/>
        <v>0</v>
      </c>
      <c r="EK59" s="14"/>
      <c r="EL59" s="14">
        <f t="shared" si="47"/>
        <v>0</v>
      </c>
      <c r="EM59" s="14"/>
      <c r="EN59" s="14"/>
      <c r="EO59" s="14"/>
      <c r="EP59" s="14">
        <f t="shared" si="48"/>
        <v>0</v>
      </c>
      <c r="EQ59" s="24">
        <f t="shared" si="49"/>
        <v>0</v>
      </c>
      <c r="ER59" s="44"/>
      <c r="ES59" s="44"/>
      <c r="ET59" s="44">
        <f t="shared" si="50"/>
        <v>0</v>
      </c>
      <c r="EU59" s="14"/>
      <c r="EV59" s="14">
        <f t="shared" si="52"/>
        <v>0</v>
      </c>
      <c r="EW59" s="14"/>
      <c r="EX59" s="14"/>
      <c r="EY59" s="14"/>
      <c r="EZ59" s="10">
        <f t="shared" si="53"/>
        <v>0</v>
      </c>
      <c r="FA59" s="24">
        <f t="shared" si="54"/>
        <v>0</v>
      </c>
      <c r="FB59" s="44"/>
      <c r="FC59" s="44"/>
      <c r="FD59" s="44">
        <f t="shared" si="55"/>
        <v>0</v>
      </c>
      <c r="FE59" s="14"/>
      <c r="FF59" s="14">
        <f t="shared" si="57"/>
        <v>0</v>
      </c>
      <c r="FG59" s="14"/>
      <c r="FH59" s="14"/>
      <c r="FI59" s="14"/>
      <c r="FJ59" s="10">
        <f t="shared" si="58"/>
        <v>0</v>
      </c>
      <c r="FK59" s="24">
        <f t="shared" si="59"/>
        <v>0</v>
      </c>
      <c r="FL59" s="44"/>
      <c r="FM59" s="44"/>
      <c r="FN59" s="44">
        <f t="shared" si="60"/>
        <v>0</v>
      </c>
      <c r="FO59" s="14"/>
      <c r="FP59" s="14">
        <f t="shared" si="62"/>
        <v>0</v>
      </c>
      <c r="FQ59" s="14"/>
      <c r="FR59" s="14"/>
      <c r="FS59" s="14"/>
      <c r="FT59" s="10">
        <f t="shared" si="63"/>
        <v>0</v>
      </c>
    </row>
    <row r="60" spans="1:176" ht="15.75" outlineLevel="1" thickBot="1" x14ac:dyDescent="0.3">
      <c r="A60" s="11" t="s">
        <v>471</v>
      </c>
      <c r="B60" s="74" t="s">
        <v>298</v>
      </c>
      <c r="C60" s="66"/>
      <c r="D60" s="12"/>
      <c r="E60" s="12"/>
      <c r="F60" s="63"/>
      <c r="G60" s="74"/>
      <c r="H60" s="74"/>
      <c r="I60" s="63"/>
      <c r="J60" s="66"/>
      <c r="L60" s="66"/>
      <c r="M60" s="12"/>
      <c r="N60" s="12"/>
      <c r="O60" s="63"/>
      <c r="P60" s="74"/>
      <c r="Q60" s="74"/>
      <c r="R60" s="63"/>
      <c r="S60" s="66"/>
      <c r="V60" s="13"/>
      <c r="W60" s="13"/>
      <c r="X60" s="13"/>
      <c r="Y60" s="13"/>
      <c r="Z60" s="13"/>
      <c r="AA60" s="13"/>
      <c r="AC60" s="74">
        <v>0.51</v>
      </c>
      <c r="AD60" s="8"/>
      <c r="AE60" s="8"/>
      <c r="AF60" s="8"/>
      <c r="AG60" s="8"/>
      <c r="AH60" s="8"/>
      <c r="AI60" s="10">
        <f t="shared" ref="AI60:AI69" si="124">-SUM(AD60:AH60)</f>
        <v>0</v>
      </c>
      <c r="AJ60" s="8"/>
      <c r="AK60" s="32">
        <f t="shared" si="95"/>
        <v>0.51</v>
      </c>
      <c r="AL60" s="54">
        <v>1000</v>
      </c>
      <c r="AM60" s="55">
        <v>538</v>
      </c>
      <c r="AN60" s="41">
        <v>500</v>
      </c>
      <c r="AO60" s="9">
        <v>500</v>
      </c>
      <c r="AP60" s="8"/>
      <c r="AQ60" s="8"/>
      <c r="AR60" s="8"/>
      <c r="AS60" s="2">
        <f t="shared" si="64"/>
        <v>2538</v>
      </c>
      <c r="AT60" s="2">
        <f t="shared" si="65"/>
        <v>-2538</v>
      </c>
      <c r="AU60" s="24">
        <f t="shared" si="3"/>
        <v>0</v>
      </c>
      <c r="AV60" s="10">
        <v>0</v>
      </c>
      <c r="AW60" s="42">
        <v>0</v>
      </c>
      <c r="AX60" s="41">
        <f t="shared" si="112"/>
        <v>0</v>
      </c>
      <c r="AY60" s="9">
        <v>24.71</v>
      </c>
      <c r="AZ60" s="9">
        <f t="shared" si="66"/>
        <v>0</v>
      </c>
      <c r="BA60" s="9">
        <v>183</v>
      </c>
      <c r="BB60" s="8"/>
      <c r="BC60" s="2">
        <f t="shared" si="4"/>
        <v>183</v>
      </c>
      <c r="BD60" s="2">
        <f t="shared" si="5"/>
        <v>183</v>
      </c>
      <c r="BE60" s="24">
        <f t="shared" si="6"/>
        <v>183</v>
      </c>
      <c r="BF60" s="42">
        <f>+AW60</f>
        <v>0</v>
      </c>
      <c r="BG60" s="41">
        <v>0</v>
      </c>
      <c r="BH60" s="41">
        <f t="shared" si="8"/>
        <v>0</v>
      </c>
      <c r="BI60" s="9">
        <f t="shared" si="9"/>
        <v>212.60940000000002</v>
      </c>
      <c r="BJ60" s="9">
        <v>174.27</v>
      </c>
      <c r="BK60" s="9">
        <f t="shared" si="10"/>
        <v>38.339400000000005</v>
      </c>
      <c r="BL60" s="9"/>
      <c r="BM60" s="10">
        <f>SUMIF(ENERO!$B$2:$B$900,'EDC GENERAL'!$B60,ENERO!$E$2:$E$900)</f>
        <v>0</v>
      </c>
      <c r="BN60" s="10">
        <f t="shared" si="11"/>
        <v>-212.60940000000002</v>
      </c>
      <c r="BO60" s="24">
        <f t="shared" si="12"/>
        <v>212.60940000000002</v>
      </c>
      <c r="BP60" s="41">
        <f t="shared" si="13"/>
        <v>0</v>
      </c>
      <c r="BQ60" s="41">
        <v>0</v>
      </c>
      <c r="BR60" s="41">
        <f t="shared" si="14"/>
        <v>0</v>
      </c>
      <c r="BS60" s="9">
        <f t="shared" si="15"/>
        <v>212.60940000000002</v>
      </c>
      <c r="BT60" s="9">
        <v>174.27</v>
      </c>
      <c r="BU60" s="9">
        <f t="shared" si="16"/>
        <v>38.339400000000005</v>
      </c>
      <c r="BV60" s="9">
        <f>BV$4</f>
        <v>0</v>
      </c>
      <c r="BW60" s="10">
        <f>SUMIF(ENERO!$B$2:$B$900,'EDC GENERAL'!$B60,ENERO!$E$2:$E$900)</f>
        <v>0</v>
      </c>
      <c r="BX60" s="10">
        <f t="shared" si="17"/>
        <v>-212.60940000000002</v>
      </c>
      <c r="BY60" s="24">
        <f t="shared" si="18"/>
        <v>212.60940000000002</v>
      </c>
      <c r="BZ60" s="41">
        <f t="shared" si="19"/>
        <v>0</v>
      </c>
      <c r="CA60" s="42">
        <v>0</v>
      </c>
      <c r="CB60" s="41">
        <f t="shared" si="20"/>
        <v>0</v>
      </c>
      <c r="CC60" s="24">
        <f t="shared" si="21"/>
        <v>212.60940000000002</v>
      </c>
      <c r="CD60" s="8">
        <v>174.27</v>
      </c>
      <c r="CE60" s="9">
        <f t="shared" ref="CE60:CE69" si="125">+CD60*0.22</f>
        <v>38.339400000000005</v>
      </c>
      <c r="CF60" s="8">
        <f>CF$4</f>
        <v>0</v>
      </c>
      <c r="CG60" s="10">
        <f>SUMIF('BANCO MAY'!$B$2:$B$300,'EDC GENERAL'!$B60,'BANCO MAY'!$E$2:$E$300)</f>
        <v>0</v>
      </c>
      <c r="CH60" s="2">
        <f t="shared" si="23"/>
        <v>212.60940000000002</v>
      </c>
      <c r="CJ60" s="41">
        <f t="shared" si="24"/>
        <v>0</v>
      </c>
      <c r="CK60" s="42">
        <v>6</v>
      </c>
      <c r="CL60" s="42">
        <f t="shared" si="25"/>
        <v>6</v>
      </c>
      <c r="CM60" s="8">
        <v>137.97</v>
      </c>
      <c r="CN60" s="9">
        <f t="shared" si="26"/>
        <v>30.353400000000001</v>
      </c>
      <c r="CO60" s="8">
        <f>CO$4</f>
        <v>0</v>
      </c>
      <c r="CP60" s="8">
        <f>CP$4</f>
        <v>0</v>
      </c>
      <c r="CQ60" s="10">
        <f>SUMIF('BANCO JUN'!$B$2:$B$300,'EDC GENERAL'!$B60,'BANCO JUN'!$E$2:$E$300)</f>
        <v>0</v>
      </c>
      <c r="CR60" s="2">
        <f t="shared" si="28"/>
        <v>168.32339999999999</v>
      </c>
      <c r="CT60" s="10">
        <v>32</v>
      </c>
      <c r="CU60" s="42">
        <v>39</v>
      </c>
      <c r="CV60" s="42">
        <f t="shared" si="29"/>
        <v>7</v>
      </c>
      <c r="CW60" s="8">
        <f>CW$4</f>
        <v>17</v>
      </c>
      <c r="CX60" s="8">
        <f t="shared" si="31"/>
        <v>119</v>
      </c>
      <c r="CY60" s="8">
        <f>CY$4</f>
        <v>80</v>
      </c>
      <c r="CZ60" s="8">
        <f>CZ$4</f>
        <v>49</v>
      </c>
      <c r="DA60" s="10">
        <f>SUMIF('BANCO JUL'!$B$2:$B$300,'EDC GENERAL'!$B60,'BANCO JUL'!$E$2:$E$300)</f>
        <v>0</v>
      </c>
      <c r="DB60" s="10">
        <f t="shared" si="32"/>
        <v>-248</v>
      </c>
      <c r="DD60" s="42">
        <v>39</v>
      </c>
      <c r="DE60" s="42">
        <v>45</v>
      </c>
      <c r="DF60" s="42">
        <f t="shared" si="33"/>
        <v>6</v>
      </c>
      <c r="DG60" s="8">
        <f>DG$4</f>
        <v>15</v>
      </c>
      <c r="DH60" s="8">
        <f t="shared" si="35"/>
        <v>90</v>
      </c>
      <c r="DI60" s="8">
        <f>DI$4</f>
        <v>80</v>
      </c>
      <c r="DJ60" s="8">
        <f>DJ$4</f>
        <v>17</v>
      </c>
      <c r="DK60" s="10">
        <f>SUMIF('BANCO JUL'!$B$2:$B$300,'EDC GENERAL'!$B60,'BANCO JUL'!$E$2:$E$300)</f>
        <v>0</v>
      </c>
      <c r="DL60" s="10">
        <f t="shared" si="36"/>
        <v>-187</v>
      </c>
      <c r="DN60" s="42">
        <v>45</v>
      </c>
      <c r="DO60" s="42">
        <v>51</v>
      </c>
      <c r="DP60" s="42">
        <f t="shared" si="37"/>
        <v>6</v>
      </c>
      <c r="DQ60" s="8">
        <f>DQ$4</f>
        <v>16</v>
      </c>
      <c r="DR60" s="8">
        <f t="shared" si="39"/>
        <v>96</v>
      </c>
      <c r="DS60" s="8">
        <f>DS$4</f>
        <v>80</v>
      </c>
      <c r="DT60" s="8">
        <f>DT$4</f>
        <v>63</v>
      </c>
      <c r="DU60" s="10">
        <f>SUMIF('BANCO JUL'!$B$2:$B$300,'EDC GENERAL'!$B60,'BANCO JUL'!$E$2:$E$300)</f>
        <v>0</v>
      </c>
      <c r="DV60" s="10">
        <f t="shared" si="40"/>
        <v>-239</v>
      </c>
      <c r="DX60" s="42">
        <v>51</v>
      </c>
      <c r="DY60" s="42">
        <v>58</v>
      </c>
      <c r="DZ60" s="42">
        <f t="shared" si="41"/>
        <v>7</v>
      </c>
      <c r="EA60" s="8">
        <f>EA$4</f>
        <v>15</v>
      </c>
      <c r="EB60" s="8">
        <f t="shared" si="43"/>
        <v>105</v>
      </c>
      <c r="EC60" s="8">
        <f>EC$4</f>
        <v>80</v>
      </c>
      <c r="ED60" s="8">
        <f>ED$4</f>
        <v>64</v>
      </c>
      <c r="EE60" s="10">
        <f>SUMIF('BANCO JUL'!$B$2:$B$300,'EDC GENERAL'!$B60,'BANCO JUL'!$E$2:$E$300)</f>
        <v>0</v>
      </c>
      <c r="EF60" s="10">
        <f t="shared" si="44"/>
        <v>-249</v>
      </c>
      <c r="EG60" s="24"/>
      <c r="EH60" s="42">
        <v>58</v>
      </c>
      <c r="EI60" s="42">
        <v>65.165999999999997</v>
      </c>
      <c r="EJ60" s="41">
        <f t="shared" si="45"/>
        <v>7.1659999999999968</v>
      </c>
      <c r="EK60" s="8">
        <f>EK$4</f>
        <v>13.01</v>
      </c>
      <c r="EL60" s="8">
        <f t="shared" si="47"/>
        <v>93.229659999999953</v>
      </c>
      <c r="EM60" s="8">
        <f>EM$4</f>
        <v>80</v>
      </c>
      <c r="EN60" s="8">
        <f>EN$4</f>
        <v>21.79</v>
      </c>
      <c r="EO60" s="10">
        <f>SUMIF('BANCO NOV'!$B$2:$B$300,'EDC GENERAL'!$B60,'BANCO NOV'!$E$2:$E$300)</f>
        <v>0</v>
      </c>
      <c r="EP60" s="10">
        <f t="shared" si="48"/>
        <v>-195.01965999999996</v>
      </c>
      <c r="EQ60" s="24">
        <f t="shared" si="49"/>
        <v>195.01965999999996</v>
      </c>
      <c r="ER60" s="42">
        <v>65.165999999999997</v>
      </c>
      <c r="ES60" s="42">
        <v>71.455399999999997</v>
      </c>
      <c r="ET60" s="42">
        <f t="shared" si="50"/>
        <v>6.2894000000000005</v>
      </c>
      <c r="EU60" s="8">
        <f>EU$4</f>
        <v>19.78</v>
      </c>
      <c r="EV60" s="8">
        <f t="shared" si="52"/>
        <v>124.40433200000003</v>
      </c>
      <c r="EW60" s="8">
        <f>EW$4</f>
        <v>80</v>
      </c>
      <c r="EX60" s="8">
        <f>EX$4</f>
        <v>62.02</v>
      </c>
      <c r="EY60" s="10">
        <f>SUMIF('BANCO DIC'!$B$2:$B$300,'EDC GENERAL'!$B60,'BANCO DIC'!$E$2:$E$300)</f>
        <v>0</v>
      </c>
      <c r="EZ60" s="10">
        <f t="shared" si="53"/>
        <v>-266.42433199999999</v>
      </c>
      <c r="FA60" s="24">
        <f t="shared" si="54"/>
        <v>266.42433199999999</v>
      </c>
      <c r="FB60" s="42">
        <v>71.455399999999997</v>
      </c>
      <c r="FC60" s="42">
        <v>79.239999999999995</v>
      </c>
      <c r="FD60" s="42">
        <f t="shared" si="55"/>
        <v>7.7845999999999975</v>
      </c>
      <c r="FE60" s="8">
        <f>FE$4</f>
        <v>14.68234064785789</v>
      </c>
      <c r="FF60" s="8">
        <f t="shared" si="57"/>
        <v>114.2961490073145</v>
      </c>
      <c r="FG60" s="8">
        <f>FG$4</f>
        <v>80</v>
      </c>
      <c r="FH60" s="8">
        <f>FH$4</f>
        <v>26.942462147335423</v>
      </c>
      <c r="FI60" s="10">
        <f>SUMIF('BANCO DIC'!$B$2:$B$300,'EDC GENERAL'!$B60,'BANCO DIC'!$E$2:$E$300)</f>
        <v>0</v>
      </c>
      <c r="FJ60" s="10">
        <f t="shared" si="58"/>
        <v>-221.23861115464993</v>
      </c>
      <c r="FK60" s="24">
        <f t="shared" si="59"/>
        <v>221.23861115464993</v>
      </c>
      <c r="FL60" s="42">
        <v>79.239999999999995</v>
      </c>
      <c r="FM60" s="42"/>
      <c r="FN60" s="42">
        <f t="shared" si="60"/>
        <v>-79.239999999999995</v>
      </c>
      <c r="FO60" s="8">
        <f>FO$4</f>
        <v>19.78</v>
      </c>
      <c r="FP60" s="8">
        <f t="shared" si="62"/>
        <v>-1567.3671999999999</v>
      </c>
      <c r="FQ60" s="8">
        <f>FQ$4</f>
        <v>80</v>
      </c>
      <c r="FR60" s="8">
        <f>FR$4</f>
        <v>62.02</v>
      </c>
      <c r="FS60" s="10">
        <f>SUMIF('BANCO DIC'!$B$2:$B$300,'EDC GENERAL'!$B60,'BANCO DIC'!$E$2:$E$300)</f>
        <v>0</v>
      </c>
      <c r="FT60" s="10">
        <f t="shared" si="63"/>
        <v>1425.3471999999999</v>
      </c>
    </row>
    <row r="61" spans="1:176" ht="15.75" outlineLevel="1" thickBot="1" x14ac:dyDescent="0.3">
      <c r="A61" s="11" t="s">
        <v>472</v>
      </c>
      <c r="B61" s="74" t="s">
        <v>299</v>
      </c>
      <c r="C61" s="66"/>
      <c r="D61" s="12"/>
      <c r="E61" s="12"/>
      <c r="F61" s="63"/>
      <c r="G61" s="74"/>
      <c r="H61" s="74"/>
      <c r="I61" s="63"/>
      <c r="J61" s="66"/>
      <c r="L61" s="66"/>
      <c r="M61" s="12"/>
      <c r="N61" s="12"/>
      <c r="O61" s="63"/>
      <c r="P61" s="74"/>
      <c r="Q61" s="74"/>
      <c r="R61" s="63"/>
      <c r="S61" s="66"/>
      <c r="V61" s="13"/>
      <c r="W61" s="13"/>
      <c r="X61" s="13"/>
      <c r="Y61" s="13"/>
      <c r="Z61" s="13"/>
      <c r="AA61" s="13"/>
      <c r="AC61" s="74">
        <v>0.52</v>
      </c>
      <c r="AD61" s="8"/>
      <c r="AE61" s="8"/>
      <c r="AF61" s="8"/>
      <c r="AG61" s="8"/>
      <c r="AH61" s="8"/>
      <c r="AI61" s="10">
        <f t="shared" si="124"/>
        <v>0</v>
      </c>
      <c r="AJ61" s="8"/>
      <c r="AK61" s="32">
        <f t="shared" si="95"/>
        <v>0.52</v>
      </c>
      <c r="AL61" s="54">
        <v>1000</v>
      </c>
      <c r="AM61" s="55">
        <v>538</v>
      </c>
      <c r="AN61" s="41">
        <v>500</v>
      </c>
      <c r="AO61" s="9">
        <v>500</v>
      </c>
      <c r="AP61" s="8"/>
      <c r="AQ61" s="8"/>
      <c r="AR61" s="8">
        <v>-2538</v>
      </c>
      <c r="AS61" s="2">
        <f t="shared" si="64"/>
        <v>2538</v>
      </c>
      <c r="AT61" s="2">
        <f t="shared" si="65"/>
        <v>0</v>
      </c>
      <c r="AU61" s="24">
        <f t="shared" si="3"/>
        <v>-2538</v>
      </c>
      <c r="AV61" s="10">
        <v>77</v>
      </c>
      <c r="AW61" s="42">
        <v>80</v>
      </c>
      <c r="AX61" s="41">
        <f t="shared" si="112"/>
        <v>3</v>
      </c>
      <c r="AY61" s="8">
        <v>24.71</v>
      </c>
      <c r="AZ61" s="9">
        <f t="shared" si="66"/>
        <v>74.13</v>
      </c>
      <c r="BA61" s="9">
        <v>183</v>
      </c>
      <c r="BB61" s="8">
        <v>-250</v>
      </c>
      <c r="BC61" s="2">
        <f t="shared" si="4"/>
        <v>257.13</v>
      </c>
      <c r="BD61" s="2">
        <f t="shared" si="5"/>
        <v>7.1299999999999955</v>
      </c>
      <c r="BE61" s="24">
        <f t="shared" si="6"/>
        <v>7.1299999999999955</v>
      </c>
      <c r="BF61" s="42">
        <f>+AW61</f>
        <v>80</v>
      </c>
      <c r="BG61" s="41">
        <v>82</v>
      </c>
      <c r="BH61" s="41">
        <f t="shared" si="8"/>
        <v>2</v>
      </c>
      <c r="BI61" s="9">
        <f t="shared" si="9"/>
        <v>244.488</v>
      </c>
      <c r="BJ61" s="9">
        <v>200.4</v>
      </c>
      <c r="BK61" s="9">
        <f t="shared" si="10"/>
        <v>44.088000000000001</v>
      </c>
      <c r="BL61" s="9">
        <v>-258</v>
      </c>
      <c r="BM61" s="10">
        <f>SUMIF(ENERO!$B$2:$B$900,'EDC GENERAL'!$B61,ENERO!$E$2:$E$900)</f>
        <v>0</v>
      </c>
      <c r="BN61" s="10">
        <f t="shared" si="11"/>
        <v>13.512</v>
      </c>
      <c r="BO61" s="24">
        <f t="shared" si="12"/>
        <v>-13.512</v>
      </c>
      <c r="BP61" s="41">
        <f t="shared" si="13"/>
        <v>82</v>
      </c>
      <c r="BQ61" s="41">
        <v>86</v>
      </c>
      <c r="BR61" s="41">
        <f t="shared" si="14"/>
        <v>4</v>
      </c>
      <c r="BS61" s="9">
        <f t="shared" si="15"/>
        <v>278.53820000000002</v>
      </c>
      <c r="BT61" s="9">
        <v>228.31</v>
      </c>
      <c r="BU61" s="9">
        <f t="shared" si="16"/>
        <v>50.228200000000001</v>
      </c>
      <c r="BV61" s="9">
        <v>-278</v>
      </c>
      <c r="BW61" s="10">
        <f>SUMIF(ENERO!$B$2:$B$900,'EDC GENERAL'!$B61,ENERO!$E$2:$E$900)</f>
        <v>0</v>
      </c>
      <c r="BX61" s="10">
        <f t="shared" si="17"/>
        <v>-0.53820000000001755</v>
      </c>
      <c r="BY61" s="24">
        <f t="shared" si="18"/>
        <v>0.53820000000001755</v>
      </c>
      <c r="BZ61" s="41">
        <f t="shared" si="19"/>
        <v>86</v>
      </c>
      <c r="CA61" s="42">
        <v>90</v>
      </c>
      <c r="CB61" s="41">
        <f t="shared" si="20"/>
        <v>4</v>
      </c>
      <c r="CC61" s="24">
        <f t="shared" si="21"/>
        <v>278.53820000000002</v>
      </c>
      <c r="CD61" s="8">
        <v>228.31</v>
      </c>
      <c r="CE61" s="9">
        <f t="shared" si="125"/>
        <v>50.228200000000001</v>
      </c>
      <c r="CF61" s="8">
        <f t="shared" ref="CF61:CF69" si="126">CF$4</f>
        <v>0</v>
      </c>
      <c r="CG61" s="10">
        <f>SUMIF('BANCO MAY'!$B$2:$B$300,'EDC GENERAL'!$B61,'BANCO MAY'!$E$2:$E$300)</f>
        <v>0</v>
      </c>
      <c r="CH61" s="2">
        <f t="shared" si="23"/>
        <v>278.53820000000002</v>
      </c>
      <c r="CJ61" s="41">
        <f t="shared" si="24"/>
        <v>90</v>
      </c>
      <c r="CK61" s="42">
        <v>94</v>
      </c>
      <c r="CL61" s="42">
        <f t="shared" si="25"/>
        <v>4</v>
      </c>
      <c r="CM61" s="8">
        <v>107.71</v>
      </c>
      <c r="CN61" s="9">
        <f t="shared" si="26"/>
        <v>23.696199999999997</v>
      </c>
      <c r="CO61" s="8">
        <f t="shared" ref="CO61:CP69" si="127">CO$4</f>
        <v>0</v>
      </c>
      <c r="CP61" s="8">
        <f t="shared" si="127"/>
        <v>0</v>
      </c>
      <c r="CQ61" s="10">
        <f>SUMIF('BANCO JUN'!$B$2:$B$300,'EDC GENERAL'!$B61,'BANCO JUN'!$E$2:$E$300)</f>
        <v>0</v>
      </c>
      <c r="CR61" s="2">
        <f t="shared" si="28"/>
        <v>131.40619999999998</v>
      </c>
      <c r="CT61" s="10">
        <v>1</v>
      </c>
      <c r="CU61" s="42">
        <v>1</v>
      </c>
      <c r="CV61" s="42">
        <f t="shared" si="29"/>
        <v>0</v>
      </c>
      <c r="CW61" s="8">
        <f t="shared" ref="CW61:CZ69" si="128">CW$4</f>
        <v>17</v>
      </c>
      <c r="CX61" s="8">
        <f t="shared" si="31"/>
        <v>0</v>
      </c>
      <c r="CY61" s="8">
        <f t="shared" si="128"/>
        <v>80</v>
      </c>
      <c r="CZ61" s="8">
        <f t="shared" si="128"/>
        <v>49</v>
      </c>
      <c r="DA61" s="10">
        <f>SUMIF('BANCO JUL'!$B$2:$B$300,'EDC GENERAL'!$B61,'BANCO JUL'!$E$2:$E$300)</f>
        <v>0</v>
      </c>
      <c r="DB61" s="10">
        <f t="shared" si="32"/>
        <v>-129</v>
      </c>
      <c r="DD61" s="42">
        <v>1</v>
      </c>
      <c r="DE61" s="42">
        <v>1</v>
      </c>
      <c r="DF61" s="42">
        <f t="shared" si="33"/>
        <v>0</v>
      </c>
      <c r="DG61" s="8">
        <f t="shared" ref="DG61:DJ69" si="129">DG$4</f>
        <v>15</v>
      </c>
      <c r="DH61" s="8">
        <f t="shared" si="35"/>
        <v>0</v>
      </c>
      <c r="DI61" s="8">
        <f t="shared" si="129"/>
        <v>80</v>
      </c>
      <c r="DJ61" s="8">
        <f t="shared" si="129"/>
        <v>17</v>
      </c>
      <c r="DK61" s="10">
        <f>SUMIF('BANCO JUL'!$B$2:$B$300,'EDC GENERAL'!$B61,'BANCO JUL'!$E$2:$E$300)</f>
        <v>0</v>
      </c>
      <c r="DL61" s="10">
        <f t="shared" si="36"/>
        <v>-97</v>
      </c>
      <c r="DN61" s="42">
        <v>1</v>
      </c>
      <c r="DO61" s="42">
        <v>1</v>
      </c>
      <c r="DP61" s="42">
        <f t="shared" si="37"/>
        <v>0</v>
      </c>
      <c r="DQ61" s="8">
        <f t="shared" ref="DQ61:DT69" si="130">DQ$4</f>
        <v>16</v>
      </c>
      <c r="DR61" s="8">
        <f t="shared" si="39"/>
        <v>0</v>
      </c>
      <c r="DS61" s="8">
        <f t="shared" si="130"/>
        <v>80</v>
      </c>
      <c r="DT61" s="8">
        <f t="shared" si="130"/>
        <v>63</v>
      </c>
      <c r="DU61" s="10">
        <f>SUMIF('BANCO JUL'!$B$2:$B$300,'EDC GENERAL'!$B61,'BANCO JUL'!$E$2:$E$300)</f>
        <v>0</v>
      </c>
      <c r="DV61" s="10">
        <f t="shared" si="40"/>
        <v>-143</v>
      </c>
      <c r="DW61" s="1" t="s">
        <v>12</v>
      </c>
      <c r="DX61" s="42">
        <v>1</v>
      </c>
      <c r="DY61" s="42">
        <v>1</v>
      </c>
      <c r="DZ61" s="42">
        <f t="shared" si="41"/>
        <v>0</v>
      </c>
      <c r="EA61" s="8">
        <f t="shared" ref="EA61:ED69" si="131">EA$4</f>
        <v>15</v>
      </c>
      <c r="EB61" s="8">
        <f t="shared" si="43"/>
        <v>0</v>
      </c>
      <c r="EC61" s="8">
        <f t="shared" si="131"/>
        <v>80</v>
      </c>
      <c r="ED61" s="8">
        <f t="shared" si="131"/>
        <v>64</v>
      </c>
      <c r="EE61" s="10">
        <f>SUMIF('BANCO JUL'!$B$2:$B$300,'EDC GENERAL'!$B61,'BANCO JUL'!$E$2:$E$300)</f>
        <v>0</v>
      </c>
      <c r="EF61" s="10">
        <f t="shared" si="44"/>
        <v>-144</v>
      </c>
      <c r="EG61" s="24"/>
      <c r="EH61" s="42">
        <v>1</v>
      </c>
      <c r="EI61" s="42">
        <v>12.9299</v>
      </c>
      <c r="EJ61" s="41">
        <f t="shared" si="45"/>
        <v>11.9299</v>
      </c>
      <c r="EK61" s="8">
        <f t="shared" ref="EK61:EN69" si="132">EK$4</f>
        <v>13.01</v>
      </c>
      <c r="EL61" s="8">
        <f t="shared" si="47"/>
        <v>155.207999</v>
      </c>
      <c r="EM61" s="8">
        <f t="shared" si="132"/>
        <v>80</v>
      </c>
      <c r="EN61" s="8">
        <f t="shared" si="132"/>
        <v>21.79</v>
      </c>
      <c r="EO61" s="10">
        <f>SUMIF('BANCO NOV'!$B$2:$B$300,'EDC GENERAL'!$B61,'BANCO NOV'!$E$2:$E$300)</f>
        <v>0</v>
      </c>
      <c r="EP61" s="10">
        <f t="shared" si="48"/>
        <v>-256.99799899999999</v>
      </c>
      <c r="EQ61" s="24">
        <f t="shared" si="49"/>
        <v>256.99799899999999</v>
      </c>
      <c r="ER61" s="42">
        <v>12.9299</v>
      </c>
      <c r="ES61" s="42">
        <v>19</v>
      </c>
      <c r="ET61" s="42">
        <f t="shared" si="50"/>
        <v>6.0701000000000001</v>
      </c>
      <c r="EU61" s="8">
        <f t="shared" ref="EU61:EX69" si="133">EU$4</f>
        <v>19.78</v>
      </c>
      <c r="EV61" s="8">
        <f t="shared" si="52"/>
        <v>120.06657800000001</v>
      </c>
      <c r="EW61" s="8">
        <f t="shared" si="133"/>
        <v>80</v>
      </c>
      <c r="EX61" s="8">
        <f t="shared" si="133"/>
        <v>62.02</v>
      </c>
      <c r="EY61" s="10">
        <f>SUMIF('BANCO DIC'!$B$2:$B$300,'EDC GENERAL'!$B61,'BANCO DIC'!$E$2:$E$300)</f>
        <v>0</v>
      </c>
      <c r="EZ61" s="10">
        <f t="shared" si="53"/>
        <v>-262.08657799999997</v>
      </c>
      <c r="FA61" s="24">
        <f t="shared" si="54"/>
        <v>262.08657799999997</v>
      </c>
      <c r="FB61" s="42">
        <v>19</v>
      </c>
      <c r="FC61" s="42">
        <v>26</v>
      </c>
      <c r="FD61" s="42">
        <f t="shared" si="55"/>
        <v>7</v>
      </c>
      <c r="FE61" s="8">
        <f t="shared" ref="FE61:FH69" si="134">FE$4</f>
        <v>14.68234064785789</v>
      </c>
      <c r="FF61" s="8">
        <f t="shared" si="57"/>
        <v>102.77638453500523</v>
      </c>
      <c r="FG61" s="8">
        <f t="shared" si="134"/>
        <v>80</v>
      </c>
      <c r="FH61" s="8">
        <f t="shared" si="134"/>
        <v>26.942462147335423</v>
      </c>
      <c r="FI61" s="10">
        <f>SUMIF('BANCO DIC'!$B$2:$B$300,'EDC GENERAL'!$B61,'BANCO DIC'!$E$2:$E$300)</f>
        <v>0</v>
      </c>
      <c r="FJ61" s="10">
        <f t="shared" si="58"/>
        <v>-209.71884668234065</v>
      </c>
      <c r="FK61" s="24">
        <f t="shared" si="59"/>
        <v>209.71884668234065</v>
      </c>
      <c r="FL61" s="42">
        <v>26</v>
      </c>
      <c r="FM61" s="42"/>
      <c r="FN61" s="42">
        <f t="shared" si="60"/>
        <v>-26</v>
      </c>
      <c r="FO61" s="8">
        <f t="shared" ref="FO61:FR69" si="135">FO$4</f>
        <v>19.78</v>
      </c>
      <c r="FP61" s="8">
        <f t="shared" si="62"/>
        <v>-514.28</v>
      </c>
      <c r="FQ61" s="8">
        <f t="shared" si="135"/>
        <v>80</v>
      </c>
      <c r="FR61" s="8">
        <f t="shared" si="135"/>
        <v>62.02</v>
      </c>
      <c r="FS61" s="10">
        <f>SUMIF('BANCO DIC'!$B$2:$B$300,'EDC GENERAL'!$B61,'BANCO DIC'!$E$2:$E$300)</f>
        <v>0</v>
      </c>
      <c r="FT61" s="10">
        <f t="shared" si="63"/>
        <v>372.26</v>
      </c>
    </row>
    <row r="62" spans="1:176" ht="15.75" outlineLevel="1" thickBot="1" x14ac:dyDescent="0.3">
      <c r="A62" s="11" t="s">
        <v>473</v>
      </c>
      <c r="B62" s="74" t="s">
        <v>300</v>
      </c>
      <c r="C62" s="66"/>
      <c r="D62" s="12"/>
      <c r="E62" s="12"/>
      <c r="F62" s="63"/>
      <c r="G62" s="74"/>
      <c r="H62" s="74"/>
      <c r="I62" s="63"/>
      <c r="J62" s="66"/>
      <c r="L62" s="66"/>
      <c r="M62" s="12"/>
      <c r="N62" s="12"/>
      <c r="O62" s="63"/>
      <c r="P62" s="74"/>
      <c r="Q62" s="74"/>
      <c r="R62" s="63"/>
      <c r="S62" s="66"/>
      <c r="V62" s="13"/>
      <c r="W62" s="13"/>
      <c r="X62" s="13"/>
      <c r="Y62" s="13"/>
      <c r="Z62" s="13"/>
      <c r="AA62" s="13"/>
      <c r="AC62" s="74">
        <v>0.53</v>
      </c>
      <c r="AD62" s="8"/>
      <c r="AE62" s="8"/>
      <c r="AF62" s="8"/>
      <c r="AG62" s="8"/>
      <c r="AH62" s="8"/>
      <c r="AI62" s="10">
        <f t="shared" si="124"/>
        <v>0</v>
      </c>
      <c r="AJ62" s="8"/>
      <c r="AK62" s="32">
        <f t="shared" si="95"/>
        <v>0.53</v>
      </c>
      <c r="AL62" s="54">
        <v>1000</v>
      </c>
      <c r="AM62" s="55">
        <v>538</v>
      </c>
      <c r="AN62" s="41">
        <v>500</v>
      </c>
      <c r="AO62" s="9">
        <v>500</v>
      </c>
      <c r="AP62" s="8"/>
      <c r="AQ62" s="8"/>
      <c r="AR62" s="8">
        <v>-2538</v>
      </c>
      <c r="AS62" s="2">
        <f t="shared" si="64"/>
        <v>2538</v>
      </c>
      <c r="AT62" s="2">
        <f t="shared" si="65"/>
        <v>0</v>
      </c>
      <c r="AU62" s="24">
        <f t="shared" si="3"/>
        <v>-2538</v>
      </c>
      <c r="AV62" s="10">
        <v>0</v>
      </c>
      <c r="AW62" s="42">
        <v>0</v>
      </c>
      <c r="AX62" s="41">
        <f t="shared" si="112"/>
        <v>0</v>
      </c>
      <c r="AY62" s="8">
        <v>24.71</v>
      </c>
      <c r="AZ62" s="9">
        <f t="shared" si="66"/>
        <v>0</v>
      </c>
      <c r="BA62" s="9">
        <v>183</v>
      </c>
      <c r="BB62" s="8">
        <v>-183</v>
      </c>
      <c r="BC62" s="2">
        <f t="shared" si="4"/>
        <v>183</v>
      </c>
      <c r="BD62" s="2">
        <f t="shared" si="5"/>
        <v>0</v>
      </c>
      <c r="BE62" s="24">
        <f t="shared" si="6"/>
        <v>0</v>
      </c>
      <c r="BF62" s="42">
        <f t="shared" ref="BF62:BF69" si="136">+AW62</f>
        <v>0</v>
      </c>
      <c r="BG62" s="41">
        <v>0</v>
      </c>
      <c r="BH62" s="41">
        <f t="shared" si="8"/>
        <v>0</v>
      </c>
      <c r="BI62" s="9">
        <f t="shared" si="9"/>
        <v>212.60940000000002</v>
      </c>
      <c r="BJ62" s="9">
        <v>174.27</v>
      </c>
      <c r="BK62" s="9">
        <f t="shared" si="10"/>
        <v>38.339400000000005</v>
      </c>
      <c r="BL62" s="9"/>
      <c r="BM62" s="10">
        <f>SUMIF(ENERO!$B$2:$B$900,'EDC GENERAL'!$B62,ENERO!$E$2:$E$900)</f>
        <v>0</v>
      </c>
      <c r="BN62" s="10">
        <f t="shared" si="11"/>
        <v>-212.60940000000002</v>
      </c>
      <c r="BO62" s="24">
        <f t="shared" si="12"/>
        <v>212.60940000000002</v>
      </c>
      <c r="BP62" s="41">
        <f t="shared" si="13"/>
        <v>0</v>
      </c>
      <c r="BQ62" s="41">
        <v>5</v>
      </c>
      <c r="BR62" s="41">
        <f t="shared" si="14"/>
        <v>5</v>
      </c>
      <c r="BS62" s="9">
        <f t="shared" si="15"/>
        <v>296.44780000000003</v>
      </c>
      <c r="BT62" s="9">
        <v>242.99</v>
      </c>
      <c r="BU62" s="9">
        <f t="shared" si="16"/>
        <v>53.457799999999999</v>
      </c>
      <c r="BV62" s="9">
        <v>-296.5</v>
      </c>
      <c r="BW62" s="10">
        <f>SUMIF(ENERO!$B$2:$B$900,'EDC GENERAL'!$B62,ENERO!$E$2:$E$900)</f>
        <v>0</v>
      </c>
      <c r="BX62" s="10">
        <f t="shared" si="17"/>
        <v>5.2199999999970714E-2</v>
      </c>
      <c r="BY62" s="24">
        <f t="shared" si="18"/>
        <v>-5.2199999999970714E-2</v>
      </c>
      <c r="BZ62" s="41">
        <f t="shared" si="19"/>
        <v>5</v>
      </c>
      <c r="CA62" s="42">
        <v>16</v>
      </c>
      <c r="CB62" s="41">
        <f t="shared" si="20"/>
        <v>11</v>
      </c>
      <c r="CC62" s="24">
        <f t="shared" si="21"/>
        <v>416.12979999999999</v>
      </c>
      <c r="CD62" s="8">
        <v>341.09</v>
      </c>
      <c r="CE62" s="9">
        <f t="shared" si="125"/>
        <v>75.0398</v>
      </c>
      <c r="CF62" s="8">
        <f t="shared" si="126"/>
        <v>0</v>
      </c>
      <c r="CG62" s="10">
        <v>416</v>
      </c>
      <c r="CH62" s="2">
        <f t="shared" si="23"/>
        <v>0.12979999999998881</v>
      </c>
      <c r="CJ62" s="41">
        <f t="shared" si="24"/>
        <v>16</v>
      </c>
      <c r="CK62" s="42">
        <v>23</v>
      </c>
      <c r="CL62" s="42">
        <f t="shared" si="25"/>
        <v>7</v>
      </c>
      <c r="CM62" s="8">
        <v>153.88999999999999</v>
      </c>
      <c r="CN62" s="9">
        <f t="shared" si="26"/>
        <v>33.855799999999995</v>
      </c>
      <c r="CO62" s="8">
        <f t="shared" si="127"/>
        <v>0</v>
      </c>
      <c r="CP62" s="8">
        <f t="shared" si="127"/>
        <v>0</v>
      </c>
      <c r="CQ62" s="10">
        <f>SUMIF('BANCO JUN'!$B$2:$B$300,'EDC GENERAL'!$B62,'BANCO JUN'!$E$2:$E$300)</f>
        <v>0</v>
      </c>
      <c r="CR62" s="2">
        <f t="shared" si="28"/>
        <v>187.74579999999997</v>
      </c>
      <c r="CT62" s="10">
        <v>34</v>
      </c>
      <c r="CU62" s="42">
        <v>42</v>
      </c>
      <c r="CV62" s="42">
        <f t="shared" si="29"/>
        <v>8</v>
      </c>
      <c r="CW62" s="8">
        <f t="shared" si="128"/>
        <v>17</v>
      </c>
      <c r="CX62" s="8">
        <f t="shared" si="31"/>
        <v>136</v>
      </c>
      <c r="CY62" s="8">
        <f t="shared" si="128"/>
        <v>80</v>
      </c>
      <c r="CZ62" s="8">
        <f t="shared" si="128"/>
        <v>49</v>
      </c>
      <c r="DA62" s="10">
        <f>SUMIF('BANCO JUL'!$B$2:$B$300,'EDC GENERAL'!$B62,'BANCO JUL'!$E$2:$E$300)</f>
        <v>0</v>
      </c>
      <c r="DB62" s="10">
        <f t="shared" si="32"/>
        <v>-265</v>
      </c>
      <c r="DD62" s="42">
        <v>42</v>
      </c>
      <c r="DE62" s="42">
        <v>49</v>
      </c>
      <c r="DF62" s="42">
        <f t="shared" si="33"/>
        <v>7</v>
      </c>
      <c r="DG62" s="8">
        <f t="shared" si="129"/>
        <v>15</v>
      </c>
      <c r="DH62" s="8">
        <f t="shared" si="35"/>
        <v>105</v>
      </c>
      <c r="DI62" s="8">
        <f t="shared" si="129"/>
        <v>80</v>
      </c>
      <c r="DJ62" s="8">
        <f t="shared" si="129"/>
        <v>17</v>
      </c>
      <c r="DK62" s="10">
        <f>SUMIF('BANCO JUL'!$B$2:$B$300,'EDC GENERAL'!$B62,'BANCO JUL'!$E$2:$E$300)</f>
        <v>0</v>
      </c>
      <c r="DL62" s="10">
        <f t="shared" si="36"/>
        <v>-202</v>
      </c>
      <c r="DN62" s="42">
        <v>49</v>
      </c>
      <c r="DO62" s="42">
        <v>56</v>
      </c>
      <c r="DP62" s="42">
        <f t="shared" si="37"/>
        <v>7</v>
      </c>
      <c r="DQ62" s="8">
        <f t="shared" si="130"/>
        <v>16</v>
      </c>
      <c r="DR62" s="8">
        <f t="shared" si="39"/>
        <v>112</v>
      </c>
      <c r="DS62" s="8">
        <f t="shared" si="130"/>
        <v>80</v>
      </c>
      <c r="DT62" s="8">
        <f t="shared" si="130"/>
        <v>63</v>
      </c>
      <c r="DU62" s="10">
        <f>SUMIF('BANCO JUL'!$B$2:$B$300,'EDC GENERAL'!$B62,'BANCO JUL'!$E$2:$E$300)</f>
        <v>0</v>
      </c>
      <c r="DV62" s="10">
        <f t="shared" si="40"/>
        <v>-255</v>
      </c>
      <c r="DX62" s="42">
        <v>56</v>
      </c>
      <c r="DY62" s="42">
        <v>61</v>
      </c>
      <c r="DZ62" s="42">
        <f t="shared" si="41"/>
        <v>5</v>
      </c>
      <c r="EA62" s="8">
        <f t="shared" si="131"/>
        <v>15</v>
      </c>
      <c r="EB62" s="8">
        <f t="shared" si="43"/>
        <v>75</v>
      </c>
      <c r="EC62" s="8">
        <f t="shared" si="131"/>
        <v>80</v>
      </c>
      <c r="ED62" s="8">
        <f t="shared" si="131"/>
        <v>64</v>
      </c>
      <c r="EE62" s="10">
        <f>SUMIF('BANCO JUL'!$B$2:$B$300,'EDC GENERAL'!$B62,'BANCO JUL'!$E$2:$E$300)</f>
        <v>0</v>
      </c>
      <c r="EF62" s="10">
        <f t="shared" si="44"/>
        <v>-219</v>
      </c>
      <c r="EG62" s="24"/>
      <c r="EH62" s="42">
        <v>61</v>
      </c>
      <c r="EI62" s="42">
        <v>71.94</v>
      </c>
      <c r="EJ62" s="41">
        <f t="shared" si="45"/>
        <v>10.939999999999998</v>
      </c>
      <c r="EK62" s="8">
        <f t="shared" si="132"/>
        <v>13.01</v>
      </c>
      <c r="EL62" s="8">
        <f t="shared" si="47"/>
        <v>142.32939999999996</v>
      </c>
      <c r="EM62" s="8">
        <f t="shared" si="132"/>
        <v>80</v>
      </c>
      <c r="EN62" s="8">
        <f t="shared" si="132"/>
        <v>21.79</v>
      </c>
      <c r="EO62" s="10">
        <f>SUMIF('BANCO NOV'!$B$2:$B$300,'EDC GENERAL'!$B62,'BANCO NOV'!$E$2:$E$300)</f>
        <v>0</v>
      </c>
      <c r="EP62" s="10">
        <f t="shared" si="48"/>
        <v>-244.11939999999996</v>
      </c>
      <c r="EQ62" s="24">
        <f t="shared" si="49"/>
        <v>244.11939999999996</v>
      </c>
      <c r="ER62" s="42">
        <v>71.94</v>
      </c>
      <c r="ES62" s="42">
        <v>78</v>
      </c>
      <c r="ET62" s="42">
        <f t="shared" si="50"/>
        <v>6.0600000000000023</v>
      </c>
      <c r="EU62" s="8">
        <f t="shared" si="133"/>
        <v>19.78</v>
      </c>
      <c r="EV62" s="8">
        <f t="shared" si="52"/>
        <v>119.86680000000005</v>
      </c>
      <c r="EW62" s="8">
        <f t="shared" si="133"/>
        <v>80</v>
      </c>
      <c r="EX62" s="8">
        <f t="shared" si="133"/>
        <v>62.02</v>
      </c>
      <c r="EY62" s="10">
        <f>SUMIF('BANCO DIC'!$B$2:$B$300,'EDC GENERAL'!$B62,'BANCO DIC'!$E$2:$E$300)</f>
        <v>0</v>
      </c>
      <c r="EZ62" s="10">
        <f t="shared" si="53"/>
        <v>-261.88680000000005</v>
      </c>
      <c r="FA62" s="24">
        <f t="shared" si="54"/>
        <v>261.88680000000005</v>
      </c>
      <c r="FB62" s="42">
        <v>78</v>
      </c>
      <c r="FC62" s="42">
        <v>86</v>
      </c>
      <c r="FD62" s="42">
        <f t="shared" si="55"/>
        <v>8</v>
      </c>
      <c r="FE62" s="8">
        <f t="shared" si="134"/>
        <v>14.68234064785789</v>
      </c>
      <c r="FF62" s="8">
        <f t="shared" si="57"/>
        <v>117.45872518286312</v>
      </c>
      <c r="FG62" s="8">
        <f t="shared" si="134"/>
        <v>80</v>
      </c>
      <c r="FH62" s="8">
        <f t="shared" si="134"/>
        <v>26.942462147335423</v>
      </c>
      <c r="FI62" s="10">
        <f>SUMIF('BANCO DIC'!$B$2:$B$300,'EDC GENERAL'!$B62,'BANCO DIC'!$E$2:$E$300)</f>
        <v>0</v>
      </c>
      <c r="FJ62" s="10">
        <f t="shared" si="58"/>
        <v>-224.40118733019855</v>
      </c>
      <c r="FK62" s="24">
        <f t="shared" si="59"/>
        <v>224.40118733019855</v>
      </c>
      <c r="FL62" s="42">
        <v>86</v>
      </c>
      <c r="FM62" s="42"/>
      <c r="FN62" s="42">
        <f t="shared" si="60"/>
        <v>-86</v>
      </c>
      <c r="FO62" s="8">
        <f t="shared" si="135"/>
        <v>19.78</v>
      </c>
      <c r="FP62" s="8">
        <f t="shared" si="62"/>
        <v>-1701.0800000000002</v>
      </c>
      <c r="FQ62" s="8">
        <f t="shared" si="135"/>
        <v>80</v>
      </c>
      <c r="FR62" s="8">
        <f t="shared" si="135"/>
        <v>62.02</v>
      </c>
      <c r="FS62" s="10">
        <f>SUMIF('BANCO DIC'!$B$2:$B$300,'EDC GENERAL'!$B62,'BANCO DIC'!$E$2:$E$300)</f>
        <v>0</v>
      </c>
      <c r="FT62" s="10">
        <f t="shared" si="63"/>
        <v>1559.0600000000002</v>
      </c>
    </row>
    <row r="63" spans="1:176" ht="15.75" outlineLevel="1" thickBot="1" x14ac:dyDescent="0.3">
      <c r="A63" s="11" t="s">
        <v>474</v>
      </c>
      <c r="B63" s="74" t="s">
        <v>301</v>
      </c>
      <c r="C63" s="66"/>
      <c r="D63" s="12"/>
      <c r="E63" s="12"/>
      <c r="F63" s="63"/>
      <c r="G63" s="74"/>
      <c r="H63" s="74"/>
      <c r="I63" s="63"/>
      <c r="J63" s="66"/>
      <c r="L63" s="66"/>
      <c r="M63" s="12"/>
      <c r="N63" s="12"/>
      <c r="O63" s="63"/>
      <c r="P63" s="74"/>
      <c r="Q63" s="74"/>
      <c r="R63" s="63"/>
      <c r="S63" s="66"/>
      <c r="V63" s="13"/>
      <c r="W63" s="13"/>
      <c r="X63" s="13"/>
      <c r="Y63" s="13"/>
      <c r="Z63" s="13"/>
      <c r="AA63" s="13"/>
      <c r="AC63" s="74">
        <v>0.54</v>
      </c>
      <c r="AD63" s="8"/>
      <c r="AE63" s="8"/>
      <c r="AF63" s="8"/>
      <c r="AG63" s="8"/>
      <c r="AH63" s="8"/>
      <c r="AI63" s="10">
        <f t="shared" si="124"/>
        <v>0</v>
      </c>
      <c r="AJ63" s="8"/>
      <c r="AK63" s="32">
        <f t="shared" si="95"/>
        <v>0.54</v>
      </c>
      <c r="AL63" s="54">
        <v>1000</v>
      </c>
      <c r="AM63" s="55">
        <v>538</v>
      </c>
      <c r="AN63" s="41">
        <v>500</v>
      </c>
      <c r="AO63" s="9">
        <v>500</v>
      </c>
      <c r="AP63" s="8"/>
      <c r="AQ63" s="8"/>
      <c r="AR63" s="8">
        <v>-2538</v>
      </c>
      <c r="AS63" s="2">
        <f t="shared" si="64"/>
        <v>2538</v>
      </c>
      <c r="AT63" s="2">
        <f t="shared" si="65"/>
        <v>0</v>
      </c>
      <c r="AU63" s="24">
        <f t="shared" si="3"/>
        <v>-2538</v>
      </c>
      <c r="AV63" s="10">
        <v>0</v>
      </c>
      <c r="AW63" s="42">
        <v>0</v>
      </c>
      <c r="AX63" s="41">
        <v>8.5</v>
      </c>
      <c r="AY63" s="8">
        <v>24.71</v>
      </c>
      <c r="AZ63" s="9">
        <f t="shared" si="66"/>
        <v>210.035</v>
      </c>
      <c r="BA63" s="9">
        <v>183</v>
      </c>
      <c r="BB63" s="8">
        <v>-393</v>
      </c>
      <c r="BC63" s="2">
        <f t="shared" si="4"/>
        <v>393.03499999999997</v>
      </c>
      <c r="BD63" s="2">
        <f t="shared" si="5"/>
        <v>3.4999999999968168E-2</v>
      </c>
      <c r="BE63" s="24">
        <f t="shared" si="6"/>
        <v>3.4999999999968168E-2</v>
      </c>
      <c r="BF63" s="42">
        <f t="shared" si="136"/>
        <v>0</v>
      </c>
      <c r="BG63" s="59">
        <v>22</v>
      </c>
      <c r="BH63" s="41">
        <f t="shared" si="8"/>
        <v>22</v>
      </c>
      <c r="BI63" s="9">
        <f t="shared" si="9"/>
        <v>672.39080000000001</v>
      </c>
      <c r="BJ63" s="9">
        <v>551.14</v>
      </c>
      <c r="BK63" s="9">
        <f t="shared" si="10"/>
        <v>121.2508</v>
      </c>
      <c r="BL63" s="9">
        <v>-672</v>
      </c>
      <c r="BM63" s="10">
        <f>SUMIF(ENERO!$B$2:$B$900,'EDC GENERAL'!$B63,ENERO!$E$2:$E$900)</f>
        <v>0</v>
      </c>
      <c r="BN63" s="10">
        <f t="shared" si="11"/>
        <v>-0.39080000000001291</v>
      </c>
      <c r="BO63" s="24">
        <f t="shared" si="12"/>
        <v>0.39080000000001291</v>
      </c>
      <c r="BP63" s="59">
        <f t="shared" si="13"/>
        <v>22</v>
      </c>
      <c r="BQ63" s="98">
        <v>0</v>
      </c>
      <c r="BR63" s="59">
        <v>18</v>
      </c>
      <c r="BS63" s="9">
        <f t="shared" si="15"/>
        <v>571.96039999999994</v>
      </c>
      <c r="BT63" s="9">
        <v>468.82</v>
      </c>
      <c r="BU63" s="9">
        <f t="shared" si="16"/>
        <v>103.1404</v>
      </c>
      <c r="BV63" s="9">
        <f>BV$4</f>
        <v>0</v>
      </c>
      <c r="BW63" s="10">
        <f>SUMIF(ENERO!$B$2:$B$900,'EDC GENERAL'!$B63,ENERO!$E$2:$E$900)</f>
        <v>0</v>
      </c>
      <c r="BX63" s="10">
        <f t="shared" si="17"/>
        <v>-571.96039999999994</v>
      </c>
      <c r="BY63" s="24">
        <f t="shared" si="18"/>
        <v>571.96039999999994</v>
      </c>
      <c r="BZ63" s="106">
        <v>22</v>
      </c>
      <c r="CA63" s="107">
        <v>0</v>
      </c>
      <c r="CB63" s="106">
        <v>15</v>
      </c>
      <c r="CC63" s="24">
        <f t="shared" si="21"/>
        <v>502.274</v>
      </c>
      <c r="CD63" s="8">
        <v>411.7</v>
      </c>
      <c r="CE63" s="9">
        <f t="shared" si="125"/>
        <v>90.573999999999998</v>
      </c>
      <c r="CF63" s="8">
        <f t="shared" si="126"/>
        <v>0</v>
      </c>
      <c r="CG63" s="10">
        <v>602</v>
      </c>
      <c r="CH63" s="2">
        <f t="shared" si="23"/>
        <v>-99.725999999999999</v>
      </c>
      <c r="CJ63" s="41">
        <f t="shared" si="24"/>
        <v>0</v>
      </c>
      <c r="CK63" s="108">
        <v>0</v>
      </c>
      <c r="CL63" s="42">
        <v>16</v>
      </c>
      <c r="CM63" s="8">
        <v>293.5</v>
      </c>
      <c r="CN63" s="9">
        <f t="shared" si="26"/>
        <v>64.570000000000007</v>
      </c>
      <c r="CO63" s="8">
        <f t="shared" si="127"/>
        <v>0</v>
      </c>
      <c r="CP63" s="8">
        <f t="shared" si="127"/>
        <v>0</v>
      </c>
      <c r="CQ63" s="10">
        <f>SUMIF('BANCO JUN'!$B$2:$B$300,'EDC GENERAL'!$B63,'BANCO JUN'!$E$2:$E$300)</f>
        <v>0</v>
      </c>
      <c r="CR63" s="2">
        <f t="shared" si="28"/>
        <v>358.07</v>
      </c>
      <c r="CT63" s="10">
        <v>2</v>
      </c>
      <c r="CU63" s="42">
        <v>3</v>
      </c>
      <c r="CV63" s="42">
        <f t="shared" si="29"/>
        <v>1</v>
      </c>
      <c r="CW63" s="8">
        <f t="shared" si="128"/>
        <v>17</v>
      </c>
      <c r="CX63" s="8">
        <f t="shared" si="31"/>
        <v>17</v>
      </c>
      <c r="CY63" s="8">
        <f t="shared" si="128"/>
        <v>80</v>
      </c>
      <c r="CZ63" s="8">
        <f t="shared" si="128"/>
        <v>49</v>
      </c>
      <c r="DA63" s="10">
        <f>SUMIF('BANCO JUL'!$B$2:$B$300,'EDC GENERAL'!$B63,'BANCO JUL'!$E$2:$E$300)</f>
        <v>0</v>
      </c>
      <c r="DB63" s="10">
        <f t="shared" si="32"/>
        <v>-146</v>
      </c>
      <c r="DD63" s="42">
        <v>3</v>
      </c>
      <c r="DE63" s="42">
        <v>5</v>
      </c>
      <c r="DF63" s="42">
        <f t="shared" si="33"/>
        <v>2</v>
      </c>
      <c r="DG63" s="8">
        <f t="shared" si="129"/>
        <v>15</v>
      </c>
      <c r="DH63" s="8">
        <f t="shared" si="35"/>
        <v>30</v>
      </c>
      <c r="DI63" s="8">
        <f t="shared" si="129"/>
        <v>80</v>
      </c>
      <c r="DJ63" s="8">
        <f t="shared" si="129"/>
        <v>17</v>
      </c>
      <c r="DK63" s="10">
        <f>SUMIF('BANCO JUL'!$B$2:$B$300,'EDC GENERAL'!$B63,'BANCO JUL'!$E$2:$E$300)</f>
        <v>0</v>
      </c>
      <c r="DL63" s="10">
        <f t="shared" si="36"/>
        <v>-127</v>
      </c>
      <c r="DN63" s="42">
        <v>5</v>
      </c>
      <c r="DO63" s="42">
        <v>7</v>
      </c>
      <c r="DP63" s="42">
        <f t="shared" si="37"/>
        <v>2</v>
      </c>
      <c r="DQ63" s="8">
        <f t="shared" si="130"/>
        <v>16</v>
      </c>
      <c r="DR63" s="8">
        <f t="shared" si="39"/>
        <v>32</v>
      </c>
      <c r="DS63" s="8">
        <f t="shared" si="130"/>
        <v>80</v>
      </c>
      <c r="DT63" s="8">
        <f t="shared" si="130"/>
        <v>63</v>
      </c>
      <c r="DU63" s="10">
        <f>SUMIF('BANCO JUL'!$B$2:$B$300,'EDC GENERAL'!$B63,'BANCO JUL'!$E$2:$E$300)</f>
        <v>0</v>
      </c>
      <c r="DV63" s="10">
        <f t="shared" si="40"/>
        <v>-175</v>
      </c>
      <c r="DX63" s="42">
        <v>7</v>
      </c>
      <c r="DY63" s="42">
        <v>8</v>
      </c>
      <c r="DZ63" s="42">
        <f t="shared" si="41"/>
        <v>1</v>
      </c>
      <c r="EA63" s="8">
        <f t="shared" si="131"/>
        <v>15</v>
      </c>
      <c r="EB63" s="8">
        <f t="shared" si="43"/>
        <v>15</v>
      </c>
      <c r="EC63" s="8">
        <f t="shared" si="131"/>
        <v>80</v>
      </c>
      <c r="ED63" s="8">
        <f t="shared" si="131"/>
        <v>64</v>
      </c>
      <c r="EE63" s="10">
        <f>SUMIF('BANCO JUL'!$B$2:$B$300,'EDC GENERAL'!$B63,'BANCO JUL'!$E$2:$E$300)</f>
        <v>0</v>
      </c>
      <c r="EF63" s="10">
        <f t="shared" si="44"/>
        <v>-159</v>
      </c>
      <c r="EG63" s="49" t="s">
        <v>62</v>
      </c>
      <c r="EH63" s="50">
        <v>8</v>
      </c>
      <c r="EI63" s="50"/>
      <c r="EJ63" s="51"/>
      <c r="EK63" s="52">
        <f t="shared" si="132"/>
        <v>13.01</v>
      </c>
      <c r="EL63" s="52">
        <f t="shared" si="47"/>
        <v>0</v>
      </c>
      <c r="EM63" s="52">
        <f t="shared" si="132"/>
        <v>80</v>
      </c>
      <c r="EN63" s="52">
        <f t="shared" si="132"/>
        <v>21.79</v>
      </c>
      <c r="EO63" s="53">
        <f>SUMIF('BANCO NOV'!$B$2:$B$300,'EDC GENERAL'!$B63,'BANCO NOV'!$E$2:$E$300)</f>
        <v>0</v>
      </c>
      <c r="EP63" s="10">
        <f t="shared" si="48"/>
        <v>-101.78999999999999</v>
      </c>
      <c r="EQ63" s="24">
        <f t="shared" si="49"/>
        <v>101.78999999999999</v>
      </c>
      <c r="ER63" s="50">
        <v>8</v>
      </c>
      <c r="ES63" s="42">
        <v>11</v>
      </c>
      <c r="ET63" s="42">
        <f t="shared" si="50"/>
        <v>3</v>
      </c>
      <c r="EU63" s="8">
        <f t="shared" si="133"/>
        <v>19.78</v>
      </c>
      <c r="EV63" s="8">
        <f t="shared" si="52"/>
        <v>59.34</v>
      </c>
      <c r="EW63" s="8">
        <f t="shared" si="133"/>
        <v>80</v>
      </c>
      <c r="EX63" s="8">
        <f t="shared" si="133"/>
        <v>62.02</v>
      </c>
      <c r="EY63" s="10">
        <f>SUMIF('BANCO DIC'!$B$2:$B$300,'EDC GENERAL'!$B63,'BANCO DIC'!$E$2:$E$300)</f>
        <v>0</v>
      </c>
      <c r="EZ63" s="10">
        <f t="shared" si="53"/>
        <v>-201.36</v>
      </c>
      <c r="FA63" s="24">
        <f t="shared" si="54"/>
        <v>201.36</v>
      </c>
      <c r="FB63" s="42">
        <v>11</v>
      </c>
      <c r="FC63" s="42">
        <v>19.09</v>
      </c>
      <c r="FD63" s="42">
        <f t="shared" si="55"/>
        <v>8.09</v>
      </c>
      <c r="FE63" s="8">
        <f t="shared" si="134"/>
        <v>14.68234064785789</v>
      </c>
      <c r="FF63" s="8">
        <f t="shared" si="57"/>
        <v>118.78013584117032</v>
      </c>
      <c r="FG63" s="8">
        <f t="shared" si="134"/>
        <v>80</v>
      </c>
      <c r="FH63" s="8">
        <f t="shared" si="134"/>
        <v>26.942462147335423</v>
      </c>
      <c r="FI63" s="10">
        <f>SUMIF('BANCO DIC'!$B$2:$B$300,'EDC GENERAL'!$B63,'BANCO DIC'!$E$2:$E$300)</f>
        <v>0</v>
      </c>
      <c r="FJ63" s="10">
        <f t="shared" si="58"/>
        <v>-225.72259798850573</v>
      </c>
      <c r="FK63" s="24">
        <f t="shared" si="59"/>
        <v>225.72259798850573</v>
      </c>
      <c r="FL63" s="42">
        <v>19.09</v>
      </c>
      <c r="FM63" s="42"/>
      <c r="FN63" s="42">
        <f t="shared" si="60"/>
        <v>-19.09</v>
      </c>
      <c r="FO63" s="8">
        <f t="shared" si="135"/>
        <v>19.78</v>
      </c>
      <c r="FP63" s="8">
        <f t="shared" si="62"/>
        <v>-377.60020000000003</v>
      </c>
      <c r="FQ63" s="8">
        <f t="shared" si="135"/>
        <v>80</v>
      </c>
      <c r="FR63" s="8">
        <f t="shared" si="135"/>
        <v>62.02</v>
      </c>
      <c r="FS63" s="10">
        <f>SUMIF('BANCO DIC'!$B$2:$B$300,'EDC GENERAL'!$B63,'BANCO DIC'!$E$2:$E$300)</f>
        <v>0</v>
      </c>
      <c r="FT63" s="10">
        <f t="shared" si="63"/>
        <v>235.58020000000002</v>
      </c>
    </row>
    <row r="64" spans="1:176" ht="15.75" outlineLevel="1" thickBot="1" x14ac:dyDescent="0.3">
      <c r="A64" s="11" t="s">
        <v>475</v>
      </c>
      <c r="B64" s="74" t="s">
        <v>302</v>
      </c>
      <c r="C64" s="66"/>
      <c r="D64" s="12"/>
      <c r="E64" s="12"/>
      <c r="F64" s="63"/>
      <c r="G64" s="74"/>
      <c r="H64" s="74"/>
      <c r="I64" s="63"/>
      <c r="J64" s="66"/>
      <c r="L64" s="66"/>
      <c r="M64" s="12"/>
      <c r="N64" s="12"/>
      <c r="O64" s="63"/>
      <c r="P64" s="74"/>
      <c r="Q64" s="74"/>
      <c r="R64" s="63"/>
      <c r="S64" s="66"/>
      <c r="V64" s="13"/>
      <c r="W64" s="13"/>
      <c r="X64" s="13"/>
      <c r="Y64" s="13"/>
      <c r="Z64" s="13"/>
      <c r="AA64" s="13"/>
      <c r="AC64" s="74">
        <v>0.55000000000000004</v>
      </c>
      <c r="AD64" s="8"/>
      <c r="AE64" s="8"/>
      <c r="AF64" s="8"/>
      <c r="AG64" s="8"/>
      <c r="AH64" s="8"/>
      <c r="AI64" s="10">
        <f t="shared" si="124"/>
        <v>0</v>
      </c>
      <c r="AJ64" s="8"/>
      <c r="AK64" s="32">
        <f t="shared" si="95"/>
        <v>0.55000000000000004</v>
      </c>
      <c r="AL64" s="54">
        <v>1000</v>
      </c>
      <c r="AM64" s="55">
        <v>538</v>
      </c>
      <c r="AN64" s="41">
        <v>500</v>
      </c>
      <c r="AO64" s="9">
        <v>500</v>
      </c>
      <c r="AP64" s="8"/>
      <c r="AQ64" s="8"/>
      <c r="AR64" s="8">
        <v>-2538</v>
      </c>
      <c r="AS64" s="2">
        <f t="shared" si="64"/>
        <v>2538</v>
      </c>
      <c r="AT64" s="2">
        <f t="shared" si="65"/>
        <v>0</v>
      </c>
      <c r="AU64" s="24">
        <f t="shared" si="3"/>
        <v>-2538</v>
      </c>
      <c r="AV64" s="10">
        <v>95</v>
      </c>
      <c r="AW64" s="42">
        <v>99.5</v>
      </c>
      <c r="AX64" s="41">
        <f t="shared" si="112"/>
        <v>4.5</v>
      </c>
      <c r="AY64" s="8">
        <v>24.71</v>
      </c>
      <c r="AZ64" s="9">
        <f t="shared" si="66"/>
        <v>111.19500000000001</v>
      </c>
      <c r="BA64" s="9">
        <v>183</v>
      </c>
      <c r="BB64" s="8">
        <v>-294</v>
      </c>
      <c r="BC64" s="2">
        <f t="shared" si="4"/>
        <v>294.19499999999999</v>
      </c>
      <c r="BD64" s="2">
        <f t="shared" si="5"/>
        <v>0.19499999999999318</v>
      </c>
      <c r="BE64" s="24">
        <f t="shared" si="6"/>
        <v>0.19499999999999318</v>
      </c>
      <c r="BF64" s="42">
        <f t="shared" si="136"/>
        <v>99.5</v>
      </c>
      <c r="BG64" s="41">
        <v>105</v>
      </c>
      <c r="BH64" s="41">
        <v>6</v>
      </c>
      <c r="BI64" s="9">
        <f t="shared" si="9"/>
        <v>314.9674</v>
      </c>
      <c r="BJ64" s="9">
        <v>258.17</v>
      </c>
      <c r="BK64" s="9">
        <f t="shared" si="10"/>
        <v>56.797400000000003</v>
      </c>
      <c r="BL64" s="9">
        <v>-315</v>
      </c>
      <c r="BM64" s="10">
        <f>SUMIF(ENERO!$B$2:$B$900,'EDC GENERAL'!$B64,ENERO!$E$2:$E$900)</f>
        <v>0</v>
      </c>
      <c r="BN64" s="10">
        <f t="shared" si="11"/>
        <v>3.2600000000002183E-2</v>
      </c>
      <c r="BO64" s="24">
        <f t="shared" si="12"/>
        <v>-3.2600000000002183E-2</v>
      </c>
      <c r="BP64" s="41">
        <f t="shared" si="13"/>
        <v>105</v>
      </c>
      <c r="BQ64" s="41">
        <v>107</v>
      </c>
      <c r="BR64" s="41">
        <f t="shared" si="14"/>
        <v>2</v>
      </c>
      <c r="BS64" s="9">
        <f t="shared" si="15"/>
        <v>244.488</v>
      </c>
      <c r="BT64" s="9">
        <v>200.4</v>
      </c>
      <c r="BU64" s="9">
        <f t="shared" si="16"/>
        <v>44.088000000000001</v>
      </c>
      <c r="BV64" s="9">
        <v>-245</v>
      </c>
      <c r="BW64" s="10">
        <f>SUMIF(ENERO!$B$2:$B$900,'EDC GENERAL'!$B64,ENERO!$E$2:$E$900)</f>
        <v>0</v>
      </c>
      <c r="BX64" s="10">
        <f t="shared" si="17"/>
        <v>0.51200000000000045</v>
      </c>
      <c r="BY64" s="24">
        <f t="shared" si="18"/>
        <v>-0.51200000000000045</v>
      </c>
      <c r="BZ64" s="41">
        <f t="shared" si="19"/>
        <v>107</v>
      </c>
      <c r="CA64" s="42">
        <v>108</v>
      </c>
      <c r="CB64" s="41">
        <f t="shared" si="20"/>
        <v>1</v>
      </c>
      <c r="CC64" s="24">
        <f t="shared" si="21"/>
        <v>228.28640000000001</v>
      </c>
      <c r="CD64" s="8">
        <v>187.12</v>
      </c>
      <c r="CE64" s="9">
        <f t="shared" si="125"/>
        <v>41.166400000000003</v>
      </c>
      <c r="CF64" s="8">
        <f t="shared" si="126"/>
        <v>0</v>
      </c>
      <c r="CG64" s="10">
        <f>SUMIF('BANCO MAY'!$B$2:$B$300,'EDC GENERAL'!$B64,'BANCO MAY'!$E$2:$E$300)</f>
        <v>0</v>
      </c>
      <c r="CH64" s="2">
        <f t="shared" si="23"/>
        <v>228.28640000000001</v>
      </c>
      <c r="CJ64" s="41">
        <f t="shared" si="24"/>
        <v>108</v>
      </c>
      <c r="CK64" s="42">
        <v>108</v>
      </c>
      <c r="CL64" s="42">
        <v>1</v>
      </c>
      <c r="CM64" s="8">
        <v>65.98</v>
      </c>
      <c r="CN64" s="9">
        <f t="shared" si="26"/>
        <v>14.515600000000001</v>
      </c>
      <c r="CO64" s="8">
        <f t="shared" si="127"/>
        <v>0</v>
      </c>
      <c r="CP64" s="8">
        <f t="shared" si="127"/>
        <v>0</v>
      </c>
      <c r="CQ64" s="10">
        <f>SUMIF('BANCO JUN'!$B$2:$B$300,'EDC GENERAL'!$B64,'BANCO JUN'!$E$2:$E$300)</f>
        <v>0</v>
      </c>
      <c r="CR64" s="2">
        <f t="shared" si="28"/>
        <v>80.49560000000001</v>
      </c>
      <c r="CT64" s="10">
        <v>16</v>
      </c>
      <c r="CU64" s="42">
        <v>20</v>
      </c>
      <c r="CV64" s="42">
        <f t="shared" si="29"/>
        <v>4</v>
      </c>
      <c r="CW64" s="8">
        <f t="shared" si="128"/>
        <v>17</v>
      </c>
      <c r="CX64" s="8">
        <f t="shared" si="31"/>
        <v>68</v>
      </c>
      <c r="CY64" s="8">
        <f t="shared" si="128"/>
        <v>80</v>
      </c>
      <c r="CZ64" s="8">
        <f t="shared" si="128"/>
        <v>49</v>
      </c>
      <c r="DA64" s="10">
        <f>SUMIF('BANCO JUL'!$B$2:$B$300,'EDC GENERAL'!$B64,'BANCO JUL'!$E$2:$E$300)</f>
        <v>0</v>
      </c>
      <c r="DB64" s="10">
        <f t="shared" si="32"/>
        <v>-197</v>
      </c>
      <c r="DD64" s="42">
        <v>20</v>
      </c>
      <c r="DE64" s="42">
        <v>23</v>
      </c>
      <c r="DF64" s="42">
        <f t="shared" si="33"/>
        <v>3</v>
      </c>
      <c r="DG64" s="8">
        <f t="shared" si="129"/>
        <v>15</v>
      </c>
      <c r="DH64" s="8">
        <f t="shared" si="35"/>
        <v>45</v>
      </c>
      <c r="DI64" s="8">
        <f t="shared" si="129"/>
        <v>80</v>
      </c>
      <c r="DJ64" s="8">
        <f t="shared" si="129"/>
        <v>17</v>
      </c>
      <c r="DK64" s="10">
        <f>SUMIF('BANCO JUL'!$B$2:$B$300,'EDC GENERAL'!$B64,'BANCO JUL'!$E$2:$E$300)</f>
        <v>0</v>
      </c>
      <c r="DL64" s="10">
        <f t="shared" si="36"/>
        <v>-142</v>
      </c>
      <c r="DN64" s="42">
        <v>23</v>
      </c>
      <c r="DO64" s="42">
        <v>26</v>
      </c>
      <c r="DP64" s="42">
        <f t="shared" si="37"/>
        <v>3</v>
      </c>
      <c r="DQ64" s="8">
        <f t="shared" si="130"/>
        <v>16</v>
      </c>
      <c r="DR64" s="8">
        <f t="shared" si="39"/>
        <v>48</v>
      </c>
      <c r="DS64" s="8">
        <f t="shared" si="130"/>
        <v>80</v>
      </c>
      <c r="DT64" s="8">
        <f t="shared" si="130"/>
        <v>63</v>
      </c>
      <c r="DU64" s="10">
        <f>SUMIF('BANCO JUL'!$B$2:$B$300,'EDC GENERAL'!$B64,'BANCO JUL'!$E$2:$E$300)</f>
        <v>0</v>
      </c>
      <c r="DV64" s="10">
        <f t="shared" si="40"/>
        <v>-191</v>
      </c>
      <c r="DX64" s="42">
        <v>26</v>
      </c>
      <c r="DY64" s="42">
        <v>30</v>
      </c>
      <c r="DZ64" s="42">
        <f t="shared" si="41"/>
        <v>4</v>
      </c>
      <c r="EA64" s="8">
        <f t="shared" si="131"/>
        <v>15</v>
      </c>
      <c r="EB64" s="8">
        <f t="shared" si="43"/>
        <v>60</v>
      </c>
      <c r="EC64" s="8">
        <f t="shared" si="131"/>
        <v>80</v>
      </c>
      <c r="ED64" s="8">
        <f t="shared" si="131"/>
        <v>64</v>
      </c>
      <c r="EE64" s="10">
        <f>SUMIF('BANCO JUL'!$B$2:$B$300,'EDC GENERAL'!$B64,'BANCO JUL'!$E$2:$E$300)</f>
        <v>0</v>
      </c>
      <c r="EF64" s="10">
        <f t="shared" si="44"/>
        <v>-204</v>
      </c>
      <c r="EG64" s="24"/>
      <c r="EH64" s="42">
        <v>30</v>
      </c>
      <c r="EI64" s="42">
        <v>36.798200000000001</v>
      </c>
      <c r="EJ64" s="41">
        <f t="shared" si="45"/>
        <v>6.7982000000000014</v>
      </c>
      <c r="EK64" s="8">
        <f t="shared" si="132"/>
        <v>13.01</v>
      </c>
      <c r="EL64" s="8">
        <f t="shared" si="47"/>
        <v>88.444582000000011</v>
      </c>
      <c r="EM64" s="8">
        <f t="shared" si="132"/>
        <v>80</v>
      </c>
      <c r="EN64" s="8">
        <f t="shared" si="132"/>
        <v>21.79</v>
      </c>
      <c r="EO64" s="10">
        <f>SUMIF('BANCO NOV'!$B$2:$B$300,'EDC GENERAL'!$B64,'BANCO NOV'!$E$2:$E$300)</f>
        <v>0</v>
      </c>
      <c r="EP64" s="10">
        <f t="shared" si="48"/>
        <v>-190.23458200000002</v>
      </c>
      <c r="EQ64" s="24">
        <f t="shared" si="49"/>
        <v>190.23458200000002</v>
      </c>
      <c r="ER64" s="42">
        <v>36.798200000000001</v>
      </c>
      <c r="ES64" s="42">
        <v>39</v>
      </c>
      <c r="ET64" s="42">
        <f t="shared" si="50"/>
        <v>2.2017999999999986</v>
      </c>
      <c r="EU64" s="8">
        <f t="shared" si="133"/>
        <v>19.78</v>
      </c>
      <c r="EV64" s="8">
        <f t="shared" si="52"/>
        <v>43.551603999999976</v>
      </c>
      <c r="EW64" s="8">
        <f t="shared" si="133"/>
        <v>80</v>
      </c>
      <c r="EX64" s="8">
        <f t="shared" si="133"/>
        <v>62.02</v>
      </c>
      <c r="EY64" s="10">
        <f>SUMIF('BANCO DIC'!$B$2:$B$300,'EDC GENERAL'!$B64,'BANCO DIC'!$E$2:$E$300)</f>
        <v>0</v>
      </c>
      <c r="EZ64" s="10">
        <f t="shared" si="53"/>
        <v>-185.57160399999998</v>
      </c>
      <c r="FA64" s="24">
        <f t="shared" si="54"/>
        <v>185.57160399999998</v>
      </c>
      <c r="FB64" s="42">
        <v>39</v>
      </c>
      <c r="FC64" s="42">
        <v>42.518999999999998</v>
      </c>
      <c r="FD64" s="42">
        <f t="shared" si="55"/>
        <v>3.5189999999999984</v>
      </c>
      <c r="FE64" s="8">
        <f t="shared" si="134"/>
        <v>14.68234064785789</v>
      </c>
      <c r="FF64" s="8">
        <f t="shared" si="57"/>
        <v>51.667156739811894</v>
      </c>
      <c r="FG64" s="8">
        <f t="shared" si="134"/>
        <v>80</v>
      </c>
      <c r="FH64" s="8">
        <f t="shared" si="134"/>
        <v>26.942462147335423</v>
      </c>
      <c r="FI64" s="10">
        <f>SUMIF('BANCO DIC'!$B$2:$B$300,'EDC GENERAL'!$B64,'BANCO DIC'!$E$2:$E$300)</f>
        <v>0</v>
      </c>
      <c r="FJ64" s="10">
        <f t="shared" si="58"/>
        <v>-158.60961888714732</v>
      </c>
      <c r="FK64" s="24">
        <f t="shared" si="59"/>
        <v>158.60961888714732</v>
      </c>
      <c r="FL64" s="42">
        <v>42.518999999999998</v>
      </c>
      <c r="FM64" s="42"/>
      <c r="FN64" s="42">
        <f t="shared" si="60"/>
        <v>-42.518999999999998</v>
      </c>
      <c r="FO64" s="8">
        <f t="shared" si="135"/>
        <v>19.78</v>
      </c>
      <c r="FP64" s="8">
        <f t="shared" si="62"/>
        <v>-841.02582000000007</v>
      </c>
      <c r="FQ64" s="8">
        <f t="shared" si="135"/>
        <v>80</v>
      </c>
      <c r="FR64" s="8">
        <f t="shared" si="135"/>
        <v>62.02</v>
      </c>
      <c r="FS64" s="10">
        <f>SUMIF('BANCO DIC'!$B$2:$B$300,'EDC GENERAL'!$B64,'BANCO DIC'!$E$2:$E$300)</f>
        <v>0</v>
      </c>
      <c r="FT64" s="10">
        <f t="shared" si="63"/>
        <v>699.00582000000009</v>
      </c>
    </row>
    <row r="65" spans="1:176" ht="15.75" outlineLevel="1" thickBot="1" x14ac:dyDescent="0.3">
      <c r="A65" s="11" t="s">
        <v>476</v>
      </c>
      <c r="B65" s="74" t="s">
        <v>303</v>
      </c>
      <c r="C65" s="66"/>
      <c r="D65" s="12"/>
      <c r="E65" s="12"/>
      <c r="F65" s="63"/>
      <c r="G65" s="74"/>
      <c r="H65" s="74"/>
      <c r="I65" s="63"/>
      <c r="J65" s="66"/>
      <c r="L65" s="66"/>
      <c r="M65" s="12"/>
      <c r="N65" s="12"/>
      <c r="O65" s="63"/>
      <c r="P65" s="74"/>
      <c r="Q65" s="74"/>
      <c r="R65" s="63"/>
      <c r="S65" s="66"/>
      <c r="V65" s="13"/>
      <c r="W65" s="13"/>
      <c r="X65" s="13"/>
      <c r="Y65" s="13"/>
      <c r="Z65" s="13"/>
      <c r="AA65" s="13"/>
      <c r="AC65" s="74">
        <v>0.56000000000000005</v>
      </c>
      <c r="AD65" s="8"/>
      <c r="AE65" s="8"/>
      <c r="AF65" s="8"/>
      <c r="AG65" s="8"/>
      <c r="AH65" s="8"/>
      <c r="AI65" s="10">
        <f t="shared" si="124"/>
        <v>0</v>
      </c>
      <c r="AJ65" s="8"/>
      <c r="AK65" s="32">
        <f t="shared" si="95"/>
        <v>0.56000000000000005</v>
      </c>
      <c r="AL65" s="54">
        <v>1000</v>
      </c>
      <c r="AM65" s="55">
        <v>538</v>
      </c>
      <c r="AN65" s="41">
        <v>500</v>
      </c>
      <c r="AO65" s="9">
        <v>500</v>
      </c>
      <c r="AP65" s="8"/>
      <c r="AQ65" s="8"/>
      <c r="AR65" s="8">
        <v>-2538</v>
      </c>
      <c r="AS65" s="2">
        <f t="shared" si="64"/>
        <v>2538</v>
      </c>
      <c r="AT65" s="2">
        <f t="shared" si="65"/>
        <v>0</v>
      </c>
      <c r="AU65" s="24">
        <f t="shared" si="3"/>
        <v>-2538</v>
      </c>
      <c r="AV65" s="10">
        <v>0</v>
      </c>
      <c r="AW65" s="42">
        <v>0</v>
      </c>
      <c r="AX65" s="41">
        <v>8.5</v>
      </c>
      <c r="AY65" s="8">
        <v>24.71</v>
      </c>
      <c r="AZ65" s="9">
        <f t="shared" si="66"/>
        <v>210.035</v>
      </c>
      <c r="BA65" s="9">
        <v>183</v>
      </c>
      <c r="BB65" s="8">
        <v>-394</v>
      </c>
      <c r="BC65" s="2">
        <f t="shared" si="4"/>
        <v>393.03499999999997</v>
      </c>
      <c r="BD65" s="2">
        <f t="shared" si="5"/>
        <v>-0.96500000000003183</v>
      </c>
      <c r="BE65" s="24">
        <f t="shared" si="6"/>
        <v>-0.96500000000003183</v>
      </c>
      <c r="BF65" s="42">
        <f t="shared" si="136"/>
        <v>0</v>
      </c>
      <c r="BG65" s="59">
        <v>22</v>
      </c>
      <c r="BH65" s="41">
        <f t="shared" si="8"/>
        <v>22</v>
      </c>
      <c r="BI65" s="9">
        <f t="shared" si="9"/>
        <v>672.39080000000001</v>
      </c>
      <c r="BJ65" s="9">
        <v>551.14</v>
      </c>
      <c r="BK65" s="9">
        <f t="shared" si="10"/>
        <v>121.2508</v>
      </c>
      <c r="BL65" s="9">
        <v>-672</v>
      </c>
      <c r="BM65" s="10">
        <f>SUMIF(ENERO!$B$2:$B$900,'EDC GENERAL'!$B65,ENERO!$E$2:$E$900)</f>
        <v>0</v>
      </c>
      <c r="BN65" s="10">
        <f t="shared" si="11"/>
        <v>-0.39080000000001291</v>
      </c>
      <c r="BO65" s="24">
        <f t="shared" si="12"/>
        <v>0.39080000000001291</v>
      </c>
      <c r="BP65" s="59">
        <f t="shared" si="13"/>
        <v>22</v>
      </c>
      <c r="BQ65" s="98">
        <v>0</v>
      </c>
      <c r="BR65" s="59">
        <v>18</v>
      </c>
      <c r="BS65" s="9">
        <f t="shared" si="15"/>
        <v>571.96039999999994</v>
      </c>
      <c r="BT65" s="9">
        <v>468.82</v>
      </c>
      <c r="BU65" s="9">
        <f t="shared" si="16"/>
        <v>103.1404</v>
      </c>
      <c r="BV65" s="9">
        <v>-571</v>
      </c>
      <c r="BW65" s="10">
        <f>SUMIF(ENERO!$B$2:$B$900,'EDC GENERAL'!$B65,ENERO!$E$2:$E$900)</f>
        <v>0</v>
      </c>
      <c r="BX65" s="10">
        <f t="shared" si="17"/>
        <v>-0.96039999999993597</v>
      </c>
      <c r="BY65" s="24">
        <f t="shared" si="18"/>
        <v>0.96039999999993597</v>
      </c>
      <c r="BZ65" s="106">
        <f t="shared" si="19"/>
        <v>0</v>
      </c>
      <c r="CA65" s="107">
        <v>1</v>
      </c>
      <c r="CB65" s="106">
        <v>3</v>
      </c>
      <c r="CC65" s="24">
        <f t="shared" si="21"/>
        <v>261.22640000000001</v>
      </c>
      <c r="CD65" s="8">
        <v>214.12</v>
      </c>
      <c r="CE65" s="9">
        <f t="shared" si="125"/>
        <v>47.106400000000001</v>
      </c>
      <c r="CF65" s="8">
        <f t="shared" si="126"/>
        <v>0</v>
      </c>
      <c r="CG65" s="10">
        <v>261</v>
      </c>
      <c r="CH65" s="2">
        <f t="shared" si="23"/>
        <v>0.22640000000001237</v>
      </c>
      <c r="CJ65" s="41">
        <f t="shared" si="24"/>
        <v>1</v>
      </c>
      <c r="CK65" s="42">
        <v>3</v>
      </c>
      <c r="CL65" s="42">
        <f t="shared" si="25"/>
        <v>2</v>
      </c>
      <c r="CM65" s="8">
        <v>79.44</v>
      </c>
      <c r="CN65" s="9">
        <f t="shared" si="26"/>
        <v>17.476800000000001</v>
      </c>
      <c r="CO65" s="8">
        <f t="shared" si="127"/>
        <v>0</v>
      </c>
      <c r="CP65" s="8">
        <f t="shared" si="127"/>
        <v>0</v>
      </c>
      <c r="CQ65" s="10">
        <f>SUMIF('BANCO JUN'!$B$2:$B$300,'EDC GENERAL'!$B65,'BANCO JUN'!$E$2:$E$300)</f>
        <v>0</v>
      </c>
      <c r="CR65" s="2">
        <f t="shared" si="28"/>
        <v>96.916799999999995</v>
      </c>
      <c r="CT65" s="10">
        <v>20</v>
      </c>
      <c r="CU65" s="42">
        <v>27</v>
      </c>
      <c r="CV65" s="42">
        <f t="shared" si="29"/>
        <v>7</v>
      </c>
      <c r="CW65" s="8">
        <f t="shared" si="128"/>
        <v>17</v>
      </c>
      <c r="CX65" s="8">
        <f t="shared" si="31"/>
        <v>119</v>
      </c>
      <c r="CY65" s="8">
        <f t="shared" si="128"/>
        <v>80</v>
      </c>
      <c r="CZ65" s="8">
        <f t="shared" si="128"/>
        <v>49</v>
      </c>
      <c r="DA65" s="10">
        <f>SUMIF('BANCO JUL'!$B$2:$B$300,'EDC GENERAL'!$B65,'BANCO JUL'!$E$2:$E$300)</f>
        <v>0</v>
      </c>
      <c r="DB65" s="10">
        <f t="shared" si="32"/>
        <v>-248</v>
      </c>
      <c r="DD65" s="42">
        <v>27</v>
      </c>
      <c r="DE65" s="42">
        <v>34</v>
      </c>
      <c r="DF65" s="42">
        <f t="shared" si="33"/>
        <v>7</v>
      </c>
      <c r="DG65" s="8">
        <f t="shared" si="129"/>
        <v>15</v>
      </c>
      <c r="DH65" s="8">
        <f t="shared" si="35"/>
        <v>105</v>
      </c>
      <c r="DI65" s="8">
        <f t="shared" si="129"/>
        <v>80</v>
      </c>
      <c r="DJ65" s="8">
        <f t="shared" si="129"/>
        <v>17</v>
      </c>
      <c r="DK65" s="10">
        <f>SUMIF('BANCO JUL'!$B$2:$B$300,'EDC GENERAL'!$B65,'BANCO JUL'!$E$2:$E$300)</f>
        <v>0</v>
      </c>
      <c r="DL65" s="10">
        <f t="shared" si="36"/>
        <v>-202</v>
      </c>
      <c r="DN65" s="42">
        <v>34</v>
      </c>
      <c r="DO65" s="42">
        <v>38</v>
      </c>
      <c r="DP65" s="42">
        <f t="shared" si="37"/>
        <v>4</v>
      </c>
      <c r="DQ65" s="8">
        <f t="shared" si="130"/>
        <v>16</v>
      </c>
      <c r="DR65" s="8">
        <f t="shared" si="39"/>
        <v>64</v>
      </c>
      <c r="DS65" s="8">
        <f t="shared" si="130"/>
        <v>80</v>
      </c>
      <c r="DT65" s="8">
        <f t="shared" si="130"/>
        <v>63</v>
      </c>
      <c r="DU65" s="10">
        <f>SUMIF('BANCO JUL'!$B$2:$B$300,'EDC GENERAL'!$B65,'BANCO JUL'!$E$2:$E$300)</f>
        <v>0</v>
      </c>
      <c r="DV65" s="10">
        <f t="shared" si="40"/>
        <v>-207</v>
      </c>
      <c r="DX65" s="42">
        <v>38</v>
      </c>
      <c r="DY65" s="42">
        <v>43</v>
      </c>
      <c r="DZ65" s="42">
        <f t="shared" si="41"/>
        <v>5</v>
      </c>
      <c r="EA65" s="8">
        <f t="shared" si="131"/>
        <v>15</v>
      </c>
      <c r="EB65" s="8">
        <f t="shared" si="43"/>
        <v>75</v>
      </c>
      <c r="EC65" s="8">
        <f t="shared" si="131"/>
        <v>80</v>
      </c>
      <c r="ED65" s="8">
        <f t="shared" si="131"/>
        <v>64</v>
      </c>
      <c r="EE65" s="10">
        <f>SUMIF('BANCO JUL'!$B$2:$B$300,'EDC GENERAL'!$B65,'BANCO JUL'!$E$2:$E$300)</f>
        <v>0</v>
      </c>
      <c r="EF65" s="10">
        <f t="shared" si="44"/>
        <v>-219</v>
      </c>
      <c r="EG65" s="24"/>
      <c r="EH65" s="42">
        <v>43</v>
      </c>
      <c r="EI65" s="42">
        <v>48.135399999999997</v>
      </c>
      <c r="EJ65" s="41">
        <f t="shared" si="45"/>
        <v>5.1353999999999971</v>
      </c>
      <c r="EK65" s="8">
        <f t="shared" si="132"/>
        <v>13.01</v>
      </c>
      <c r="EL65" s="8">
        <f t="shared" si="47"/>
        <v>66.811553999999958</v>
      </c>
      <c r="EM65" s="8">
        <f t="shared" si="132"/>
        <v>80</v>
      </c>
      <c r="EN65" s="8">
        <f t="shared" si="132"/>
        <v>21.79</v>
      </c>
      <c r="EO65" s="10">
        <f>SUMIF('BANCO NOV'!$B$2:$B$300,'EDC GENERAL'!$B65,'BANCO NOV'!$E$2:$E$300)</f>
        <v>0</v>
      </c>
      <c r="EP65" s="10">
        <f t="shared" si="48"/>
        <v>-168.60155399999994</v>
      </c>
      <c r="EQ65" s="24">
        <f t="shared" si="49"/>
        <v>168.60155399999994</v>
      </c>
      <c r="ER65" s="42">
        <v>48.135399999999997</v>
      </c>
      <c r="ES65" s="42">
        <v>53.228999999999999</v>
      </c>
      <c r="ET65" s="42">
        <f t="shared" si="50"/>
        <v>5.0936000000000021</v>
      </c>
      <c r="EU65" s="8">
        <f t="shared" si="133"/>
        <v>19.78</v>
      </c>
      <c r="EV65" s="8">
        <f t="shared" si="52"/>
        <v>100.75140800000005</v>
      </c>
      <c r="EW65" s="8">
        <f t="shared" si="133"/>
        <v>80</v>
      </c>
      <c r="EX65" s="8">
        <f t="shared" si="133"/>
        <v>62.02</v>
      </c>
      <c r="EY65" s="10">
        <f>SUMIF('BANCO DIC'!$B$2:$B$300,'EDC GENERAL'!$B65,'BANCO DIC'!$E$2:$E$300)</f>
        <v>0</v>
      </c>
      <c r="EZ65" s="10">
        <f t="shared" si="53"/>
        <v>-242.77140800000006</v>
      </c>
      <c r="FA65" s="24">
        <f t="shared" si="54"/>
        <v>242.77140800000006</v>
      </c>
      <c r="FB65" s="42">
        <v>53.228999999999999</v>
      </c>
      <c r="FC65" s="42">
        <v>59.293999999999997</v>
      </c>
      <c r="FD65" s="42">
        <f t="shared" si="55"/>
        <v>6.0649999999999977</v>
      </c>
      <c r="FE65" s="8">
        <f t="shared" si="134"/>
        <v>14.68234064785789</v>
      </c>
      <c r="FF65" s="8">
        <f t="shared" si="57"/>
        <v>89.048396029258072</v>
      </c>
      <c r="FG65" s="8">
        <f t="shared" si="134"/>
        <v>80</v>
      </c>
      <c r="FH65" s="8">
        <f t="shared" si="134"/>
        <v>26.942462147335423</v>
      </c>
      <c r="FI65" s="10">
        <f>SUMIF('BANCO DIC'!$B$2:$B$300,'EDC GENERAL'!$B65,'BANCO DIC'!$E$2:$E$300)</f>
        <v>0</v>
      </c>
      <c r="FJ65" s="10">
        <f t="shared" si="58"/>
        <v>-195.99085817659349</v>
      </c>
      <c r="FK65" s="24">
        <f t="shared" si="59"/>
        <v>195.99085817659349</v>
      </c>
      <c r="FL65" s="42">
        <v>59.293999999999997</v>
      </c>
      <c r="FM65" s="42"/>
      <c r="FN65" s="42">
        <f t="shared" si="60"/>
        <v>-59.293999999999997</v>
      </c>
      <c r="FO65" s="8">
        <f t="shared" si="135"/>
        <v>19.78</v>
      </c>
      <c r="FP65" s="8">
        <f t="shared" si="62"/>
        <v>-1172.8353199999999</v>
      </c>
      <c r="FQ65" s="8">
        <f t="shared" si="135"/>
        <v>80</v>
      </c>
      <c r="FR65" s="8">
        <f t="shared" si="135"/>
        <v>62.02</v>
      </c>
      <c r="FS65" s="10">
        <f>SUMIF('BANCO DIC'!$B$2:$B$300,'EDC GENERAL'!$B65,'BANCO DIC'!$E$2:$E$300)</f>
        <v>0</v>
      </c>
      <c r="FT65" s="10">
        <f t="shared" si="63"/>
        <v>1030.8153199999999</v>
      </c>
    </row>
    <row r="66" spans="1:176" ht="15.75" outlineLevel="1" thickBot="1" x14ac:dyDescent="0.3">
      <c r="A66" s="11" t="s">
        <v>477</v>
      </c>
      <c r="B66" s="74" t="s">
        <v>304</v>
      </c>
      <c r="C66" s="66"/>
      <c r="D66" s="12"/>
      <c r="E66" s="12"/>
      <c r="F66" s="63"/>
      <c r="G66" s="74"/>
      <c r="H66" s="74"/>
      <c r="I66" s="63"/>
      <c r="J66" s="66"/>
      <c r="L66" s="66"/>
      <c r="M66" s="12"/>
      <c r="N66" s="12"/>
      <c r="O66" s="63"/>
      <c r="P66" s="74"/>
      <c r="Q66" s="74"/>
      <c r="R66" s="63"/>
      <c r="S66" s="66"/>
      <c r="V66" s="13"/>
      <c r="W66" s="13"/>
      <c r="X66" s="13"/>
      <c r="Y66" s="13"/>
      <c r="Z66" s="13"/>
      <c r="AA66" s="13"/>
      <c r="AC66" s="74">
        <v>0.57000000000000006</v>
      </c>
      <c r="AD66" s="8"/>
      <c r="AE66" s="8"/>
      <c r="AF66" s="8"/>
      <c r="AG66" s="8"/>
      <c r="AH66" s="8"/>
      <c r="AI66" s="10">
        <f t="shared" si="124"/>
        <v>0</v>
      </c>
      <c r="AJ66" s="8"/>
      <c r="AK66" s="32">
        <f t="shared" si="95"/>
        <v>0.57000000000000006</v>
      </c>
      <c r="AL66" s="54">
        <v>1000</v>
      </c>
      <c r="AM66" s="55">
        <v>538</v>
      </c>
      <c r="AN66" s="41">
        <v>500</v>
      </c>
      <c r="AO66" s="9">
        <v>500</v>
      </c>
      <c r="AP66" s="8"/>
      <c r="AQ66" s="8"/>
      <c r="AR66" s="8">
        <v>-2538</v>
      </c>
      <c r="AS66" s="2">
        <f t="shared" si="64"/>
        <v>2538</v>
      </c>
      <c r="AT66" s="2">
        <f t="shared" si="65"/>
        <v>0</v>
      </c>
      <c r="AU66" s="24">
        <f t="shared" si="3"/>
        <v>-2538</v>
      </c>
      <c r="AV66" s="54">
        <v>261</v>
      </c>
      <c r="AW66" s="54">
        <v>273</v>
      </c>
      <c r="AX66" s="41">
        <f t="shared" si="112"/>
        <v>12</v>
      </c>
      <c r="AY66" s="8">
        <v>24.71</v>
      </c>
      <c r="AZ66" s="9">
        <f t="shared" si="66"/>
        <v>296.52</v>
      </c>
      <c r="BA66" s="9">
        <v>183</v>
      </c>
      <c r="BB66" s="8">
        <v>-480</v>
      </c>
      <c r="BC66" s="2">
        <f t="shared" si="4"/>
        <v>479.52</v>
      </c>
      <c r="BD66" s="2">
        <f t="shared" si="5"/>
        <v>-0.48000000000001819</v>
      </c>
      <c r="BE66" s="24">
        <f t="shared" si="6"/>
        <v>-0.48000000000001819</v>
      </c>
      <c r="BF66" s="42">
        <f t="shared" si="136"/>
        <v>273</v>
      </c>
      <c r="BG66" s="41">
        <v>291</v>
      </c>
      <c r="BH66" s="41">
        <f t="shared" si="8"/>
        <v>18</v>
      </c>
      <c r="BI66" s="9">
        <f>+BJ66+BK66</f>
        <v>571.96039999999994</v>
      </c>
      <c r="BJ66" s="9">
        <v>468.82</v>
      </c>
      <c r="BK66" s="9">
        <f>+BJ66*0.22</f>
        <v>103.1404</v>
      </c>
      <c r="BL66" s="9">
        <v>-480</v>
      </c>
      <c r="BM66" s="10">
        <f>SUMIF(ENERO!$B$2:$B$900,'EDC GENERAL'!$B66,ENERO!$E$2:$E$900)</f>
        <v>0</v>
      </c>
      <c r="BN66" s="10">
        <f t="shared" si="11"/>
        <v>-91.960399999999936</v>
      </c>
      <c r="BO66" s="24">
        <f t="shared" si="12"/>
        <v>91.960399999999936</v>
      </c>
      <c r="BP66" s="41">
        <f t="shared" si="13"/>
        <v>291</v>
      </c>
      <c r="BQ66" s="41">
        <v>312</v>
      </c>
      <c r="BR66" s="41">
        <f t="shared" si="14"/>
        <v>21</v>
      </c>
      <c r="BS66" s="9">
        <f t="shared" si="15"/>
        <v>646.45360000000005</v>
      </c>
      <c r="BT66" s="9">
        <v>529.88</v>
      </c>
      <c r="BU66" s="9">
        <f t="shared" si="16"/>
        <v>116.5736</v>
      </c>
      <c r="BV66" s="9">
        <v>-646</v>
      </c>
      <c r="BW66" s="10">
        <f>SUMIF(ENERO!$B$2:$B$900,'EDC GENERAL'!$B66,ENERO!$E$2:$E$900)</f>
        <v>0</v>
      </c>
      <c r="BX66" s="10">
        <f t="shared" si="17"/>
        <v>-0.4536000000000513</v>
      </c>
      <c r="BY66" s="24">
        <f t="shared" si="18"/>
        <v>0.4536000000000513</v>
      </c>
      <c r="BZ66" s="41">
        <f t="shared" si="19"/>
        <v>312</v>
      </c>
      <c r="CA66" s="42">
        <v>336</v>
      </c>
      <c r="CB66" s="41">
        <f t="shared" si="20"/>
        <v>24</v>
      </c>
      <c r="CC66" s="24">
        <f t="shared" si="21"/>
        <v>746.20079999999996</v>
      </c>
      <c r="CD66" s="8">
        <v>611.64</v>
      </c>
      <c r="CE66" s="9">
        <f t="shared" si="125"/>
        <v>134.5608</v>
      </c>
      <c r="CF66" s="8">
        <f t="shared" si="126"/>
        <v>0</v>
      </c>
      <c r="CG66" s="10">
        <v>746</v>
      </c>
      <c r="CH66" s="2">
        <f t="shared" si="23"/>
        <v>0.20079999999995835</v>
      </c>
      <c r="CJ66" s="41">
        <f t="shared" si="24"/>
        <v>336</v>
      </c>
      <c r="CK66" s="42">
        <v>360</v>
      </c>
      <c r="CL66" s="42">
        <f t="shared" si="25"/>
        <v>24</v>
      </c>
      <c r="CM66" s="8">
        <v>496.06</v>
      </c>
      <c r="CN66" s="9">
        <f t="shared" si="26"/>
        <v>109.1332</v>
      </c>
      <c r="CO66" s="8">
        <f t="shared" si="127"/>
        <v>0</v>
      </c>
      <c r="CP66" s="8">
        <f t="shared" si="127"/>
        <v>0</v>
      </c>
      <c r="CQ66" s="10">
        <f>SUMIF('BANCO JUN'!$B$2:$B$300,'EDC GENERAL'!$B66,'BANCO JUN'!$E$2:$E$300)</f>
        <v>0</v>
      </c>
      <c r="CR66" s="2">
        <f t="shared" si="28"/>
        <v>605.19320000000005</v>
      </c>
      <c r="CT66" s="10">
        <v>41</v>
      </c>
      <c r="CU66" s="42">
        <v>54</v>
      </c>
      <c r="CV66" s="42">
        <f t="shared" si="29"/>
        <v>13</v>
      </c>
      <c r="CW66" s="8">
        <f t="shared" si="128"/>
        <v>17</v>
      </c>
      <c r="CX66" s="8">
        <f t="shared" si="31"/>
        <v>221</v>
      </c>
      <c r="CY66" s="8">
        <f t="shared" si="128"/>
        <v>80</v>
      </c>
      <c r="CZ66" s="8">
        <f t="shared" si="128"/>
        <v>49</v>
      </c>
      <c r="DA66" s="10">
        <f>SUMIF('BANCO JUL'!$B$2:$B$300,'EDC GENERAL'!$B66,'BANCO JUL'!$E$2:$E$300)</f>
        <v>0</v>
      </c>
      <c r="DB66" s="10">
        <f t="shared" si="32"/>
        <v>-350</v>
      </c>
      <c r="DD66" s="42">
        <v>54</v>
      </c>
      <c r="DE66" s="42">
        <v>65</v>
      </c>
      <c r="DF66" s="42">
        <f t="shared" si="33"/>
        <v>11</v>
      </c>
      <c r="DG66" s="8">
        <f t="shared" si="129"/>
        <v>15</v>
      </c>
      <c r="DH66" s="8">
        <f t="shared" si="35"/>
        <v>165</v>
      </c>
      <c r="DI66" s="8">
        <f t="shared" si="129"/>
        <v>80</v>
      </c>
      <c r="DJ66" s="8">
        <f t="shared" si="129"/>
        <v>17</v>
      </c>
      <c r="DK66" s="10">
        <f>SUMIF('BANCO JUL'!$B$2:$B$300,'EDC GENERAL'!$B66,'BANCO JUL'!$E$2:$E$300)</f>
        <v>0</v>
      </c>
      <c r="DL66" s="10">
        <f t="shared" si="36"/>
        <v>-262</v>
      </c>
      <c r="DN66" s="42">
        <v>65</v>
      </c>
      <c r="DO66" s="42">
        <v>80</v>
      </c>
      <c r="DP66" s="42">
        <f t="shared" si="37"/>
        <v>15</v>
      </c>
      <c r="DQ66" s="8">
        <f t="shared" si="130"/>
        <v>16</v>
      </c>
      <c r="DR66" s="8">
        <f t="shared" si="39"/>
        <v>240</v>
      </c>
      <c r="DS66" s="8">
        <f t="shared" si="130"/>
        <v>80</v>
      </c>
      <c r="DT66" s="8">
        <f t="shared" si="130"/>
        <v>63</v>
      </c>
      <c r="DU66" s="10">
        <f>SUMIF('BANCO JUL'!$B$2:$B$300,'EDC GENERAL'!$B66,'BANCO JUL'!$E$2:$E$300)</f>
        <v>0</v>
      </c>
      <c r="DV66" s="10">
        <f t="shared" si="40"/>
        <v>-383</v>
      </c>
      <c r="DX66" s="42">
        <v>80</v>
      </c>
      <c r="DY66" s="42">
        <v>87</v>
      </c>
      <c r="DZ66" s="42">
        <f t="shared" si="41"/>
        <v>7</v>
      </c>
      <c r="EA66" s="8">
        <f t="shared" si="131"/>
        <v>15</v>
      </c>
      <c r="EB66" s="8">
        <f t="shared" si="43"/>
        <v>105</v>
      </c>
      <c r="EC66" s="8">
        <f t="shared" si="131"/>
        <v>80</v>
      </c>
      <c r="ED66" s="8">
        <f t="shared" si="131"/>
        <v>64</v>
      </c>
      <c r="EE66" s="10">
        <f>SUMIF('BANCO JUL'!$B$2:$B$300,'EDC GENERAL'!$B66,'BANCO JUL'!$E$2:$E$300)</f>
        <v>0</v>
      </c>
      <c r="EF66" s="10">
        <f t="shared" si="44"/>
        <v>-249</v>
      </c>
      <c r="EG66" s="49" t="s">
        <v>62</v>
      </c>
      <c r="EH66" s="50">
        <v>87</v>
      </c>
      <c r="EI66" s="50"/>
      <c r="EJ66" s="51"/>
      <c r="EK66" s="52">
        <f t="shared" si="132"/>
        <v>13.01</v>
      </c>
      <c r="EL66" s="52">
        <f t="shared" si="47"/>
        <v>0</v>
      </c>
      <c r="EM66" s="52">
        <f t="shared" si="132"/>
        <v>80</v>
      </c>
      <c r="EN66" s="52">
        <f t="shared" si="132"/>
        <v>21.79</v>
      </c>
      <c r="EO66" s="53">
        <f>SUMIF('BANCO NOV'!$B$2:$B$300,'EDC GENERAL'!$B66,'BANCO NOV'!$E$2:$E$300)</f>
        <v>0</v>
      </c>
      <c r="EP66" s="10">
        <f t="shared" si="48"/>
        <v>-101.78999999999999</v>
      </c>
      <c r="EQ66" s="24">
        <f t="shared" si="49"/>
        <v>101.78999999999999</v>
      </c>
      <c r="ER66" s="50">
        <v>87</v>
      </c>
      <c r="ES66" s="42">
        <v>109.657</v>
      </c>
      <c r="ET66" s="42">
        <f t="shared" si="50"/>
        <v>22.656999999999996</v>
      </c>
      <c r="EU66" s="8">
        <f t="shared" si="133"/>
        <v>19.78</v>
      </c>
      <c r="EV66" s="8">
        <f t="shared" si="52"/>
        <v>448.15545999999995</v>
      </c>
      <c r="EW66" s="8">
        <f t="shared" si="133"/>
        <v>80</v>
      </c>
      <c r="EX66" s="8">
        <f t="shared" si="133"/>
        <v>62.02</v>
      </c>
      <c r="EY66" s="10">
        <f>SUMIF('BANCO DIC'!$B$2:$B$300,'EDC GENERAL'!$B66,'BANCO DIC'!$E$2:$E$300)</f>
        <v>0</v>
      </c>
      <c r="EZ66" s="10">
        <f t="shared" si="53"/>
        <v>-590.17545999999993</v>
      </c>
      <c r="FA66" s="24">
        <f t="shared" si="54"/>
        <v>590.17545999999993</v>
      </c>
      <c r="FB66" s="42">
        <v>109.657</v>
      </c>
      <c r="FC66" s="42">
        <v>128.11500000000001</v>
      </c>
      <c r="FD66" s="42">
        <f t="shared" si="55"/>
        <v>18.458000000000013</v>
      </c>
      <c r="FE66" s="8">
        <f t="shared" si="134"/>
        <v>14.68234064785789</v>
      </c>
      <c r="FF66" s="8">
        <f t="shared" si="57"/>
        <v>271.00664367816114</v>
      </c>
      <c r="FG66" s="8">
        <f t="shared" si="134"/>
        <v>80</v>
      </c>
      <c r="FH66" s="8">
        <f t="shared" si="134"/>
        <v>26.942462147335423</v>
      </c>
      <c r="FI66" s="10">
        <f>SUMIF('BANCO DIC'!$B$2:$B$300,'EDC GENERAL'!$B66,'BANCO DIC'!$E$2:$E$300)</f>
        <v>0</v>
      </c>
      <c r="FJ66" s="10">
        <f t="shared" si="58"/>
        <v>-377.94910582549659</v>
      </c>
      <c r="FK66" s="24">
        <f t="shared" si="59"/>
        <v>377.94910582549659</v>
      </c>
      <c r="FL66" s="42">
        <v>128.11500000000001</v>
      </c>
      <c r="FM66" s="42"/>
      <c r="FN66" s="42">
        <f t="shared" si="60"/>
        <v>-128.11500000000001</v>
      </c>
      <c r="FO66" s="8">
        <f t="shared" si="135"/>
        <v>19.78</v>
      </c>
      <c r="FP66" s="8">
        <f t="shared" si="62"/>
        <v>-2534.1147000000005</v>
      </c>
      <c r="FQ66" s="8">
        <f t="shared" si="135"/>
        <v>80</v>
      </c>
      <c r="FR66" s="8">
        <f t="shared" si="135"/>
        <v>62.02</v>
      </c>
      <c r="FS66" s="10">
        <f>SUMIF('BANCO DIC'!$B$2:$B$300,'EDC GENERAL'!$B66,'BANCO DIC'!$E$2:$E$300)</f>
        <v>0</v>
      </c>
      <c r="FT66" s="10">
        <f t="shared" si="63"/>
        <v>2392.0947000000006</v>
      </c>
    </row>
    <row r="67" spans="1:176" ht="15.75" outlineLevel="1" thickBot="1" x14ac:dyDescent="0.3">
      <c r="A67" s="11" t="s">
        <v>478</v>
      </c>
      <c r="B67" s="74" t="s">
        <v>305</v>
      </c>
      <c r="C67" s="66"/>
      <c r="D67" s="12"/>
      <c r="E67" s="12"/>
      <c r="F67" s="63"/>
      <c r="G67" s="74"/>
      <c r="H67" s="74"/>
      <c r="I67" s="63"/>
      <c r="J67" s="66"/>
      <c r="L67" s="66"/>
      <c r="M67" s="12"/>
      <c r="N67" s="12"/>
      <c r="O67" s="63"/>
      <c r="P67" s="74"/>
      <c r="Q67" s="74"/>
      <c r="R67" s="63"/>
      <c r="S67" s="66"/>
      <c r="V67" s="13"/>
      <c r="W67" s="13"/>
      <c r="X67" s="13"/>
      <c r="Y67" s="13"/>
      <c r="Z67" s="13"/>
      <c r="AA67" s="13"/>
      <c r="AC67" s="74">
        <v>0.57999999999999996</v>
      </c>
      <c r="AD67" s="8"/>
      <c r="AE67" s="8"/>
      <c r="AF67" s="8"/>
      <c r="AG67" s="8"/>
      <c r="AH67" s="8"/>
      <c r="AI67" s="10">
        <f t="shared" si="124"/>
        <v>0</v>
      </c>
      <c r="AJ67" s="8"/>
      <c r="AK67" s="32">
        <f t="shared" si="95"/>
        <v>0.57999999999999996</v>
      </c>
      <c r="AL67" s="54">
        <v>1000</v>
      </c>
      <c r="AM67" s="55">
        <v>538</v>
      </c>
      <c r="AN67" s="41">
        <v>500</v>
      </c>
      <c r="AO67" s="9">
        <v>500</v>
      </c>
      <c r="AP67" s="8"/>
      <c r="AQ67" s="8"/>
      <c r="AR67" s="8">
        <v>-2538</v>
      </c>
      <c r="AS67" s="2">
        <f t="shared" si="64"/>
        <v>2538</v>
      </c>
      <c r="AT67" s="2">
        <f t="shared" si="65"/>
        <v>0</v>
      </c>
      <c r="AU67" s="24">
        <f t="shared" si="3"/>
        <v>-2538</v>
      </c>
      <c r="AV67" s="54">
        <v>749</v>
      </c>
      <c r="AW67" s="54">
        <v>767</v>
      </c>
      <c r="AX67" s="41">
        <f t="shared" si="112"/>
        <v>18</v>
      </c>
      <c r="AY67" s="8">
        <v>24.71</v>
      </c>
      <c r="AZ67" s="9">
        <f t="shared" si="66"/>
        <v>444.78000000000003</v>
      </c>
      <c r="BA67" s="9">
        <v>183</v>
      </c>
      <c r="BB67" s="8">
        <v>-628</v>
      </c>
      <c r="BC67" s="2">
        <f t="shared" si="4"/>
        <v>627.78</v>
      </c>
      <c r="BD67" s="2">
        <f t="shared" si="5"/>
        <v>-0.22000000000002728</v>
      </c>
      <c r="BE67" s="24">
        <f t="shared" si="6"/>
        <v>-0.22000000000002728</v>
      </c>
      <c r="BF67" s="42">
        <f t="shared" si="136"/>
        <v>767</v>
      </c>
      <c r="BG67" s="41">
        <v>796</v>
      </c>
      <c r="BH67" s="41">
        <f t="shared" si="8"/>
        <v>29</v>
      </c>
      <c r="BI67" s="9">
        <f t="shared" si="9"/>
        <v>1014.1006</v>
      </c>
      <c r="BJ67" s="9">
        <v>831.23</v>
      </c>
      <c r="BK67" s="9">
        <f t="shared" si="10"/>
        <v>182.8706</v>
      </c>
      <c r="BL67" s="9">
        <v>-1014</v>
      </c>
      <c r="BM67" s="10">
        <f>SUMIF(ENERO!$B$2:$B$900,'EDC GENERAL'!$B67,ENERO!$E$2:$E$900)</f>
        <v>0</v>
      </c>
      <c r="BN67" s="10">
        <f>BM67-SUM(BJ67:BL67)</f>
        <v>-0.10059999999998581</v>
      </c>
      <c r="BO67" s="24">
        <f t="shared" si="12"/>
        <v>0.10059999999998581</v>
      </c>
      <c r="BP67" s="41">
        <f t="shared" si="13"/>
        <v>796</v>
      </c>
      <c r="BQ67" s="41">
        <v>823</v>
      </c>
      <c r="BR67" s="41">
        <f t="shared" si="14"/>
        <v>27</v>
      </c>
      <c r="BS67" s="9">
        <f t="shared" si="15"/>
        <v>900.44540000000006</v>
      </c>
      <c r="BT67" s="9">
        <v>738.07</v>
      </c>
      <c r="BU67" s="9">
        <f t="shared" si="16"/>
        <v>162.37540000000001</v>
      </c>
      <c r="BV67" s="9">
        <v>-900</v>
      </c>
      <c r="BW67" s="10">
        <f>SUMIF(ENERO!$B$2:$B$900,'EDC GENERAL'!$B67,ENERO!$E$2:$E$900)</f>
        <v>0</v>
      </c>
      <c r="BX67" s="10">
        <f t="shared" si="17"/>
        <v>-0.4454000000000633</v>
      </c>
      <c r="BY67" s="24">
        <f t="shared" si="18"/>
        <v>0.4454000000000633</v>
      </c>
      <c r="BZ67" s="41">
        <f t="shared" si="19"/>
        <v>823</v>
      </c>
      <c r="CA67" s="42">
        <v>849</v>
      </c>
      <c r="CB67" s="41">
        <f t="shared" si="20"/>
        <v>26</v>
      </c>
      <c r="CC67" s="24">
        <f t="shared" si="21"/>
        <v>846.86299999999994</v>
      </c>
      <c r="CD67" s="8">
        <v>694.15</v>
      </c>
      <c r="CE67" s="9">
        <f t="shared" si="125"/>
        <v>152.71299999999999</v>
      </c>
      <c r="CF67" s="8">
        <f t="shared" si="126"/>
        <v>0</v>
      </c>
      <c r="CG67" s="10">
        <v>847</v>
      </c>
      <c r="CH67" s="2">
        <f t="shared" si="23"/>
        <v>-0.1370000000000573</v>
      </c>
      <c r="CJ67" s="41">
        <f t="shared" si="24"/>
        <v>849</v>
      </c>
      <c r="CK67" s="42">
        <v>882</v>
      </c>
      <c r="CL67" s="42">
        <f t="shared" si="25"/>
        <v>33</v>
      </c>
      <c r="CM67" s="8">
        <v>916.51</v>
      </c>
      <c r="CN67" s="9">
        <f t="shared" si="26"/>
        <v>201.63220000000001</v>
      </c>
      <c r="CO67" s="8">
        <f t="shared" si="127"/>
        <v>0</v>
      </c>
      <c r="CP67" s="8">
        <f t="shared" si="127"/>
        <v>0</v>
      </c>
      <c r="CQ67" s="10">
        <f>SUMIF('BANCO JUN'!$B$2:$B$300,'EDC GENERAL'!$B67,'BANCO JUN'!$E$2:$E$300)</f>
        <v>0</v>
      </c>
      <c r="CR67" s="2">
        <f t="shared" si="28"/>
        <v>1118.1422</v>
      </c>
      <c r="CT67" s="10">
        <v>21</v>
      </c>
      <c r="CU67" s="42">
        <v>29</v>
      </c>
      <c r="CV67" s="42">
        <f t="shared" si="29"/>
        <v>8</v>
      </c>
      <c r="CW67" s="8">
        <f t="shared" si="128"/>
        <v>17</v>
      </c>
      <c r="CX67" s="8">
        <f t="shared" si="31"/>
        <v>136</v>
      </c>
      <c r="CY67" s="8">
        <f t="shared" si="128"/>
        <v>80</v>
      </c>
      <c r="CZ67" s="8">
        <f t="shared" si="128"/>
        <v>49</v>
      </c>
      <c r="DA67" s="10">
        <f>SUMIF('BANCO JUL'!$B$2:$B$300,'EDC GENERAL'!$B67,'BANCO JUL'!$E$2:$E$300)</f>
        <v>0</v>
      </c>
      <c r="DB67" s="10">
        <f t="shared" si="32"/>
        <v>-265</v>
      </c>
      <c r="DD67" s="42">
        <v>29</v>
      </c>
      <c r="DE67" s="42">
        <v>35</v>
      </c>
      <c r="DF67" s="42">
        <f t="shared" si="33"/>
        <v>6</v>
      </c>
      <c r="DG67" s="8">
        <f t="shared" si="129"/>
        <v>15</v>
      </c>
      <c r="DH67" s="8">
        <f t="shared" si="35"/>
        <v>90</v>
      </c>
      <c r="DI67" s="8">
        <f t="shared" si="129"/>
        <v>80</v>
      </c>
      <c r="DJ67" s="8">
        <f t="shared" si="129"/>
        <v>17</v>
      </c>
      <c r="DK67" s="10">
        <f>SUMIF('BANCO JUL'!$B$2:$B$300,'EDC GENERAL'!$B67,'BANCO JUL'!$E$2:$E$300)</f>
        <v>0</v>
      </c>
      <c r="DL67" s="10">
        <f t="shared" si="36"/>
        <v>-187</v>
      </c>
      <c r="DN67" s="42">
        <v>35</v>
      </c>
      <c r="DO67" s="42">
        <v>41</v>
      </c>
      <c r="DP67" s="42">
        <f t="shared" si="37"/>
        <v>6</v>
      </c>
      <c r="DQ67" s="8">
        <f t="shared" si="130"/>
        <v>16</v>
      </c>
      <c r="DR67" s="8">
        <f t="shared" si="39"/>
        <v>96</v>
      </c>
      <c r="DS67" s="8">
        <f t="shared" si="130"/>
        <v>80</v>
      </c>
      <c r="DT67" s="8">
        <f t="shared" si="130"/>
        <v>63</v>
      </c>
      <c r="DU67" s="10">
        <f>SUMIF('BANCO JUL'!$B$2:$B$300,'EDC GENERAL'!$B67,'BANCO JUL'!$E$2:$E$300)</f>
        <v>0</v>
      </c>
      <c r="DV67" s="10">
        <f t="shared" si="40"/>
        <v>-239</v>
      </c>
      <c r="DX67" s="42">
        <v>41</v>
      </c>
      <c r="DY67" s="42">
        <v>48</v>
      </c>
      <c r="DZ67" s="42">
        <f t="shared" si="41"/>
        <v>7</v>
      </c>
      <c r="EA67" s="8">
        <f t="shared" si="131"/>
        <v>15</v>
      </c>
      <c r="EB67" s="8">
        <f t="shared" si="43"/>
        <v>105</v>
      </c>
      <c r="EC67" s="8">
        <f t="shared" si="131"/>
        <v>80</v>
      </c>
      <c r="ED67" s="8">
        <f t="shared" si="131"/>
        <v>64</v>
      </c>
      <c r="EE67" s="10">
        <f>SUMIF('BANCO JUL'!$B$2:$B$300,'EDC GENERAL'!$B67,'BANCO JUL'!$E$2:$E$300)</f>
        <v>0</v>
      </c>
      <c r="EF67" s="10">
        <f t="shared" si="44"/>
        <v>-249</v>
      </c>
      <c r="EG67" s="24"/>
      <c r="EH67" s="42">
        <v>48</v>
      </c>
      <c r="EI67" s="42">
        <v>54.2</v>
      </c>
      <c r="EJ67" s="41">
        <f t="shared" si="45"/>
        <v>6.2000000000000028</v>
      </c>
      <c r="EK67" s="8">
        <f t="shared" si="132"/>
        <v>13.01</v>
      </c>
      <c r="EL67" s="8">
        <f t="shared" si="47"/>
        <v>80.662000000000035</v>
      </c>
      <c r="EM67" s="8">
        <f t="shared" si="132"/>
        <v>80</v>
      </c>
      <c r="EN67" s="8">
        <f t="shared" si="132"/>
        <v>21.79</v>
      </c>
      <c r="EO67" s="10">
        <f>SUMIF('BANCO NOV'!$B$2:$B$300,'EDC GENERAL'!$B67,'BANCO NOV'!$E$2:$E$300)</f>
        <v>0</v>
      </c>
      <c r="EP67" s="10">
        <f t="shared" si="48"/>
        <v>-182.45200000000003</v>
      </c>
      <c r="EQ67" s="24">
        <f t="shared" si="49"/>
        <v>182.45200000000003</v>
      </c>
      <c r="ER67" s="42">
        <v>54.2</v>
      </c>
      <c r="ES67" s="42">
        <v>58</v>
      </c>
      <c r="ET67" s="42">
        <f t="shared" si="50"/>
        <v>3.7999999999999972</v>
      </c>
      <c r="EU67" s="8">
        <f t="shared" si="133"/>
        <v>19.78</v>
      </c>
      <c r="EV67" s="8">
        <f t="shared" si="52"/>
        <v>75.163999999999945</v>
      </c>
      <c r="EW67" s="8">
        <f t="shared" si="133"/>
        <v>80</v>
      </c>
      <c r="EX67" s="8">
        <f t="shared" si="133"/>
        <v>62.02</v>
      </c>
      <c r="EY67" s="10">
        <f>SUMIF('BANCO DIC'!$B$2:$B$300,'EDC GENERAL'!$B67,'BANCO DIC'!$E$2:$E$300)</f>
        <v>0</v>
      </c>
      <c r="EZ67" s="10">
        <f t="shared" si="53"/>
        <v>-217.18399999999994</v>
      </c>
      <c r="FA67" s="24">
        <f t="shared" si="54"/>
        <v>217.18399999999994</v>
      </c>
      <c r="FB67" s="42">
        <v>58</v>
      </c>
      <c r="FC67" s="42">
        <v>63.39</v>
      </c>
      <c r="FD67" s="42">
        <f t="shared" si="55"/>
        <v>5.3900000000000006</v>
      </c>
      <c r="FE67" s="8">
        <f t="shared" si="134"/>
        <v>14.68234064785789</v>
      </c>
      <c r="FF67" s="8">
        <f t="shared" si="57"/>
        <v>79.137816091954036</v>
      </c>
      <c r="FG67" s="8">
        <f t="shared" si="134"/>
        <v>80</v>
      </c>
      <c r="FH67" s="8">
        <f t="shared" si="134"/>
        <v>26.942462147335423</v>
      </c>
      <c r="FI67" s="10">
        <f>SUMIF('BANCO DIC'!$B$2:$B$300,'EDC GENERAL'!$B67,'BANCO DIC'!$E$2:$E$300)</f>
        <v>0</v>
      </c>
      <c r="FJ67" s="10">
        <f t="shared" si="58"/>
        <v>-186.08027823928947</v>
      </c>
      <c r="FK67" s="24">
        <f t="shared" si="59"/>
        <v>186.08027823928947</v>
      </c>
      <c r="FL67" s="42">
        <v>63.39</v>
      </c>
      <c r="FM67" s="42"/>
      <c r="FN67" s="42">
        <f t="shared" si="60"/>
        <v>-63.39</v>
      </c>
      <c r="FO67" s="8">
        <f t="shared" si="135"/>
        <v>19.78</v>
      </c>
      <c r="FP67" s="8">
        <f t="shared" si="62"/>
        <v>-1253.8542</v>
      </c>
      <c r="FQ67" s="8">
        <f t="shared" si="135"/>
        <v>80</v>
      </c>
      <c r="FR67" s="8">
        <f t="shared" si="135"/>
        <v>62.02</v>
      </c>
      <c r="FS67" s="10">
        <f>SUMIF('BANCO DIC'!$B$2:$B$300,'EDC GENERAL'!$B67,'BANCO DIC'!$E$2:$E$300)</f>
        <v>0</v>
      </c>
      <c r="FT67" s="10">
        <f t="shared" si="63"/>
        <v>1111.8342</v>
      </c>
    </row>
    <row r="68" spans="1:176" ht="15.75" outlineLevel="1" thickBot="1" x14ac:dyDescent="0.3">
      <c r="A68" s="11" t="s">
        <v>479</v>
      </c>
      <c r="B68" s="74" t="s">
        <v>306</v>
      </c>
      <c r="C68" s="66"/>
      <c r="D68" s="12"/>
      <c r="E68" s="12"/>
      <c r="F68" s="63"/>
      <c r="G68" s="74"/>
      <c r="H68" s="74"/>
      <c r="I68" s="63"/>
      <c r="J68" s="66"/>
      <c r="L68" s="66"/>
      <c r="M68" s="12"/>
      <c r="N68" s="12"/>
      <c r="O68" s="63"/>
      <c r="P68" s="74"/>
      <c r="Q68" s="74"/>
      <c r="R68" s="63"/>
      <c r="S68" s="66"/>
      <c r="V68" s="13"/>
      <c r="W68" s="13"/>
      <c r="X68" s="13"/>
      <c r="Y68" s="13"/>
      <c r="Z68" s="13"/>
      <c r="AA68" s="13"/>
      <c r="AC68" s="74">
        <v>0.59</v>
      </c>
      <c r="AD68" s="8"/>
      <c r="AE68" s="8"/>
      <c r="AF68" s="8"/>
      <c r="AG68" s="8"/>
      <c r="AH68" s="8"/>
      <c r="AI68" s="10">
        <f t="shared" si="124"/>
        <v>0</v>
      </c>
      <c r="AJ68" s="8"/>
      <c r="AK68" s="32">
        <f t="shared" si="95"/>
        <v>0.59</v>
      </c>
      <c r="AL68" s="54">
        <v>1000</v>
      </c>
      <c r="AM68" s="55">
        <v>538</v>
      </c>
      <c r="AN68" s="41">
        <v>500</v>
      </c>
      <c r="AO68" s="9">
        <v>500</v>
      </c>
      <c r="AP68" s="8"/>
      <c r="AQ68" s="8"/>
      <c r="AR68" s="8">
        <v>-1538</v>
      </c>
      <c r="AS68" s="2">
        <f t="shared" si="64"/>
        <v>2538</v>
      </c>
      <c r="AT68" s="2">
        <f t="shared" si="65"/>
        <v>-1000</v>
      </c>
      <c r="AU68" s="24">
        <f t="shared" si="3"/>
        <v>-1538</v>
      </c>
      <c r="AV68" s="10">
        <v>0</v>
      </c>
      <c r="AW68" s="42">
        <v>0</v>
      </c>
      <c r="AX68" s="41">
        <v>8.5</v>
      </c>
      <c r="AY68" s="8">
        <v>24.71</v>
      </c>
      <c r="AZ68" s="9">
        <f t="shared" si="66"/>
        <v>210.035</v>
      </c>
      <c r="BA68" s="9">
        <v>183</v>
      </c>
      <c r="BB68" s="8"/>
      <c r="BC68" s="2">
        <f t="shared" si="4"/>
        <v>393.03499999999997</v>
      </c>
      <c r="BD68" s="2">
        <f t="shared" si="5"/>
        <v>393.03499999999997</v>
      </c>
      <c r="BE68" s="24">
        <f t="shared" si="6"/>
        <v>393.03499999999997</v>
      </c>
      <c r="BF68" s="42">
        <f t="shared" si="136"/>
        <v>0</v>
      </c>
      <c r="BG68" s="59">
        <v>22</v>
      </c>
      <c r="BH68" s="41">
        <f t="shared" si="8"/>
        <v>22</v>
      </c>
      <c r="BI68" s="9">
        <f t="shared" si="9"/>
        <v>672.39080000000001</v>
      </c>
      <c r="BJ68" s="9">
        <v>551.14</v>
      </c>
      <c r="BK68" s="9">
        <f t="shared" si="10"/>
        <v>121.2508</v>
      </c>
      <c r="BL68" s="9"/>
      <c r="BM68" s="10">
        <f>SUMIF(ENERO!$B$2:$B$900,'EDC GENERAL'!$B68,ENERO!$E$2:$E$900)</f>
        <v>0</v>
      </c>
      <c r="BN68" s="10">
        <f t="shared" si="11"/>
        <v>-672.39080000000001</v>
      </c>
      <c r="BO68" s="24">
        <f t="shared" si="12"/>
        <v>672.39080000000001</v>
      </c>
      <c r="BP68" s="59">
        <f t="shared" si="13"/>
        <v>22</v>
      </c>
      <c r="BQ68" s="98">
        <v>0</v>
      </c>
      <c r="BR68" s="59">
        <v>18</v>
      </c>
      <c r="BS68" s="9">
        <f t="shared" si="15"/>
        <v>571.96039999999994</v>
      </c>
      <c r="BT68" s="9">
        <v>468.82</v>
      </c>
      <c r="BU68" s="9">
        <f t="shared" si="16"/>
        <v>103.1404</v>
      </c>
      <c r="BV68" s="9">
        <f>BV$4</f>
        <v>0</v>
      </c>
      <c r="BW68" s="10">
        <f>SUMIF(ENERO!$B$2:$B$900,'EDC GENERAL'!$B68,ENERO!$E$2:$E$900)</f>
        <v>0</v>
      </c>
      <c r="BX68" s="10">
        <f t="shared" si="17"/>
        <v>-571.96039999999994</v>
      </c>
      <c r="BY68" s="24">
        <f t="shared" si="18"/>
        <v>571.96039999999994</v>
      </c>
      <c r="BZ68" s="41">
        <f t="shared" si="19"/>
        <v>0</v>
      </c>
      <c r="CA68" s="42">
        <v>0</v>
      </c>
      <c r="CB68" s="41">
        <f t="shared" si="20"/>
        <v>0</v>
      </c>
      <c r="CC68" s="24">
        <f t="shared" si="21"/>
        <v>212.60940000000002</v>
      </c>
      <c r="CD68" s="8">
        <v>174.27</v>
      </c>
      <c r="CE68" s="9">
        <f t="shared" si="125"/>
        <v>38.339400000000005</v>
      </c>
      <c r="CF68" s="8">
        <f t="shared" si="126"/>
        <v>0</v>
      </c>
      <c r="CG68" s="10">
        <f>SUMIF('BANCO MAY'!$B$2:$B$300,'EDC GENERAL'!$B68,'BANCO MAY'!$E$2:$E$300)</f>
        <v>0</v>
      </c>
      <c r="CH68" s="2">
        <f t="shared" si="23"/>
        <v>212.60940000000002</v>
      </c>
      <c r="CJ68" s="41">
        <f t="shared" si="24"/>
        <v>0</v>
      </c>
      <c r="CK68" s="42">
        <v>0</v>
      </c>
      <c r="CL68" s="42">
        <v>1</v>
      </c>
      <c r="CM68" s="8">
        <v>65.98</v>
      </c>
      <c r="CN68" s="9">
        <f t="shared" si="26"/>
        <v>14.515600000000001</v>
      </c>
      <c r="CO68" s="8">
        <f t="shared" si="127"/>
        <v>0</v>
      </c>
      <c r="CP68" s="8">
        <f t="shared" si="127"/>
        <v>0</v>
      </c>
      <c r="CQ68" s="10">
        <f>SUMIF('BANCO JUN'!$B$2:$B$300,'EDC GENERAL'!$B68,'BANCO JUN'!$E$2:$E$300)</f>
        <v>0</v>
      </c>
      <c r="CR68" s="2">
        <f t="shared" si="28"/>
        <v>80.49560000000001</v>
      </c>
      <c r="CT68" s="10">
        <v>20</v>
      </c>
      <c r="CU68" s="42">
        <v>26</v>
      </c>
      <c r="CV68" s="42">
        <f t="shared" si="29"/>
        <v>6</v>
      </c>
      <c r="CW68" s="8">
        <f t="shared" si="128"/>
        <v>17</v>
      </c>
      <c r="CX68" s="8">
        <f t="shared" si="31"/>
        <v>102</v>
      </c>
      <c r="CY68" s="8">
        <f t="shared" si="128"/>
        <v>80</v>
      </c>
      <c r="CZ68" s="8">
        <f t="shared" si="128"/>
        <v>49</v>
      </c>
      <c r="DA68" s="10">
        <f>SUMIF('BANCO JUL'!$B$2:$B$300,'EDC GENERAL'!$B68,'BANCO JUL'!$E$2:$E$300)</f>
        <v>0</v>
      </c>
      <c r="DB68" s="10">
        <f t="shared" si="32"/>
        <v>-231</v>
      </c>
      <c r="DD68" s="42">
        <v>26</v>
      </c>
      <c r="DE68" s="42">
        <v>32</v>
      </c>
      <c r="DF68" s="42">
        <f t="shared" si="33"/>
        <v>6</v>
      </c>
      <c r="DG68" s="8">
        <f t="shared" si="129"/>
        <v>15</v>
      </c>
      <c r="DH68" s="8">
        <f t="shared" si="35"/>
        <v>90</v>
      </c>
      <c r="DI68" s="8">
        <f t="shared" si="129"/>
        <v>80</v>
      </c>
      <c r="DJ68" s="8">
        <f t="shared" si="129"/>
        <v>17</v>
      </c>
      <c r="DK68" s="10">
        <f>SUMIF('BANCO JUL'!$B$2:$B$300,'EDC GENERAL'!$B68,'BANCO JUL'!$E$2:$E$300)</f>
        <v>0</v>
      </c>
      <c r="DL68" s="10">
        <f t="shared" si="36"/>
        <v>-187</v>
      </c>
      <c r="DN68" s="42">
        <v>32</v>
      </c>
      <c r="DO68" s="42">
        <v>37</v>
      </c>
      <c r="DP68" s="42">
        <f t="shared" si="37"/>
        <v>5</v>
      </c>
      <c r="DQ68" s="8">
        <f t="shared" si="130"/>
        <v>16</v>
      </c>
      <c r="DR68" s="8">
        <f t="shared" si="39"/>
        <v>80</v>
      </c>
      <c r="DS68" s="8">
        <f t="shared" si="130"/>
        <v>80</v>
      </c>
      <c r="DT68" s="8">
        <f t="shared" si="130"/>
        <v>63</v>
      </c>
      <c r="DU68" s="10">
        <f>SUMIF('BANCO JUL'!$B$2:$B$300,'EDC GENERAL'!$B68,'BANCO JUL'!$E$2:$E$300)</f>
        <v>0</v>
      </c>
      <c r="DV68" s="10">
        <f t="shared" si="40"/>
        <v>-223</v>
      </c>
      <c r="DX68" s="42">
        <v>37</v>
      </c>
      <c r="DY68" s="42">
        <v>44</v>
      </c>
      <c r="DZ68" s="42">
        <f t="shared" si="41"/>
        <v>7</v>
      </c>
      <c r="EA68" s="8">
        <f t="shared" si="131"/>
        <v>15</v>
      </c>
      <c r="EB68" s="8">
        <f t="shared" si="43"/>
        <v>105</v>
      </c>
      <c r="EC68" s="8">
        <f t="shared" si="131"/>
        <v>80</v>
      </c>
      <c r="ED68" s="8">
        <f t="shared" si="131"/>
        <v>64</v>
      </c>
      <c r="EE68" s="10">
        <f>SUMIF('BANCO JUL'!$B$2:$B$300,'EDC GENERAL'!$B68,'BANCO JUL'!$E$2:$E$300)</f>
        <v>0</v>
      </c>
      <c r="EF68" s="10">
        <f t="shared" si="44"/>
        <v>-249</v>
      </c>
      <c r="EG68" s="24"/>
      <c r="EH68" s="42">
        <v>44</v>
      </c>
      <c r="EI68" s="42">
        <v>48.985199999999999</v>
      </c>
      <c r="EJ68" s="41">
        <f t="shared" si="45"/>
        <v>4.985199999999999</v>
      </c>
      <c r="EK68" s="8">
        <f t="shared" si="132"/>
        <v>13.01</v>
      </c>
      <c r="EL68" s="8">
        <f t="shared" si="47"/>
        <v>64.857451999999981</v>
      </c>
      <c r="EM68" s="8">
        <f t="shared" si="132"/>
        <v>80</v>
      </c>
      <c r="EN68" s="8">
        <f t="shared" si="132"/>
        <v>21.79</v>
      </c>
      <c r="EO68" s="10">
        <f>SUMIF('BANCO NOV'!$B$2:$B$300,'EDC GENERAL'!$B68,'BANCO NOV'!$E$2:$E$300)</f>
        <v>0</v>
      </c>
      <c r="EP68" s="10">
        <f t="shared" si="48"/>
        <v>-166.64745199999996</v>
      </c>
      <c r="EQ68" s="24">
        <f t="shared" si="49"/>
        <v>166.64745199999996</v>
      </c>
      <c r="ER68" s="42">
        <v>48.985199999999999</v>
      </c>
      <c r="ES68" s="42">
        <v>54</v>
      </c>
      <c r="ET68" s="42">
        <f t="shared" si="50"/>
        <v>5.014800000000001</v>
      </c>
      <c r="EU68" s="8">
        <f t="shared" si="133"/>
        <v>19.78</v>
      </c>
      <c r="EV68" s="8">
        <f t="shared" si="52"/>
        <v>99.192744000000033</v>
      </c>
      <c r="EW68" s="8">
        <f t="shared" si="133"/>
        <v>80</v>
      </c>
      <c r="EX68" s="8">
        <f t="shared" si="133"/>
        <v>62.02</v>
      </c>
      <c r="EY68" s="10">
        <f>SUMIF('BANCO DIC'!$B$2:$B$300,'EDC GENERAL'!$B68,'BANCO DIC'!$E$2:$E$300)</f>
        <v>0</v>
      </c>
      <c r="EZ68" s="10">
        <f t="shared" si="53"/>
        <v>-241.21274400000004</v>
      </c>
      <c r="FA68" s="24">
        <f t="shared" si="54"/>
        <v>241.21274400000004</v>
      </c>
      <c r="FB68" s="42">
        <v>54</v>
      </c>
      <c r="FC68" s="42">
        <v>61</v>
      </c>
      <c r="FD68" s="42">
        <f t="shared" si="55"/>
        <v>7</v>
      </c>
      <c r="FE68" s="8">
        <f t="shared" si="134"/>
        <v>14.68234064785789</v>
      </c>
      <c r="FF68" s="8">
        <f t="shared" si="57"/>
        <v>102.77638453500523</v>
      </c>
      <c r="FG68" s="8">
        <f t="shared" si="134"/>
        <v>80</v>
      </c>
      <c r="FH68" s="8">
        <f t="shared" si="134"/>
        <v>26.942462147335423</v>
      </c>
      <c r="FI68" s="10">
        <f>SUMIF('BANCO DIC'!$B$2:$B$300,'EDC GENERAL'!$B68,'BANCO DIC'!$E$2:$E$300)</f>
        <v>0</v>
      </c>
      <c r="FJ68" s="10">
        <f t="shared" si="58"/>
        <v>-209.71884668234065</v>
      </c>
      <c r="FK68" s="24">
        <f t="shared" si="59"/>
        <v>209.71884668234065</v>
      </c>
      <c r="FL68" s="42">
        <v>61</v>
      </c>
      <c r="FM68" s="42"/>
      <c r="FN68" s="42">
        <f t="shared" si="60"/>
        <v>-61</v>
      </c>
      <c r="FO68" s="8">
        <f t="shared" si="135"/>
        <v>19.78</v>
      </c>
      <c r="FP68" s="8">
        <f t="shared" si="62"/>
        <v>-1206.5800000000002</v>
      </c>
      <c r="FQ68" s="8">
        <f t="shared" si="135"/>
        <v>80</v>
      </c>
      <c r="FR68" s="8">
        <f t="shared" si="135"/>
        <v>62.02</v>
      </c>
      <c r="FS68" s="10">
        <f>SUMIF('BANCO DIC'!$B$2:$B$300,'EDC GENERAL'!$B68,'BANCO DIC'!$E$2:$E$300)</f>
        <v>0</v>
      </c>
      <c r="FT68" s="10">
        <f t="shared" si="63"/>
        <v>1064.5600000000002</v>
      </c>
    </row>
    <row r="69" spans="1:176" ht="15.75" outlineLevel="1" thickBot="1" x14ac:dyDescent="0.3">
      <c r="A69" s="11" t="s">
        <v>480</v>
      </c>
      <c r="B69" s="74" t="s">
        <v>307</v>
      </c>
      <c r="C69" s="66"/>
      <c r="D69" s="12"/>
      <c r="E69" s="12"/>
      <c r="F69" s="63"/>
      <c r="G69" s="74"/>
      <c r="H69" s="74"/>
      <c r="I69" s="63"/>
      <c r="J69" s="66"/>
      <c r="L69" s="66"/>
      <c r="M69" s="12"/>
      <c r="N69" s="12"/>
      <c r="O69" s="63"/>
      <c r="P69" s="74"/>
      <c r="Q69" s="74"/>
      <c r="R69" s="63"/>
      <c r="S69" s="66"/>
      <c r="V69" s="13"/>
      <c r="W69" s="13"/>
      <c r="X69" s="13"/>
      <c r="Y69" s="13"/>
      <c r="Z69" s="13"/>
      <c r="AA69" s="13"/>
      <c r="AC69" s="74">
        <v>0.6</v>
      </c>
      <c r="AD69" s="8"/>
      <c r="AE69" s="8"/>
      <c r="AF69" s="8"/>
      <c r="AG69" s="8"/>
      <c r="AH69" s="8"/>
      <c r="AI69" s="10">
        <f t="shared" si="124"/>
        <v>0</v>
      </c>
      <c r="AJ69" s="8"/>
      <c r="AK69" s="32">
        <f t="shared" ref="AK69:AK100" si="137">AC69</f>
        <v>0.6</v>
      </c>
      <c r="AL69" s="54">
        <v>1000</v>
      </c>
      <c r="AM69" s="55">
        <v>538</v>
      </c>
      <c r="AN69" s="41">
        <v>500</v>
      </c>
      <c r="AO69" s="9">
        <v>500</v>
      </c>
      <c r="AP69" s="8"/>
      <c r="AQ69" s="8"/>
      <c r="AR69" s="8">
        <v>-2538</v>
      </c>
      <c r="AS69" s="2">
        <f t="shared" si="64"/>
        <v>2538</v>
      </c>
      <c r="AT69" s="2">
        <f t="shared" si="65"/>
        <v>0</v>
      </c>
      <c r="AU69" s="24">
        <f t="shared" si="3"/>
        <v>-2538</v>
      </c>
      <c r="AV69" s="10">
        <v>310</v>
      </c>
      <c r="AW69" s="42">
        <v>318.3</v>
      </c>
      <c r="AX69" s="41">
        <f t="shared" si="112"/>
        <v>8.3000000000000114</v>
      </c>
      <c r="AY69" s="8">
        <v>24.71</v>
      </c>
      <c r="AZ69" s="9">
        <f t="shared" si="66"/>
        <v>205.0930000000003</v>
      </c>
      <c r="BA69" s="9">
        <v>183</v>
      </c>
      <c r="BB69" s="8">
        <v>-389</v>
      </c>
      <c r="BC69" s="2">
        <f t="shared" si="4"/>
        <v>388.0930000000003</v>
      </c>
      <c r="BD69" s="2">
        <f t="shared" si="5"/>
        <v>-0.90699999999969805</v>
      </c>
      <c r="BE69" s="24">
        <f t="shared" si="6"/>
        <v>-0.90699999999969805</v>
      </c>
      <c r="BF69" s="42">
        <f t="shared" si="136"/>
        <v>318.3</v>
      </c>
      <c r="BG69" s="41">
        <v>328</v>
      </c>
      <c r="BH69" s="41">
        <v>10</v>
      </c>
      <c r="BI69" s="9">
        <f t="shared" si="9"/>
        <v>395.73140000000001</v>
      </c>
      <c r="BJ69" s="9">
        <v>324.37</v>
      </c>
      <c r="BK69" s="9">
        <f t="shared" si="10"/>
        <v>71.361400000000003</v>
      </c>
      <c r="BL69" s="9">
        <v>-395</v>
      </c>
      <c r="BM69" s="10">
        <f>SUMIF(ENERO!$B$2:$B$900,'EDC GENERAL'!$B69,ENERO!$E$2:$E$900)</f>
        <v>0</v>
      </c>
      <c r="BN69" s="10">
        <f t="shared" si="11"/>
        <v>-0.73140000000000782</v>
      </c>
      <c r="BO69" s="24">
        <f t="shared" si="12"/>
        <v>0.73140000000000782</v>
      </c>
      <c r="BP69" s="41">
        <f t="shared" si="13"/>
        <v>328</v>
      </c>
      <c r="BQ69" s="41">
        <v>333</v>
      </c>
      <c r="BR69" s="41">
        <f t="shared" si="14"/>
        <v>5</v>
      </c>
      <c r="BS69" s="9">
        <f t="shared" si="15"/>
        <v>296.44780000000003</v>
      </c>
      <c r="BT69" s="9">
        <v>242.99</v>
      </c>
      <c r="BU69" s="9">
        <f t="shared" si="16"/>
        <v>53.457799999999999</v>
      </c>
      <c r="BV69" s="9">
        <v>-296</v>
      </c>
      <c r="BW69" s="10">
        <f>SUMIF(ENERO!$B$2:$B$900,'EDC GENERAL'!$B69,ENERO!$E$2:$E$900)</f>
        <v>0</v>
      </c>
      <c r="BX69" s="10">
        <f t="shared" si="17"/>
        <v>-0.44780000000002929</v>
      </c>
      <c r="BY69" s="24">
        <f t="shared" si="18"/>
        <v>0.44780000000002929</v>
      </c>
      <c r="BZ69" s="41">
        <f t="shared" si="19"/>
        <v>333</v>
      </c>
      <c r="CA69" s="42">
        <v>338</v>
      </c>
      <c r="CB69" s="41">
        <f t="shared" si="20"/>
        <v>5</v>
      </c>
      <c r="CC69" s="24">
        <f t="shared" si="21"/>
        <v>296.44780000000003</v>
      </c>
      <c r="CD69" s="8">
        <v>242.99</v>
      </c>
      <c r="CE69" s="9">
        <f t="shared" si="125"/>
        <v>53.457799999999999</v>
      </c>
      <c r="CF69" s="8">
        <f t="shared" si="126"/>
        <v>0</v>
      </c>
      <c r="CG69" s="10">
        <v>296</v>
      </c>
      <c r="CH69" s="2">
        <f t="shared" si="23"/>
        <v>0.44780000000002929</v>
      </c>
      <c r="CJ69" s="41">
        <f t="shared" si="24"/>
        <v>338</v>
      </c>
      <c r="CK69" s="42">
        <v>341</v>
      </c>
      <c r="CL69" s="42">
        <f t="shared" si="25"/>
        <v>3</v>
      </c>
      <c r="CM69" s="8">
        <v>93.34</v>
      </c>
      <c r="CN69" s="9">
        <f t="shared" si="26"/>
        <v>20.534800000000001</v>
      </c>
      <c r="CO69" s="8">
        <f t="shared" si="127"/>
        <v>0</v>
      </c>
      <c r="CP69" s="8">
        <f t="shared" si="127"/>
        <v>0</v>
      </c>
      <c r="CQ69" s="10">
        <f>SUMIF('BANCO JUN'!$B$2:$B$300,'EDC GENERAL'!$B69,'BANCO JUN'!$E$2:$E$300)</f>
        <v>0</v>
      </c>
      <c r="CR69" s="2">
        <f t="shared" si="28"/>
        <v>113.87480000000001</v>
      </c>
      <c r="CT69" s="10">
        <v>31</v>
      </c>
      <c r="CU69" s="42">
        <v>39</v>
      </c>
      <c r="CV69" s="42">
        <f t="shared" si="29"/>
        <v>8</v>
      </c>
      <c r="CW69" s="8">
        <f t="shared" si="128"/>
        <v>17</v>
      </c>
      <c r="CX69" s="8">
        <f t="shared" si="31"/>
        <v>136</v>
      </c>
      <c r="CY69" s="8">
        <f t="shared" si="128"/>
        <v>80</v>
      </c>
      <c r="CZ69" s="8">
        <f t="shared" si="128"/>
        <v>49</v>
      </c>
      <c r="DA69" s="10">
        <f>SUMIF('BANCO JUL'!$B$2:$B$300,'EDC GENERAL'!$B69,'BANCO JUL'!$E$2:$E$300)</f>
        <v>0</v>
      </c>
      <c r="DB69" s="10">
        <f t="shared" si="32"/>
        <v>-265</v>
      </c>
      <c r="DD69" s="42">
        <v>39</v>
      </c>
      <c r="DE69" s="42">
        <v>48</v>
      </c>
      <c r="DF69" s="42">
        <f t="shared" si="33"/>
        <v>9</v>
      </c>
      <c r="DG69" s="8">
        <f t="shared" si="129"/>
        <v>15</v>
      </c>
      <c r="DH69" s="8">
        <f t="shared" si="35"/>
        <v>135</v>
      </c>
      <c r="DI69" s="8">
        <f t="shared" si="129"/>
        <v>80</v>
      </c>
      <c r="DJ69" s="8">
        <f t="shared" si="129"/>
        <v>17</v>
      </c>
      <c r="DK69" s="10">
        <f>SUMIF('BANCO JUL'!$B$2:$B$300,'EDC GENERAL'!$B69,'BANCO JUL'!$E$2:$E$300)</f>
        <v>0</v>
      </c>
      <c r="DL69" s="10">
        <f t="shared" si="36"/>
        <v>-232</v>
      </c>
      <c r="DN69" s="42">
        <v>48</v>
      </c>
      <c r="DO69" s="42">
        <v>54</v>
      </c>
      <c r="DP69" s="42">
        <f t="shared" si="37"/>
        <v>6</v>
      </c>
      <c r="DQ69" s="8">
        <f t="shared" si="130"/>
        <v>16</v>
      </c>
      <c r="DR69" s="8">
        <f t="shared" si="39"/>
        <v>96</v>
      </c>
      <c r="DS69" s="8">
        <f t="shared" si="130"/>
        <v>80</v>
      </c>
      <c r="DT69" s="8">
        <f t="shared" si="130"/>
        <v>63</v>
      </c>
      <c r="DU69" s="10">
        <f>SUMIF('BANCO JUL'!$B$2:$B$300,'EDC GENERAL'!$B69,'BANCO JUL'!$E$2:$E$300)</f>
        <v>0</v>
      </c>
      <c r="DV69" s="10">
        <f t="shared" si="40"/>
        <v>-239</v>
      </c>
      <c r="DX69" s="42">
        <v>54</v>
      </c>
      <c r="DY69" s="42">
        <v>60</v>
      </c>
      <c r="DZ69" s="42">
        <f t="shared" si="41"/>
        <v>6</v>
      </c>
      <c r="EA69" s="8">
        <f t="shared" si="131"/>
        <v>15</v>
      </c>
      <c r="EB69" s="8">
        <f t="shared" si="43"/>
        <v>90</v>
      </c>
      <c r="EC69" s="8">
        <f t="shared" si="131"/>
        <v>80</v>
      </c>
      <c r="ED69" s="8">
        <f t="shared" si="131"/>
        <v>64</v>
      </c>
      <c r="EE69" s="10">
        <f>SUMIF('BANCO JUL'!$B$2:$B$300,'EDC GENERAL'!$B69,'BANCO JUL'!$E$2:$E$300)</f>
        <v>0</v>
      </c>
      <c r="EF69" s="10">
        <f t="shared" si="44"/>
        <v>-234</v>
      </c>
      <c r="EG69" s="24"/>
      <c r="EH69" s="42">
        <v>60</v>
      </c>
      <c r="EI69" s="42">
        <v>65.84</v>
      </c>
      <c r="EJ69" s="41">
        <f t="shared" si="45"/>
        <v>5.8400000000000034</v>
      </c>
      <c r="EK69" s="8">
        <f t="shared" si="132"/>
        <v>13.01</v>
      </c>
      <c r="EL69" s="8">
        <f t="shared" si="47"/>
        <v>75.978400000000036</v>
      </c>
      <c r="EM69" s="8">
        <f t="shared" si="132"/>
        <v>80</v>
      </c>
      <c r="EN69" s="8">
        <f t="shared" si="132"/>
        <v>21.79</v>
      </c>
      <c r="EO69" s="10">
        <f>SUMIF('BANCO NOV'!$B$2:$B$300,'EDC GENERAL'!$B69,'BANCO NOV'!$E$2:$E$300)</f>
        <v>0</v>
      </c>
      <c r="EP69" s="10">
        <f t="shared" si="48"/>
        <v>-177.76840000000001</v>
      </c>
      <c r="EQ69" s="24">
        <f t="shared" si="49"/>
        <v>177.76840000000001</v>
      </c>
      <c r="ER69" s="42">
        <v>65.84</v>
      </c>
      <c r="ES69" s="42">
        <v>71</v>
      </c>
      <c r="ET69" s="42">
        <f t="shared" si="50"/>
        <v>5.1599999999999966</v>
      </c>
      <c r="EU69" s="8">
        <f t="shared" si="133"/>
        <v>19.78</v>
      </c>
      <c r="EV69" s="8">
        <f t="shared" si="52"/>
        <v>102.06479999999993</v>
      </c>
      <c r="EW69" s="8">
        <f t="shared" si="133"/>
        <v>80</v>
      </c>
      <c r="EX69" s="8">
        <f t="shared" si="133"/>
        <v>62.02</v>
      </c>
      <c r="EY69" s="10">
        <f>SUMIF('BANCO DIC'!$B$2:$B$300,'EDC GENERAL'!$B69,'BANCO DIC'!$E$2:$E$300)</f>
        <v>0</v>
      </c>
      <c r="EZ69" s="10">
        <f t="shared" si="53"/>
        <v>-244.08479999999994</v>
      </c>
      <c r="FA69" s="24">
        <f t="shared" si="54"/>
        <v>244.08479999999994</v>
      </c>
      <c r="FB69" s="42">
        <v>71</v>
      </c>
      <c r="FC69" s="42">
        <v>78</v>
      </c>
      <c r="FD69" s="42">
        <f t="shared" si="55"/>
        <v>7</v>
      </c>
      <c r="FE69" s="8">
        <f t="shared" si="134"/>
        <v>14.68234064785789</v>
      </c>
      <c r="FF69" s="8">
        <f t="shared" si="57"/>
        <v>102.77638453500523</v>
      </c>
      <c r="FG69" s="8">
        <f t="shared" si="134"/>
        <v>80</v>
      </c>
      <c r="FH69" s="8">
        <f t="shared" si="134"/>
        <v>26.942462147335423</v>
      </c>
      <c r="FI69" s="10">
        <f>SUMIF('BANCO DIC'!$B$2:$B$300,'EDC GENERAL'!$B69,'BANCO DIC'!$E$2:$E$300)</f>
        <v>0</v>
      </c>
      <c r="FJ69" s="10">
        <f t="shared" si="58"/>
        <v>-209.71884668234065</v>
      </c>
      <c r="FK69" s="24">
        <f t="shared" si="59"/>
        <v>209.71884668234065</v>
      </c>
      <c r="FL69" s="42">
        <v>78</v>
      </c>
      <c r="FM69" s="42"/>
      <c r="FN69" s="42">
        <f t="shared" si="60"/>
        <v>-78</v>
      </c>
      <c r="FO69" s="8">
        <f t="shared" si="135"/>
        <v>19.78</v>
      </c>
      <c r="FP69" s="8">
        <f t="shared" si="62"/>
        <v>-1542.8400000000001</v>
      </c>
      <c r="FQ69" s="8">
        <f t="shared" si="135"/>
        <v>80</v>
      </c>
      <c r="FR69" s="8">
        <f t="shared" si="135"/>
        <v>62.02</v>
      </c>
      <c r="FS69" s="10">
        <f>SUMIF('BANCO DIC'!$B$2:$B$300,'EDC GENERAL'!$B69,'BANCO DIC'!$E$2:$E$300)</f>
        <v>0</v>
      </c>
      <c r="FT69" s="10">
        <f t="shared" si="63"/>
        <v>1400.8200000000002</v>
      </c>
    </row>
    <row r="70" spans="1:176" ht="15.75" thickBot="1" x14ac:dyDescent="0.3">
      <c r="A70" s="11" t="s">
        <v>481</v>
      </c>
      <c r="B70" s="14"/>
      <c r="C70" s="14"/>
      <c r="D70" s="12"/>
      <c r="E70" s="12"/>
      <c r="F70" s="14"/>
      <c r="G70" s="14"/>
      <c r="H70" s="14"/>
      <c r="I70" s="14"/>
      <c r="J70" s="14"/>
      <c r="L70" s="14"/>
      <c r="M70" s="12"/>
      <c r="N70" s="12"/>
      <c r="O70" s="14"/>
      <c r="P70" s="14"/>
      <c r="Q70" s="14"/>
      <c r="R70" s="14"/>
      <c r="S70" s="14"/>
      <c r="V70" s="14"/>
      <c r="W70" s="14"/>
      <c r="X70" s="14"/>
      <c r="Y70" s="14"/>
      <c r="Z70" s="14"/>
      <c r="AA70" s="14"/>
      <c r="AC70" s="14">
        <v>0</v>
      </c>
      <c r="AD70" s="14"/>
      <c r="AE70" s="14"/>
      <c r="AF70" s="14"/>
      <c r="AG70" s="14"/>
      <c r="AH70" s="14"/>
      <c r="AI70" s="14"/>
      <c r="AJ70" s="25"/>
      <c r="AK70" s="32">
        <f t="shared" si="137"/>
        <v>0</v>
      </c>
      <c r="AL70" s="54"/>
      <c r="AM70" s="55"/>
      <c r="AN70" s="41"/>
      <c r="AO70" s="9"/>
      <c r="AP70" s="14"/>
      <c r="AQ70" s="14"/>
      <c r="AR70" s="14"/>
      <c r="AS70" s="14"/>
      <c r="AT70" s="2">
        <f>SUM(AL70:AR70)</f>
        <v>0</v>
      </c>
      <c r="AU70" s="24">
        <f t="shared" ref="AU70:AU133" si="138">SUM(AP70:AR70)</f>
        <v>0</v>
      </c>
      <c r="AV70" s="14"/>
      <c r="AW70" s="44"/>
      <c r="AX70" s="42"/>
      <c r="AY70" s="14"/>
      <c r="AZ70" s="14"/>
      <c r="BA70" s="14"/>
      <c r="BB70" s="14"/>
      <c r="BC70" s="2">
        <f t="shared" ref="BC70:BC128" si="139">SUM(AZ70:BA70)</f>
        <v>0</v>
      </c>
      <c r="BD70" s="2">
        <f t="shared" ref="BD70:BD128" si="140">+BB70+BC70</f>
        <v>0</v>
      </c>
      <c r="BE70" s="24">
        <f t="shared" ref="BE70:BE133" si="141">SUM(AZ70:BB70)</f>
        <v>0</v>
      </c>
      <c r="BF70" s="44"/>
      <c r="BG70" s="41"/>
      <c r="BH70" s="41">
        <f t="shared" ref="BH70:BH133" si="142">BG70-BF70</f>
        <v>0</v>
      </c>
      <c r="BI70" s="14"/>
      <c r="BJ70" s="9">
        <f>BH70*BI70</f>
        <v>0</v>
      </c>
      <c r="BK70" s="14"/>
      <c r="BL70" s="9"/>
      <c r="BM70" s="14">
        <f>SUMIF(ENERO!$B$2:$B$900,'EDC GENERAL'!$B70,ENERO!$E$2:$E$900)</f>
        <v>0</v>
      </c>
      <c r="BN70" s="14">
        <f t="shared" ref="BN70:BN133" si="143">BM70-SUM(BJ70:BL70)</f>
        <v>0</v>
      </c>
      <c r="BO70" s="24">
        <f t="shared" ref="BO70:BO133" si="144">SUM(BJ70:BL70)</f>
        <v>0</v>
      </c>
      <c r="BP70" s="41"/>
      <c r="BQ70" s="41"/>
      <c r="BR70" s="41">
        <f t="shared" ref="BR70:BR128" si="145">BQ70-BP70</f>
        <v>0</v>
      </c>
      <c r="BS70" s="14"/>
      <c r="BT70" s="9">
        <f>BR70*BS70</f>
        <v>0</v>
      </c>
      <c r="BU70" s="9">
        <f t="shared" ref="BU70:BU128" si="146">+BT70*0.22</f>
        <v>0</v>
      </c>
      <c r="BV70" s="9"/>
      <c r="BW70" s="14">
        <f>SUMIF(ENERO!$B$2:$B$900,'EDC GENERAL'!$B70,ENERO!$E$2:$E$900)</f>
        <v>0</v>
      </c>
      <c r="BX70" s="14">
        <f t="shared" ref="BX70:BX128" si="147">BW70-SUM(BT70:BV70)</f>
        <v>0</v>
      </c>
      <c r="BY70" s="24">
        <f t="shared" ref="BY70:BY128" si="148">SUM(BT70:BV70)</f>
        <v>0</v>
      </c>
      <c r="BZ70" s="44"/>
      <c r="CA70" s="42"/>
      <c r="CB70" s="41"/>
      <c r="CC70" s="24"/>
      <c r="CD70" s="14"/>
      <c r="CE70" s="14">
        <f>CB70*CD70</f>
        <v>0</v>
      </c>
      <c r="CF70" s="14"/>
      <c r="CG70" s="14"/>
      <c r="CH70" s="2">
        <f t="shared" ref="CH70:CH128" si="149">+CC70-CG70</f>
        <v>0</v>
      </c>
      <c r="CJ70" s="41"/>
      <c r="CK70" s="44"/>
      <c r="CL70" s="42"/>
      <c r="CM70" s="14"/>
      <c r="CN70" s="9">
        <f t="shared" ref="CN70:CN128" si="150">+CM70*0.22</f>
        <v>0</v>
      </c>
      <c r="CO70" s="14"/>
      <c r="CP70" s="14"/>
      <c r="CQ70" s="14"/>
      <c r="CR70" s="2">
        <f t="shared" ref="CR70:CR128" si="151">SUM(CM70:CQ70)</f>
        <v>0</v>
      </c>
      <c r="CT70" s="14"/>
      <c r="CU70" s="44"/>
      <c r="CV70" s="42">
        <f t="shared" ref="CV70:CV128" si="152">CU70-CT70</f>
        <v>0</v>
      </c>
      <c r="CW70" s="14"/>
      <c r="CX70" s="14">
        <f t="shared" ref="CX70:CX128" si="153">CV70*CW70</f>
        <v>0</v>
      </c>
      <c r="CY70" s="14"/>
      <c r="CZ70" s="14"/>
      <c r="DA70" s="14"/>
      <c r="DB70" s="14">
        <f t="shared" ref="DB70:DB128" si="154">DA70-SUM(CX70:CZ70)</f>
        <v>0</v>
      </c>
      <c r="DD70" s="44"/>
      <c r="DE70" s="44"/>
      <c r="DF70" s="42">
        <f t="shared" ref="DF70:DF128" si="155">DE70-DD70</f>
        <v>0</v>
      </c>
      <c r="DG70" s="14"/>
      <c r="DH70" s="14">
        <f t="shared" ref="DH70:DH128" si="156">DF70*DG70</f>
        <v>0</v>
      </c>
      <c r="DI70" s="14"/>
      <c r="DJ70" s="14"/>
      <c r="DK70" s="14"/>
      <c r="DL70" s="14">
        <f t="shared" ref="DL70:DL121" si="157">DK70-SUM(DH70:DJ70)</f>
        <v>0</v>
      </c>
      <c r="DN70" s="44"/>
      <c r="DO70" s="44"/>
      <c r="DP70" s="42">
        <f t="shared" ref="DP70:DP133" si="158">DO70-DN70</f>
        <v>0</v>
      </c>
      <c r="DQ70" s="14"/>
      <c r="DR70" s="14">
        <f t="shared" ref="DR70:DR133" si="159">DP70*DQ70</f>
        <v>0</v>
      </c>
      <c r="DS70" s="14"/>
      <c r="DT70" s="14"/>
      <c r="DU70" s="14"/>
      <c r="DV70" s="14">
        <f t="shared" ref="DV70:DV121" si="160">DU70-SUM(DR70:DT70)</f>
        <v>0</v>
      </c>
      <c r="DX70" s="44"/>
      <c r="DY70" s="44"/>
      <c r="DZ70" s="42">
        <f t="shared" ref="DZ70:DZ133" si="161">DY70-DX70</f>
        <v>0</v>
      </c>
      <c r="EA70" s="14"/>
      <c r="EB70" s="14">
        <f t="shared" ref="EB70:EB133" si="162">DZ70*EA70</f>
        <v>0</v>
      </c>
      <c r="EC70" s="14"/>
      <c r="ED70" s="14"/>
      <c r="EE70" s="14"/>
      <c r="EF70" s="14">
        <f t="shared" ref="EF70:EF121" si="163">EE70-SUM(EB70:ED70)</f>
        <v>0</v>
      </c>
      <c r="EG70" s="24"/>
      <c r="EH70" s="44"/>
      <c r="EI70" s="44"/>
      <c r="EJ70" s="41">
        <f t="shared" ref="EJ70:EJ133" si="164">EI70-EH70</f>
        <v>0</v>
      </c>
      <c r="EK70" s="14"/>
      <c r="EL70" s="14">
        <f t="shared" ref="EL70:EL133" si="165">EJ70*EK70</f>
        <v>0</v>
      </c>
      <c r="EM70" s="14"/>
      <c r="EN70" s="14"/>
      <c r="EO70" s="14"/>
      <c r="EP70" s="14">
        <f t="shared" ref="EP70:EP133" si="166">EO70-SUM(EL70:EN70)</f>
        <v>0</v>
      </c>
      <c r="EQ70" s="24">
        <f t="shared" ref="EQ70:EQ133" si="167">SUM(EL70:EN70)</f>
        <v>0</v>
      </c>
      <c r="ER70" s="44"/>
      <c r="ES70" s="44"/>
      <c r="ET70" s="44">
        <f t="shared" ref="ET70:ET133" si="168">ES70-ER70</f>
        <v>0</v>
      </c>
      <c r="EU70" s="14"/>
      <c r="EV70" s="14">
        <f t="shared" ref="EV70:EV133" si="169">ET70*EU70</f>
        <v>0</v>
      </c>
      <c r="EW70" s="14"/>
      <c r="EX70" s="14"/>
      <c r="EY70" s="14"/>
      <c r="EZ70" s="10">
        <f t="shared" ref="EZ70:EZ133" si="170">EY70-SUM(EV70:EX70)</f>
        <v>0</v>
      </c>
      <c r="FA70" s="24">
        <f t="shared" ref="FA70:FA133" si="171">SUM(EV70:EX70)</f>
        <v>0</v>
      </c>
      <c r="FB70" s="44"/>
      <c r="FC70" s="44"/>
      <c r="FD70" s="44">
        <f t="shared" ref="FD70:FD133" si="172">FC70-FB70</f>
        <v>0</v>
      </c>
      <c r="FE70" s="14"/>
      <c r="FF70" s="14">
        <f t="shared" ref="FF70:FF133" si="173">FD70*FE70</f>
        <v>0</v>
      </c>
      <c r="FG70" s="14"/>
      <c r="FH70" s="14"/>
      <c r="FI70" s="14"/>
      <c r="FJ70" s="10">
        <f t="shared" ref="FJ70:FJ133" si="174">FI70-SUM(FF70:FH70)</f>
        <v>0</v>
      </c>
      <c r="FK70" s="24">
        <f t="shared" ref="FK70:FK133" si="175">SUM(FF70:FH70)</f>
        <v>0</v>
      </c>
      <c r="FL70" s="44"/>
      <c r="FM70" s="44"/>
      <c r="FN70" s="44">
        <f t="shared" ref="FN70:FN133" si="176">FM70-FL70</f>
        <v>0</v>
      </c>
      <c r="FO70" s="14"/>
      <c r="FP70" s="14">
        <f t="shared" ref="FP70:FP133" si="177">FN70*FO70</f>
        <v>0</v>
      </c>
      <c r="FQ70" s="14"/>
      <c r="FR70" s="14"/>
      <c r="FS70" s="14"/>
      <c r="FT70" s="10">
        <f t="shared" ref="FT70:FT133" si="178">FS70-SUM(FP70:FR70)</f>
        <v>0</v>
      </c>
    </row>
    <row r="71" spans="1:176" ht="15.75" outlineLevel="1" thickBot="1" x14ac:dyDescent="0.3">
      <c r="A71" s="11" t="s">
        <v>482</v>
      </c>
      <c r="B71" s="74" t="s">
        <v>308</v>
      </c>
      <c r="C71" s="66"/>
      <c r="D71" s="12"/>
      <c r="E71" s="12"/>
      <c r="F71" s="63"/>
      <c r="G71" s="74"/>
      <c r="H71" s="74"/>
      <c r="I71" s="63"/>
      <c r="J71" s="66"/>
      <c r="L71" s="66"/>
      <c r="M71" s="12"/>
      <c r="N71" s="12"/>
      <c r="O71" s="63"/>
      <c r="P71" s="74"/>
      <c r="Q71" s="74"/>
      <c r="R71" s="63"/>
      <c r="S71" s="66"/>
      <c r="V71" s="13"/>
      <c r="W71" s="13"/>
      <c r="X71" s="13"/>
      <c r="Y71" s="13"/>
      <c r="Z71" s="13"/>
      <c r="AA71" s="13"/>
      <c r="AC71" s="74">
        <v>0.61</v>
      </c>
      <c r="AD71" s="8"/>
      <c r="AE71" s="8"/>
      <c r="AF71" s="8"/>
      <c r="AG71" s="8"/>
      <c r="AH71" s="8"/>
      <c r="AI71" s="10">
        <f t="shared" ref="AI71:AI80" si="179">-SUM(AD71:AH71)</f>
        <v>0</v>
      </c>
      <c r="AJ71" s="8"/>
      <c r="AK71" s="32">
        <f t="shared" si="137"/>
        <v>0.61</v>
      </c>
      <c r="AL71" s="54">
        <v>1000</v>
      </c>
      <c r="AM71" s="55">
        <v>538</v>
      </c>
      <c r="AN71" s="41">
        <v>500</v>
      </c>
      <c r="AO71" s="9">
        <v>500</v>
      </c>
      <c r="AP71" s="8"/>
      <c r="AQ71" s="8"/>
      <c r="AR71" s="8">
        <v>-2538</v>
      </c>
      <c r="AS71" s="2">
        <f t="shared" si="64"/>
        <v>2538</v>
      </c>
      <c r="AT71" s="2">
        <f t="shared" si="65"/>
        <v>0</v>
      </c>
      <c r="AU71" s="24">
        <f t="shared" si="138"/>
        <v>-2538</v>
      </c>
      <c r="AV71" s="54">
        <v>189</v>
      </c>
      <c r="AW71" s="54">
        <v>195</v>
      </c>
      <c r="AX71" s="41">
        <f t="shared" si="112"/>
        <v>6</v>
      </c>
      <c r="AY71" s="9">
        <v>24.71</v>
      </c>
      <c r="AZ71" s="9">
        <f t="shared" si="66"/>
        <v>148.26</v>
      </c>
      <c r="BA71" s="9">
        <v>183</v>
      </c>
      <c r="BB71" s="8">
        <v>-350</v>
      </c>
      <c r="BC71" s="2">
        <f t="shared" si="139"/>
        <v>331.26</v>
      </c>
      <c r="BD71" s="2">
        <f t="shared" si="140"/>
        <v>-18.740000000000009</v>
      </c>
      <c r="BE71" s="24">
        <f t="shared" si="141"/>
        <v>-18.740000000000009</v>
      </c>
      <c r="BF71" s="42">
        <f>+AW71</f>
        <v>195</v>
      </c>
      <c r="BG71" s="41">
        <v>201</v>
      </c>
      <c r="BH71" s="41">
        <f t="shared" si="142"/>
        <v>6</v>
      </c>
      <c r="BI71" s="9">
        <f t="shared" si="9"/>
        <v>314.9674</v>
      </c>
      <c r="BJ71" s="9">
        <v>258.17</v>
      </c>
      <c r="BK71" s="9">
        <f t="shared" si="10"/>
        <v>56.797400000000003</v>
      </c>
      <c r="BL71" s="9">
        <v>-315</v>
      </c>
      <c r="BM71" s="10">
        <f>SUMIF(ENERO!$B$2:$B$900,'EDC GENERAL'!$B71,ENERO!$E$2:$E$900)</f>
        <v>0</v>
      </c>
      <c r="BN71" s="10">
        <f t="shared" si="143"/>
        <v>3.2600000000002183E-2</v>
      </c>
      <c r="BO71" s="24">
        <f t="shared" si="144"/>
        <v>-3.2600000000002183E-2</v>
      </c>
      <c r="BP71" s="41">
        <f t="shared" ref="BP71:BP128" si="180">+BG71</f>
        <v>201</v>
      </c>
      <c r="BQ71" s="41">
        <v>211</v>
      </c>
      <c r="BR71" s="41">
        <f t="shared" si="145"/>
        <v>10</v>
      </c>
      <c r="BS71" s="9">
        <f t="shared" si="15"/>
        <v>395.73140000000001</v>
      </c>
      <c r="BT71" s="9">
        <v>324.37</v>
      </c>
      <c r="BU71" s="9">
        <f t="shared" si="146"/>
        <v>71.361400000000003</v>
      </c>
      <c r="BV71" s="9">
        <v>-395</v>
      </c>
      <c r="BW71" s="10">
        <f>SUMIF(ENERO!$B$2:$B$900,'EDC GENERAL'!$B71,ENERO!$E$2:$E$900)</f>
        <v>0</v>
      </c>
      <c r="BX71" s="10">
        <f t="shared" si="147"/>
        <v>-0.73140000000000782</v>
      </c>
      <c r="BY71" s="24">
        <f t="shared" si="148"/>
        <v>0.73140000000000782</v>
      </c>
      <c r="BZ71" s="41">
        <f t="shared" si="19"/>
        <v>211</v>
      </c>
      <c r="CA71" s="42">
        <v>216</v>
      </c>
      <c r="CB71" s="41">
        <f t="shared" ref="CB71:CB128" si="181">CA71-BZ71</f>
        <v>5</v>
      </c>
      <c r="CC71" s="24">
        <f t="shared" ref="CC71:CC128" si="182">+CD71+CE71</f>
        <v>296.44780000000003</v>
      </c>
      <c r="CD71" s="8">
        <v>242.99</v>
      </c>
      <c r="CE71" s="9">
        <f t="shared" ref="CE71:CE80" si="183">+CD71*0.22</f>
        <v>53.457799999999999</v>
      </c>
      <c r="CF71" s="8">
        <f>CF$4</f>
        <v>0</v>
      </c>
      <c r="CG71" s="10">
        <f>SUMIF('BANCO MAY'!$B$2:$B$300,'EDC GENERAL'!$B71,'BANCO MAY'!$E$2:$E$300)</f>
        <v>0</v>
      </c>
      <c r="CH71" s="2">
        <f t="shared" si="149"/>
        <v>296.44780000000003</v>
      </c>
      <c r="CJ71" s="41">
        <f t="shared" ref="CJ71:CJ128" si="184">+CA71</f>
        <v>216</v>
      </c>
      <c r="CK71" s="42">
        <v>221</v>
      </c>
      <c r="CL71" s="42">
        <f t="shared" ref="CL71:CL127" si="185">CK71-CJ71</f>
        <v>5</v>
      </c>
      <c r="CM71" s="8">
        <v>122.59</v>
      </c>
      <c r="CN71" s="9">
        <f t="shared" si="150"/>
        <v>26.969799999999999</v>
      </c>
      <c r="CO71" s="8">
        <f>CO$4</f>
        <v>0</v>
      </c>
      <c r="CP71" s="8">
        <f>CP$4</f>
        <v>0</v>
      </c>
      <c r="CQ71" s="10">
        <f>SUMIF('BANCO JUN'!$B$2:$B$300,'EDC GENERAL'!$B71,'BANCO JUN'!$E$2:$E$300)</f>
        <v>0</v>
      </c>
      <c r="CR71" s="2">
        <f t="shared" si="151"/>
        <v>149.5598</v>
      </c>
      <c r="CT71" s="10">
        <v>44</v>
      </c>
      <c r="CU71" s="42">
        <v>59</v>
      </c>
      <c r="CV71" s="42">
        <f t="shared" si="152"/>
        <v>15</v>
      </c>
      <c r="CW71" s="8">
        <f>CW$4</f>
        <v>17</v>
      </c>
      <c r="CX71" s="8">
        <f t="shared" si="153"/>
        <v>255</v>
      </c>
      <c r="CY71" s="8">
        <f>CY$4</f>
        <v>80</v>
      </c>
      <c r="CZ71" s="8">
        <f>CZ$4</f>
        <v>49</v>
      </c>
      <c r="DA71" s="10">
        <f>SUMIF('BANCO JUL'!$B$2:$B$300,'EDC GENERAL'!$B71,'BANCO JUL'!$E$2:$E$300)</f>
        <v>0</v>
      </c>
      <c r="DB71" s="10">
        <f t="shared" si="154"/>
        <v>-384</v>
      </c>
      <c r="DD71" s="42">
        <v>59</v>
      </c>
      <c r="DE71" s="42">
        <v>75</v>
      </c>
      <c r="DF71" s="42">
        <f t="shared" si="155"/>
        <v>16</v>
      </c>
      <c r="DG71" s="8">
        <f>DG$4</f>
        <v>15</v>
      </c>
      <c r="DH71" s="8">
        <f t="shared" si="156"/>
        <v>240</v>
      </c>
      <c r="DI71" s="8">
        <f>DI$4</f>
        <v>80</v>
      </c>
      <c r="DJ71" s="8">
        <f>DJ$4</f>
        <v>17</v>
      </c>
      <c r="DK71" s="10">
        <f>SUMIF('BANCO JUL'!$B$2:$B$300,'EDC GENERAL'!$B71,'BANCO JUL'!$E$2:$E$300)</f>
        <v>0</v>
      </c>
      <c r="DL71" s="10">
        <f t="shared" si="157"/>
        <v>-337</v>
      </c>
      <c r="DN71" s="42">
        <v>75</v>
      </c>
      <c r="DO71" s="42">
        <v>87</v>
      </c>
      <c r="DP71" s="42">
        <f t="shared" si="158"/>
        <v>12</v>
      </c>
      <c r="DQ71" s="8">
        <f>DQ$4</f>
        <v>16</v>
      </c>
      <c r="DR71" s="8">
        <f t="shared" si="159"/>
        <v>192</v>
      </c>
      <c r="DS71" s="8">
        <f>DS$4</f>
        <v>80</v>
      </c>
      <c r="DT71" s="8">
        <f>DT$4</f>
        <v>63</v>
      </c>
      <c r="DU71" s="10">
        <f>SUMIF('BANCO JUL'!$B$2:$B$300,'EDC GENERAL'!$B71,'BANCO JUL'!$E$2:$E$300)</f>
        <v>0</v>
      </c>
      <c r="DV71" s="10">
        <f t="shared" si="160"/>
        <v>-335</v>
      </c>
      <c r="DX71" s="42">
        <v>87</v>
      </c>
      <c r="DY71" s="42">
        <v>97</v>
      </c>
      <c r="DZ71" s="42">
        <f t="shared" si="161"/>
        <v>10</v>
      </c>
      <c r="EA71" s="8">
        <f>EA$4</f>
        <v>15</v>
      </c>
      <c r="EB71" s="8">
        <f t="shared" si="162"/>
        <v>150</v>
      </c>
      <c r="EC71" s="8">
        <f>EC$4</f>
        <v>80</v>
      </c>
      <c r="ED71" s="8">
        <f>ED$4</f>
        <v>64</v>
      </c>
      <c r="EE71" s="10">
        <f>SUMIF('BANCO JUL'!$B$2:$B$300,'EDC GENERAL'!$B71,'BANCO JUL'!$E$2:$E$300)</f>
        <v>0</v>
      </c>
      <c r="EF71" s="10">
        <f t="shared" si="163"/>
        <v>-294</v>
      </c>
      <c r="EG71" s="24"/>
      <c r="EH71" s="42">
        <v>97</v>
      </c>
      <c r="EI71" s="42">
        <v>111.105</v>
      </c>
      <c r="EJ71" s="41">
        <f t="shared" si="164"/>
        <v>14.105000000000004</v>
      </c>
      <c r="EK71" s="8">
        <f>EK$4</f>
        <v>13.01</v>
      </c>
      <c r="EL71" s="8">
        <f t="shared" si="165"/>
        <v>183.50605000000004</v>
      </c>
      <c r="EM71" s="8">
        <f>EM$4</f>
        <v>80</v>
      </c>
      <c r="EN71" s="8">
        <f>EN$4</f>
        <v>21.79</v>
      </c>
      <c r="EO71" s="10">
        <f>SUMIF('BANCO NOV'!$B$2:$B$300,'EDC GENERAL'!$B71,'BANCO NOV'!$E$2:$E$300)</f>
        <v>0</v>
      </c>
      <c r="EP71" s="10">
        <f t="shared" si="166"/>
        <v>-285.29605000000009</v>
      </c>
      <c r="EQ71" s="24">
        <f t="shared" si="167"/>
        <v>285.29605000000009</v>
      </c>
      <c r="ER71" s="42">
        <v>111.105</v>
      </c>
      <c r="ES71" s="42">
        <v>123.765</v>
      </c>
      <c r="ET71" s="42">
        <f t="shared" si="168"/>
        <v>12.659999999999997</v>
      </c>
      <c r="EU71" s="8">
        <f>EU$4</f>
        <v>19.78</v>
      </c>
      <c r="EV71" s="8">
        <f t="shared" si="169"/>
        <v>250.41479999999996</v>
      </c>
      <c r="EW71" s="8">
        <f>EW$4</f>
        <v>80</v>
      </c>
      <c r="EX71" s="8">
        <f>EX$4</f>
        <v>62.02</v>
      </c>
      <c r="EY71" s="10">
        <f>SUMIF('BANCO DIC'!$B$2:$B$300,'EDC GENERAL'!$B71,'BANCO DIC'!$E$2:$E$300)</f>
        <v>0</v>
      </c>
      <c r="EZ71" s="10">
        <f t="shared" si="170"/>
        <v>-392.43479999999994</v>
      </c>
      <c r="FA71" s="24">
        <f t="shared" si="171"/>
        <v>392.43479999999994</v>
      </c>
      <c r="FB71" s="42">
        <v>123.765</v>
      </c>
      <c r="FC71" s="42">
        <v>136</v>
      </c>
      <c r="FD71" s="42">
        <f t="shared" si="172"/>
        <v>12.234999999999999</v>
      </c>
      <c r="FE71" s="8">
        <f>FE$4</f>
        <v>14.68234064785789</v>
      </c>
      <c r="FF71" s="8">
        <f t="shared" si="173"/>
        <v>179.63843782654126</v>
      </c>
      <c r="FG71" s="8">
        <f>FG$4</f>
        <v>80</v>
      </c>
      <c r="FH71" s="8">
        <f>FH$4</f>
        <v>26.942462147335423</v>
      </c>
      <c r="FI71" s="10">
        <f>SUMIF('BANCO DIC'!$B$2:$B$300,'EDC GENERAL'!$B71,'BANCO DIC'!$E$2:$E$300)</f>
        <v>0</v>
      </c>
      <c r="FJ71" s="10">
        <f t="shared" si="174"/>
        <v>-286.58089997387668</v>
      </c>
      <c r="FK71" s="24">
        <f t="shared" si="175"/>
        <v>286.58089997387668</v>
      </c>
      <c r="FL71" s="42">
        <v>136</v>
      </c>
      <c r="FM71" s="42"/>
      <c r="FN71" s="42">
        <f t="shared" si="176"/>
        <v>-136</v>
      </c>
      <c r="FO71" s="8">
        <f>FO$4</f>
        <v>19.78</v>
      </c>
      <c r="FP71" s="8">
        <f t="shared" si="177"/>
        <v>-2690.08</v>
      </c>
      <c r="FQ71" s="8">
        <f>FQ$4</f>
        <v>80</v>
      </c>
      <c r="FR71" s="8">
        <f>FR$4</f>
        <v>62.02</v>
      </c>
      <c r="FS71" s="10">
        <f>SUMIF('BANCO DIC'!$B$2:$B$300,'EDC GENERAL'!$B71,'BANCO DIC'!$E$2:$E$300)</f>
        <v>0</v>
      </c>
      <c r="FT71" s="10">
        <f t="shared" si="178"/>
        <v>2548.06</v>
      </c>
    </row>
    <row r="72" spans="1:176" ht="15.75" outlineLevel="1" thickBot="1" x14ac:dyDescent="0.3">
      <c r="A72" s="11" t="s">
        <v>483</v>
      </c>
      <c r="B72" s="74" t="s">
        <v>309</v>
      </c>
      <c r="C72" s="66"/>
      <c r="D72" s="12"/>
      <c r="E72" s="12"/>
      <c r="F72" s="63"/>
      <c r="G72" s="74"/>
      <c r="H72" s="74"/>
      <c r="I72" s="63"/>
      <c r="J72" s="66"/>
      <c r="L72" s="66"/>
      <c r="M72" s="12"/>
      <c r="N72" s="12"/>
      <c r="O72" s="63"/>
      <c r="P72" s="74"/>
      <c r="Q72" s="74"/>
      <c r="R72" s="63"/>
      <c r="S72" s="66"/>
      <c r="V72" s="13"/>
      <c r="W72" s="13"/>
      <c r="X72" s="13"/>
      <c r="Y72" s="13"/>
      <c r="Z72" s="13"/>
      <c r="AA72" s="13"/>
      <c r="AC72" s="74">
        <v>0.62</v>
      </c>
      <c r="AD72" s="8"/>
      <c r="AE72" s="8"/>
      <c r="AF72" s="8"/>
      <c r="AG72" s="8"/>
      <c r="AH72" s="8"/>
      <c r="AI72" s="10">
        <f t="shared" si="179"/>
        <v>0</v>
      </c>
      <c r="AJ72" s="8"/>
      <c r="AK72" s="32">
        <f t="shared" si="137"/>
        <v>0.62</v>
      </c>
      <c r="AL72" s="54">
        <v>1000</v>
      </c>
      <c r="AM72" s="55">
        <v>538</v>
      </c>
      <c r="AN72" s="41">
        <v>500</v>
      </c>
      <c r="AO72" s="9">
        <v>500</v>
      </c>
      <c r="AP72" s="8"/>
      <c r="AQ72" s="8"/>
      <c r="AR72" s="8">
        <v>-750</v>
      </c>
      <c r="AS72" s="2">
        <f t="shared" ref="AS72:AS128" si="186">SUM(AL72:AO72)</f>
        <v>2538</v>
      </c>
      <c r="AT72" s="2">
        <f t="shared" ref="AT72:AT128" si="187">-AS72-AR72</f>
        <v>-1788</v>
      </c>
      <c r="AU72" s="24">
        <f t="shared" si="138"/>
        <v>-750</v>
      </c>
      <c r="AV72" s="54">
        <v>104</v>
      </c>
      <c r="AW72" s="54">
        <v>106</v>
      </c>
      <c r="AX72" s="41">
        <f t="shared" si="112"/>
        <v>2</v>
      </c>
      <c r="AY72" s="8">
        <v>24.71</v>
      </c>
      <c r="AZ72" s="9">
        <f t="shared" ref="AZ72:AZ128" si="188">+AY72*AX72</f>
        <v>49.42</v>
      </c>
      <c r="BA72" s="9">
        <v>183</v>
      </c>
      <c r="BB72" s="8"/>
      <c r="BC72" s="2">
        <f t="shared" si="139"/>
        <v>232.42000000000002</v>
      </c>
      <c r="BD72" s="2">
        <f t="shared" si="140"/>
        <v>232.42000000000002</v>
      </c>
      <c r="BE72" s="24">
        <f t="shared" si="141"/>
        <v>232.42000000000002</v>
      </c>
      <c r="BF72" s="42">
        <f t="shared" ref="BF72:BF80" si="189">+AW72</f>
        <v>106</v>
      </c>
      <c r="BG72" s="41">
        <v>107</v>
      </c>
      <c r="BH72" s="41">
        <f t="shared" si="142"/>
        <v>1</v>
      </c>
      <c r="BI72" s="9">
        <f t="shared" ref="BI72:BI128" si="190">+BJ72+BK72</f>
        <v>228.28640000000001</v>
      </c>
      <c r="BJ72" s="9">
        <v>187.12</v>
      </c>
      <c r="BK72" s="9">
        <f t="shared" ref="BK72:BK129" si="191">+BJ72*0.22</f>
        <v>41.166400000000003</v>
      </c>
      <c r="BL72" s="9"/>
      <c r="BM72" s="10">
        <f>SUMIF(ENERO!$B$2:$B$900,'EDC GENERAL'!$B72,ENERO!$E$2:$E$900)</f>
        <v>0</v>
      </c>
      <c r="BN72" s="10">
        <f t="shared" si="143"/>
        <v>-228.28640000000001</v>
      </c>
      <c r="BO72" s="24">
        <f t="shared" si="144"/>
        <v>228.28640000000001</v>
      </c>
      <c r="BP72" s="41">
        <f t="shared" si="180"/>
        <v>107</v>
      </c>
      <c r="BQ72" s="41">
        <v>107</v>
      </c>
      <c r="BR72" s="41">
        <f t="shared" si="145"/>
        <v>0</v>
      </c>
      <c r="BS72" s="9">
        <f t="shared" ref="BS72:BS128" si="192">+BT72+BU72</f>
        <v>212.60940000000002</v>
      </c>
      <c r="BT72" s="9">
        <v>174.27</v>
      </c>
      <c r="BU72" s="9">
        <f t="shared" si="146"/>
        <v>38.339400000000005</v>
      </c>
      <c r="BV72" s="9">
        <f>BV$4</f>
        <v>0</v>
      </c>
      <c r="BW72" s="10">
        <f>SUMIF(ENERO!$B$2:$B$900,'EDC GENERAL'!$B72,ENERO!$E$2:$E$900)</f>
        <v>0</v>
      </c>
      <c r="BX72" s="10">
        <f t="shared" si="147"/>
        <v>-212.60940000000002</v>
      </c>
      <c r="BY72" s="24">
        <f t="shared" si="148"/>
        <v>212.60940000000002</v>
      </c>
      <c r="BZ72" s="41">
        <f t="shared" ref="BZ72:BZ128" si="193">+BQ72</f>
        <v>107</v>
      </c>
      <c r="CA72" s="42">
        <v>107</v>
      </c>
      <c r="CB72" s="41">
        <f t="shared" si="181"/>
        <v>0</v>
      </c>
      <c r="CC72" s="24">
        <f t="shared" si="182"/>
        <v>212.60940000000002</v>
      </c>
      <c r="CD72" s="8">
        <v>174.27</v>
      </c>
      <c r="CE72" s="9">
        <f t="shared" si="183"/>
        <v>38.339400000000005</v>
      </c>
      <c r="CF72" s="8">
        <f t="shared" ref="CF72:CF80" si="194">CF$4</f>
        <v>0</v>
      </c>
      <c r="CG72" s="10">
        <f>SUMIF('BANCO MAY'!$B$2:$B$300,'EDC GENERAL'!$B72,'BANCO MAY'!$E$2:$E$300)</f>
        <v>0</v>
      </c>
      <c r="CH72" s="2">
        <f t="shared" si="149"/>
        <v>212.60940000000002</v>
      </c>
      <c r="CJ72" s="41">
        <f t="shared" si="184"/>
        <v>107</v>
      </c>
      <c r="CK72" s="42">
        <v>107</v>
      </c>
      <c r="CL72" s="42">
        <v>1</v>
      </c>
      <c r="CM72" s="8">
        <v>65.98</v>
      </c>
      <c r="CN72" s="9">
        <f t="shared" si="150"/>
        <v>14.515600000000001</v>
      </c>
      <c r="CO72" s="8">
        <f t="shared" ref="CO72:CP80" si="195">CO$4</f>
        <v>0</v>
      </c>
      <c r="CP72" s="8">
        <f t="shared" si="195"/>
        <v>0</v>
      </c>
      <c r="CQ72" s="10">
        <f>SUMIF('BANCO JUN'!$B$2:$B$300,'EDC GENERAL'!$B72,'BANCO JUN'!$E$2:$E$300)</f>
        <v>0</v>
      </c>
      <c r="CR72" s="2">
        <f t="shared" si="151"/>
        <v>80.49560000000001</v>
      </c>
      <c r="CT72" s="10">
        <v>13</v>
      </c>
      <c r="CU72" s="42">
        <v>17</v>
      </c>
      <c r="CV72" s="42">
        <f t="shared" si="152"/>
        <v>4</v>
      </c>
      <c r="CW72" s="8">
        <f t="shared" ref="CW72:CZ80" si="196">CW$4</f>
        <v>17</v>
      </c>
      <c r="CX72" s="8">
        <f t="shared" si="153"/>
        <v>68</v>
      </c>
      <c r="CY72" s="8">
        <f t="shared" si="196"/>
        <v>80</v>
      </c>
      <c r="CZ72" s="8">
        <f t="shared" si="196"/>
        <v>49</v>
      </c>
      <c r="DA72" s="10">
        <f>SUMIF('BANCO JUL'!$B$2:$B$300,'EDC GENERAL'!$B72,'BANCO JUL'!$E$2:$E$300)</f>
        <v>0</v>
      </c>
      <c r="DB72" s="10">
        <f t="shared" si="154"/>
        <v>-197</v>
      </c>
      <c r="DD72" s="42">
        <v>17</v>
      </c>
      <c r="DE72" s="42">
        <v>21</v>
      </c>
      <c r="DF72" s="42">
        <f t="shared" si="155"/>
        <v>4</v>
      </c>
      <c r="DG72" s="8">
        <f t="shared" ref="DG72:DJ80" si="197">DG$4</f>
        <v>15</v>
      </c>
      <c r="DH72" s="8">
        <f t="shared" si="156"/>
        <v>60</v>
      </c>
      <c r="DI72" s="8">
        <f t="shared" si="197"/>
        <v>80</v>
      </c>
      <c r="DJ72" s="8">
        <f t="shared" si="197"/>
        <v>17</v>
      </c>
      <c r="DK72" s="10">
        <f>SUMIF('BANCO JUL'!$B$2:$B$300,'EDC GENERAL'!$B72,'BANCO JUL'!$E$2:$E$300)</f>
        <v>0</v>
      </c>
      <c r="DL72" s="10">
        <f t="shared" si="157"/>
        <v>-157</v>
      </c>
      <c r="DN72" s="42">
        <v>21</v>
      </c>
      <c r="DO72" s="42">
        <v>24</v>
      </c>
      <c r="DP72" s="42">
        <f t="shared" si="158"/>
        <v>3</v>
      </c>
      <c r="DQ72" s="8">
        <f t="shared" ref="DQ72:DT80" si="198">DQ$4</f>
        <v>16</v>
      </c>
      <c r="DR72" s="8">
        <f t="shared" si="159"/>
        <v>48</v>
      </c>
      <c r="DS72" s="8">
        <f t="shared" si="198"/>
        <v>80</v>
      </c>
      <c r="DT72" s="8">
        <f t="shared" si="198"/>
        <v>63</v>
      </c>
      <c r="DU72" s="10">
        <f>SUMIF('BANCO JUL'!$B$2:$B$300,'EDC GENERAL'!$B72,'BANCO JUL'!$E$2:$E$300)</f>
        <v>0</v>
      </c>
      <c r="DV72" s="10">
        <f t="shared" si="160"/>
        <v>-191</v>
      </c>
      <c r="DX72" s="42">
        <v>24</v>
      </c>
      <c r="DY72" s="42">
        <v>27</v>
      </c>
      <c r="DZ72" s="42">
        <f t="shared" si="161"/>
        <v>3</v>
      </c>
      <c r="EA72" s="8">
        <f t="shared" ref="EA72:ED80" si="199">EA$4</f>
        <v>15</v>
      </c>
      <c r="EB72" s="8">
        <f t="shared" si="162"/>
        <v>45</v>
      </c>
      <c r="EC72" s="8">
        <f t="shared" si="199"/>
        <v>80</v>
      </c>
      <c r="ED72" s="8">
        <f t="shared" si="199"/>
        <v>64</v>
      </c>
      <c r="EE72" s="10">
        <f>SUMIF('BANCO JUL'!$B$2:$B$300,'EDC GENERAL'!$B72,'BANCO JUL'!$E$2:$E$300)</f>
        <v>0</v>
      </c>
      <c r="EF72" s="10">
        <f t="shared" si="163"/>
        <v>-189</v>
      </c>
      <c r="EG72" s="24"/>
      <c r="EH72" s="42">
        <v>27</v>
      </c>
      <c r="EI72" s="42">
        <v>31.425000000000001</v>
      </c>
      <c r="EJ72" s="41">
        <f t="shared" si="164"/>
        <v>4.4250000000000007</v>
      </c>
      <c r="EK72" s="8">
        <f t="shared" ref="EK72:EN80" si="200">EK$4</f>
        <v>13.01</v>
      </c>
      <c r="EL72" s="8">
        <f t="shared" si="165"/>
        <v>57.569250000000011</v>
      </c>
      <c r="EM72" s="8">
        <f t="shared" si="200"/>
        <v>80</v>
      </c>
      <c r="EN72" s="8">
        <f t="shared" si="200"/>
        <v>21.79</v>
      </c>
      <c r="EO72" s="10">
        <f>SUMIF('BANCO NOV'!$B$2:$B$300,'EDC GENERAL'!$B72,'BANCO NOV'!$E$2:$E$300)</f>
        <v>0</v>
      </c>
      <c r="EP72" s="10">
        <f t="shared" si="166"/>
        <v>-159.35925</v>
      </c>
      <c r="EQ72" s="24">
        <f t="shared" si="167"/>
        <v>159.35925</v>
      </c>
      <c r="ER72" s="42">
        <v>31.425000000000001</v>
      </c>
      <c r="ES72" s="42">
        <v>33.44</v>
      </c>
      <c r="ET72" s="42">
        <f t="shared" si="168"/>
        <v>2.014999999999997</v>
      </c>
      <c r="EU72" s="8">
        <f t="shared" ref="EU72:EX80" si="201">EU$4</f>
        <v>19.78</v>
      </c>
      <c r="EV72" s="8">
        <f t="shared" si="169"/>
        <v>39.856699999999947</v>
      </c>
      <c r="EW72" s="8">
        <f t="shared" si="201"/>
        <v>80</v>
      </c>
      <c r="EX72" s="8">
        <f t="shared" si="201"/>
        <v>62.02</v>
      </c>
      <c r="EY72" s="10">
        <f>SUMIF('BANCO DIC'!$B$2:$B$300,'EDC GENERAL'!$B72,'BANCO DIC'!$E$2:$E$300)</f>
        <v>0</v>
      </c>
      <c r="EZ72" s="10">
        <f t="shared" si="170"/>
        <v>-181.87669999999994</v>
      </c>
      <c r="FA72" s="24">
        <f t="shared" si="171"/>
        <v>181.87669999999994</v>
      </c>
      <c r="FB72" s="42">
        <v>33.44</v>
      </c>
      <c r="FC72" s="42">
        <v>36.904000000000003</v>
      </c>
      <c r="FD72" s="42">
        <f t="shared" si="172"/>
        <v>3.4640000000000057</v>
      </c>
      <c r="FE72" s="8">
        <f t="shared" ref="FE72:FH80" si="202">FE$4</f>
        <v>14.68234064785789</v>
      </c>
      <c r="FF72" s="8">
        <f t="shared" si="173"/>
        <v>50.859628004179818</v>
      </c>
      <c r="FG72" s="8">
        <f t="shared" si="202"/>
        <v>80</v>
      </c>
      <c r="FH72" s="8">
        <f t="shared" si="202"/>
        <v>26.942462147335423</v>
      </c>
      <c r="FI72" s="10">
        <f>SUMIF('BANCO DIC'!$B$2:$B$300,'EDC GENERAL'!$B72,'BANCO DIC'!$E$2:$E$300)</f>
        <v>0</v>
      </c>
      <c r="FJ72" s="10">
        <f t="shared" si="174"/>
        <v>-157.80209015151524</v>
      </c>
      <c r="FK72" s="24">
        <f t="shared" si="175"/>
        <v>157.80209015151524</v>
      </c>
      <c r="FL72" s="42">
        <v>36.904000000000003</v>
      </c>
      <c r="FM72" s="42"/>
      <c r="FN72" s="42">
        <f t="shared" si="176"/>
        <v>-36.904000000000003</v>
      </c>
      <c r="FO72" s="8">
        <f t="shared" ref="FO72:FR80" si="203">FO$4</f>
        <v>19.78</v>
      </c>
      <c r="FP72" s="8">
        <f t="shared" si="177"/>
        <v>-729.96112000000016</v>
      </c>
      <c r="FQ72" s="8">
        <f t="shared" si="203"/>
        <v>80</v>
      </c>
      <c r="FR72" s="8">
        <f t="shared" si="203"/>
        <v>62.02</v>
      </c>
      <c r="FS72" s="10">
        <f>SUMIF('BANCO DIC'!$B$2:$B$300,'EDC GENERAL'!$B72,'BANCO DIC'!$E$2:$E$300)</f>
        <v>0</v>
      </c>
      <c r="FT72" s="10">
        <f t="shared" si="178"/>
        <v>587.94112000000018</v>
      </c>
    </row>
    <row r="73" spans="1:176" ht="15.75" outlineLevel="1" thickBot="1" x14ac:dyDescent="0.3">
      <c r="A73" s="11" t="s">
        <v>484</v>
      </c>
      <c r="B73" s="74" t="s">
        <v>310</v>
      </c>
      <c r="C73" s="66"/>
      <c r="D73" s="12"/>
      <c r="E73" s="12"/>
      <c r="F73" s="63"/>
      <c r="G73" s="74"/>
      <c r="H73" s="74"/>
      <c r="I73" s="63"/>
      <c r="J73" s="66"/>
      <c r="L73" s="66"/>
      <c r="M73" s="12"/>
      <c r="N73" s="12"/>
      <c r="O73" s="63"/>
      <c r="P73" s="74"/>
      <c r="Q73" s="74"/>
      <c r="R73" s="63"/>
      <c r="S73" s="66"/>
      <c r="V73" s="13"/>
      <c r="W73" s="13"/>
      <c r="X73" s="13"/>
      <c r="Y73" s="13"/>
      <c r="Z73" s="13"/>
      <c r="AA73" s="13"/>
      <c r="AC73" s="74">
        <v>0.63</v>
      </c>
      <c r="AD73" s="8"/>
      <c r="AE73" s="8"/>
      <c r="AF73" s="8"/>
      <c r="AG73" s="8"/>
      <c r="AH73" s="8"/>
      <c r="AI73" s="10">
        <f t="shared" si="179"/>
        <v>0</v>
      </c>
      <c r="AJ73" s="8"/>
      <c r="AK73" s="32">
        <f t="shared" si="137"/>
        <v>0.63</v>
      </c>
      <c r="AL73" s="54">
        <v>1000</v>
      </c>
      <c r="AM73" s="55">
        <v>538</v>
      </c>
      <c r="AN73" s="41">
        <v>500</v>
      </c>
      <c r="AO73" s="9">
        <v>500</v>
      </c>
      <c r="AP73" s="8"/>
      <c r="AQ73" s="8"/>
      <c r="AR73" s="8">
        <v>-2538</v>
      </c>
      <c r="AS73" s="2">
        <f t="shared" si="186"/>
        <v>2538</v>
      </c>
      <c r="AT73" s="2">
        <f t="shared" si="187"/>
        <v>0</v>
      </c>
      <c r="AU73" s="24">
        <f t="shared" si="138"/>
        <v>-2538</v>
      </c>
      <c r="AV73" s="54">
        <v>42</v>
      </c>
      <c r="AW73" s="54">
        <v>46</v>
      </c>
      <c r="AX73" s="41">
        <f t="shared" si="112"/>
        <v>4</v>
      </c>
      <c r="AY73" s="8">
        <v>24.71</v>
      </c>
      <c r="AZ73" s="9">
        <f t="shared" si="188"/>
        <v>98.84</v>
      </c>
      <c r="BA73" s="9">
        <v>183</v>
      </c>
      <c r="BB73" s="8">
        <v>-281</v>
      </c>
      <c r="BC73" s="2">
        <f t="shared" si="139"/>
        <v>281.84000000000003</v>
      </c>
      <c r="BD73" s="2">
        <f t="shared" si="140"/>
        <v>0.84000000000003183</v>
      </c>
      <c r="BE73" s="24">
        <f t="shared" si="141"/>
        <v>0.84000000000003183</v>
      </c>
      <c r="BF73" s="42">
        <f t="shared" si="189"/>
        <v>46</v>
      </c>
      <c r="BG73" s="41">
        <v>50</v>
      </c>
      <c r="BH73" s="41">
        <f t="shared" si="142"/>
        <v>4</v>
      </c>
      <c r="BI73" s="9">
        <f t="shared" si="190"/>
        <v>278.53820000000002</v>
      </c>
      <c r="BJ73" s="9">
        <v>228.31</v>
      </c>
      <c r="BK73" s="9">
        <f t="shared" si="191"/>
        <v>50.228200000000001</v>
      </c>
      <c r="BL73" s="9">
        <v>-278</v>
      </c>
      <c r="BM73" s="10">
        <f>SUMIF(ENERO!$B$2:$B$900,'EDC GENERAL'!$B73,ENERO!$E$2:$E$900)</f>
        <v>0</v>
      </c>
      <c r="BN73" s="10">
        <f t="shared" si="143"/>
        <v>-0.53820000000001755</v>
      </c>
      <c r="BO73" s="24">
        <f t="shared" si="144"/>
        <v>0.53820000000001755</v>
      </c>
      <c r="BP73" s="41">
        <f t="shared" si="180"/>
        <v>50</v>
      </c>
      <c r="BQ73" s="41">
        <v>58</v>
      </c>
      <c r="BR73" s="41">
        <f t="shared" si="145"/>
        <v>8</v>
      </c>
      <c r="BS73" s="9">
        <f t="shared" si="192"/>
        <v>353.98299999999995</v>
      </c>
      <c r="BT73" s="9">
        <v>290.14999999999998</v>
      </c>
      <c r="BU73" s="9">
        <f t="shared" si="146"/>
        <v>63.832999999999998</v>
      </c>
      <c r="BV73" s="9">
        <v>-354</v>
      </c>
      <c r="BW73" s="10">
        <f>SUMIF(ENERO!$B$2:$B$900,'EDC GENERAL'!$B73,ENERO!$E$2:$E$900)</f>
        <v>0</v>
      </c>
      <c r="BX73" s="10">
        <f t="shared" si="147"/>
        <v>1.7000000000052751E-2</v>
      </c>
      <c r="BY73" s="24">
        <f t="shared" si="148"/>
        <v>-1.7000000000052751E-2</v>
      </c>
      <c r="BZ73" s="41">
        <f t="shared" si="193"/>
        <v>58</v>
      </c>
      <c r="CA73" s="42">
        <v>64</v>
      </c>
      <c r="CB73" s="41">
        <f t="shared" si="181"/>
        <v>6</v>
      </c>
      <c r="CC73" s="24">
        <f t="shared" si="182"/>
        <v>314.9674</v>
      </c>
      <c r="CD73" s="8">
        <v>258.17</v>
      </c>
      <c r="CE73" s="9">
        <f t="shared" si="183"/>
        <v>56.797400000000003</v>
      </c>
      <c r="CF73" s="8">
        <f t="shared" si="194"/>
        <v>0</v>
      </c>
      <c r="CG73" s="10">
        <v>315</v>
      </c>
      <c r="CH73" s="2">
        <f t="shared" si="149"/>
        <v>-3.2600000000002183E-2</v>
      </c>
      <c r="CJ73" s="41">
        <f t="shared" si="184"/>
        <v>64</v>
      </c>
      <c r="CK73" s="42">
        <v>71</v>
      </c>
      <c r="CL73" s="42">
        <f t="shared" si="185"/>
        <v>7</v>
      </c>
      <c r="CM73" s="8">
        <v>153.88999999999999</v>
      </c>
      <c r="CN73" s="9">
        <f t="shared" si="150"/>
        <v>33.855799999999995</v>
      </c>
      <c r="CO73" s="8">
        <f t="shared" si="195"/>
        <v>0</v>
      </c>
      <c r="CP73" s="8">
        <f t="shared" si="195"/>
        <v>0</v>
      </c>
      <c r="CQ73" s="10">
        <f>SUMIF('BANCO JUN'!$B$2:$B$300,'EDC GENERAL'!$B73,'BANCO JUN'!$E$2:$E$300)</f>
        <v>0</v>
      </c>
      <c r="CR73" s="2">
        <f t="shared" si="151"/>
        <v>187.74579999999997</v>
      </c>
      <c r="CT73" s="10">
        <v>10</v>
      </c>
      <c r="CU73" s="42">
        <v>13</v>
      </c>
      <c r="CV73" s="42">
        <f t="shared" si="152"/>
        <v>3</v>
      </c>
      <c r="CW73" s="8">
        <f t="shared" si="196"/>
        <v>17</v>
      </c>
      <c r="CX73" s="8">
        <f t="shared" si="153"/>
        <v>51</v>
      </c>
      <c r="CY73" s="8">
        <f t="shared" si="196"/>
        <v>80</v>
      </c>
      <c r="CZ73" s="8">
        <f t="shared" si="196"/>
        <v>49</v>
      </c>
      <c r="DA73" s="10">
        <f>SUMIF('BANCO JUL'!$B$2:$B$300,'EDC GENERAL'!$B73,'BANCO JUL'!$E$2:$E$300)</f>
        <v>0</v>
      </c>
      <c r="DB73" s="10">
        <f t="shared" si="154"/>
        <v>-180</v>
      </c>
      <c r="DD73" s="42">
        <v>13</v>
      </c>
      <c r="DE73" s="42">
        <v>17</v>
      </c>
      <c r="DF73" s="42">
        <f t="shared" si="155"/>
        <v>4</v>
      </c>
      <c r="DG73" s="8">
        <f t="shared" si="197"/>
        <v>15</v>
      </c>
      <c r="DH73" s="8">
        <f t="shared" si="156"/>
        <v>60</v>
      </c>
      <c r="DI73" s="8">
        <f t="shared" si="197"/>
        <v>80</v>
      </c>
      <c r="DJ73" s="8">
        <f t="shared" si="197"/>
        <v>17</v>
      </c>
      <c r="DK73" s="10">
        <f>SUMIF('BANCO JUL'!$B$2:$B$300,'EDC GENERAL'!$B73,'BANCO JUL'!$E$2:$E$300)</f>
        <v>0</v>
      </c>
      <c r="DL73" s="10">
        <f t="shared" si="157"/>
        <v>-157</v>
      </c>
      <c r="DN73" s="42">
        <v>17</v>
      </c>
      <c r="DO73" s="42">
        <v>20</v>
      </c>
      <c r="DP73" s="42">
        <f t="shared" si="158"/>
        <v>3</v>
      </c>
      <c r="DQ73" s="8">
        <f t="shared" si="198"/>
        <v>16</v>
      </c>
      <c r="DR73" s="8">
        <f t="shared" si="159"/>
        <v>48</v>
      </c>
      <c r="DS73" s="8">
        <f t="shared" si="198"/>
        <v>80</v>
      </c>
      <c r="DT73" s="8">
        <f t="shared" si="198"/>
        <v>63</v>
      </c>
      <c r="DU73" s="10">
        <f>SUMIF('BANCO JUL'!$B$2:$B$300,'EDC GENERAL'!$B73,'BANCO JUL'!$E$2:$E$300)</f>
        <v>0</v>
      </c>
      <c r="DV73" s="10">
        <f t="shared" si="160"/>
        <v>-191</v>
      </c>
      <c r="DX73" s="42">
        <v>20</v>
      </c>
      <c r="DY73" s="42">
        <v>23</v>
      </c>
      <c r="DZ73" s="42">
        <f t="shared" si="161"/>
        <v>3</v>
      </c>
      <c r="EA73" s="8">
        <f t="shared" si="199"/>
        <v>15</v>
      </c>
      <c r="EB73" s="8">
        <f t="shared" si="162"/>
        <v>45</v>
      </c>
      <c r="EC73" s="8">
        <f t="shared" si="199"/>
        <v>80</v>
      </c>
      <c r="ED73" s="8">
        <f t="shared" si="199"/>
        <v>64</v>
      </c>
      <c r="EE73" s="10">
        <f>SUMIF('BANCO JUL'!$B$2:$B$300,'EDC GENERAL'!$B73,'BANCO JUL'!$E$2:$E$300)</f>
        <v>0</v>
      </c>
      <c r="EF73" s="10">
        <f t="shared" si="163"/>
        <v>-189</v>
      </c>
      <c r="EG73" s="24"/>
      <c r="EH73" s="42">
        <v>23</v>
      </c>
      <c r="EI73" s="42">
        <v>25.745000000000001</v>
      </c>
      <c r="EJ73" s="41">
        <f t="shared" si="164"/>
        <v>2.745000000000001</v>
      </c>
      <c r="EK73" s="8">
        <f t="shared" si="200"/>
        <v>13.01</v>
      </c>
      <c r="EL73" s="8">
        <f t="shared" si="165"/>
        <v>35.712450000000011</v>
      </c>
      <c r="EM73" s="8">
        <f t="shared" si="200"/>
        <v>80</v>
      </c>
      <c r="EN73" s="8">
        <f t="shared" si="200"/>
        <v>21.79</v>
      </c>
      <c r="EO73" s="10">
        <f>SUMIF('BANCO NOV'!$B$2:$B$300,'EDC GENERAL'!$B73,'BANCO NOV'!$E$2:$E$300)</f>
        <v>0</v>
      </c>
      <c r="EP73" s="10">
        <f t="shared" si="166"/>
        <v>-137.50245000000001</v>
      </c>
      <c r="EQ73" s="24">
        <f t="shared" si="167"/>
        <v>137.50245000000001</v>
      </c>
      <c r="ER73" s="42">
        <v>25.745000000000001</v>
      </c>
      <c r="ES73" s="42">
        <v>28.03</v>
      </c>
      <c r="ET73" s="42">
        <f t="shared" si="168"/>
        <v>2.2850000000000001</v>
      </c>
      <c r="EU73" s="8">
        <f t="shared" si="201"/>
        <v>19.78</v>
      </c>
      <c r="EV73" s="8">
        <f t="shared" si="169"/>
        <v>45.197300000000006</v>
      </c>
      <c r="EW73" s="8">
        <f t="shared" si="201"/>
        <v>80</v>
      </c>
      <c r="EX73" s="8">
        <f t="shared" si="201"/>
        <v>62.02</v>
      </c>
      <c r="EY73" s="10">
        <f>SUMIF('BANCO DIC'!$B$2:$B$300,'EDC GENERAL'!$B73,'BANCO DIC'!$E$2:$E$300)</f>
        <v>0</v>
      </c>
      <c r="EZ73" s="10">
        <f t="shared" si="170"/>
        <v>-187.21730000000002</v>
      </c>
      <c r="FA73" s="24">
        <f t="shared" si="171"/>
        <v>187.21730000000002</v>
      </c>
      <c r="FB73" s="42">
        <v>28.03</v>
      </c>
      <c r="FC73" s="42">
        <v>30.945</v>
      </c>
      <c r="FD73" s="42">
        <f t="shared" si="172"/>
        <v>2.9149999999999991</v>
      </c>
      <c r="FE73" s="8">
        <f t="shared" si="202"/>
        <v>14.68234064785789</v>
      </c>
      <c r="FF73" s="8">
        <f t="shared" si="173"/>
        <v>42.799022988505733</v>
      </c>
      <c r="FG73" s="8">
        <f t="shared" si="202"/>
        <v>80</v>
      </c>
      <c r="FH73" s="8">
        <f t="shared" si="202"/>
        <v>26.942462147335423</v>
      </c>
      <c r="FI73" s="10">
        <f>SUMIF('BANCO DIC'!$B$2:$B$300,'EDC GENERAL'!$B73,'BANCO DIC'!$E$2:$E$300)</f>
        <v>0</v>
      </c>
      <c r="FJ73" s="10">
        <f t="shared" si="174"/>
        <v>-149.74148513584115</v>
      </c>
      <c r="FK73" s="24">
        <f t="shared" si="175"/>
        <v>149.74148513584115</v>
      </c>
      <c r="FL73" s="42">
        <v>30.945</v>
      </c>
      <c r="FM73" s="42"/>
      <c r="FN73" s="42">
        <f t="shared" si="176"/>
        <v>-30.945</v>
      </c>
      <c r="FO73" s="8">
        <f t="shared" si="203"/>
        <v>19.78</v>
      </c>
      <c r="FP73" s="8">
        <f t="shared" si="177"/>
        <v>-612.09210000000007</v>
      </c>
      <c r="FQ73" s="8">
        <f t="shared" si="203"/>
        <v>80</v>
      </c>
      <c r="FR73" s="8">
        <f t="shared" si="203"/>
        <v>62.02</v>
      </c>
      <c r="FS73" s="10">
        <f>SUMIF('BANCO DIC'!$B$2:$B$300,'EDC GENERAL'!$B73,'BANCO DIC'!$E$2:$E$300)</f>
        <v>0</v>
      </c>
      <c r="FT73" s="10">
        <f t="shared" si="178"/>
        <v>470.07210000000009</v>
      </c>
    </row>
    <row r="74" spans="1:176" ht="15.75" outlineLevel="1" thickBot="1" x14ac:dyDescent="0.3">
      <c r="A74" s="11" t="s">
        <v>485</v>
      </c>
      <c r="B74" s="74" t="s">
        <v>311</v>
      </c>
      <c r="C74" s="66"/>
      <c r="D74" s="12"/>
      <c r="E74" s="12"/>
      <c r="F74" s="63"/>
      <c r="G74" s="74"/>
      <c r="H74" s="74"/>
      <c r="I74" s="63"/>
      <c r="J74" s="66"/>
      <c r="L74" s="66"/>
      <c r="M74" s="12"/>
      <c r="N74" s="12"/>
      <c r="O74" s="63"/>
      <c r="P74" s="74"/>
      <c r="Q74" s="74"/>
      <c r="R74" s="63"/>
      <c r="S74" s="66"/>
      <c r="V74" s="13"/>
      <c r="W74" s="13"/>
      <c r="X74" s="13"/>
      <c r="Y74" s="13"/>
      <c r="Z74" s="13"/>
      <c r="AA74" s="13"/>
      <c r="AC74" s="74">
        <v>0.64</v>
      </c>
      <c r="AD74" s="8"/>
      <c r="AE74" s="8"/>
      <c r="AF74" s="8"/>
      <c r="AG74" s="8"/>
      <c r="AH74" s="8"/>
      <c r="AI74" s="10">
        <f t="shared" si="179"/>
        <v>0</v>
      </c>
      <c r="AJ74" s="8"/>
      <c r="AK74" s="32">
        <f t="shared" si="137"/>
        <v>0.64</v>
      </c>
      <c r="AL74" s="54">
        <v>1000</v>
      </c>
      <c r="AM74" s="55">
        <v>538</v>
      </c>
      <c r="AN74" s="41">
        <v>500</v>
      </c>
      <c r="AO74" s="9">
        <v>500</v>
      </c>
      <c r="AP74" s="8"/>
      <c r="AQ74" s="8"/>
      <c r="AR74" s="8">
        <v>-2038</v>
      </c>
      <c r="AS74" s="2">
        <f t="shared" si="186"/>
        <v>2538</v>
      </c>
      <c r="AT74" s="2">
        <f t="shared" si="187"/>
        <v>-500</v>
      </c>
      <c r="AU74" s="24">
        <f t="shared" si="138"/>
        <v>-2038</v>
      </c>
      <c r="AV74" s="54">
        <v>73</v>
      </c>
      <c r="AW74" s="54">
        <v>76</v>
      </c>
      <c r="AX74" s="41">
        <f t="shared" si="112"/>
        <v>3</v>
      </c>
      <c r="AY74" s="8">
        <v>24.71</v>
      </c>
      <c r="AZ74" s="9">
        <f t="shared" si="188"/>
        <v>74.13</v>
      </c>
      <c r="BA74" s="9">
        <v>183</v>
      </c>
      <c r="BB74" s="8">
        <v>-270</v>
      </c>
      <c r="BC74" s="2">
        <f t="shared" si="139"/>
        <v>257.13</v>
      </c>
      <c r="BD74" s="2">
        <f t="shared" si="140"/>
        <v>-12.870000000000005</v>
      </c>
      <c r="BE74" s="24">
        <f t="shared" si="141"/>
        <v>-12.870000000000005</v>
      </c>
      <c r="BF74" s="42">
        <f t="shared" si="189"/>
        <v>76</v>
      </c>
      <c r="BG74" s="41">
        <v>78</v>
      </c>
      <c r="BH74" s="41">
        <f t="shared" si="142"/>
        <v>2</v>
      </c>
      <c r="BI74" s="9">
        <f t="shared" si="190"/>
        <v>244.488</v>
      </c>
      <c r="BJ74" s="9">
        <v>200.4</v>
      </c>
      <c r="BK74" s="9">
        <f t="shared" si="191"/>
        <v>44.088000000000001</v>
      </c>
      <c r="BL74" s="9">
        <v>-244.49</v>
      </c>
      <c r="BM74" s="10">
        <f>SUMIF(ENERO!$B$2:$B$900,'EDC GENERAL'!$B74,ENERO!$E$2:$E$900)</f>
        <v>0</v>
      </c>
      <c r="BN74" s="10">
        <f t="shared" si="143"/>
        <v>2.0000000000095497E-3</v>
      </c>
      <c r="BO74" s="24">
        <f t="shared" si="144"/>
        <v>-2.0000000000095497E-3</v>
      </c>
      <c r="BP74" s="41">
        <f t="shared" si="180"/>
        <v>78</v>
      </c>
      <c r="BQ74" s="41">
        <v>81</v>
      </c>
      <c r="BR74" s="41">
        <f>+BQ74-BP74</f>
        <v>3</v>
      </c>
      <c r="BS74" s="9">
        <f t="shared" si="192"/>
        <v>261.22640000000001</v>
      </c>
      <c r="BT74" s="9">
        <v>214.12</v>
      </c>
      <c r="BU74" s="9">
        <f t="shared" si="146"/>
        <v>47.106400000000001</v>
      </c>
      <c r="BV74" s="9">
        <v>-261.23</v>
      </c>
      <c r="BW74" s="10">
        <f>SUMIF(ENERO!$B$2:$B$900,'EDC GENERAL'!$B74,ENERO!$E$2:$E$900)</f>
        <v>0</v>
      </c>
      <c r="BX74" s="10">
        <f t="shared" si="147"/>
        <v>3.6000000000058208E-3</v>
      </c>
      <c r="BY74" s="24">
        <f t="shared" si="148"/>
        <v>-3.6000000000058208E-3</v>
      </c>
      <c r="BZ74" s="41">
        <f t="shared" si="193"/>
        <v>81</v>
      </c>
      <c r="CA74" s="42">
        <v>81</v>
      </c>
      <c r="CB74" s="41">
        <f t="shared" si="181"/>
        <v>0</v>
      </c>
      <c r="CC74" s="24">
        <f t="shared" si="182"/>
        <v>212.60940000000002</v>
      </c>
      <c r="CD74" s="8">
        <v>174.27</v>
      </c>
      <c r="CE74" s="9">
        <f t="shared" si="183"/>
        <v>38.339400000000005</v>
      </c>
      <c r="CF74" s="8">
        <f t="shared" si="194"/>
        <v>0</v>
      </c>
      <c r="CG74" s="10">
        <f>46+154.28</f>
        <v>200.28</v>
      </c>
      <c r="CH74" s="2">
        <f t="shared" si="149"/>
        <v>12.329400000000021</v>
      </c>
      <c r="CJ74" s="41">
        <f t="shared" si="184"/>
        <v>81</v>
      </c>
      <c r="CK74" s="42">
        <v>84</v>
      </c>
      <c r="CL74" s="42">
        <f t="shared" si="185"/>
        <v>3</v>
      </c>
      <c r="CM74" s="8">
        <v>93.34</v>
      </c>
      <c r="CN74" s="9">
        <f t="shared" si="150"/>
        <v>20.534800000000001</v>
      </c>
      <c r="CO74" s="8">
        <f t="shared" si="195"/>
        <v>0</v>
      </c>
      <c r="CP74" s="8">
        <f t="shared" si="195"/>
        <v>0</v>
      </c>
      <c r="CQ74" s="10">
        <f>SUMIF('BANCO JUN'!$B$2:$B$300,'EDC GENERAL'!$B74,'BANCO JUN'!$E$2:$E$300)</f>
        <v>0</v>
      </c>
      <c r="CR74" s="2">
        <f t="shared" si="151"/>
        <v>113.87480000000001</v>
      </c>
      <c r="CT74" s="10">
        <v>27</v>
      </c>
      <c r="CU74" s="42">
        <v>34</v>
      </c>
      <c r="CV74" s="42">
        <f t="shared" si="152"/>
        <v>7</v>
      </c>
      <c r="CW74" s="8">
        <f t="shared" si="196"/>
        <v>17</v>
      </c>
      <c r="CX74" s="8">
        <f t="shared" si="153"/>
        <v>119</v>
      </c>
      <c r="CY74" s="8">
        <f t="shared" si="196"/>
        <v>80</v>
      </c>
      <c r="CZ74" s="8">
        <f t="shared" si="196"/>
        <v>49</v>
      </c>
      <c r="DA74" s="10">
        <f>SUMIF('BANCO JUL'!$B$2:$B$300,'EDC GENERAL'!$B74,'BANCO JUL'!$E$2:$E$300)</f>
        <v>0</v>
      </c>
      <c r="DB74" s="10">
        <f t="shared" si="154"/>
        <v>-248</v>
      </c>
      <c r="DD74" s="42">
        <v>34</v>
      </c>
      <c r="DE74" s="42">
        <v>42</v>
      </c>
      <c r="DF74" s="42">
        <f t="shared" si="155"/>
        <v>8</v>
      </c>
      <c r="DG74" s="8">
        <f t="shared" si="197"/>
        <v>15</v>
      </c>
      <c r="DH74" s="8">
        <f t="shared" si="156"/>
        <v>120</v>
      </c>
      <c r="DI74" s="8">
        <f t="shared" si="197"/>
        <v>80</v>
      </c>
      <c r="DJ74" s="8">
        <f t="shared" si="197"/>
        <v>17</v>
      </c>
      <c r="DK74" s="10">
        <f>SUMIF('BANCO JUL'!$B$2:$B$300,'EDC GENERAL'!$B74,'BANCO JUL'!$E$2:$E$300)</f>
        <v>0</v>
      </c>
      <c r="DL74" s="10">
        <f t="shared" si="157"/>
        <v>-217</v>
      </c>
      <c r="DN74" s="42">
        <v>42</v>
      </c>
      <c r="DO74" s="42">
        <v>49</v>
      </c>
      <c r="DP74" s="42">
        <f t="shared" si="158"/>
        <v>7</v>
      </c>
      <c r="DQ74" s="8">
        <f t="shared" si="198"/>
        <v>16</v>
      </c>
      <c r="DR74" s="8">
        <f t="shared" si="159"/>
        <v>112</v>
      </c>
      <c r="DS74" s="8">
        <f t="shared" si="198"/>
        <v>80</v>
      </c>
      <c r="DT74" s="8">
        <f t="shared" si="198"/>
        <v>63</v>
      </c>
      <c r="DU74" s="10">
        <f>SUMIF('BANCO JUL'!$B$2:$B$300,'EDC GENERAL'!$B74,'BANCO JUL'!$E$2:$E$300)</f>
        <v>0</v>
      </c>
      <c r="DV74" s="10">
        <f t="shared" si="160"/>
        <v>-255</v>
      </c>
      <c r="DX74" s="42">
        <v>49</v>
      </c>
      <c r="DY74" s="42">
        <v>57</v>
      </c>
      <c r="DZ74" s="42">
        <f t="shared" si="161"/>
        <v>8</v>
      </c>
      <c r="EA74" s="8">
        <f t="shared" si="199"/>
        <v>15</v>
      </c>
      <c r="EB74" s="8">
        <f t="shared" si="162"/>
        <v>120</v>
      </c>
      <c r="EC74" s="8">
        <f t="shared" si="199"/>
        <v>80</v>
      </c>
      <c r="ED74" s="8">
        <f t="shared" si="199"/>
        <v>64</v>
      </c>
      <c r="EE74" s="10">
        <f>SUMIF('BANCO JUL'!$B$2:$B$300,'EDC GENERAL'!$B74,'BANCO JUL'!$E$2:$E$300)</f>
        <v>0</v>
      </c>
      <c r="EF74" s="10">
        <f t="shared" si="163"/>
        <v>-264</v>
      </c>
      <c r="EG74" s="24"/>
      <c r="EH74" s="42">
        <v>57</v>
      </c>
      <c r="EI74" s="42">
        <v>63.36</v>
      </c>
      <c r="EJ74" s="41">
        <f t="shared" si="164"/>
        <v>6.3599999999999994</v>
      </c>
      <c r="EK74" s="8">
        <f t="shared" si="200"/>
        <v>13.01</v>
      </c>
      <c r="EL74" s="8">
        <f t="shared" si="165"/>
        <v>82.743599999999986</v>
      </c>
      <c r="EM74" s="8">
        <f t="shared" si="200"/>
        <v>80</v>
      </c>
      <c r="EN74" s="8">
        <f t="shared" si="200"/>
        <v>21.79</v>
      </c>
      <c r="EO74" s="10">
        <f>SUMIF('BANCO NOV'!$B$2:$B$300,'EDC GENERAL'!$B74,'BANCO NOV'!$E$2:$E$300)</f>
        <v>0</v>
      </c>
      <c r="EP74" s="10">
        <f t="shared" si="166"/>
        <v>-184.53359999999998</v>
      </c>
      <c r="EQ74" s="24">
        <f t="shared" si="167"/>
        <v>184.53359999999998</v>
      </c>
      <c r="ER74" s="42">
        <v>63.36</v>
      </c>
      <c r="ES74" s="42">
        <v>75.75</v>
      </c>
      <c r="ET74" s="42">
        <f t="shared" si="168"/>
        <v>12.39</v>
      </c>
      <c r="EU74" s="8">
        <f t="shared" si="201"/>
        <v>19.78</v>
      </c>
      <c r="EV74" s="8">
        <f t="shared" si="169"/>
        <v>245.07420000000002</v>
      </c>
      <c r="EW74" s="8">
        <f t="shared" si="201"/>
        <v>80</v>
      </c>
      <c r="EX74" s="8">
        <f t="shared" si="201"/>
        <v>62.02</v>
      </c>
      <c r="EY74" s="10">
        <f>SUMIF('BANCO DIC'!$B$2:$B$300,'EDC GENERAL'!$B74,'BANCO DIC'!$E$2:$E$300)</f>
        <v>0</v>
      </c>
      <c r="EZ74" s="10">
        <f t="shared" si="170"/>
        <v>-387.0942</v>
      </c>
      <c r="FA74" s="24">
        <f t="shared" si="171"/>
        <v>387.0942</v>
      </c>
      <c r="FB74" s="42">
        <v>75.75</v>
      </c>
      <c r="FC74" s="42">
        <v>87.537999999999997</v>
      </c>
      <c r="FD74" s="42">
        <f t="shared" si="172"/>
        <v>11.787999999999997</v>
      </c>
      <c r="FE74" s="8">
        <f t="shared" si="202"/>
        <v>14.68234064785789</v>
      </c>
      <c r="FF74" s="8">
        <f t="shared" si="173"/>
        <v>173.07543155694876</v>
      </c>
      <c r="FG74" s="8">
        <f t="shared" si="202"/>
        <v>80</v>
      </c>
      <c r="FH74" s="8">
        <f t="shared" si="202"/>
        <v>26.942462147335423</v>
      </c>
      <c r="FI74" s="10">
        <f>SUMIF('BANCO DIC'!$B$2:$B$300,'EDC GENERAL'!$B74,'BANCO DIC'!$E$2:$E$300)</f>
        <v>0</v>
      </c>
      <c r="FJ74" s="10">
        <f t="shared" si="174"/>
        <v>-280.01789370428418</v>
      </c>
      <c r="FK74" s="24">
        <f t="shared" si="175"/>
        <v>280.01789370428418</v>
      </c>
      <c r="FL74" s="42">
        <v>87.537999999999997</v>
      </c>
      <c r="FM74" s="42"/>
      <c r="FN74" s="42">
        <f t="shared" si="176"/>
        <v>-87.537999999999997</v>
      </c>
      <c r="FO74" s="8">
        <f t="shared" si="203"/>
        <v>19.78</v>
      </c>
      <c r="FP74" s="8">
        <f t="shared" si="177"/>
        <v>-1731.50164</v>
      </c>
      <c r="FQ74" s="8">
        <f t="shared" si="203"/>
        <v>80</v>
      </c>
      <c r="FR74" s="8">
        <f t="shared" si="203"/>
        <v>62.02</v>
      </c>
      <c r="FS74" s="10">
        <f>SUMIF('BANCO DIC'!$B$2:$B$300,'EDC GENERAL'!$B74,'BANCO DIC'!$E$2:$E$300)</f>
        <v>0</v>
      </c>
      <c r="FT74" s="10">
        <f t="shared" si="178"/>
        <v>1589.48164</v>
      </c>
    </row>
    <row r="75" spans="1:176" ht="15.75" outlineLevel="1" thickBot="1" x14ac:dyDescent="0.3">
      <c r="A75" s="11" t="s">
        <v>486</v>
      </c>
      <c r="B75" s="74" t="s">
        <v>312</v>
      </c>
      <c r="C75" s="66"/>
      <c r="D75" s="12"/>
      <c r="E75" s="12"/>
      <c r="F75" s="63"/>
      <c r="G75" s="74"/>
      <c r="H75" s="74"/>
      <c r="I75" s="63"/>
      <c r="J75" s="66"/>
      <c r="L75" s="66"/>
      <c r="M75" s="12"/>
      <c r="N75" s="12"/>
      <c r="O75" s="63"/>
      <c r="P75" s="74"/>
      <c r="Q75" s="74"/>
      <c r="R75" s="63"/>
      <c r="S75" s="66"/>
      <c r="V75" s="13"/>
      <c r="W75" s="13"/>
      <c r="X75" s="13"/>
      <c r="Y75" s="13"/>
      <c r="Z75" s="13"/>
      <c r="AA75" s="13"/>
      <c r="AC75" s="74">
        <v>0.65</v>
      </c>
      <c r="AD75" s="8"/>
      <c r="AE75" s="8"/>
      <c r="AF75" s="8"/>
      <c r="AG75" s="8"/>
      <c r="AH75" s="8"/>
      <c r="AI75" s="10">
        <f t="shared" si="179"/>
        <v>0</v>
      </c>
      <c r="AJ75" s="8"/>
      <c r="AK75" s="32">
        <f t="shared" si="137"/>
        <v>0.65</v>
      </c>
      <c r="AL75" s="54">
        <v>1000</v>
      </c>
      <c r="AM75" s="55">
        <v>538</v>
      </c>
      <c r="AN75" s="41">
        <v>500</v>
      </c>
      <c r="AO75" s="9">
        <v>500</v>
      </c>
      <c r="AP75" s="8"/>
      <c r="AQ75" s="8"/>
      <c r="AR75" s="8">
        <v>-2538</v>
      </c>
      <c r="AS75" s="2">
        <f t="shared" si="186"/>
        <v>2538</v>
      </c>
      <c r="AT75" s="2">
        <f t="shared" si="187"/>
        <v>0</v>
      </c>
      <c r="AU75" s="24">
        <f t="shared" si="138"/>
        <v>-2538</v>
      </c>
      <c r="AV75" s="54">
        <v>118</v>
      </c>
      <c r="AW75" s="54">
        <v>120</v>
      </c>
      <c r="AX75" s="41">
        <f t="shared" si="112"/>
        <v>2</v>
      </c>
      <c r="AY75" s="8">
        <v>24.71</v>
      </c>
      <c r="AZ75" s="9">
        <f t="shared" si="188"/>
        <v>49.42</v>
      </c>
      <c r="BA75" s="9">
        <v>183</v>
      </c>
      <c r="BB75" s="8">
        <v>-233.65</v>
      </c>
      <c r="BC75" s="2">
        <f t="shared" si="139"/>
        <v>232.42000000000002</v>
      </c>
      <c r="BD75" s="2">
        <f t="shared" si="140"/>
        <v>-1.2299999999999898</v>
      </c>
      <c r="BE75" s="24">
        <f t="shared" si="141"/>
        <v>-1.2299999999999898</v>
      </c>
      <c r="BF75" s="42">
        <f t="shared" si="189"/>
        <v>120</v>
      </c>
      <c r="BG75" s="41">
        <v>123</v>
      </c>
      <c r="BH75" s="41">
        <f t="shared" si="142"/>
        <v>3</v>
      </c>
      <c r="BI75" s="9">
        <f t="shared" si="190"/>
        <v>261.22640000000001</v>
      </c>
      <c r="BJ75" s="9">
        <v>214.12</v>
      </c>
      <c r="BK75" s="9">
        <f t="shared" si="191"/>
        <v>47.106400000000001</v>
      </c>
      <c r="BL75" s="9">
        <v>-261</v>
      </c>
      <c r="BM75" s="10">
        <f>SUMIF(ENERO!$B$2:$B$900,'EDC GENERAL'!$B75,ENERO!$E$2:$E$900)</f>
        <v>0</v>
      </c>
      <c r="BN75" s="10">
        <f t="shared" si="143"/>
        <v>-0.22640000000001237</v>
      </c>
      <c r="BO75" s="24">
        <f t="shared" si="144"/>
        <v>0.22640000000001237</v>
      </c>
      <c r="BP75" s="41">
        <f t="shared" si="180"/>
        <v>123</v>
      </c>
      <c r="BQ75" s="41">
        <v>127</v>
      </c>
      <c r="BR75" s="41">
        <f t="shared" si="145"/>
        <v>4</v>
      </c>
      <c r="BS75" s="9">
        <f t="shared" si="192"/>
        <v>278.53820000000002</v>
      </c>
      <c r="BT75" s="9">
        <v>228.31</v>
      </c>
      <c r="BU75" s="9">
        <f t="shared" si="146"/>
        <v>50.228200000000001</v>
      </c>
      <c r="BV75" s="9">
        <v>-278.5</v>
      </c>
      <c r="BW75" s="10">
        <f>SUMIF(ENERO!$B$2:$B$900,'EDC GENERAL'!$B75,ENERO!$E$2:$E$900)</f>
        <v>0</v>
      </c>
      <c r="BX75" s="10">
        <f t="shared" si="147"/>
        <v>-3.8200000000017553E-2</v>
      </c>
      <c r="BY75" s="24">
        <f t="shared" si="148"/>
        <v>3.8200000000017553E-2</v>
      </c>
      <c r="BZ75" s="41">
        <f t="shared" si="193"/>
        <v>127</v>
      </c>
      <c r="CA75" s="42">
        <v>131</v>
      </c>
      <c r="CB75" s="41">
        <f t="shared" si="181"/>
        <v>4</v>
      </c>
      <c r="CC75" s="24">
        <f t="shared" si="182"/>
        <v>278.53820000000002</v>
      </c>
      <c r="CD75" s="8">
        <v>228.31</v>
      </c>
      <c r="CE75" s="9">
        <f t="shared" si="183"/>
        <v>50.228200000000001</v>
      </c>
      <c r="CF75" s="8">
        <f t="shared" si="194"/>
        <v>0</v>
      </c>
      <c r="CG75" s="10">
        <v>277</v>
      </c>
      <c r="CH75" s="2">
        <f t="shared" si="149"/>
        <v>1.5382000000000176</v>
      </c>
      <c r="CJ75" s="41">
        <f t="shared" si="184"/>
        <v>131</v>
      </c>
      <c r="CK75" s="42">
        <v>135</v>
      </c>
      <c r="CL75" s="42">
        <f t="shared" si="185"/>
        <v>4</v>
      </c>
      <c r="CM75" s="8">
        <v>107.71</v>
      </c>
      <c r="CN75" s="9">
        <f t="shared" si="150"/>
        <v>23.696199999999997</v>
      </c>
      <c r="CO75" s="8">
        <f t="shared" si="195"/>
        <v>0</v>
      </c>
      <c r="CP75" s="8">
        <f t="shared" si="195"/>
        <v>0</v>
      </c>
      <c r="CQ75" s="10">
        <f>SUMIF('BANCO JUN'!$B$2:$B$300,'EDC GENERAL'!$B75,'BANCO JUN'!$E$2:$E$300)</f>
        <v>0</v>
      </c>
      <c r="CR75" s="2">
        <f t="shared" si="151"/>
        <v>131.40619999999998</v>
      </c>
      <c r="CT75" s="10">
        <v>4</v>
      </c>
      <c r="CU75" s="42">
        <v>4</v>
      </c>
      <c r="CV75" s="42">
        <f t="shared" si="152"/>
        <v>0</v>
      </c>
      <c r="CW75" s="8">
        <f t="shared" si="196"/>
        <v>17</v>
      </c>
      <c r="CX75" s="8">
        <f t="shared" si="153"/>
        <v>0</v>
      </c>
      <c r="CY75" s="8">
        <f t="shared" si="196"/>
        <v>80</v>
      </c>
      <c r="CZ75" s="8">
        <f t="shared" si="196"/>
        <v>49</v>
      </c>
      <c r="DA75" s="10">
        <f>SUMIF('BANCO JUL'!$B$2:$B$300,'EDC GENERAL'!$B75,'BANCO JUL'!$E$2:$E$300)</f>
        <v>0</v>
      </c>
      <c r="DB75" s="10">
        <f t="shared" si="154"/>
        <v>-129</v>
      </c>
      <c r="DD75" s="42">
        <v>4</v>
      </c>
      <c r="DE75" s="42">
        <v>4</v>
      </c>
      <c r="DF75" s="42">
        <f t="shared" si="155"/>
        <v>0</v>
      </c>
      <c r="DG75" s="8">
        <f t="shared" si="197"/>
        <v>15</v>
      </c>
      <c r="DH75" s="8">
        <f t="shared" si="156"/>
        <v>0</v>
      </c>
      <c r="DI75" s="8">
        <f t="shared" si="197"/>
        <v>80</v>
      </c>
      <c r="DJ75" s="8">
        <f t="shared" si="197"/>
        <v>17</v>
      </c>
      <c r="DK75" s="10">
        <f>SUMIF('BANCO JUL'!$B$2:$B$300,'EDC GENERAL'!$B75,'BANCO JUL'!$E$2:$E$300)</f>
        <v>0</v>
      </c>
      <c r="DL75" s="10">
        <f t="shared" si="157"/>
        <v>-97</v>
      </c>
      <c r="DN75" s="42">
        <v>4</v>
      </c>
      <c r="DO75" s="42">
        <v>4</v>
      </c>
      <c r="DP75" s="42">
        <f t="shared" si="158"/>
        <v>0</v>
      </c>
      <c r="DQ75" s="8">
        <f t="shared" si="198"/>
        <v>16</v>
      </c>
      <c r="DR75" s="8">
        <f t="shared" si="159"/>
        <v>0</v>
      </c>
      <c r="DS75" s="8">
        <f t="shared" si="198"/>
        <v>80</v>
      </c>
      <c r="DT75" s="8">
        <f t="shared" si="198"/>
        <v>63</v>
      </c>
      <c r="DU75" s="10">
        <f>SUMIF('BANCO JUL'!$B$2:$B$300,'EDC GENERAL'!$B75,'BANCO JUL'!$E$2:$E$300)</f>
        <v>0</v>
      </c>
      <c r="DV75" s="10">
        <f t="shared" si="160"/>
        <v>-143</v>
      </c>
      <c r="DW75" s="1" t="s">
        <v>12</v>
      </c>
      <c r="DX75" s="42">
        <v>4</v>
      </c>
      <c r="DY75" s="42">
        <v>4</v>
      </c>
      <c r="DZ75" s="42">
        <f t="shared" si="161"/>
        <v>0</v>
      </c>
      <c r="EA75" s="8">
        <f t="shared" si="199"/>
        <v>15</v>
      </c>
      <c r="EB75" s="8">
        <f t="shared" si="162"/>
        <v>0</v>
      </c>
      <c r="EC75" s="8">
        <f t="shared" si="199"/>
        <v>80</v>
      </c>
      <c r="ED75" s="8">
        <f t="shared" si="199"/>
        <v>64</v>
      </c>
      <c r="EE75" s="10">
        <f>SUMIF('BANCO JUL'!$B$2:$B$300,'EDC GENERAL'!$B75,'BANCO JUL'!$E$2:$E$300)</f>
        <v>0</v>
      </c>
      <c r="EF75" s="10">
        <f t="shared" si="163"/>
        <v>-144</v>
      </c>
      <c r="EG75" s="49" t="s">
        <v>62</v>
      </c>
      <c r="EH75" s="50">
        <v>4</v>
      </c>
      <c r="EI75" s="50"/>
      <c r="EJ75" s="51"/>
      <c r="EK75" s="52">
        <f t="shared" si="200"/>
        <v>13.01</v>
      </c>
      <c r="EL75" s="52">
        <f t="shared" si="165"/>
        <v>0</v>
      </c>
      <c r="EM75" s="52">
        <f t="shared" si="200"/>
        <v>80</v>
      </c>
      <c r="EN75" s="52">
        <f t="shared" si="200"/>
        <v>21.79</v>
      </c>
      <c r="EO75" s="53">
        <f>SUMIF('BANCO NOV'!$B$2:$B$300,'EDC GENERAL'!$B75,'BANCO NOV'!$E$2:$E$300)</f>
        <v>0</v>
      </c>
      <c r="EP75" s="10">
        <f t="shared" si="166"/>
        <v>-101.78999999999999</v>
      </c>
      <c r="EQ75" s="24">
        <f t="shared" si="167"/>
        <v>101.78999999999999</v>
      </c>
      <c r="ER75" s="50"/>
      <c r="ES75" s="42"/>
      <c r="ET75" s="42">
        <f t="shared" si="168"/>
        <v>0</v>
      </c>
      <c r="EU75" s="8">
        <f t="shared" si="201"/>
        <v>19.78</v>
      </c>
      <c r="EV75" s="8">
        <f t="shared" si="169"/>
        <v>0</v>
      </c>
      <c r="EW75" s="8">
        <f t="shared" si="201"/>
        <v>80</v>
      </c>
      <c r="EX75" s="8">
        <f t="shared" si="201"/>
        <v>62.02</v>
      </c>
      <c r="EY75" s="10">
        <f>SUMIF('BANCO DIC'!$B$2:$B$300,'EDC GENERAL'!$B75,'BANCO DIC'!$E$2:$E$300)</f>
        <v>0</v>
      </c>
      <c r="EZ75" s="10">
        <f t="shared" si="170"/>
        <v>-142.02000000000001</v>
      </c>
      <c r="FA75" s="24">
        <f t="shared" si="171"/>
        <v>142.02000000000001</v>
      </c>
      <c r="FB75" s="42"/>
      <c r="FC75" s="42"/>
      <c r="FD75" s="42">
        <f t="shared" si="172"/>
        <v>0</v>
      </c>
      <c r="FE75" s="8">
        <f t="shared" si="202"/>
        <v>14.68234064785789</v>
      </c>
      <c r="FF75" s="8">
        <f t="shared" si="173"/>
        <v>0</v>
      </c>
      <c r="FG75" s="8">
        <f t="shared" si="202"/>
        <v>80</v>
      </c>
      <c r="FH75" s="8">
        <f t="shared" si="202"/>
        <v>26.942462147335423</v>
      </c>
      <c r="FI75" s="10">
        <f>SUMIF('BANCO DIC'!$B$2:$B$300,'EDC GENERAL'!$B75,'BANCO DIC'!$E$2:$E$300)</f>
        <v>0</v>
      </c>
      <c r="FJ75" s="10">
        <f t="shared" si="174"/>
        <v>-106.94246214733542</v>
      </c>
      <c r="FK75" s="24">
        <f t="shared" si="175"/>
        <v>106.94246214733542</v>
      </c>
      <c r="FL75" s="42"/>
      <c r="FM75" s="42"/>
      <c r="FN75" s="42">
        <f t="shared" si="176"/>
        <v>0</v>
      </c>
      <c r="FO75" s="8">
        <f t="shared" si="203"/>
        <v>19.78</v>
      </c>
      <c r="FP75" s="8">
        <f t="shared" si="177"/>
        <v>0</v>
      </c>
      <c r="FQ75" s="8">
        <f t="shared" si="203"/>
        <v>80</v>
      </c>
      <c r="FR75" s="8">
        <f t="shared" si="203"/>
        <v>62.02</v>
      </c>
      <c r="FS75" s="10">
        <f>SUMIF('BANCO DIC'!$B$2:$B$300,'EDC GENERAL'!$B75,'BANCO DIC'!$E$2:$E$300)</f>
        <v>0</v>
      </c>
      <c r="FT75" s="10">
        <f t="shared" si="178"/>
        <v>-142.02000000000001</v>
      </c>
    </row>
    <row r="76" spans="1:176" ht="10.9" customHeight="1" outlineLevel="1" thickBot="1" x14ac:dyDescent="0.3">
      <c r="A76" s="11" t="s">
        <v>487</v>
      </c>
      <c r="B76" s="74" t="s">
        <v>313</v>
      </c>
      <c r="C76" s="66"/>
      <c r="D76" s="12"/>
      <c r="E76" s="12"/>
      <c r="F76" s="63"/>
      <c r="G76" s="74"/>
      <c r="H76" s="74"/>
      <c r="I76" s="63"/>
      <c r="J76" s="66"/>
      <c r="L76" s="66"/>
      <c r="M76" s="12"/>
      <c r="N76" s="12"/>
      <c r="O76" s="63"/>
      <c r="P76" s="74"/>
      <c r="Q76" s="74"/>
      <c r="R76" s="63"/>
      <c r="S76" s="66"/>
      <c r="V76" s="13"/>
      <c r="W76" s="13"/>
      <c r="X76" s="13"/>
      <c r="Y76" s="13"/>
      <c r="Z76" s="13"/>
      <c r="AA76" s="13"/>
      <c r="AC76" s="74">
        <v>0.66</v>
      </c>
      <c r="AD76" s="8"/>
      <c r="AE76" s="8"/>
      <c r="AF76" s="8"/>
      <c r="AG76" s="8"/>
      <c r="AH76" s="8"/>
      <c r="AI76" s="10">
        <f t="shared" si="179"/>
        <v>0</v>
      </c>
      <c r="AJ76" s="8"/>
      <c r="AK76" s="32">
        <f t="shared" si="137"/>
        <v>0.66</v>
      </c>
      <c r="AL76" s="54">
        <v>1000</v>
      </c>
      <c r="AM76" s="55">
        <v>538</v>
      </c>
      <c r="AN76" s="41">
        <v>500</v>
      </c>
      <c r="AO76" s="9">
        <v>500</v>
      </c>
      <c r="AP76" s="8"/>
      <c r="AQ76" s="8"/>
      <c r="AR76" s="8">
        <v>-1538</v>
      </c>
      <c r="AS76" s="2">
        <f t="shared" si="186"/>
        <v>2538</v>
      </c>
      <c r="AT76" s="2">
        <f t="shared" si="187"/>
        <v>-1000</v>
      </c>
      <c r="AU76" s="24">
        <f t="shared" si="138"/>
        <v>-1538</v>
      </c>
      <c r="AV76" s="54">
        <v>179</v>
      </c>
      <c r="AW76" s="54">
        <v>185</v>
      </c>
      <c r="AX76" s="41">
        <f t="shared" si="112"/>
        <v>6</v>
      </c>
      <c r="AY76" s="8">
        <v>24.71</v>
      </c>
      <c r="AZ76" s="9">
        <f t="shared" si="188"/>
        <v>148.26</v>
      </c>
      <c r="BA76" s="9">
        <v>183</v>
      </c>
      <c r="BB76" s="8">
        <v>-331.26</v>
      </c>
      <c r="BC76" s="2">
        <f t="shared" si="139"/>
        <v>331.26</v>
      </c>
      <c r="BD76" s="2">
        <f t="shared" si="140"/>
        <v>0</v>
      </c>
      <c r="BE76" s="24">
        <f t="shared" si="141"/>
        <v>0</v>
      </c>
      <c r="BF76" s="42">
        <f t="shared" si="189"/>
        <v>185</v>
      </c>
      <c r="BG76" s="41">
        <v>192</v>
      </c>
      <c r="BH76" s="41">
        <f t="shared" si="142"/>
        <v>7</v>
      </c>
      <c r="BI76" s="9">
        <f t="shared" si="190"/>
        <v>334.14580000000001</v>
      </c>
      <c r="BJ76" s="9">
        <v>273.89</v>
      </c>
      <c r="BK76" s="9">
        <f t="shared" si="191"/>
        <v>60.255800000000001</v>
      </c>
      <c r="BL76" s="9">
        <v>-335</v>
      </c>
      <c r="BM76" s="10">
        <f>SUMIF(ENERO!$B$2:$B$900,'EDC GENERAL'!$B76,ENERO!$E$2:$E$900)</f>
        <v>0</v>
      </c>
      <c r="BN76" s="10">
        <f t="shared" si="143"/>
        <v>0.85419999999999163</v>
      </c>
      <c r="BO76" s="24">
        <f t="shared" si="144"/>
        <v>-0.85419999999999163</v>
      </c>
      <c r="BP76" s="41">
        <f t="shared" si="180"/>
        <v>192</v>
      </c>
      <c r="BQ76" s="41">
        <v>202</v>
      </c>
      <c r="BR76" s="41">
        <f t="shared" si="145"/>
        <v>10</v>
      </c>
      <c r="BS76" s="9">
        <f t="shared" si="192"/>
        <v>395.73140000000001</v>
      </c>
      <c r="BT76" s="9">
        <v>324.37</v>
      </c>
      <c r="BU76" s="9">
        <f t="shared" si="146"/>
        <v>71.361400000000003</v>
      </c>
      <c r="BV76" s="9">
        <v>-395</v>
      </c>
      <c r="BW76" s="10">
        <f>SUMIF(ENERO!$B$2:$B$900,'EDC GENERAL'!$B76,ENERO!$E$2:$E$900)</f>
        <v>0</v>
      </c>
      <c r="BX76" s="10">
        <f t="shared" si="147"/>
        <v>-0.73140000000000782</v>
      </c>
      <c r="BY76" s="24">
        <f t="shared" si="148"/>
        <v>0.73140000000000782</v>
      </c>
      <c r="BZ76" s="41">
        <f t="shared" si="193"/>
        <v>202</v>
      </c>
      <c r="CA76" s="42">
        <v>213</v>
      </c>
      <c r="CB76" s="41">
        <f t="shared" si="181"/>
        <v>11</v>
      </c>
      <c r="CC76" s="24">
        <f t="shared" si="182"/>
        <v>416.12979999999999</v>
      </c>
      <c r="CD76" s="8">
        <v>341.09</v>
      </c>
      <c r="CE76" s="9">
        <f t="shared" si="183"/>
        <v>75.0398</v>
      </c>
      <c r="CF76" s="8">
        <f t="shared" si="194"/>
        <v>0</v>
      </c>
      <c r="CG76" s="10">
        <v>416</v>
      </c>
      <c r="CH76" s="2">
        <f t="shared" si="149"/>
        <v>0.12979999999998881</v>
      </c>
      <c r="CJ76" s="41">
        <f t="shared" si="184"/>
        <v>213</v>
      </c>
      <c r="CK76" s="42">
        <v>223</v>
      </c>
      <c r="CL76" s="42">
        <f t="shared" si="185"/>
        <v>10</v>
      </c>
      <c r="CM76" s="8">
        <v>205.03</v>
      </c>
      <c r="CN76" s="9">
        <f t="shared" si="150"/>
        <v>45.1066</v>
      </c>
      <c r="CO76" s="8">
        <f t="shared" si="195"/>
        <v>0</v>
      </c>
      <c r="CP76" s="8">
        <f t="shared" si="195"/>
        <v>0</v>
      </c>
      <c r="CQ76" s="10">
        <f>SUMIF('BANCO JUN'!$B$2:$B$300,'EDC GENERAL'!$B76,'BANCO JUN'!$E$2:$E$300)</f>
        <v>0</v>
      </c>
      <c r="CR76" s="2">
        <f t="shared" si="151"/>
        <v>250.13659999999999</v>
      </c>
      <c r="CT76" s="10">
        <v>21</v>
      </c>
      <c r="CU76" s="42">
        <v>23</v>
      </c>
      <c r="CV76" s="42">
        <f t="shared" si="152"/>
        <v>2</v>
      </c>
      <c r="CW76" s="8">
        <f t="shared" si="196"/>
        <v>17</v>
      </c>
      <c r="CX76" s="8">
        <f t="shared" si="153"/>
        <v>34</v>
      </c>
      <c r="CY76" s="8">
        <f t="shared" si="196"/>
        <v>80</v>
      </c>
      <c r="CZ76" s="8">
        <f t="shared" si="196"/>
        <v>49</v>
      </c>
      <c r="DA76" s="10">
        <f>SUMIF('BANCO JUL'!$B$2:$B$300,'EDC GENERAL'!$B76,'BANCO JUL'!$E$2:$E$300)</f>
        <v>0</v>
      </c>
      <c r="DB76" s="10">
        <f t="shared" si="154"/>
        <v>-163</v>
      </c>
      <c r="DD76" s="42">
        <v>23</v>
      </c>
      <c r="DE76" s="42">
        <v>30</v>
      </c>
      <c r="DF76" s="42">
        <f t="shared" si="155"/>
        <v>7</v>
      </c>
      <c r="DG76" s="8">
        <f t="shared" si="197"/>
        <v>15</v>
      </c>
      <c r="DH76" s="8">
        <f t="shared" si="156"/>
        <v>105</v>
      </c>
      <c r="DI76" s="8">
        <f t="shared" si="197"/>
        <v>80</v>
      </c>
      <c r="DJ76" s="8">
        <f t="shared" si="197"/>
        <v>17</v>
      </c>
      <c r="DK76" s="10">
        <f>SUMIF('BANCO JUL'!$B$2:$B$300,'EDC GENERAL'!$B76,'BANCO JUL'!$E$2:$E$300)</f>
        <v>0</v>
      </c>
      <c r="DL76" s="10">
        <f t="shared" si="157"/>
        <v>-202</v>
      </c>
      <c r="DN76" s="42">
        <v>30</v>
      </c>
      <c r="DO76" s="42">
        <v>35</v>
      </c>
      <c r="DP76" s="42">
        <f t="shared" si="158"/>
        <v>5</v>
      </c>
      <c r="DQ76" s="8">
        <f t="shared" si="198"/>
        <v>16</v>
      </c>
      <c r="DR76" s="8">
        <f t="shared" si="159"/>
        <v>80</v>
      </c>
      <c r="DS76" s="8">
        <f t="shared" si="198"/>
        <v>80</v>
      </c>
      <c r="DT76" s="8">
        <f t="shared" si="198"/>
        <v>63</v>
      </c>
      <c r="DU76" s="10">
        <f>SUMIF('BANCO JUL'!$B$2:$B$300,'EDC GENERAL'!$B76,'BANCO JUL'!$E$2:$E$300)</f>
        <v>0</v>
      </c>
      <c r="DV76" s="10">
        <f t="shared" si="160"/>
        <v>-223</v>
      </c>
      <c r="DX76" s="42">
        <v>35</v>
      </c>
      <c r="DY76" s="42">
        <v>37</v>
      </c>
      <c r="DZ76" s="42">
        <f t="shared" si="161"/>
        <v>2</v>
      </c>
      <c r="EA76" s="8">
        <f t="shared" si="199"/>
        <v>15</v>
      </c>
      <c r="EB76" s="8">
        <f t="shared" si="162"/>
        <v>30</v>
      </c>
      <c r="EC76" s="8">
        <f t="shared" si="199"/>
        <v>80</v>
      </c>
      <c r="ED76" s="8">
        <f t="shared" si="199"/>
        <v>64</v>
      </c>
      <c r="EE76" s="10">
        <f>SUMIF('BANCO JUL'!$B$2:$B$300,'EDC GENERAL'!$B76,'BANCO JUL'!$E$2:$E$300)</f>
        <v>0</v>
      </c>
      <c r="EF76" s="10">
        <f t="shared" si="163"/>
        <v>-174</v>
      </c>
      <c r="EG76" s="24"/>
      <c r="EH76" s="42">
        <v>37</v>
      </c>
      <c r="EI76" s="42">
        <v>41.143999999999998</v>
      </c>
      <c r="EJ76" s="41">
        <f t="shared" si="164"/>
        <v>4.1439999999999984</v>
      </c>
      <c r="EK76" s="8">
        <f t="shared" si="200"/>
        <v>13.01</v>
      </c>
      <c r="EL76" s="8">
        <f t="shared" si="165"/>
        <v>53.91343999999998</v>
      </c>
      <c r="EM76" s="8">
        <f t="shared" si="200"/>
        <v>80</v>
      </c>
      <c r="EN76" s="8">
        <f t="shared" si="200"/>
        <v>21.79</v>
      </c>
      <c r="EO76" s="10">
        <f>SUMIF('BANCO NOV'!$B$2:$B$300,'EDC GENERAL'!$B76,'BANCO NOV'!$E$2:$E$300)</f>
        <v>0</v>
      </c>
      <c r="EP76" s="10">
        <f t="shared" si="166"/>
        <v>-155.70343999999997</v>
      </c>
      <c r="EQ76" s="24">
        <f t="shared" si="167"/>
        <v>155.70343999999997</v>
      </c>
      <c r="ER76" s="42">
        <v>41.143999999999998</v>
      </c>
      <c r="ES76" s="42">
        <v>45.49</v>
      </c>
      <c r="ET76" s="42">
        <f t="shared" si="168"/>
        <v>4.3460000000000036</v>
      </c>
      <c r="EU76" s="8">
        <f t="shared" si="201"/>
        <v>19.78</v>
      </c>
      <c r="EV76" s="8">
        <f t="shared" si="169"/>
        <v>85.963880000000074</v>
      </c>
      <c r="EW76" s="8">
        <f t="shared" si="201"/>
        <v>80</v>
      </c>
      <c r="EX76" s="8">
        <f t="shared" si="201"/>
        <v>62.02</v>
      </c>
      <c r="EY76" s="10">
        <f>SUMIF('BANCO DIC'!$B$2:$B$300,'EDC GENERAL'!$B76,'BANCO DIC'!$E$2:$E$300)</f>
        <v>0</v>
      </c>
      <c r="EZ76" s="10">
        <f t="shared" si="170"/>
        <v>-227.98388000000008</v>
      </c>
      <c r="FA76" s="24">
        <f t="shared" si="171"/>
        <v>227.98388000000008</v>
      </c>
      <c r="FB76" s="42">
        <v>45.49</v>
      </c>
      <c r="FC76" s="42">
        <v>49.44</v>
      </c>
      <c r="FD76" s="42">
        <f t="shared" si="172"/>
        <v>3.9499999999999957</v>
      </c>
      <c r="FE76" s="8">
        <f t="shared" si="202"/>
        <v>14.68234064785789</v>
      </c>
      <c r="FF76" s="8">
        <f t="shared" si="173"/>
        <v>57.995245559038601</v>
      </c>
      <c r="FG76" s="8">
        <f t="shared" si="202"/>
        <v>80</v>
      </c>
      <c r="FH76" s="8">
        <f t="shared" si="202"/>
        <v>26.942462147335423</v>
      </c>
      <c r="FI76" s="10">
        <f>SUMIF('BANCO DIC'!$B$2:$B$300,'EDC GENERAL'!$B76,'BANCO DIC'!$E$2:$E$300)</f>
        <v>0</v>
      </c>
      <c r="FJ76" s="10">
        <f t="shared" si="174"/>
        <v>-164.93770770637403</v>
      </c>
      <c r="FK76" s="24">
        <f t="shared" si="175"/>
        <v>164.93770770637403</v>
      </c>
      <c r="FL76" s="42">
        <v>49.44</v>
      </c>
      <c r="FM76" s="42"/>
      <c r="FN76" s="42">
        <f t="shared" si="176"/>
        <v>-49.44</v>
      </c>
      <c r="FO76" s="8">
        <f t="shared" si="203"/>
        <v>19.78</v>
      </c>
      <c r="FP76" s="8">
        <f t="shared" si="177"/>
        <v>-977.92320000000007</v>
      </c>
      <c r="FQ76" s="8">
        <f t="shared" si="203"/>
        <v>80</v>
      </c>
      <c r="FR76" s="8">
        <f t="shared" si="203"/>
        <v>62.02</v>
      </c>
      <c r="FS76" s="10">
        <f>SUMIF('BANCO DIC'!$B$2:$B$300,'EDC GENERAL'!$B76,'BANCO DIC'!$E$2:$E$300)</f>
        <v>0</v>
      </c>
      <c r="FT76" s="10">
        <f t="shared" si="178"/>
        <v>835.90320000000008</v>
      </c>
    </row>
    <row r="77" spans="1:176" ht="15.75" outlineLevel="1" thickBot="1" x14ac:dyDescent="0.3">
      <c r="A77" s="11" t="s">
        <v>488</v>
      </c>
      <c r="B77" s="74" t="s">
        <v>314</v>
      </c>
      <c r="C77" s="66"/>
      <c r="D77" s="12"/>
      <c r="E77" s="12"/>
      <c r="F77" s="63"/>
      <c r="G77" s="74"/>
      <c r="H77" s="74"/>
      <c r="I77" s="63"/>
      <c r="J77" s="66"/>
      <c r="L77" s="66"/>
      <c r="M77" s="12"/>
      <c r="N77" s="12"/>
      <c r="O77" s="63"/>
      <c r="P77" s="74"/>
      <c r="Q77" s="74"/>
      <c r="R77" s="63"/>
      <c r="S77" s="66"/>
      <c r="V77" s="13"/>
      <c r="W77" s="13"/>
      <c r="X77" s="13"/>
      <c r="Y77" s="13"/>
      <c r="Z77" s="13"/>
      <c r="AA77" s="13"/>
      <c r="AC77" s="74">
        <v>0.67</v>
      </c>
      <c r="AD77" s="8"/>
      <c r="AE77" s="8"/>
      <c r="AF77" s="8"/>
      <c r="AG77" s="8"/>
      <c r="AH77" s="8"/>
      <c r="AI77" s="10">
        <f t="shared" si="179"/>
        <v>0</v>
      </c>
      <c r="AJ77" s="8"/>
      <c r="AK77" s="32">
        <f t="shared" si="137"/>
        <v>0.67</v>
      </c>
      <c r="AL77" s="54">
        <v>1000</v>
      </c>
      <c r="AM77" s="55">
        <v>538</v>
      </c>
      <c r="AN77" s="41">
        <v>500</v>
      </c>
      <c r="AO77" s="9">
        <v>500</v>
      </c>
      <c r="AP77" s="8"/>
      <c r="AQ77" s="8"/>
      <c r="AR77" s="8">
        <v>-500</v>
      </c>
      <c r="AS77" s="2">
        <f t="shared" si="186"/>
        <v>2538</v>
      </c>
      <c r="AT77" s="2">
        <f t="shared" si="187"/>
        <v>-2038</v>
      </c>
      <c r="AU77" s="24">
        <f t="shared" si="138"/>
        <v>-500</v>
      </c>
      <c r="AV77" s="54">
        <v>0</v>
      </c>
      <c r="AW77" s="54">
        <v>0</v>
      </c>
      <c r="AX77" s="41">
        <f t="shared" si="112"/>
        <v>0</v>
      </c>
      <c r="AY77" s="8">
        <v>24.71</v>
      </c>
      <c r="AZ77" s="9">
        <f t="shared" si="188"/>
        <v>0</v>
      </c>
      <c r="BA77" s="9">
        <v>183</v>
      </c>
      <c r="BB77" s="8"/>
      <c r="BC77" s="2">
        <f t="shared" si="139"/>
        <v>183</v>
      </c>
      <c r="BD77" s="2">
        <f t="shared" si="140"/>
        <v>183</v>
      </c>
      <c r="BE77" s="24">
        <f t="shared" si="141"/>
        <v>183</v>
      </c>
      <c r="BF77" s="42">
        <f t="shared" si="189"/>
        <v>0</v>
      </c>
      <c r="BG77" s="41">
        <v>0</v>
      </c>
      <c r="BH77" s="41">
        <f t="shared" si="142"/>
        <v>0</v>
      </c>
      <c r="BI77" s="9">
        <f t="shared" si="190"/>
        <v>212.60940000000002</v>
      </c>
      <c r="BJ77" s="9">
        <v>174.27</v>
      </c>
      <c r="BK77" s="9">
        <f t="shared" si="191"/>
        <v>38.339400000000005</v>
      </c>
      <c r="BL77" s="9"/>
      <c r="BM77" s="10">
        <f>SUMIF(ENERO!$B$2:$B$900,'EDC GENERAL'!$B77,ENERO!$E$2:$E$900)</f>
        <v>0</v>
      </c>
      <c r="BN77" s="10">
        <f t="shared" si="143"/>
        <v>-212.60940000000002</v>
      </c>
      <c r="BO77" s="24">
        <f t="shared" si="144"/>
        <v>212.60940000000002</v>
      </c>
      <c r="BP77" s="41">
        <f t="shared" si="180"/>
        <v>0</v>
      </c>
      <c r="BQ77" s="41">
        <v>0</v>
      </c>
      <c r="BR77" s="41">
        <f t="shared" si="145"/>
        <v>0</v>
      </c>
      <c r="BS77" s="9">
        <f t="shared" si="192"/>
        <v>212.60940000000002</v>
      </c>
      <c r="BT77" s="9">
        <v>174.27</v>
      </c>
      <c r="BU77" s="9">
        <f t="shared" si="146"/>
        <v>38.339400000000005</v>
      </c>
      <c r="BV77" s="9">
        <f>BV$4</f>
        <v>0</v>
      </c>
      <c r="BW77" s="10">
        <f>SUMIF(ENERO!$B$2:$B$900,'EDC GENERAL'!$B77,ENERO!$E$2:$E$900)</f>
        <v>0</v>
      </c>
      <c r="BX77" s="10">
        <f t="shared" si="147"/>
        <v>-212.60940000000002</v>
      </c>
      <c r="BY77" s="24">
        <f t="shared" si="148"/>
        <v>212.60940000000002</v>
      </c>
      <c r="BZ77" s="41">
        <f t="shared" si="193"/>
        <v>0</v>
      </c>
      <c r="CA77" s="42">
        <v>0</v>
      </c>
      <c r="CB77" s="41">
        <f t="shared" si="181"/>
        <v>0</v>
      </c>
      <c r="CC77" s="24">
        <f t="shared" si="182"/>
        <v>212.60940000000002</v>
      </c>
      <c r="CD77" s="8">
        <v>174.27</v>
      </c>
      <c r="CE77" s="9">
        <f t="shared" si="183"/>
        <v>38.339400000000005</v>
      </c>
      <c r="CF77" s="8">
        <f t="shared" si="194"/>
        <v>0</v>
      </c>
      <c r="CG77" s="10">
        <f>SUMIF('BANCO MAY'!$B$2:$B$300,'EDC GENERAL'!$B77,'BANCO MAY'!$E$2:$E$300)</f>
        <v>0</v>
      </c>
      <c r="CH77" s="2">
        <f t="shared" si="149"/>
        <v>212.60940000000002</v>
      </c>
      <c r="CJ77" s="41">
        <f t="shared" si="184"/>
        <v>0</v>
      </c>
      <c r="CK77" s="42">
        <v>0</v>
      </c>
      <c r="CL77" s="42">
        <v>1</v>
      </c>
      <c r="CM77" s="8">
        <v>65.98</v>
      </c>
      <c r="CN77" s="9">
        <f t="shared" si="150"/>
        <v>14.515600000000001</v>
      </c>
      <c r="CO77" s="8">
        <f t="shared" si="195"/>
        <v>0</v>
      </c>
      <c r="CP77" s="8">
        <f t="shared" si="195"/>
        <v>0</v>
      </c>
      <c r="CQ77" s="10">
        <f>SUMIF('BANCO JUN'!$B$2:$B$300,'EDC GENERAL'!$B77,'BANCO JUN'!$E$2:$E$300)</f>
        <v>0</v>
      </c>
      <c r="CR77" s="2">
        <f t="shared" si="151"/>
        <v>80.49560000000001</v>
      </c>
      <c r="CT77" s="10">
        <v>15</v>
      </c>
      <c r="CU77" s="42">
        <v>35</v>
      </c>
      <c r="CV77" s="42">
        <f t="shared" si="152"/>
        <v>20</v>
      </c>
      <c r="CW77" s="8">
        <f t="shared" si="196"/>
        <v>17</v>
      </c>
      <c r="CX77" s="8">
        <f t="shared" si="153"/>
        <v>340</v>
      </c>
      <c r="CY77" s="8">
        <f t="shared" si="196"/>
        <v>80</v>
      </c>
      <c r="CZ77" s="8">
        <f t="shared" si="196"/>
        <v>49</v>
      </c>
      <c r="DA77" s="10">
        <f>SUMIF('BANCO JUL'!$B$2:$B$300,'EDC GENERAL'!$B77,'BANCO JUL'!$E$2:$E$300)</f>
        <v>0</v>
      </c>
      <c r="DB77" s="10">
        <f t="shared" si="154"/>
        <v>-469</v>
      </c>
      <c r="DD77" s="42">
        <v>35</v>
      </c>
      <c r="DE77" s="42">
        <v>58</v>
      </c>
      <c r="DF77" s="42">
        <f t="shared" si="155"/>
        <v>23</v>
      </c>
      <c r="DG77" s="8">
        <f t="shared" si="197"/>
        <v>15</v>
      </c>
      <c r="DH77" s="8">
        <f t="shared" si="156"/>
        <v>345</v>
      </c>
      <c r="DI77" s="8">
        <f t="shared" si="197"/>
        <v>80</v>
      </c>
      <c r="DJ77" s="8">
        <f t="shared" si="197"/>
        <v>17</v>
      </c>
      <c r="DK77" s="10">
        <f>SUMIF('BANCO JUL'!$B$2:$B$300,'EDC GENERAL'!$B77,'BANCO JUL'!$E$2:$E$300)</f>
        <v>0</v>
      </c>
      <c r="DL77" s="10">
        <f t="shared" si="157"/>
        <v>-442</v>
      </c>
      <c r="DN77" s="42">
        <v>58</v>
      </c>
      <c r="DO77" s="42">
        <v>76</v>
      </c>
      <c r="DP77" s="42">
        <f t="shared" si="158"/>
        <v>18</v>
      </c>
      <c r="DQ77" s="8">
        <f t="shared" si="198"/>
        <v>16</v>
      </c>
      <c r="DR77" s="8">
        <f t="shared" si="159"/>
        <v>288</v>
      </c>
      <c r="DS77" s="8">
        <f t="shared" si="198"/>
        <v>80</v>
      </c>
      <c r="DT77" s="8">
        <f t="shared" si="198"/>
        <v>63</v>
      </c>
      <c r="DU77" s="10">
        <f>SUMIF('BANCO JUL'!$B$2:$B$300,'EDC GENERAL'!$B77,'BANCO JUL'!$E$2:$E$300)</f>
        <v>0</v>
      </c>
      <c r="DV77" s="10">
        <f t="shared" si="160"/>
        <v>-431</v>
      </c>
      <c r="DX77" s="42">
        <v>76</v>
      </c>
      <c r="DY77" s="42">
        <v>92</v>
      </c>
      <c r="DZ77" s="42">
        <f t="shared" si="161"/>
        <v>16</v>
      </c>
      <c r="EA77" s="8">
        <f t="shared" si="199"/>
        <v>15</v>
      </c>
      <c r="EB77" s="8">
        <f t="shared" si="162"/>
        <v>240</v>
      </c>
      <c r="EC77" s="8">
        <f t="shared" si="199"/>
        <v>80</v>
      </c>
      <c r="ED77" s="8">
        <f t="shared" si="199"/>
        <v>64</v>
      </c>
      <c r="EE77" s="10">
        <f>SUMIF('BANCO JUL'!$B$2:$B$300,'EDC GENERAL'!$B77,'BANCO JUL'!$E$2:$E$300)</f>
        <v>0</v>
      </c>
      <c r="EF77" s="10">
        <f t="shared" si="163"/>
        <v>-384</v>
      </c>
      <c r="EG77" s="24"/>
      <c r="EH77" s="42">
        <v>92</v>
      </c>
      <c r="EI77" s="42">
        <v>109.10599999999999</v>
      </c>
      <c r="EJ77" s="41">
        <f t="shared" si="164"/>
        <v>17.105999999999995</v>
      </c>
      <c r="EK77" s="8">
        <f t="shared" si="200"/>
        <v>13.01</v>
      </c>
      <c r="EL77" s="8">
        <f t="shared" si="165"/>
        <v>222.54905999999991</v>
      </c>
      <c r="EM77" s="8">
        <f t="shared" si="200"/>
        <v>80</v>
      </c>
      <c r="EN77" s="8">
        <f t="shared" si="200"/>
        <v>21.79</v>
      </c>
      <c r="EO77" s="10">
        <f>SUMIF('BANCO NOV'!$B$2:$B$300,'EDC GENERAL'!$B77,'BANCO NOV'!$E$2:$E$300)</f>
        <v>0</v>
      </c>
      <c r="EP77" s="10">
        <f t="shared" si="166"/>
        <v>-324.33905999999996</v>
      </c>
      <c r="EQ77" s="24">
        <f t="shared" si="167"/>
        <v>324.33905999999996</v>
      </c>
      <c r="ER77" s="42">
        <v>109.10599999999999</v>
      </c>
      <c r="ES77" s="42">
        <v>125.7901</v>
      </c>
      <c r="ET77" s="42">
        <f t="shared" si="168"/>
        <v>16.684100000000001</v>
      </c>
      <c r="EU77" s="8">
        <f t="shared" si="201"/>
        <v>19.78</v>
      </c>
      <c r="EV77" s="8">
        <f t="shared" si="169"/>
        <v>330.01149800000002</v>
      </c>
      <c r="EW77" s="8">
        <f t="shared" si="201"/>
        <v>80</v>
      </c>
      <c r="EX77" s="8">
        <f t="shared" si="201"/>
        <v>62.02</v>
      </c>
      <c r="EY77" s="10">
        <f>SUMIF('BANCO DIC'!$B$2:$B$300,'EDC GENERAL'!$B77,'BANCO DIC'!$E$2:$E$300)</f>
        <v>0</v>
      </c>
      <c r="EZ77" s="10">
        <f t="shared" si="170"/>
        <v>-472.031498</v>
      </c>
      <c r="FA77" s="24">
        <f t="shared" si="171"/>
        <v>472.031498</v>
      </c>
      <c r="FB77" s="42">
        <v>125.7901</v>
      </c>
      <c r="FC77" s="42">
        <v>143.071</v>
      </c>
      <c r="FD77" s="42">
        <f t="shared" si="172"/>
        <v>17.280900000000003</v>
      </c>
      <c r="FE77" s="8">
        <f t="shared" si="202"/>
        <v>14.68234064785789</v>
      </c>
      <c r="FF77" s="8">
        <f t="shared" si="173"/>
        <v>253.72406050156744</v>
      </c>
      <c r="FG77" s="8">
        <f t="shared" si="202"/>
        <v>80</v>
      </c>
      <c r="FH77" s="8">
        <f t="shared" si="202"/>
        <v>26.942462147335423</v>
      </c>
      <c r="FI77" s="10">
        <f>SUMIF('BANCO DIC'!$B$2:$B$300,'EDC GENERAL'!$B77,'BANCO DIC'!$E$2:$E$300)</f>
        <v>0</v>
      </c>
      <c r="FJ77" s="10">
        <f t="shared" si="174"/>
        <v>-360.66652264890291</v>
      </c>
      <c r="FK77" s="24">
        <f t="shared" si="175"/>
        <v>360.66652264890291</v>
      </c>
      <c r="FL77" s="42">
        <v>143.071</v>
      </c>
      <c r="FM77" s="42"/>
      <c r="FN77" s="42">
        <f t="shared" si="176"/>
        <v>-143.071</v>
      </c>
      <c r="FO77" s="8">
        <f t="shared" si="203"/>
        <v>19.78</v>
      </c>
      <c r="FP77" s="8">
        <f t="shared" si="177"/>
        <v>-2829.9443799999999</v>
      </c>
      <c r="FQ77" s="8">
        <f t="shared" si="203"/>
        <v>80</v>
      </c>
      <c r="FR77" s="8">
        <f t="shared" si="203"/>
        <v>62.02</v>
      </c>
      <c r="FS77" s="10">
        <f>SUMIF('BANCO DIC'!$B$2:$B$300,'EDC GENERAL'!$B77,'BANCO DIC'!$E$2:$E$300)</f>
        <v>0</v>
      </c>
      <c r="FT77" s="10">
        <f t="shared" si="178"/>
        <v>2687.9243799999999</v>
      </c>
    </row>
    <row r="78" spans="1:176" ht="15.75" outlineLevel="1" thickBot="1" x14ac:dyDescent="0.3">
      <c r="A78" s="11" t="s">
        <v>489</v>
      </c>
      <c r="B78" s="74" t="s">
        <v>315</v>
      </c>
      <c r="C78" s="66"/>
      <c r="D78" s="12"/>
      <c r="E78" s="12"/>
      <c r="F78" s="63"/>
      <c r="G78" s="74"/>
      <c r="H78" s="74"/>
      <c r="I78" s="63"/>
      <c r="J78" s="66"/>
      <c r="L78" s="66"/>
      <c r="M78" s="12"/>
      <c r="N78" s="12"/>
      <c r="O78" s="63"/>
      <c r="P78" s="74"/>
      <c r="Q78" s="74"/>
      <c r="R78" s="63"/>
      <c r="S78" s="66"/>
      <c r="V78" s="13"/>
      <c r="W78" s="13"/>
      <c r="X78" s="13"/>
      <c r="Y78" s="13"/>
      <c r="Z78" s="13"/>
      <c r="AA78" s="13"/>
      <c r="AC78" s="74">
        <v>0.68</v>
      </c>
      <c r="AD78" s="8"/>
      <c r="AE78" s="8"/>
      <c r="AF78" s="8"/>
      <c r="AG78" s="8"/>
      <c r="AH78" s="8"/>
      <c r="AI78" s="10">
        <f t="shared" si="179"/>
        <v>0</v>
      </c>
      <c r="AJ78" s="8"/>
      <c r="AK78" s="32">
        <f t="shared" si="137"/>
        <v>0.68</v>
      </c>
      <c r="AL78" s="54">
        <v>1000</v>
      </c>
      <c r="AM78" s="55">
        <v>538</v>
      </c>
      <c r="AN78" s="41">
        <v>500</v>
      </c>
      <c r="AO78" s="9">
        <v>500</v>
      </c>
      <c r="AP78" s="8"/>
      <c r="AQ78" s="8"/>
      <c r="AR78" s="8">
        <v>-2538</v>
      </c>
      <c r="AS78" s="2">
        <f t="shared" si="186"/>
        <v>2538</v>
      </c>
      <c r="AT78" s="2">
        <f t="shared" si="187"/>
        <v>0</v>
      </c>
      <c r="AU78" s="24">
        <f t="shared" si="138"/>
        <v>-2538</v>
      </c>
      <c r="AV78" s="54">
        <v>87</v>
      </c>
      <c r="AW78" s="54">
        <v>88</v>
      </c>
      <c r="AX78" s="41">
        <f t="shared" si="112"/>
        <v>1</v>
      </c>
      <c r="AY78" s="8">
        <v>24.71</v>
      </c>
      <c r="AZ78" s="9">
        <f t="shared" si="188"/>
        <v>24.71</v>
      </c>
      <c r="BA78" s="9">
        <v>183</v>
      </c>
      <c r="BB78" s="8">
        <v>-208</v>
      </c>
      <c r="BC78" s="2">
        <f t="shared" si="139"/>
        <v>207.71</v>
      </c>
      <c r="BD78" s="2">
        <f t="shared" si="140"/>
        <v>-0.28999999999999204</v>
      </c>
      <c r="BE78" s="24">
        <f t="shared" si="141"/>
        <v>-0.28999999999999204</v>
      </c>
      <c r="BF78" s="42">
        <f t="shared" si="189"/>
        <v>88</v>
      </c>
      <c r="BG78" s="42">
        <v>89</v>
      </c>
      <c r="BH78" s="41">
        <f t="shared" si="142"/>
        <v>1</v>
      </c>
      <c r="BI78" s="9">
        <f t="shared" si="190"/>
        <v>228.28640000000001</v>
      </c>
      <c r="BJ78" s="9">
        <v>187.12</v>
      </c>
      <c r="BK78" s="9">
        <f t="shared" si="191"/>
        <v>41.166400000000003</v>
      </c>
      <c r="BL78" s="9">
        <v>-228</v>
      </c>
      <c r="BM78" s="10">
        <f>SUMIF(ENERO!$B$2:$B$900,'EDC GENERAL'!$B78,ENERO!$E$2:$E$900)</f>
        <v>0</v>
      </c>
      <c r="BN78" s="10">
        <f t="shared" si="143"/>
        <v>-0.28640000000001464</v>
      </c>
      <c r="BO78" s="24">
        <f t="shared" si="144"/>
        <v>0.28640000000001464</v>
      </c>
      <c r="BP78" s="41">
        <f t="shared" si="180"/>
        <v>89</v>
      </c>
      <c r="BQ78" s="42">
        <v>89</v>
      </c>
      <c r="BR78" s="41">
        <f t="shared" si="145"/>
        <v>0</v>
      </c>
      <c r="BS78" s="9">
        <f t="shared" si="192"/>
        <v>212.60940000000002</v>
      </c>
      <c r="BT78" s="9">
        <v>174.27</v>
      </c>
      <c r="BU78" s="9">
        <f t="shared" si="146"/>
        <v>38.339400000000005</v>
      </c>
      <c r="BV78" s="9">
        <v>-212</v>
      </c>
      <c r="BW78" s="10">
        <f>SUMIF(ENERO!$B$2:$B$900,'EDC GENERAL'!$B78,ENERO!$E$2:$E$900)</f>
        <v>0</v>
      </c>
      <c r="BX78" s="10">
        <f t="shared" si="147"/>
        <v>-0.60940000000002215</v>
      </c>
      <c r="BY78" s="24">
        <f t="shared" si="148"/>
        <v>0.60940000000002215</v>
      </c>
      <c r="BZ78" s="41">
        <f t="shared" si="193"/>
        <v>89</v>
      </c>
      <c r="CA78" s="42">
        <v>91</v>
      </c>
      <c r="CB78" s="41">
        <f t="shared" si="181"/>
        <v>2</v>
      </c>
      <c r="CC78" s="24">
        <f t="shared" si="182"/>
        <v>244.488</v>
      </c>
      <c r="CD78" s="8">
        <v>200.4</v>
      </c>
      <c r="CE78" s="9">
        <f t="shared" si="183"/>
        <v>44.088000000000001</v>
      </c>
      <c r="CF78" s="8">
        <f t="shared" si="194"/>
        <v>0</v>
      </c>
      <c r="CG78" s="10">
        <v>244</v>
      </c>
      <c r="CH78" s="2">
        <f t="shared" si="149"/>
        <v>0.48799999999999955</v>
      </c>
      <c r="CJ78" s="41">
        <f t="shared" si="184"/>
        <v>91</v>
      </c>
      <c r="CK78" s="42">
        <v>92</v>
      </c>
      <c r="CL78" s="42">
        <v>1</v>
      </c>
      <c r="CM78" s="8">
        <v>65.98</v>
      </c>
      <c r="CN78" s="9">
        <f t="shared" si="150"/>
        <v>14.515600000000001</v>
      </c>
      <c r="CO78" s="8">
        <f t="shared" si="195"/>
        <v>0</v>
      </c>
      <c r="CP78" s="8">
        <f t="shared" si="195"/>
        <v>0</v>
      </c>
      <c r="CQ78" s="10">
        <f>SUMIF('BANCO JUN'!$B$2:$B$300,'EDC GENERAL'!$B78,'BANCO JUN'!$E$2:$E$300)</f>
        <v>0</v>
      </c>
      <c r="CR78" s="2">
        <f t="shared" si="151"/>
        <v>80.49560000000001</v>
      </c>
      <c r="CT78" s="10">
        <v>42</v>
      </c>
      <c r="CU78" s="42">
        <v>42</v>
      </c>
      <c r="CV78" s="42">
        <f t="shared" si="152"/>
        <v>0</v>
      </c>
      <c r="CW78" s="8">
        <f t="shared" si="196"/>
        <v>17</v>
      </c>
      <c r="CX78" s="8">
        <f t="shared" si="153"/>
        <v>0</v>
      </c>
      <c r="CY78" s="8">
        <f t="shared" si="196"/>
        <v>80</v>
      </c>
      <c r="CZ78" s="8">
        <f t="shared" si="196"/>
        <v>49</v>
      </c>
      <c r="DA78" s="10">
        <f>SUMIF('BANCO JUL'!$B$2:$B$300,'EDC GENERAL'!$B78,'BANCO JUL'!$E$2:$E$300)</f>
        <v>0</v>
      </c>
      <c r="DB78" s="10">
        <f t="shared" si="154"/>
        <v>-129</v>
      </c>
      <c r="DD78" s="42">
        <v>42</v>
      </c>
      <c r="DE78" s="42">
        <v>42</v>
      </c>
      <c r="DF78" s="42">
        <f t="shared" si="155"/>
        <v>0</v>
      </c>
      <c r="DG78" s="8">
        <f t="shared" si="197"/>
        <v>15</v>
      </c>
      <c r="DH78" s="8">
        <f t="shared" si="156"/>
        <v>0</v>
      </c>
      <c r="DI78" s="8">
        <f t="shared" si="197"/>
        <v>80</v>
      </c>
      <c r="DJ78" s="8">
        <f t="shared" si="197"/>
        <v>17</v>
      </c>
      <c r="DK78" s="10">
        <f>SUMIF('BANCO JUL'!$B$2:$B$300,'EDC GENERAL'!$B78,'BANCO JUL'!$E$2:$E$300)</f>
        <v>0</v>
      </c>
      <c r="DL78" s="10">
        <f t="shared" si="157"/>
        <v>-97</v>
      </c>
      <c r="DN78" s="42">
        <v>42</v>
      </c>
      <c r="DO78" s="42">
        <v>42</v>
      </c>
      <c r="DP78" s="42">
        <f t="shared" si="158"/>
        <v>0</v>
      </c>
      <c r="DQ78" s="8">
        <f t="shared" si="198"/>
        <v>16</v>
      </c>
      <c r="DR78" s="8">
        <f t="shared" si="159"/>
        <v>0</v>
      </c>
      <c r="DS78" s="8">
        <f t="shared" si="198"/>
        <v>80</v>
      </c>
      <c r="DT78" s="8">
        <f t="shared" si="198"/>
        <v>63</v>
      </c>
      <c r="DU78" s="10">
        <f>SUMIF('BANCO JUL'!$B$2:$B$300,'EDC GENERAL'!$B78,'BANCO JUL'!$E$2:$E$300)</f>
        <v>0</v>
      </c>
      <c r="DV78" s="10">
        <f t="shared" si="160"/>
        <v>-143</v>
      </c>
      <c r="DX78" s="42">
        <v>42</v>
      </c>
      <c r="DY78" s="42">
        <v>42.46</v>
      </c>
      <c r="DZ78" s="42">
        <f t="shared" si="161"/>
        <v>0.46000000000000085</v>
      </c>
      <c r="EA78" s="8">
        <f t="shared" si="199"/>
        <v>15</v>
      </c>
      <c r="EB78" s="8">
        <f t="shared" si="162"/>
        <v>6.9000000000000128</v>
      </c>
      <c r="EC78" s="8">
        <f t="shared" si="199"/>
        <v>80</v>
      </c>
      <c r="ED78" s="8">
        <f t="shared" si="199"/>
        <v>64</v>
      </c>
      <c r="EE78" s="10">
        <f>SUMIF('BANCO JUL'!$B$2:$B$300,'EDC GENERAL'!$B78,'BANCO JUL'!$E$2:$E$300)</f>
        <v>0</v>
      </c>
      <c r="EF78" s="10">
        <f t="shared" si="163"/>
        <v>-150.9</v>
      </c>
      <c r="EG78" s="24"/>
      <c r="EH78" s="42">
        <v>42.46</v>
      </c>
      <c r="EI78" s="42">
        <v>42.912999999999997</v>
      </c>
      <c r="EJ78" s="41">
        <f t="shared" si="164"/>
        <v>0.45299999999999585</v>
      </c>
      <c r="EK78" s="8">
        <f t="shared" si="200"/>
        <v>13.01</v>
      </c>
      <c r="EL78" s="8">
        <f t="shared" si="165"/>
        <v>5.893529999999946</v>
      </c>
      <c r="EM78" s="8">
        <f t="shared" si="200"/>
        <v>80</v>
      </c>
      <c r="EN78" s="8">
        <f t="shared" si="200"/>
        <v>21.79</v>
      </c>
      <c r="EO78" s="10">
        <f>SUMIF('BANCO NOV'!$B$2:$B$300,'EDC GENERAL'!$B78,'BANCO NOV'!$E$2:$E$300)</f>
        <v>0</v>
      </c>
      <c r="EP78" s="10">
        <f t="shared" si="166"/>
        <v>-107.68352999999993</v>
      </c>
      <c r="EQ78" s="24">
        <f t="shared" si="167"/>
        <v>107.68352999999993</v>
      </c>
      <c r="ER78" s="42">
        <v>42.912999999999997</v>
      </c>
      <c r="ES78" s="42">
        <v>43.92</v>
      </c>
      <c r="ET78" s="42">
        <f t="shared" si="168"/>
        <v>1.007000000000005</v>
      </c>
      <c r="EU78" s="8">
        <f t="shared" si="201"/>
        <v>19.78</v>
      </c>
      <c r="EV78" s="8">
        <f t="shared" si="169"/>
        <v>19.918460000000099</v>
      </c>
      <c r="EW78" s="8">
        <f t="shared" si="201"/>
        <v>80</v>
      </c>
      <c r="EX78" s="8">
        <f t="shared" si="201"/>
        <v>62.02</v>
      </c>
      <c r="EY78" s="10">
        <f>SUMIF('BANCO DIC'!$B$2:$B$300,'EDC GENERAL'!$B78,'BANCO DIC'!$E$2:$E$300)</f>
        <v>0</v>
      </c>
      <c r="EZ78" s="10">
        <f t="shared" si="170"/>
        <v>-161.93846000000011</v>
      </c>
      <c r="FA78" s="24">
        <f t="shared" si="171"/>
        <v>161.93846000000011</v>
      </c>
      <c r="FB78" s="42">
        <v>43.92</v>
      </c>
      <c r="FC78" s="42">
        <v>43.92</v>
      </c>
      <c r="FD78" s="42">
        <f t="shared" si="172"/>
        <v>0</v>
      </c>
      <c r="FE78" s="8">
        <f t="shared" si="202"/>
        <v>14.68234064785789</v>
      </c>
      <c r="FF78" s="8">
        <f t="shared" si="173"/>
        <v>0</v>
      </c>
      <c r="FG78" s="8">
        <f t="shared" si="202"/>
        <v>80</v>
      </c>
      <c r="FH78" s="8">
        <f t="shared" si="202"/>
        <v>26.942462147335423</v>
      </c>
      <c r="FI78" s="10">
        <f>SUMIF('BANCO DIC'!$B$2:$B$300,'EDC GENERAL'!$B78,'BANCO DIC'!$E$2:$E$300)</f>
        <v>0</v>
      </c>
      <c r="FJ78" s="10">
        <f t="shared" si="174"/>
        <v>-106.94246214733542</v>
      </c>
      <c r="FK78" s="24">
        <f t="shared" si="175"/>
        <v>106.94246214733542</v>
      </c>
      <c r="FL78" s="42">
        <v>43.91</v>
      </c>
      <c r="FM78" s="42"/>
      <c r="FN78" s="42">
        <f t="shared" si="176"/>
        <v>-43.91</v>
      </c>
      <c r="FO78" s="8">
        <f t="shared" si="203"/>
        <v>19.78</v>
      </c>
      <c r="FP78" s="8">
        <f t="shared" si="177"/>
        <v>-868.53980000000001</v>
      </c>
      <c r="FQ78" s="8">
        <f t="shared" si="203"/>
        <v>80</v>
      </c>
      <c r="FR78" s="8">
        <f t="shared" si="203"/>
        <v>62.02</v>
      </c>
      <c r="FS78" s="10">
        <f>SUMIF('BANCO DIC'!$B$2:$B$300,'EDC GENERAL'!$B78,'BANCO DIC'!$E$2:$E$300)</f>
        <v>0</v>
      </c>
      <c r="FT78" s="10">
        <f t="shared" si="178"/>
        <v>726.51980000000003</v>
      </c>
    </row>
    <row r="79" spans="1:176" ht="15.75" outlineLevel="1" thickBot="1" x14ac:dyDescent="0.3">
      <c r="A79" s="11" t="s">
        <v>490</v>
      </c>
      <c r="B79" s="74" t="s">
        <v>316</v>
      </c>
      <c r="C79" s="66"/>
      <c r="D79" s="12"/>
      <c r="E79" s="12"/>
      <c r="F79" s="63"/>
      <c r="G79" s="74"/>
      <c r="H79" s="74"/>
      <c r="I79" s="63"/>
      <c r="J79" s="66"/>
      <c r="L79" s="66"/>
      <c r="M79" s="12"/>
      <c r="N79" s="12"/>
      <c r="O79" s="63"/>
      <c r="P79" s="74"/>
      <c r="Q79" s="74"/>
      <c r="R79" s="63"/>
      <c r="S79" s="66"/>
      <c r="V79" s="13"/>
      <c r="W79" s="13"/>
      <c r="X79" s="13"/>
      <c r="Y79" s="13"/>
      <c r="Z79" s="13"/>
      <c r="AA79" s="13"/>
      <c r="AC79" s="74">
        <v>0.69000000000000006</v>
      </c>
      <c r="AD79" s="8"/>
      <c r="AE79" s="8"/>
      <c r="AF79" s="8"/>
      <c r="AG79" s="8"/>
      <c r="AH79" s="8"/>
      <c r="AI79" s="10">
        <f t="shared" si="179"/>
        <v>0</v>
      </c>
      <c r="AJ79" s="74"/>
      <c r="AK79" s="32">
        <f t="shared" si="137"/>
        <v>0.69000000000000006</v>
      </c>
      <c r="AL79" s="54">
        <v>1000</v>
      </c>
      <c r="AM79" s="55">
        <v>538</v>
      </c>
      <c r="AN79" s="41">
        <v>500</v>
      </c>
      <c r="AO79" s="9">
        <v>500</v>
      </c>
      <c r="AP79" s="8"/>
      <c r="AQ79" s="8"/>
      <c r="AR79" s="8"/>
      <c r="AS79" s="2">
        <f t="shared" si="186"/>
        <v>2538</v>
      </c>
      <c r="AT79" s="2">
        <f t="shared" si="187"/>
        <v>-2538</v>
      </c>
      <c r="AU79" s="24">
        <f t="shared" si="138"/>
        <v>0</v>
      </c>
      <c r="AV79" s="10">
        <v>0</v>
      </c>
      <c r="AW79" s="42">
        <v>0</v>
      </c>
      <c r="AX79" s="41">
        <f t="shared" si="112"/>
        <v>0</v>
      </c>
      <c r="AY79" s="8">
        <v>24.71</v>
      </c>
      <c r="AZ79" s="9">
        <f t="shared" si="188"/>
        <v>0</v>
      </c>
      <c r="BA79" s="9">
        <v>183</v>
      </c>
      <c r="BB79" s="8"/>
      <c r="BC79" s="2">
        <f t="shared" si="139"/>
        <v>183</v>
      </c>
      <c r="BD79" s="2">
        <f t="shared" si="140"/>
        <v>183</v>
      </c>
      <c r="BE79" s="24">
        <f t="shared" si="141"/>
        <v>183</v>
      </c>
      <c r="BF79" s="42">
        <f t="shared" si="189"/>
        <v>0</v>
      </c>
      <c r="BG79" s="41">
        <v>0</v>
      </c>
      <c r="BH79" s="41">
        <f t="shared" si="142"/>
        <v>0</v>
      </c>
      <c r="BI79" s="9">
        <f t="shared" si="190"/>
        <v>212.60940000000002</v>
      </c>
      <c r="BJ79" s="9">
        <v>174.27</v>
      </c>
      <c r="BK79" s="9">
        <f t="shared" si="191"/>
        <v>38.339400000000005</v>
      </c>
      <c r="BL79" s="9"/>
      <c r="BM79" s="10">
        <f>SUMIF(ENERO!$B$2:$B$900,'EDC GENERAL'!$B79,ENERO!$E$2:$E$900)</f>
        <v>0</v>
      </c>
      <c r="BN79" s="10">
        <f t="shared" si="143"/>
        <v>-212.60940000000002</v>
      </c>
      <c r="BO79" s="24">
        <f t="shared" si="144"/>
        <v>212.60940000000002</v>
      </c>
      <c r="BP79" s="41">
        <f t="shared" si="180"/>
        <v>0</v>
      </c>
      <c r="BQ79" s="41">
        <v>0</v>
      </c>
      <c r="BR79" s="41">
        <f t="shared" si="145"/>
        <v>0</v>
      </c>
      <c r="BS79" s="9">
        <f t="shared" si="192"/>
        <v>212.60940000000002</v>
      </c>
      <c r="BT79" s="9">
        <v>174.27</v>
      </c>
      <c r="BU79" s="9">
        <f t="shared" si="146"/>
        <v>38.339400000000005</v>
      </c>
      <c r="BV79" s="9">
        <f>BV$4</f>
        <v>0</v>
      </c>
      <c r="BW79" s="10">
        <f>SUMIF(ENERO!$B$2:$B$900,'EDC GENERAL'!$B79,ENERO!$E$2:$E$900)</f>
        <v>0</v>
      </c>
      <c r="BX79" s="10">
        <f t="shared" si="147"/>
        <v>-212.60940000000002</v>
      </c>
      <c r="BY79" s="24">
        <f t="shared" si="148"/>
        <v>212.60940000000002</v>
      </c>
      <c r="BZ79" s="41">
        <f t="shared" si="193"/>
        <v>0</v>
      </c>
      <c r="CA79" s="42">
        <v>0</v>
      </c>
      <c r="CB79" s="41">
        <f t="shared" si="181"/>
        <v>0</v>
      </c>
      <c r="CC79" s="24">
        <f t="shared" si="182"/>
        <v>212.60940000000002</v>
      </c>
      <c r="CD79" s="8">
        <v>174.27</v>
      </c>
      <c r="CE79" s="9">
        <f t="shared" si="183"/>
        <v>38.339400000000005</v>
      </c>
      <c r="CF79" s="8">
        <f t="shared" si="194"/>
        <v>0</v>
      </c>
      <c r="CG79" s="10">
        <f>SUMIF('BANCO MAY'!$B$2:$B$300,'EDC GENERAL'!$B79,'BANCO MAY'!$E$2:$E$300)</f>
        <v>0</v>
      </c>
      <c r="CH79" s="2">
        <f t="shared" si="149"/>
        <v>212.60940000000002</v>
      </c>
      <c r="CJ79" s="41">
        <f t="shared" si="184"/>
        <v>0</v>
      </c>
      <c r="CK79" s="48">
        <v>0</v>
      </c>
      <c r="CL79" s="42">
        <v>1</v>
      </c>
      <c r="CM79" s="8">
        <v>65.98</v>
      </c>
      <c r="CN79" s="9">
        <f t="shared" si="150"/>
        <v>14.515600000000001</v>
      </c>
      <c r="CO79" s="8">
        <f t="shared" si="195"/>
        <v>0</v>
      </c>
      <c r="CP79" s="8">
        <f t="shared" si="195"/>
        <v>0</v>
      </c>
      <c r="CQ79" s="10">
        <f>SUMIF('BANCO JUN'!$B$2:$B$300,'EDC GENERAL'!$B79,'BANCO JUN'!$E$2:$E$300)</f>
        <v>0</v>
      </c>
      <c r="CR79" s="2">
        <f t="shared" si="151"/>
        <v>80.49560000000001</v>
      </c>
      <c r="CT79" s="10">
        <v>68</v>
      </c>
      <c r="CU79" s="42">
        <v>68</v>
      </c>
      <c r="CV79" s="42">
        <f t="shared" si="152"/>
        <v>0</v>
      </c>
      <c r="CW79" s="8">
        <f t="shared" si="196"/>
        <v>17</v>
      </c>
      <c r="CX79" s="8">
        <f t="shared" si="153"/>
        <v>0</v>
      </c>
      <c r="CY79" s="8">
        <f t="shared" si="196"/>
        <v>80</v>
      </c>
      <c r="CZ79" s="8">
        <f t="shared" si="196"/>
        <v>49</v>
      </c>
      <c r="DA79" s="10">
        <f>SUMIF('BANCO JUL'!$B$2:$B$300,'EDC GENERAL'!$B79,'BANCO JUL'!$E$2:$E$300)</f>
        <v>0</v>
      </c>
      <c r="DB79" s="10">
        <f t="shared" si="154"/>
        <v>-129</v>
      </c>
      <c r="DD79" s="42">
        <v>68</v>
      </c>
      <c r="DE79" s="42">
        <v>118</v>
      </c>
      <c r="DF79" s="42">
        <f t="shared" si="155"/>
        <v>50</v>
      </c>
      <c r="DG79" s="8">
        <f t="shared" si="197"/>
        <v>15</v>
      </c>
      <c r="DH79" s="8">
        <f t="shared" si="156"/>
        <v>750</v>
      </c>
      <c r="DI79" s="8">
        <f t="shared" si="197"/>
        <v>80</v>
      </c>
      <c r="DJ79" s="8">
        <f t="shared" si="197"/>
        <v>17</v>
      </c>
      <c r="DK79" s="10">
        <f>SUMIF('BANCO JUL'!$B$2:$B$300,'EDC GENERAL'!$B79,'BANCO JUL'!$E$2:$E$300)</f>
        <v>0</v>
      </c>
      <c r="DL79" s="10">
        <f t="shared" si="157"/>
        <v>-847</v>
      </c>
      <c r="DN79" s="42">
        <v>118</v>
      </c>
      <c r="DO79" s="42">
        <v>132</v>
      </c>
      <c r="DP79" s="42">
        <f t="shared" si="158"/>
        <v>14</v>
      </c>
      <c r="DQ79" s="8">
        <f t="shared" si="198"/>
        <v>16</v>
      </c>
      <c r="DR79" s="8">
        <f t="shared" si="159"/>
        <v>224</v>
      </c>
      <c r="DS79" s="8">
        <f t="shared" si="198"/>
        <v>80</v>
      </c>
      <c r="DT79" s="8">
        <f t="shared" si="198"/>
        <v>63</v>
      </c>
      <c r="DU79" s="10">
        <f>SUMIF('BANCO JUL'!$B$2:$B$300,'EDC GENERAL'!$B79,'BANCO JUL'!$E$2:$E$300)</f>
        <v>0</v>
      </c>
      <c r="DV79" s="10">
        <f t="shared" si="160"/>
        <v>-367</v>
      </c>
      <c r="DX79" s="42">
        <v>132</v>
      </c>
      <c r="DY79" s="42">
        <v>145</v>
      </c>
      <c r="DZ79" s="42">
        <f t="shared" si="161"/>
        <v>13</v>
      </c>
      <c r="EA79" s="8">
        <f t="shared" si="199"/>
        <v>15</v>
      </c>
      <c r="EB79" s="8">
        <f t="shared" si="162"/>
        <v>195</v>
      </c>
      <c r="EC79" s="8">
        <f t="shared" si="199"/>
        <v>80</v>
      </c>
      <c r="ED79" s="8">
        <f t="shared" si="199"/>
        <v>64</v>
      </c>
      <c r="EE79" s="10">
        <f>SUMIF('BANCO JUL'!$B$2:$B$300,'EDC GENERAL'!$B79,'BANCO JUL'!$E$2:$E$300)</f>
        <v>0</v>
      </c>
      <c r="EF79" s="10">
        <f t="shared" si="163"/>
        <v>-339</v>
      </c>
      <c r="EG79" s="24"/>
      <c r="EH79" s="42">
        <v>145</v>
      </c>
      <c r="EI79" s="42">
        <v>165</v>
      </c>
      <c r="EJ79" s="41">
        <f t="shared" si="164"/>
        <v>20</v>
      </c>
      <c r="EK79" s="8">
        <f t="shared" si="200"/>
        <v>13.01</v>
      </c>
      <c r="EL79" s="8">
        <f t="shared" si="165"/>
        <v>260.2</v>
      </c>
      <c r="EM79" s="8">
        <f t="shared" si="200"/>
        <v>80</v>
      </c>
      <c r="EN79" s="8">
        <f t="shared" si="200"/>
        <v>21.79</v>
      </c>
      <c r="EO79" s="10">
        <f>SUMIF('BANCO NOV'!$B$2:$B$300,'EDC GENERAL'!$B79,'BANCO NOV'!$E$2:$E$300)</f>
        <v>0</v>
      </c>
      <c r="EP79" s="10">
        <f t="shared" si="166"/>
        <v>-361.99</v>
      </c>
      <c r="EQ79" s="24">
        <f t="shared" si="167"/>
        <v>361.99</v>
      </c>
      <c r="ER79" s="42">
        <v>165</v>
      </c>
      <c r="ES79" s="42">
        <v>197</v>
      </c>
      <c r="ET79" s="42">
        <f t="shared" si="168"/>
        <v>32</v>
      </c>
      <c r="EU79" s="8">
        <f t="shared" si="201"/>
        <v>19.78</v>
      </c>
      <c r="EV79" s="8">
        <f t="shared" si="169"/>
        <v>632.96</v>
      </c>
      <c r="EW79" s="8">
        <f t="shared" si="201"/>
        <v>80</v>
      </c>
      <c r="EX79" s="8">
        <f t="shared" si="201"/>
        <v>62.02</v>
      </c>
      <c r="EY79" s="10">
        <f>SUMIF('BANCO DIC'!$B$2:$B$300,'EDC GENERAL'!$B79,'BANCO DIC'!$E$2:$E$300)</f>
        <v>0</v>
      </c>
      <c r="EZ79" s="10">
        <f t="shared" si="170"/>
        <v>-774.98</v>
      </c>
      <c r="FA79" s="24">
        <f t="shared" si="171"/>
        <v>774.98</v>
      </c>
      <c r="FB79" s="42">
        <v>197</v>
      </c>
      <c r="FC79" s="42">
        <v>239</v>
      </c>
      <c r="FD79" s="42">
        <f t="shared" si="172"/>
        <v>42</v>
      </c>
      <c r="FE79" s="8">
        <f t="shared" si="202"/>
        <v>14.68234064785789</v>
      </c>
      <c r="FF79" s="8">
        <f t="shared" si="173"/>
        <v>616.65830721003135</v>
      </c>
      <c r="FG79" s="8">
        <f t="shared" si="202"/>
        <v>80</v>
      </c>
      <c r="FH79" s="8">
        <f t="shared" si="202"/>
        <v>26.942462147335423</v>
      </c>
      <c r="FI79" s="10">
        <f>SUMIF('BANCO DIC'!$B$2:$B$300,'EDC GENERAL'!$B79,'BANCO DIC'!$E$2:$E$300)</f>
        <v>0</v>
      </c>
      <c r="FJ79" s="10">
        <f t="shared" si="174"/>
        <v>-723.60076935736674</v>
      </c>
      <c r="FK79" s="24">
        <f t="shared" si="175"/>
        <v>723.60076935736674</v>
      </c>
      <c r="FL79" s="42">
        <v>239</v>
      </c>
      <c r="FM79" s="42"/>
      <c r="FN79" s="42">
        <f t="shared" si="176"/>
        <v>-239</v>
      </c>
      <c r="FO79" s="8">
        <f t="shared" si="203"/>
        <v>19.78</v>
      </c>
      <c r="FP79" s="8">
        <f t="shared" si="177"/>
        <v>-4727.42</v>
      </c>
      <c r="FQ79" s="8">
        <f t="shared" si="203"/>
        <v>80</v>
      </c>
      <c r="FR79" s="8">
        <f t="shared" si="203"/>
        <v>62.02</v>
      </c>
      <c r="FS79" s="10">
        <f>SUMIF('BANCO DIC'!$B$2:$B$300,'EDC GENERAL'!$B79,'BANCO DIC'!$E$2:$E$300)</f>
        <v>0</v>
      </c>
      <c r="FT79" s="10">
        <f t="shared" si="178"/>
        <v>4585.3999999999996</v>
      </c>
    </row>
    <row r="80" spans="1:176" ht="15.75" outlineLevel="1" thickBot="1" x14ac:dyDescent="0.3">
      <c r="A80" s="11" t="s">
        <v>491</v>
      </c>
      <c r="B80" s="74" t="s">
        <v>317</v>
      </c>
      <c r="C80" s="66"/>
      <c r="D80" s="12"/>
      <c r="E80" s="12"/>
      <c r="F80" s="63"/>
      <c r="G80" s="74"/>
      <c r="H80" s="74"/>
      <c r="I80" s="63"/>
      <c r="J80" s="66"/>
      <c r="L80" s="66"/>
      <c r="M80" s="12"/>
      <c r="N80" s="12"/>
      <c r="O80" s="63"/>
      <c r="P80" s="74"/>
      <c r="Q80" s="74"/>
      <c r="R80" s="63"/>
      <c r="S80" s="66"/>
      <c r="V80" s="13"/>
      <c r="W80" s="13"/>
      <c r="X80" s="13"/>
      <c r="Y80" s="13"/>
      <c r="Z80" s="13"/>
      <c r="AA80" s="13"/>
      <c r="AC80" s="74">
        <v>0.70000000000000007</v>
      </c>
      <c r="AD80" s="8"/>
      <c r="AE80" s="8"/>
      <c r="AF80" s="8"/>
      <c r="AG80" s="8"/>
      <c r="AH80" s="8"/>
      <c r="AI80" s="10">
        <f t="shared" si="179"/>
        <v>0</v>
      </c>
      <c r="AJ80" s="74"/>
      <c r="AK80" s="32">
        <f t="shared" si="137"/>
        <v>0.70000000000000007</v>
      </c>
      <c r="AL80" s="54">
        <v>1000</v>
      </c>
      <c r="AM80" s="55">
        <v>538</v>
      </c>
      <c r="AN80" s="41">
        <v>500</v>
      </c>
      <c r="AO80" s="9">
        <v>500</v>
      </c>
      <c r="AP80" s="8"/>
      <c r="AQ80" s="8"/>
      <c r="AR80" s="8">
        <v>-2538</v>
      </c>
      <c r="AS80" s="2">
        <f t="shared" si="186"/>
        <v>2538</v>
      </c>
      <c r="AT80" s="2">
        <f t="shared" si="187"/>
        <v>0</v>
      </c>
      <c r="AU80" s="24">
        <f t="shared" si="138"/>
        <v>-2538</v>
      </c>
      <c r="AV80" s="10">
        <v>105</v>
      </c>
      <c r="AW80" s="42">
        <v>108</v>
      </c>
      <c r="AX80" s="41">
        <f t="shared" si="112"/>
        <v>3</v>
      </c>
      <c r="AY80" s="8">
        <v>24.71</v>
      </c>
      <c r="AZ80" s="9">
        <f t="shared" si="188"/>
        <v>74.13</v>
      </c>
      <c r="BA80" s="9">
        <v>183</v>
      </c>
      <c r="BB80" s="8">
        <v>-257</v>
      </c>
      <c r="BC80" s="2">
        <f t="shared" si="139"/>
        <v>257.13</v>
      </c>
      <c r="BD80" s="2">
        <f t="shared" si="140"/>
        <v>0.12999999999999545</v>
      </c>
      <c r="BE80" s="24">
        <f t="shared" si="141"/>
        <v>0.12999999999999545</v>
      </c>
      <c r="BF80" s="42">
        <f t="shared" si="189"/>
        <v>108</v>
      </c>
      <c r="BG80" s="41">
        <v>112</v>
      </c>
      <c r="BH80" s="41">
        <f t="shared" si="142"/>
        <v>4</v>
      </c>
      <c r="BI80" s="9">
        <f t="shared" si="190"/>
        <v>278.53820000000002</v>
      </c>
      <c r="BJ80" s="9">
        <v>228.31</v>
      </c>
      <c r="BK80" s="9">
        <f t="shared" si="191"/>
        <v>50.228200000000001</v>
      </c>
      <c r="BL80" s="9">
        <v>-278</v>
      </c>
      <c r="BM80" s="10">
        <f>SUMIF(ENERO!$B$2:$B$900,'EDC GENERAL'!$B80,ENERO!$E$2:$E$900)</f>
        <v>0</v>
      </c>
      <c r="BN80" s="10">
        <f t="shared" si="143"/>
        <v>-0.53820000000001755</v>
      </c>
      <c r="BO80" s="24">
        <f t="shared" si="144"/>
        <v>0.53820000000001755</v>
      </c>
      <c r="BP80" s="41">
        <f t="shared" si="180"/>
        <v>112</v>
      </c>
      <c r="BQ80" s="41">
        <v>116</v>
      </c>
      <c r="BR80" s="41">
        <f t="shared" si="145"/>
        <v>4</v>
      </c>
      <c r="BS80" s="9">
        <f t="shared" si="192"/>
        <v>278.53820000000002</v>
      </c>
      <c r="BT80" s="9">
        <v>228.31</v>
      </c>
      <c r="BU80" s="9">
        <f t="shared" si="146"/>
        <v>50.228200000000001</v>
      </c>
      <c r="BV80" s="9">
        <v>-278</v>
      </c>
      <c r="BW80" s="10">
        <f>SUMIF(ENERO!$B$2:$B$900,'EDC GENERAL'!$B80,ENERO!$E$2:$E$900)</f>
        <v>0</v>
      </c>
      <c r="BX80" s="10">
        <f t="shared" si="147"/>
        <v>-0.53820000000001755</v>
      </c>
      <c r="BY80" s="24">
        <f t="shared" si="148"/>
        <v>0.53820000000001755</v>
      </c>
      <c r="BZ80" s="41">
        <f t="shared" si="193"/>
        <v>116</v>
      </c>
      <c r="CA80" s="42">
        <v>120</v>
      </c>
      <c r="CB80" s="41">
        <f t="shared" si="181"/>
        <v>4</v>
      </c>
      <c r="CC80" s="24">
        <f t="shared" si="182"/>
        <v>278.53820000000002</v>
      </c>
      <c r="CD80" s="8">
        <v>228.31</v>
      </c>
      <c r="CE80" s="9">
        <f t="shared" si="183"/>
        <v>50.228200000000001</v>
      </c>
      <c r="CF80" s="8">
        <f t="shared" si="194"/>
        <v>0</v>
      </c>
      <c r="CG80" s="10">
        <v>278</v>
      </c>
      <c r="CH80" s="2">
        <f t="shared" si="149"/>
        <v>0.53820000000001755</v>
      </c>
      <c r="CJ80" s="41">
        <f t="shared" si="184"/>
        <v>120</v>
      </c>
      <c r="CK80" s="42">
        <v>127</v>
      </c>
      <c r="CL80" s="42">
        <f t="shared" si="185"/>
        <v>7</v>
      </c>
      <c r="CM80" s="8">
        <v>153.88999999999999</v>
      </c>
      <c r="CN80" s="9">
        <f t="shared" si="150"/>
        <v>33.855799999999995</v>
      </c>
      <c r="CO80" s="8">
        <f t="shared" si="195"/>
        <v>0</v>
      </c>
      <c r="CP80" s="8">
        <f t="shared" si="195"/>
        <v>0</v>
      </c>
      <c r="CQ80" s="10">
        <f>SUMIF('BANCO JUN'!$B$2:$B$300,'EDC GENERAL'!$B80,'BANCO JUN'!$E$2:$E$300)</f>
        <v>0</v>
      </c>
      <c r="CR80" s="2">
        <f t="shared" si="151"/>
        <v>187.74579999999997</v>
      </c>
      <c r="CT80" s="10">
        <v>22</v>
      </c>
      <c r="CU80" s="42">
        <v>27</v>
      </c>
      <c r="CV80" s="42">
        <f t="shared" si="152"/>
        <v>5</v>
      </c>
      <c r="CW80" s="8">
        <f t="shared" si="196"/>
        <v>17</v>
      </c>
      <c r="CX80" s="8">
        <f t="shared" si="153"/>
        <v>85</v>
      </c>
      <c r="CY80" s="8">
        <f t="shared" si="196"/>
        <v>80</v>
      </c>
      <c r="CZ80" s="8">
        <f t="shared" si="196"/>
        <v>49</v>
      </c>
      <c r="DA80" s="10">
        <f>SUMIF('BANCO JUL'!$B$2:$B$300,'EDC GENERAL'!$B80,'BANCO JUL'!$E$2:$E$300)</f>
        <v>0</v>
      </c>
      <c r="DB80" s="10">
        <f t="shared" si="154"/>
        <v>-214</v>
      </c>
      <c r="DD80" s="42">
        <v>27</v>
      </c>
      <c r="DE80" s="42">
        <v>33</v>
      </c>
      <c r="DF80" s="42">
        <f t="shared" si="155"/>
        <v>6</v>
      </c>
      <c r="DG80" s="8">
        <f t="shared" si="197"/>
        <v>15</v>
      </c>
      <c r="DH80" s="8">
        <f t="shared" si="156"/>
        <v>90</v>
      </c>
      <c r="DI80" s="8">
        <f t="shared" si="197"/>
        <v>80</v>
      </c>
      <c r="DJ80" s="8">
        <f t="shared" si="197"/>
        <v>17</v>
      </c>
      <c r="DK80" s="10">
        <f>SUMIF('BANCO JUL'!$B$2:$B$300,'EDC GENERAL'!$B80,'BANCO JUL'!$E$2:$E$300)</f>
        <v>0</v>
      </c>
      <c r="DL80" s="10">
        <f t="shared" si="157"/>
        <v>-187</v>
      </c>
      <c r="DN80" s="42">
        <v>33</v>
      </c>
      <c r="DO80" s="42">
        <v>38</v>
      </c>
      <c r="DP80" s="42">
        <f t="shared" si="158"/>
        <v>5</v>
      </c>
      <c r="DQ80" s="8">
        <f t="shared" si="198"/>
        <v>16</v>
      </c>
      <c r="DR80" s="8">
        <f t="shared" si="159"/>
        <v>80</v>
      </c>
      <c r="DS80" s="8">
        <f t="shared" si="198"/>
        <v>80</v>
      </c>
      <c r="DT80" s="8">
        <f t="shared" si="198"/>
        <v>63</v>
      </c>
      <c r="DU80" s="10">
        <f>SUMIF('BANCO JUL'!$B$2:$B$300,'EDC GENERAL'!$B80,'BANCO JUL'!$E$2:$E$300)</f>
        <v>0</v>
      </c>
      <c r="DV80" s="10">
        <f t="shared" si="160"/>
        <v>-223</v>
      </c>
      <c r="DX80" s="42">
        <v>38</v>
      </c>
      <c r="DY80" s="42">
        <v>42</v>
      </c>
      <c r="DZ80" s="42">
        <f t="shared" si="161"/>
        <v>4</v>
      </c>
      <c r="EA80" s="8">
        <f t="shared" si="199"/>
        <v>15</v>
      </c>
      <c r="EB80" s="8">
        <f t="shared" si="162"/>
        <v>60</v>
      </c>
      <c r="EC80" s="8">
        <f t="shared" si="199"/>
        <v>80</v>
      </c>
      <c r="ED80" s="8">
        <f t="shared" si="199"/>
        <v>64</v>
      </c>
      <c r="EE80" s="10">
        <f>SUMIF('BANCO JUL'!$B$2:$B$300,'EDC GENERAL'!$B80,'BANCO JUL'!$E$2:$E$300)</f>
        <v>0</v>
      </c>
      <c r="EF80" s="10">
        <f t="shared" si="163"/>
        <v>-204</v>
      </c>
      <c r="EG80" s="24"/>
      <c r="EH80" s="42">
        <v>42</v>
      </c>
      <c r="EI80" s="42">
        <v>48.192300000000003</v>
      </c>
      <c r="EJ80" s="41">
        <f t="shared" si="164"/>
        <v>6.192300000000003</v>
      </c>
      <c r="EK80" s="8">
        <f t="shared" si="200"/>
        <v>13.01</v>
      </c>
      <c r="EL80" s="8">
        <f t="shared" si="165"/>
        <v>80.561823000000032</v>
      </c>
      <c r="EM80" s="8">
        <f t="shared" si="200"/>
        <v>80</v>
      </c>
      <c r="EN80" s="8">
        <f t="shared" si="200"/>
        <v>21.79</v>
      </c>
      <c r="EO80" s="10">
        <f>SUMIF('BANCO NOV'!$B$2:$B$300,'EDC GENERAL'!$B80,'BANCO NOV'!$E$2:$E$300)</f>
        <v>0</v>
      </c>
      <c r="EP80" s="10">
        <f t="shared" si="166"/>
        <v>-182.35182300000002</v>
      </c>
      <c r="EQ80" s="24">
        <f t="shared" si="167"/>
        <v>182.35182300000002</v>
      </c>
      <c r="ER80" s="42">
        <v>48.192300000000003</v>
      </c>
      <c r="ES80" s="42">
        <v>53.29</v>
      </c>
      <c r="ET80" s="42">
        <f t="shared" si="168"/>
        <v>5.0976999999999961</v>
      </c>
      <c r="EU80" s="8">
        <f t="shared" si="201"/>
        <v>19.78</v>
      </c>
      <c r="EV80" s="8">
        <f t="shared" si="169"/>
        <v>100.83250599999992</v>
      </c>
      <c r="EW80" s="8">
        <f t="shared" si="201"/>
        <v>80</v>
      </c>
      <c r="EX80" s="8">
        <f t="shared" si="201"/>
        <v>62.02</v>
      </c>
      <c r="EY80" s="10">
        <f>SUMIF('BANCO DIC'!$B$2:$B$300,'EDC GENERAL'!$B80,'BANCO DIC'!$E$2:$E$300)</f>
        <v>0</v>
      </c>
      <c r="EZ80" s="10">
        <f t="shared" si="170"/>
        <v>-242.85250599999992</v>
      </c>
      <c r="FA80" s="24">
        <f t="shared" si="171"/>
        <v>242.85250599999992</v>
      </c>
      <c r="FB80" s="42">
        <v>53.29</v>
      </c>
      <c r="FC80" s="42">
        <v>57.679000000000002</v>
      </c>
      <c r="FD80" s="42">
        <f t="shared" si="172"/>
        <v>4.3890000000000029</v>
      </c>
      <c r="FE80" s="8">
        <f t="shared" si="202"/>
        <v>14.68234064785789</v>
      </c>
      <c r="FF80" s="8">
        <f t="shared" si="173"/>
        <v>64.440793103448328</v>
      </c>
      <c r="FG80" s="8">
        <f t="shared" si="202"/>
        <v>80</v>
      </c>
      <c r="FH80" s="8">
        <f t="shared" si="202"/>
        <v>26.942462147335423</v>
      </c>
      <c r="FI80" s="10">
        <f>SUMIF('BANCO DIC'!$B$2:$B$300,'EDC GENERAL'!$B80,'BANCO DIC'!$E$2:$E$300)</f>
        <v>0</v>
      </c>
      <c r="FJ80" s="10">
        <f t="shared" si="174"/>
        <v>-171.38325525078375</v>
      </c>
      <c r="FK80" s="24">
        <f t="shared" si="175"/>
        <v>171.38325525078375</v>
      </c>
      <c r="FL80" s="42">
        <v>57.679000000000002</v>
      </c>
      <c r="FM80" s="42"/>
      <c r="FN80" s="42">
        <f t="shared" si="176"/>
        <v>-57.679000000000002</v>
      </c>
      <c r="FO80" s="8">
        <f t="shared" si="203"/>
        <v>19.78</v>
      </c>
      <c r="FP80" s="8">
        <f t="shared" si="177"/>
        <v>-1140.8906200000001</v>
      </c>
      <c r="FQ80" s="8">
        <f t="shared" si="203"/>
        <v>80</v>
      </c>
      <c r="FR80" s="8">
        <f t="shared" si="203"/>
        <v>62.02</v>
      </c>
      <c r="FS80" s="10">
        <f>SUMIF('BANCO DIC'!$B$2:$B$300,'EDC GENERAL'!$B80,'BANCO DIC'!$E$2:$E$300)</f>
        <v>0</v>
      </c>
      <c r="FT80" s="10">
        <f t="shared" si="178"/>
        <v>998.87062000000014</v>
      </c>
    </row>
    <row r="81" spans="1:176" ht="15.75" thickBot="1" x14ac:dyDescent="0.3">
      <c r="A81" s="11" t="s">
        <v>492</v>
      </c>
      <c r="B81" s="14"/>
      <c r="C81" s="14"/>
      <c r="D81" s="12"/>
      <c r="E81" s="12"/>
      <c r="F81" s="14"/>
      <c r="G81" s="14"/>
      <c r="H81" s="14"/>
      <c r="I81" s="14"/>
      <c r="J81" s="14"/>
      <c r="L81" s="14"/>
      <c r="M81" s="12"/>
      <c r="N81" s="12"/>
      <c r="O81" s="14"/>
      <c r="P81" s="14"/>
      <c r="Q81" s="14"/>
      <c r="R81" s="14"/>
      <c r="S81" s="14"/>
      <c r="V81" s="14"/>
      <c r="W81" s="14"/>
      <c r="X81" s="14"/>
      <c r="Y81" s="14"/>
      <c r="Z81" s="14"/>
      <c r="AA81" s="14"/>
      <c r="AC81" s="14">
        <v>0</v>
      </c>
      <c r="AD81" s="14"/>
      <c r="AE81" s="14"/>
      <c r="AF81" s="14"/>
      <c r="AG81" s="14"/>
      <c r="AH81" s="14"/>
      <c r="AI81" s="14"/>
      <c r="AJ81" s="14"/>
      <c r="AK81" s="32">
        <f t="shared" si="137"/>
        <v>0</v>
      </c>
      <c r="AL81" s="54"/>
      <c r="AM81" s="55"/>
      <c r="AN81" s="41"/>
      <c r="AO81" s="9"/>
      <c r="AP81" s="14"/>
      <c r="AQ81" s="14"/>
      <c r="AR81" s="14"/>
      <c r="AS81" s="14"/>
      <c r="AT81" s="2">
        <f>SUM(AL81:AR81)</f>
        <v>0</v>
      </c>
      <c r="AU81" s="24">
        <f t="shared" si="138"/>
        <v>0</v>
      </c>
      <c r="AV81" s="14"/>
      <c r="AW81" s="44"/>
      <c r="AX81" s="42">
        <v>0</v>
      </c>
      <c r="AY81" s="14"/>
      <c r="AZ81" s="14"/>
      <c r="BA81" s="14"/>
      <c r="BB81" s="14"/>
      <c r="BC81" s="2">
        <f t="shared" si="139"/>
        <v>0</v>
      </c>
      <c r="BD81" s="2">
        <f t="shared" si="140"/>
        <v>0</v>
      </c>
      <c r="BE81" s="24">
        <f t="shared" si="141"/>
        <v>0</v>
      </c>
      <c r="BF81" s="44"/>
      <c r="BG81" s="41"/>
      <c r="BH81" s="41">
        <f t="shared" si="142"/>
        <v>0</v>
      </c>
      <c r="BI81" s="14"/>
      <c r="BJ81" s="9">
        <f>BH81*BI81</f>
        <v>0</v>
      </c>
      <c r="BK81" s="14"/>
      <c r="BL81" s="9"/>
      <c r="BM81" s="14">
        <f>SUMIF(ENERO!$B$2:$B$900,'EDC GENERAL'!$B81,ENERO!$E$2:$E$900)</f>
        <v>0</v>
      </c>
      <c r="BN81" s="14">
        <f t="shared" si="143"/>
        <v>0</v>
      </c>
      <c r="BO81" s="24">
        <f t="shared" si="144"/>
        <v>0</v>
      </c>
      <c r="BP81" s="41"/>
      <c r="BQ81" s="41"/>
      <c r="BR81" s="41">
        <f t="shared" si="145"/>
        <v>0</v>
      </c>
      <c r="BS81" s="14"/>
      <c r="BT81" s="9">
        <f>BR81*BS81</f>
        <v>0</v>
      </c>
      <c r="BU81" s="9">
        <f t="shared" si="146"/>
        <v>0</v>
      </c>
      <c r="BV81" s="9"/>
      <c r="BW81" s="14">
        <f>SUMIF(ENERO!$B$2:$B$900,'EDC GENERAL'!$B81,ENERO!$E$2:$E$900)</f>
        <v>0</v>
      </c>
      <c r="BX81" s="14">
        <f t="shared" si="147"/>
        <v>0</v>
      </c>
      <c r="BY81" s="24">
        <f t="shared" si="148"/>
        <v>0</v>
      </c>
      <c r="BZ81" s="44"/>
      <c r="CA81" s="42"/>
      <c r="CB81" s="41"/>
      <c r="CC81" s="24"/>
      <c r="CD81" s="14"/>
      <c r="CE81" s="14">
        <f>CB81*CD81</f>
        <v>0</v>
      </c>
      <c r="CF81" s="14"/>
      <c r="CG81" s="14"/>
      <c r="CH81" s="2">
        <f t="shared" si="149"/>
        <v>0</v>
      </c>
      <c r="CJ81" s="41"/>
      <c r="CK81" s="44"/>
      <c r="CL81" s="42"/>
      <c r="CM81" s="14"/>
      <c r="CN81" s="9">
        <f t="shared" si="150"/>
        <v>0</v>
      </c>
      <c r="CO81" s="14"/>
      <c r="CP81" s="14"/>
      <c r="CQ81" s="14"/>
      <c r="CR81" s="2">
        <f t="shared" si="151"/>
        <v>0</v>
      </c>
      <c r="CT81" s="14"/>
      <c r="CU81" s="44"/>
      <c r="CV81" s="42">
        <f t="shared" si="152"/>
        <v>0</v>
      </c>
      <c r="CW81" s="14"/>
      <c r="CX81" s="14">
        <f t="shared" si="153"/>
        <v>0</v>
      </c>
      <c r="CY81" s="14"/>
      <c r="CZ81" s="14"/>
      <c r="DA81" s="14"/>
      <c r="DB81" s="14">
        <f t="shared" si="154"/>
        <v>0</v>
      </c>
      <c r="DD81" s="44"/>
      <c r="DE81" s="44"/>
      <c r="DF81" s="42">
        <f t="shared" si="155"/>
        <v>0</v>
      </c>
      <c r="DG81" s="14"/>
      <c r="DH81" s="14">
        <f t="shared" si="156"/>
        <v>0</v>
      </c>
      <c r="DI81" s="14"/>
      <c r="DJ81" s="14"/>
      <c r="DK81" s="14"/>
      <c r="DL81" s="14">
        <f t="shared" si="157"/>
        <v>0</v>
      </c>
      <c r="DN81" s="44"/>
      <c r="DO81" s="44"/>
      <c r="DP81" s="42">
        <f t="shared" si="158"/>
        <v>0</v>
      </c>
      <c r="DQ81" s="14"/>
      <c r="DR81" s="14">
        <f t="shared" si="159"/>
        <v>0</v>
      </c>
      <c r="DS81" s="14"/>
      <c r="DT81" s="14"/>
      <c r="DU81" s="14"/>
      <c r="DV81" s="14">
        <f t="shared" si="160"/>
        <v>0</v>
      </c>
      <c r="DX81" s="44"/>
      <c r="DY81" s="44"/>
      <c r="DZ81" s="42">
        <f t="shared" si="161"/>
        <v>0</v>
      </c>
      <c r="EA81" s="14"/>
      <c r="EB81" s="14">
        <f t="shared" si="162"/>
        <v>0</v>
      </c>
      <c r="EC81" s="14"/>
      <c r="ED81" s="14"/>
      <c r="EE81" s="14"/>
      <c r="EF81" s="14">
        <f t="shared" si="163"/>
        <v>0</v>
      </c>
      <c r="EG81" s="24"/>
      <c r="EH81" s="44"/>
      <c r="EI81" s="44"/>
      <c r="EJ81" s="41">
        <f t="shared" si="164"/>
        <v>0</v>
      </c>
      <c r="EK81" s="14"/>
      <c r="EL81" s="14">
        <f t="shared" si="165"/>
        <v>0</v>
      </c>
      <c r="EM81" s="14"/>
      <c r="EN81" s="14"/>
      <c r="EO81" s="14"/>
      <c r="EP81" s="14">
        <f t="shared" si="166"/>
        <v>0</v>
      </c>
      <c r="EQ81" s="24">
        <f t="shared" si="167"/>
        <v>0</v>
      </c>
      <c r="ER81" s="44"/>
      <c r="ES81" s="44"/>
      <c r="ET81" s="44">
        <f t="shared" si="168"/>
        <v>0</v>
      </c>
      <c r="EU81" s="14"/>
      <c r="EV81" s="14">
        <f t="shared" si="169"/>
        <v>0</v>
      </c>
      <c r="EW81" s="14"/>
      <c r="EX81" s="14"/>
      <c r="EY81" s="14"/>
      <c r="EZ81" s="10">
        <f t="shared" si="170"/>
        <v>0</v>
      </c>
      <c r="FA81" s="24">
        <f t="shared" si="171"/>
        <v>0</v>
      </c>
      <c r="FB81" s="44"/>
      <c r="FC81" s="44"/>
      <c r="FD81" s="44">
        <f t="shared" si="172"/>
        <v>0</v>
      </c>
      <c r="FE81" s="14"/>
      <c r="FF81" s="14">
        <f t="shared" si="173"/>
        <v>0</v>
      </c>
      <c r="FG81" s="14"/>
      <c r="FH81" s="14"/>
      <c r="FI81" s="14"/>
      <c r="FJ81" s="10">
        <f t="shared" si="174"/>
        <v>0</v>
      </c>
      <c r="FK81" s="24">
        <f t="shared" si="175"/>
        <v>0</v>
      </c>
      <c r="FL81" s="44"/>
      <c r="FM81" s="44"/>
      <c r="FN81" s="44">
        <f t="shared" si="176"/>
        <v>0</v>
      </c>
      <c r="FO81" s="14"/>
      <c r="FP81" s="14">
        <f t="shared" si="177"/>
        <v>0</v>
      </c>
      <c r="FQ81" s="14"/>
      <c r="FR81" s="14"/>
      <c r="FS81" s="14"/>
      <c r="FT81" s="10">
        <f t="shared" si="178"/>
        <v>0</v>
      </c>
    </row>
    <row r="82" spans="1:176" ht="15.75" outlineLevel="1" thickBot="1" x14ac:dyDescent="0.3">
      <c r="A82" s="11" t="s">
        <v>493</v>
      </c>
      <c r="B82" s="74" t="s">
        <v>318</v>
      </c>
      <c r="C82" s="66"/>
      <c r="D82" s="12"/>
      <c r="E82" s="12"/>
      <c r="F82" s="63"/>
      <c r="G82" s="74"/>
      <c r="H82" s="74"/>
      <c r="I82" s="63"/>
      <c r="J82" s="66"/>
      <c r="L82" s="66"/>
      <c r="M82" s="12"/>
      <c r="N82" s="12"/>
      <c r="O82" s="63"/>
      <c r="P82" s="74"/>
      <c r="Q82" s="74"/>
      <c r="R82" s="63"/>
      <c r="S82" s="66"/>
      <c r="V82" s="13"/>
      <c r="W82" s="13"/>
      <c r="X82" s="13"/>
      <c r="Y82" s="13"/>
      <c r="Z82" s="13"/>
      <c r="AA82" s="13"/>
      <c r="AC82" s="74">
        <v>0.71</v>
      </c>
      <c r="AD82" s="8"/>
      <c r="AE82" s="8"/>
      <c r="AF82" s="8"/>
      <c r="AG82" s="8"/>
      <c r="AH82" s="8"/>
      <c r="AI82" s="10">
        <f t="shared" ref="AI82:AI91" si="204">-SUM(AD82:AH82)</f>
        <v>0</v>
      </c>
      <c r="AJ82" s="74"/>
      <c r="AK82" s="32">
        <f t="shared" si="137"/>
        <v>0.71</v>
      </c>
      <c r="AL82" s="54">
        <v>1000</v>
      </c>
      <c r="AM82" s="55">
        <v>538</v>
      </c>
      <c r="AN82" s="41">
        <v>500</v>
      </c>
      <c r="AO82" s="9">
        <v>500</v>
      </c>
      <c r="AP82" s="8"/>
      <c r="AQ82" s="8"/>
      <c r="AR82" s="8">
        <v>-2538</v>
      </c>
      <c r="AS82" s="2">
        <f t="shared" si="186"/>
        <v>2538</v>
      </c>
      <c r="AT82" s="2">
        <f t="shared" si="187"/>
        <v>0</v>
      </c>
      <c r="AU82" s="24">
        <f t="shared" si="138"/>
        <v>-2538</v>
      </c>
      <c r="AV82" s="54">
        <v>111</v>
      </c>
      <c r="AW82" s="54">
        <v>114</v>
      </c>
      <c r="AX82" s="41">
        <f t="shared" si="112"/>
        <v>3</v>
      </c>
      <c r="AY82" s="9">
        <v>24.71</v>
      </c>
      <c r="AZ82" s="9">
        <f t="shared" si="188"/>
        <v>74.13</v>
      </c>
      <c r="BA82" s="9">
        <v>183</v>
      </c>
      <c r="BB82" s="8">
        <v>-257</v>
      </c>
      <c r="BC82" s="2">
        <f t="shared" si="139"/>
        <v>257.13</v>
      </c>
      <c r="BD82" s="2">
        <f t="shared" si="140"/>
        <v>0.12999999999999545</v>
      </c>
      <c r="BE82" s="24">
        <f t="shared" si="141"/>
        <v>0.12999999999999545</v>
      </c>
      <c r="BF82" s="42">
        <f>+AW82</f>
        <v>114</v>
      </c>
      <c r="BG82" s="41">
        <v>118</v>
      </c>
      <c r="BH82" s="41">
        <f t="shared" si="142"/>
        <v>4</v>
      </c>
      <c r="BI82" s="9">
        <f t="shared" si="190"/>
        <v>278.53820000000002</v>
      </c>
      <c r="BJ82" s="9">
        <v>228.31</v>
      </c>
      <c r="BK82" s="9">
        <f t="shared" si="191"/>
        <v>50.228200000000001</v>
      </c>
      <c r="BL82" s="9">
        <v>-278</v>
      </c>
      <c r="BM82" s="10">
        <f>SUMIF(ENERO!$B$2:$B$900,'EDC GENERAL'!$B82,ENERO!$E$2:$E$900)</f>
        <v>0</v>
      </c>
      <c r="BN82" s="10">
        <f t="shared" si="143"/>
        <v>-0.53820000000001755</v>
      </c>
      <c r="BO82" s="24">
        <f t="shared" si="144"/>
        <v>0.53820000000001755</v>
      </c>
      <c r="BP82" s="41">
        <f t="shared" si="180"/>
        <v>118</v>
      </c>
      <c r="BQ82" s="41">
        <v>121</v>
      </c>
      <c r="BR82" s="41">
        <f t="shared" si="145"/>
        <v>3</v>
      </c>
      <c r="BS82" s="9">
        <f t="shared" si="192"/>
        <v>261.22640000000001</v>
      </c>
      <c r="BT82" s="9">
        <v>214.12</v>
      </c>
      <c r="BU82" s="9">
        <f t="shared" si="146"/>
        <v>47.106400000000001</v>
      </c>
      <c r="BV82" s="9">
        <v>-262</v>
      </c>
      <c r="BW82" s="10">
        <f>SUMIF(ENERO!$B$2:$B$900,'EDC GENERAL'!$B82,ENERO!$E$2:$E$900)</f>
        <v>0</v>
      </c>
      <c r="BX82" s="10">
        <f t="shared" si="147"/>
        <v>0.77359999999998763</v>
      </c>
      <c r="BY82" s="24">
        <f t="shared" si="148"/>
        <v>-0.77359999999998763</v>
      </c>
      <c r="BZ82" s="41">
        <f t="shared" si="193"/>
        <v>121</v>
      </c>
      <c r="CA82" s="42">
        <v>125</v>
      </c>
      <c r="CB82" s="41">
        <f t="shared" si="181"/>
        <v>4</v>
      </c>
      <c r="CC82" s="24">
        <f t="shared" si="182"/>
        <v>278.53820000000002</v>
      </c>
      <c r="CD82" s="8">
        <v>228.31</v>
      </c>
      <c r="CE82" s="9">
        <f t="shared" ref="CE82:CE91" si="205">+CD82*0.22</f>
        <v>50.228200000000001</v>
      </c>
      <c r="CF82" s="8">
        <f>CF$4</f>
        <v>0</v>
      </c>
      <c r="CG82" s="10">
        <v>278</v>
      </c>
      <c r="CH82" s="2">
        <f t="shared" si="149"/>
        <v>0.53820000000001755</v>
      </c>
      <c r="CJ82" s="41">
        <f t="shared" si="184"/>
        <v>125</v>
      </c>
      <c r="CK82" s="42">
        <v>130</v>
      </c>
      <c r="CL82" s="42">
        <f t="shared" si="185"/>
        <v>5</v>
      </c>
      <c r="CM82" s="8">
        <v>122.59</v>
      </c>
      <c r="CN82" s="9">
        <f t="shared" si="150"/>
        <v>26.969799999999999</v>
      </c>
      <c r="CO82" s="8">
        <f>CO$4</f>
        <v>0</v>
      </c>
      <c r="CP82" s="8">
        <f>CP$4</f>
        <v>0</v>
      </c>
      <c r="CQ82" s="10">
        <f>SUMIF('BANCO JUN'!$B$2:$B$300,'EDC GENERAL'!$B82,'BANCO JUN'!$E$2:$E$300)</f>
        <v>0</v>
      </c>
      <c r="CR82" s="2">
        <f t="shared" si="151"/>
        <v>149.5598</v>
      </c>
      <c r="CT82" s="10">
        <v>9</v>
      </c>
      <c r="CU82" s="42">
        <v>13</v>
      </c>
      <c r="CV82" s="42">
        <f t="shared" si="152"/>
        <v>4</v>
      </c>
      <c r="CW82" s="8">
        <f>CW$4</f>
        <v>17</v>
      </c>
      <c r="CX82" s="8">
        <f t="shared" si="153"/>
        <v>68</v>
      </c>
      <c r="CY82" s="8">
        <f>CY$4</f>
        <v>80</v>
      </c>
      <c r="CZ82" s="8">
        <f>CZ$4</f>
        <v>49</v>
      </c>
      <c r="DA82" s="10">
        <f>SUMIF('BANCO JUL'!$B$2:$B$300,'EDC GENERAL'!$B82,'BANCO JUL'!$E$2:$E$300)</f>
        <v>0</v>
      </c>
      <c r="DB82" s="10">
        <f t="shared" si="154"/>
        <v>-197</v>
      </c>
      <c r="DD82" s="42">
        <v>13</v>
      </c>
      <c r="DE82" s="42">
        <v>17</v>
      </c>
      <c r="DF82" s="42">
        <f t="shared" si="155"/>
        <v>4</v>
      </c>
      <c r="DG82" s="8">
        <f>DG$4</f>
        <v>15</v>
      </c>
      <c r="DH82" s="8">
        <f t="shared" si="156"/>
        <v>60</v>
      </c>
      <c r="DI82" s="8">
        <f>DI$4</f>
        <v>80</v>
      </c>
      <c r="DJ82" s="8">
        <f>DJ$4</f>
        <v>17</v>
      </c>
      <c r="DK82" s="10">
        <f>SUMIF('BANCO JUL'!$B$2:$B$300,'EDC GENERAL'!$B82,'BANCO JUL'!$E$2:$E$300)</f>
        <v>0</v>
      </c>
      <c r="DL82" s="10">
        <f t="shared" si="157"/>
        <v>-157</v>
      </c>
      <c r="DN82" s="42">
        <v>17</v>
      </c>
      <c r="DO82" s="42">
        <v>20</v>
      </c>
      <c r="DP82" s="42">
        <f t="shared" si="158"/>
        <v>3</v>
      </c>
      <c r="DQ82" s="8">
        <f>DQ$4</f>
        <v>16</v>
      </c>
      <c r="DR82" s="8">
        <f t="shared" si="159"/>
        <v>48</v>
      </c>
      <c r="DS82" s="8">
        <f>DS$4</f>
        <v>80</v>
      </c>
      <c r="DT82" s="8">
        <f>DT$4</f>
        <v>63</v>
      </c>
      <c r="DU82" s="10">
        <f>SUMIF('BANCO JUL'!$B$2:$B$300,'EDC GENERAL'!$B82,'BANCO JUL'!$E$2:$E$300)</f>
        <v>0</v>
      </c>
      <c r="DV82" s="10">
        <f t="shared" si="160"/>
        <v>-191</v>
      </c>
      <c r="DX82" s="42">
        <v>20</v>
      </c>
      <c r="DY82" s="42">
        <v>23</v>
      </c>
      <c r="DZ82" s="42">
        <f t="shared" si="161"/>
        <v>3</v>
      </c>
      <c r="EA82" s="8">
        <f>EA$4</f>
        <v>15</v>
      </c>
      <c r="EB82" s="8">
        <f t="shared" si="162"/>
        <v>45</v>
      </c>
      <c r="EC82" s="8">
        <f>EC$4</f>
        <v>80</v>
      </c>
      <c r="ED82" s="8">
        <f>ED$4</f>
        <v>64</v>
      </c>
      <c r="EE82" s="10">
        <f>SUMIF('BANCO JUL'!$B$2:$B$300,'EDC GENERAL'!$B82,'BANCO JUL'!$E$2:$E$300)</f>
        <v>0</v>
      </c>
      <c r="EF82" s="10">
        <f t="shared" si="163"/>
        <v>-189</v>
      </c>
      <c r="EG82" s="24"/>
      <c r="EH82" s="42">
        <v>23</v>
      </c>
      <c r="EI82" s="42">
        <v>25.96</v>
      </c>
      <c r="EJ82" s="41">
        <f t="shared" si="164"/>
        <v>2.9600000000000009</v>
      </c>
      <c r="EK82" s="8">
        <f>EK$4</f>
        <v>13.01</v>
      </c>
      <c r="EL82" s="8">
        <f t="shared" si="165"/>
        <v>38.509600000000013</v>
      </c>
      <c r="EM82" s="8">
        <f>EM$4</f>
        <v>80</v>
      </c>
      <c r="EN82" s="8">
        <f>EN$4</f>
        <v>21.79</v>
      </c>
      <c r="EO82" s="10">
        <f>SUMIF('BANCO NOV'!$B$2:$B$300,'EDC GENERAL'!$B82,'BANCO NOV'!$E$2:$E$300)</f>
        <v>0</v>
      </c>
      <c r="EP82" s="10">
        <f t="shared" si="166"/>
        <v>-140.2996</v>
      </c>
      <c r="EQ82" s="24">
        <f t="shared" si="167"/>
        <v>140.2996</v>
      </c>
      <c r="ER82" s="42">
        <v>25.96</v>
      </c>
      <c r="ES82" s="42">
        <v>27.99</v>
      </c>
      <c r="ET82" s="42">
        <f t="shared" si="168"/>
        <v>2.0299999999999976</v>
      </c>
      <c r="EU82" s="8">
        <f>EU$4</f>
        <v>19.78</v>
      </c>
      <c r="EV82" s="8">
        <f t="shared" si="169"/>
        <v>40.153399999999955</v>
      </c>
      <c r="EW82" s="8">
        <f>EW$4</f>
        <v>80</v>
      </c>
      <c r="EX82" s="8">
        <f>EX$4</f>
        <v>62.02</v>
      </c>
      <c r="EY82" s="10">
        <f>SUMIF('BANCO DIC'!$B$2:$B$300,'EDC GENERAL'!$B82,'BANCO DIC'!$E$2:$E$300)</f>
        <v>0</v>
      </c>
      <c r="EZ82" s="10">
        <f t="shared" si="170"/>
        <v>-182.17339999999996</v>
      </c>
      <c r="FA82" s="24">
        <f t="shared" si="171"/>
        <v>182.17339999999996</v>
      </c>
      <c r="FB82" s="42">
        <v>27.99</v>
      </c>
      <c r="FC82" s="42">
        <v>30.015000000000001</v>
      </c>
      <c r="FD82" s="42">
        <f t="shared" si="172"/>
        <v>2.0250000000000021</v>
      </c>
      <c r="FE82" s="8">
        <f>FE$4</f>
        <v>14.68234064785789</v>
      </c>
      <c r="FF82" s="8">
        <f t="shared" si="173"/>
        <v>29.731739811912259</v>
      </c>
      <c r="FG82" s="8">
        <f>FG$4</f>
        <v>80</v>
      </c>
      <c r="FH82" s="8">
        <f>FH$4</f>
        <v>26.942462147335423</v>
      </c>
      <c r="FI82" s="10">
        <f>SUMIF('BANCO DIC'!$B$2:$B$300,'EDC GENERAL'!$B82,'BANCO DIC'!$E$2:$E$300)</f>
        <v>0</v>
      </c>
      <c r="FJ82" s="10">
        <f t="shared" si="174"/>
        <v>-136.67420195924768</v>
      </c>
      <c r="FK82" s="24">
        <f t="shared" si="175"/>
        <v>136.67420195924768</v>
      </c>
      <c r="FL82" s="42">
        <v>30.015000000000001</v>
      </c>
      <c r="FM82" s="42"/>
      <c r="FN82" s="42">
        <f t="shared" si="176"/>
        <v>-30.015000000000001</v>
      </c>
      <c r="FO82" s="8">
        <f>FO$4</f>
        <v>19.78</v>
      </c>
      <c r="FP82" s="8">
        <f t="shared" si="177"/>
        <v>-593.69670000000008</v>
      </c>
      <c r="FQ82" s="8">
        <f>FQ$4</f>
        <v>80</v>
      </c>
      <c r="FR82" s="8">
        <f>FR$4</f>
        <v>62.02</v>
      </c>
      <c r="FS82" s="10">
        <f>SUMIF('BANCO DIC'!$B$2:$B$300,'EDC GENERAL'!$B82,'BANCO DIC'!$E$2:$E$300)</f>
        <v>0</v>
      </c>
      <c r="FT82" s="10">
        <f t="shared" si="178"/>
        <v>451.6767000000001</v>
      </c>
    </row>
    <row r="83" spans="1:176" ht="15.75" outlineLevel="1" thickBot="1" x14ac:dyDescent="0.3">
      <c r="A83" s="11" t="s">
        <v>494</v>
      </c>
      <c r="B83" s="74" t="s">
        <v>319</v>
      </c>
      <c r="C83" s="66"/>
      <c r="D83" s="12"/>
      <c r="E83" s="12"/>
      <c r="F83" s="63"/>
      <c r="G83" s="74"/>
      <c r="H83" s="74"/>
      <c r="I83" s="63"/>
      <c r="J83" s="66"/>
      <c r="L83" s="66"/>
      <c r="M83" s="12"/>
      <c r="N83" s="12"/>
      <c r="O83" s="63"/>
      <c r="P83" s="74"/>
      <c r="Q83" s="74"/>
      <c r="R83" s="63"/>
      <c r="S83" s="66"/>
      <c r="V83" s="13"/>
      <c r="W83" s="13"/>
      <c r="X83" s="13"/>
      <c r="Y83" s="13"/>
      <c r="Z83" s="13"/>
      <c r="AA83" s="13"/>
      <c r="AC83" s="74">
        <v>0.72</v>
      </c>
      <c r="AD83" s="8"/>
      <c r="AE83" s="8"/>
      <c r="AF83" s="8"/>
      <c r="AG83" s="8"/>
      <c r="AH83" s="8"/>
      <c r="AI83" s="10">
        <f t="shared" si="204"/>
        <v>0</v>
      </c>
      <c r="AJ83" s="74"/>
      <c r="AK83" s="32">
        <f t="shared" si="137"/>
        <v>0.72</v>
      </c>
      <c r="AL83" s="54">
        <v>1000</v>
      </c>
      <c r="AM83" s="55">
        <v>538</v>
      </c>
      <c r="AN83" s="41">
        <v>500</v>
      </c>
      <c r="AO83" s="9">
        <v>500</v>
      </c>
      <c r="AP83" s="8"/>
      <c r="AQ83" s="8"/>
      <c r="AR83" s="8">
        <v>-2538</v>
      </c>
      <c r="AS83" s="2">
        <f t="shared" si="186"/>
        <v>2538</v>
      </c>
      <c r="AT83" s="2">
        <f t="shared" si="187"/>
        <v>0</v>
      </c>
      <c r="AU83" s="24">
        <f t="shared" si="138"/>
        <v>-2538</v>
      </c>
      <c r="AV83" s="54">
        <v>388</v>
      </c>
      <c r="AW83" s="54">
        <v>397</v>
      </c>
      <c r="AX83" s="41">
        <f t="shared" si="112"/>
        <v>9</v>
      </c>
      <c r="AY83" s="8">
        <v>24.71</v>
      </c>
      <c r="AZ83" s="9">
        <f t="shared" si="188"/>
        <v>222.39000000000001</v>
      </c>
      <c r="BA83" s="9">
        <v>183</v>
      </c>
      <c r="BB83" s="8">
        <v>-406</v>
      </c>
      <c r="BC83" s="2">
        <f t="shared" si="139"/>
        <v>405.39</v>
      </c>
      <c r="BD83" s="2">
        <f t="shared" si="140"/>
        <v>-0.61000000000001364</v>
      </c>
      <c r="BE83" s="24">
        <f>SUM(AZ83:BB83)</f>
        <v>-0.61000000000001364</v>
      </c>
      <c r="BF83" s="42">
        <f t="shared" ref="BF83:BF91" si="206">+AW83</f>
        <v>397</v>
      </c>
      <c r="BG83" s="41">
        <v>411</v>
      </c>
      <c r="BH83" s="41">
        <f t="shared" si="142"/>
        <v>14</v>
      </c>
      <c r="BI83" s="9">
        <f t="shared" si="190"/>
        <v>480.02119999999996</v>
      </c>
      <c r="BJ83" s="9">
        <v>393.46</v>
      </c>
      <c r="BK83" s="9">
        <f t="shared" si="191"/>
        <v>86.561199999999999</v>
      </c>
      <c r="BL83" s="9">
        <v>-480</v>
      </c>
      <c r="BM83" s="10">
        <f>SUMIF(ENERO!$B$2:$B$900,'EDC GENERAL'!$B83,ENERO!$E$2:$E$900)</f>
        <v>0</v>
      </c>
      <c r="BN83" s="10">
        <f t="shared" si="143"/>
        <v>-2.1199999999964803E-2</v>
      </c>
      <c r="BO83" s="24">
        <f t="shared" si="144"/>
        <v>2.1199999999964803E-2</v>
      </c>
      <c r="BP83" s="41">
        <f t="shared" si="180"/>
        <v>411</v>
      </c>
      <c r="BQ83" s="41">
        <v>425</v>
      </c>
      <c r="BR83" s="41">
        <f t="shared" si="145"/>
        <v>14</v>
      </c>
      <c r="BS83" s="9">
        <f t="shared" si="192"/>
        <v>480.02119999999996</v>
      </c>
      <c r="BT83" s="9">
        <v>393.46</v>
      </c>
      <c r="BU83" s="9">
        <f t="shared" si="146"/>
        <v>86.561199999999999</v>
      </c>
      <c r="BV83" s="9">
        <v>-480</v>
      </c>
      <c r="BW83" s="10">
        <f>SUMIF(ENERO!$B$2:$B$900,'EDC GENERAL'!$B83,ENERO!$E$2:$E$900)</f>
        <v>0</v>
      </c>
      <c r="BX83" s="10">
        <f t="shared" si="147"/>
        <v>-2.1199999999964803E-2</v>
      </c>
      <c r="BY83" s="24">
        <f t="shared" si="148"/>
        <v>2.1199999999964803E-2</v>
      </c>
      <c r="BZ83" s="41">
        <f t="shared" si="193"/>
        <v>425</v>
      </c>
      <c r="CA83" s="42">
        <v>437</v>
      </c>
      <c r="CB83" s="41">
        <f t="shared" si="181"/>
        <v>12</v>
      </c>
      <c r="CC83" s="24">
        <f t="shared" si="182"/>
        <v>436.9674</v>
      </c>
      <c r="CD83" s="8">
        <v>358.17</v>
      </c>
      <c r="CE83" s="9">
        <f t="shared" si="205"/>
        <v>78.79740000000001</v>
      </c>
      <c r="CF83" s="8">
        <f t="shared" ref="CF83:CF91" si="207">CF$4</f>
        <v>0</v>
      </c>
      <c r="CG83" s="10">
        <v>436</v>
      </c>
      <c r="CH83" s="2">
        <f t="shared" si="149"/>
        <v>0.96739999999999782</v>
      </c>
      <c r="CJ83" s="41">
        <f t="shared" si="184"/>
        <v>437</v>
      </c>
      <c r="CK83" s="42">
        <v>451</v>
      </c>
      <c r="CL83" s="42">
        <f t="shared" si="185"/>
        <v>14</v>
      </c>
      <c r="CM83" s="8">
        <v>275.02</v>
      </c>
      <c r="CN83" s="9">
        <f t="shared" si="150"/>
        <v>60.504399999999997</v>
      </c>
      <c r="CO83" s="8">
        <f t="shared" ref="CO83:CP91" si="208">CO$4</f>
        <v>0</v>
      </c>
      <c r="CP83" s="8">
        <f t="shared" si="208"/>
        <v>0</v>
      </c>
      <c r="CQ83" s="10">
        <f>SUMIF('BANCO JUN'!$B$2:$B$300,'EDC GENERAL'!$B83,'BANCO JUN'!$E$2:$E$300)</f>
        <v>0</v>
      </c>
      <c r="CR83" s="2">
        <f t="shared" si="151"/>
        <v>335.52439999999996</v>
      </c>
      <c r="CT83" s="10">
        <v>12</v>
      </c>
      <c r="CU83" s="42">
        <v>15</v>
      </c>
      <c r="CV83" s="42">
        <f t="shared" si="152"/>
        <v>3</v>
      </c>
      <c r="CW83" s="8">
        <f t="shared" ref="CW83:CZ91" si="209">CW$4</f>
        <v>17</v>
      </c>
      <c r="CX83" s="8">
        <f t="shared" si="153"/>
        <v>51</v>
      </c>
      <c r="CY83" s="8">
        <f t="shared" si="209"/>
        <v>80</v>
      </c>
      <c r="CZ83" s="8">
        <f t="shared" si="209"/>
        <v>49</v>
      </c>
      <c r="DA83" s="10">
        <f>SUMIF('BANCO JUL'!$B$2:$B$300,'EDC GENERAL'!$B83,'BANCO JUL'!$E$2:$E$300)</f>
        <v>0</v>
      </c>
      <c r="DB83" s="10">
        <f t="shared" si="154"/>
        <v>-180</v>
      </c>
      <c r="DD83" s="42">
        <v>15</v>
      </c>
      <c r="DE83" s="42">
        <v>17</v>
      </c>
      <c r="DF83" s="42">
        <f t="shared" si="155"/>
        <v>2</v>
      </c>
      <c r="DG83" s="8">
        <f t="shared" ref="DG83:DJ91" si="210">DG$4</f>
        <v>15</v>
      </c>
      <c r="DH83" s="8">
        <f t="shared" si="156"/>
        <v>30</v>
      </c>
      <c r="DI83" s="8">
        <f t="shared" si="210"/>
        <v>80</v>
      </c>
      <c r="DJ83" s="8">
        <f t="shared" si="210"/>
        <v>17</v>
      </c>
      <c r="DK83" s="10">
        <f>SUMIF('BANCO JUL'!$B$2:$B$300,'EDC GENERAL'!$B83,'BANCO JUL'!$E$2:$E$300)</f>
        <v>0</v>
      </c>
      <c r="DL83" s="10">
        <f t="shared" si="157"/>
        <v>-127</v>
      </c>
      <c r="DN83" s="42">
        <v>17</v>
      </c>
      <c r="DO83" s="42">
        <v>20</v>
      </c>
      <c r="DP83" s="42">
        <f t="shared" si="158"/>
        <v>3</v>
      </c>
      <c r="DQ83" s="8">
        <f t="shared" ref="DQ83:DT91" si="211">DQ$4</f>
        <v>16</v>
      </c>
      <c r="DR83" s="8">
        <f t="shared" si="159"/>
        <v>48</v>
      </c>
      <c r="DS83" s="8">
        <f t="shared" si="211"/>
        <v>80</v>
      </c>
      <c r="DT83" s="8">
        <f t="shared" si="211"/>
        <v>63</v>
      </c>
      <c r="DU83" s="10">
        <f>SUMIF('BANCO JUL'!$B$2:$B$300,'EDC GENERAL'!$B83,'BANCO JUL'!$E$2:$E$300)</f>
        <v>0</v>
      </c>
      <c r="DV83" s="10">
        <f t="shared" si="160"/>
        <v>-191</v>
      </c>
      <c r="DX83" s="42">
        <v>20</v>
      </c>
      <c r="DY83" s="42">
        <v>22</v>
      </c>
      <c r="DZ83" s="42">
        <f t="shared" si="161"/>
        <v>2</v>
      </c>
      <c r="EA83" s="8">
        <f t="shared" ref="EA83:ED91" si="212">EA$4</f>
        <v>15</v>
      </c>
      <c r="EB83" s="8">
        <f t="shared" si="162"/>
        <v>30</v>
      </c>
      <c r="EC83" s="8">
        <f t="shared" si="212"/>
        <v>80</v>
      </c>
      <c r="ED83" s="8">
        <f t="shared" si="212"/>
        <v>64</v>
      </c>
      <c r="EE83" s="10">
        <f>SUMIF('BANCO JUL'!$B$2:$B$300,'EDC GENERAL'!$B83,'BANCO JUL'!$E$2:$E$300)</f>
        <v>0</v>
      </c>
      <c r="EF83" s="10">
        <f t="shared" si="163"/>
        <v>-174</v>
      </c>
      <c r="EG83" s="24"/>
      <c r="EH83" s="42">
        <v>22</v>
      </c>
      <c r="EI83" s="42">
        <v>23.79</v>
      </c>
      <c r="EJ83" s="41">
        <f t="shared" si="164"/>
        <v>1.7899999999999991</v>
      </c>
      <c r="EK83" s="8">
        <f t="shared" ref="EK83:EN91" si="213">EK$4</f>
        <v>13.01</v>
      </c>
      <c r="EL83" s="8">
        <f t="shared" si="165"/>
        <v>23.28789999999999</v>
      </c>
      <c r="EM83" s="8">
        <f t="shared" si="213"/>
        <v>80</v>
      </c>
      <c r="EN83" s="8">
        <f t="shared" si="213"/>
        <v>21.79</v>
      </c>
      <c r="EO83" s="10">
        <f>SUMIF('BANCO NOV'!$B$2:$B$300,'EDC GENERAL'!$B83,'BANCO NOV'!$E$2:$E$300)</f>
        <v>0</v>
      </c>
      <c r="EP83" s="10">
        <f t="shared" si="166"/>
        <v>-125.0779</v>
      </c>
      <c r="EQ83" s="24">
        <f t="shared" si="167"/>
        <v>125.0779</v>
      </c>
      <c r="ER83" s="42">
        <v>23.79</v>
      </c>
      <c r="ES83" s="42">
        <v>25.4</v>
      </c>
      <c r="ET83" s="42">
        <f t="shared" si="168"/>
        <v>1.6099999999999994</v>
      </c>
      <c r="EU83" s="8">
        <f t="shared" ref="EU83:EX91" si="214">EU$4</f>
        <v>19.78</v>
      </c>
      <c r="EV83" s="8">
        <f t="shared" si="169"/>
        <v>31.84579999999999</v>
      </c>
      <c r="EW83" s="8">
        <f t="shared" si="214"/>
        <v>80</v>
      </c>
      <c r="EX83" s="8">
        <f t="shared" si="214"/>
        <v>62.02</v>
      </c>
      <c r="EY83" s="10">
        <f>SUMIF('BANCO DIC'!$B$2:$B$300,'EDC GENERAL'!$B83,'BANCO DIC'!$E$2:$E$300)</f>
        <v>0</v>
      </c>
      <c r="EZ83" s="10">
        <f t="shared" si="170"/>
        <v>-173.86580000000001</v>
      </c>
      <c r="FA83" s="24">
        <f t="shared" si="171"/>
        <v>173.86580000000001</v>
      </c>
      <c r="FB83" s="42">
        <v>25.4</v>
      </c>
      <c r="FC83" s="42">
        <v>26.75</v>
      </c>
      <c r="FD83" s="42">
        <f t="shared" si="172"/>
        <v>1.3500000000000014</v>
      </c>
      <c r="FE83" s="8">
        <f t="shared" ref="FE83:FH91" si="215">FE$4</f>
        <v>14.68234064785789</v>
      </c>
      <c r="FF83" s="8">
        <f t="shared" si="173"/>
        <v>19.821159874608171</v>
      </c>
      <c r="FG83" s="8">
        <f t="shared" si="215"/>
        <v>80</v>
      </c>
      <c r="FH83" s="8">
        <f t="shared" si="215"/>
        <v>26.942462147335423</v>
      </c>
      <c r="FI83" s="10">
        <f>SUMIF('BANCO DIC'!$B$2:$B$300,'EDC GENERAL'!$B83,'BANCO DIC'!$E$2:$E$300)</f>
        <v>0</v>
      </c>
      <c r="FJ83" s="10">
        <f t="shared" si="174"/>
        <v>-126.76362202194359</v>
      </c>
      <c r="FK83" s="24">
        <f t="shared" si="175"/>
        <v>126.76362202194359</v>
      </c>
      <c r="FL83" s="42">
        <v>26.75</v>
      </c>
      <c r="FM83" s="42"/>
      <c r="FN83" s="42">
        <f t="shared" si="176"/>
        <v>-26.75</v>
      </c>
      <c r="FO83" s="8">
        <f t="shared" ref="FO83:FR91" si="216">FO$4</f>
        <v>19.78</v>
      </c>
      <c r="FP83" s="8">
        <f t="shared" si="177"/>
        <v>-529.11500000000001</v>
      </c>
      <c r="FQ83" s="8">
        <f t="shared" si="216"/>
        <v>80</v>
      </c>
      <c r="FR83" s="8">
        <f t="shared" si="216"/>
        <v>62.02</v>
      </c>
      <c r="FS83" s="10">
        <f>SUMIF('BANCO DIC'!$B$2:$B$300,'EDC GENERAL'!$B83,'BANCO DIC'!$E$2:$E$300)</f>
        <v>0</v>
      </c>
      <c r="FT83" s="10">
        <f t="shared" si="178"/>
        <v>387.09500000000003</v>
      </c>
    </row>
    <row r="84" spans="1:176" ht="15.75" outlineLevel="1" thickBot="1" x14ac:dyDescent="0.3">
      <c r="A84" s="11" t="s">
        <v>495</v>
      </c>
      <c r="B84" s="74" t="s">
        <v>320</v>
      </c>
      <c r="C84" s="66"/>
      <c r="D84" s="12"/>
      <c r="E84" s="12"/>
      <c r="F84" s="63"/>
      <c r="G84" s="74"/>
      <c r="H84" s="74"/>
      <c r="I84" s="63"/>
      <c r="J84" s="66"/>
      <c r="L84" s="66"/>
      <c r="M84" s="12"/>
      <c r="N84" s="12"/>
      <c r="O84" s="63"/>
      <c r="P84" s="74"/>
      <c r="Q84" s="74"/>
      <c r="R84" s="63"/>
      <c r="S84" s="66"/>
      <c r="V84" s="13"/>
      <c r="W84" s="13"/>
      <c r="X84" s="13"/>
      <c r="Y84" s="13"/>
      <c r="Z84" s="13"/>
      <c r="AA84" s="13"/>
      <c r="AC84" s="74">
        <v>0.73</v>
      </c>
      <c r="AD84" s="8"/>
      <c r="AE84" s="8"/>
      <c r="AF84" s="8"/>
      <c r="AG84" s="8"/>
      <c r="AH84" s="8"/>
      <c r="AI84" s="10">
        <f t="shared" si="204"/>
        <v>0</v>
      </c>
      <c r="AJ84" s="74"/>
      <c r="AK84" s="32">
        <f t="shared" si="137"/>
        <v>0.73</v>
      </c>
      <c r="AL84" s="54">
        <v>1000</v>
      </c>
      <c r="AM84" s="55">
        <v>538</v>
      </c>
      <c r="AN84" s="41">
        <v>500</v>
      </c>
      <c r="AO84" s="9">
        <v>500</v>
      </c>
      <c r="AP84" s="8"/>
      <c r="AQ84" s="8"/>
      <c r="AR84" s="8">
        <v>-2538</v>
      </c>
      <c r="AS84" s="2">
        <f t="shared" si="186"/>
        <v>2538</v>
      </c>
      <c r="AT84" s="2">
        <f t="shared" si="187"/>
        <v>0</v>
      </c>
      <c r="AU84" s="24">
        <f t="shared" si="138"/>
        <v>-2538</v>
      </c>
      <c r="AV84" s="54">
        <v>31</v>
      </c>
      <c r="AW84" s="54">
        <v>33</v>
      </c>
      <c r="AX84" s="41">
        <f t="shared" si="112"/>
        <v>2</v>
      </c>
      <c r="AY84" s="8">
        <v>24.71</v>
      </c>
      <c r="AZ84" s="9">
        <f t="shared" si="188"/>
        <v>49.42</v>
      </c>
      <c r="BA84" s="9">
        <v>183</v>
      </c>
      <c r="BB84" s="8">
        <v>-232</v>
      </c>
      <c r="BC84" s="2">
        <f t="shared" si="139"/>
        <v>232.42000000000002</v>
      </c>
      <c r="BD84" s="2">
        <f t="shared" si="140"/>
        <v>0.42000000000001592</v>
      </c>
      <c r="BE84" s="24">
        <f t="shared" si="141"/>
        <v>0.42000000000001592</v>
      </c>
      <c r="BF84" s="42">
        <f t="shared" si="206"/>
        <v>33</v>
      </c>
      <c r="BG84" s="41">
        <v>34</v>
      </c>
      <c r="BH84" s="41">
        <f t="shared" si="142"/>
        <v>1</v>
      </c>
      <c r="BI84" s="9">
        <f t="shared" si="190"/>
        <v>228.28640000000001</v>
      </c>
      <c r="BJ84" s="9">
        <v>187.12</v>
      </c>
      <c r="BK84" s="9">
        <f t="shared" si="191"/>
        <v>41.166400000000003</v>
      </c>
      <c r="BL84" s="9">
        <v>-228</v>
      </c>
      <c r="BM84" s="10">
        <f>SUMIF(ENERO!$B$2:$B$900,'EDC GENERAL'!$B84,ENERO!$E$2:$E$900)</f>
        <v>0</v>
      </c>
      <c r="BN84" s="10">
        <f t="shared" si="143"/>
        <v>-0.28640000000001464</v>
      </c>
      <c r="BO84" s="24">
        <f t="shared" si="144"/>
        <v>0.28640000000001464</v>
      </c>
      <c r="BP84" s="41">
        <f t="shared" si="180"/>
        <v>34</v>
      </c>
      <c r="BQ84" s="41">
        <v>36</v>
      </c>
      <c r="BR84" s="41">
        <f t="shared" si="145"/>
        <v>2</v>
      </c>
      <c r="BS84" s="9">
        <f t="shared" si="192"/>
        <v>244.488</v>
      </c>
      <c r="BT84" s="9">
        <v>200.4</v>
      </c>
      <c r="BU84" s="9">
        <f t="shared" si="146"/>
        <v>44.088000000000001</v>
      </c>
      <c r="BV84" s="9">
        <v>-244.5</v>
      </c>
      <c r="BW84" s="10">
        <f>SUMIF(ENERO!$B$2:$B$900,'EDC GENERAL'!$B84,ENERO!$E$2:$E$900)</f>
        <v>0</v>
      </c>
      <c r="BX84" s="10">
        <f t="shared" si="147"/>
        <v>1.2000000000000455E-2</v>
      </c>
      <c r="BY84" s="24">
        <f t="shared" si="148"/>
        <v>-1.2000000000000455E-2</v>
      </c>
      <c r="BZ84" s="41">
        <f t="shared" si="193"/>
        <v>36</v>
      </c>
      <c r="CA84" s="42">
        <v>37</v>
      </c>
      <c r="CB84" s="41">
        <f t="shared" si="181"/>
        <v>1</v>
      </c>
      <c r="CC84" s="24">
        <f t="shared" si="182"/>
        <v>228.28640000000001</v>
      </c>
      <c r="CD84" s="8">
        <v>187.12</v>
      </c>
      <c r="CE84" s="9">
        <f t="shared" si="205"/>
        <v>41.166400000000003</v>
      </c>
      <c r="CF84" s="8">
        <f t="shared" si="207"/>
        <v>0</v>
      </c>
      <c r="CG84" s="10">
        <v>230</v>
      </c>
      <c r="CH84" s="2">
        <f t="shared" si="149"/>
        <v>-1.7135999999999854</v>
      </c>
      <c r="CJ84" s="41">
        <f t="shared" si="184"/>
        <v>37</v>
      </c>
      <c r="CK84" s="42">
        <v>39</v>
      </c>
      <c r="CL84" s="42">
        <f t="shared" si="185"/>
        <v>2</v>
      </c>
      <c r="CM84" s="8">
        <v>79.44</v>
      </c>
      <c r="CN84" s="9">
        <f t="shared" si="150"/>
        <v>17.476800000000001</v>
      </c>
      <c r="CO84" s="8">
        <f t="shared" si="208"/>
        <v>0</v>
      </c>
      <c r="CP84" s="8">
        <f t="shared" si="208"/>
        <v>0</v>
      </c>
      <c r="CQ84" s="10">
        <f>SUMIF('BANCO JUN'!$B$2:$B$300,'EDC GENERAL'!$B84,'BANCO JUN'!$E$2:$E$300)</f>
        <v>0</v>
      </c>
      <c r="CR84" s="2">
        <f t="shared" si="151"/>
        <v>96.916799999999995</v>
      </c>
      <c r="CT84" s="10">
        <v>36</v>
      </c>
      <c r="CU84" s="42">
        <v>44</v>
      </c>
      <c r="CV84" s="42">
        <f t="shared" si="152"/>
        <v>8</v>
      </c>
      <c r="CW84" s="8">
        <f t="shared" si="209"/>
        <v>17</v>
      </c>
      <c r="CX84" s="8">
        <f t="shared" si="153"/>
        <v>136</v>
      </c>
      <c r="CY84" s="8">
        <f t="shared" si="209"/>
        <v>80</v>
      </c>
      <c r="CZ84" s="8">
        <f t="shared" si="209"/>
        <v>49</v>
      </c>
      <c r="DA84" s="10">
        <f>SUMIF('BANCO JUL'!$B$2:$B$300,'EDC GENERAL'!$B84,'BANCO JUL'!$E$2:$E$300)</f>
        <v>0</v>
      </c>
      <c r="DB84" s="10">
        <f t="shared" si="154"/>
        <v>-265</v>
      </c>
      <c r="DD84" s="42">
        <v>44</v>
      </c>
      <c r="DE84" s="42">
        <v>45</v>
      </c>
      <c r="DF84" s="42">
        <f t="shared" si="155"/>
        <v>1</v>
      </c>
      <c r="DG84" s="8">
        <f t="shared" si="210"/>
        <v>15</v>
      </c>
      <c r="DH84" s="8">
        <f t="shared" si="156"/>
        <v>15</v>
      </c>
      <c r="DI84" s="8">
        <f t="shared" si="210"/>
        <v>80</v>
      </c>
      <c r="DJ84" s="8">
        <f t="shared" si="210"/>
        <v>17</v>
      </c>
      <c r="DK84" s="10">
        <f>SUMIF('BANCO JUL'!$B$2:$B$300,'EDC GENERAL'!$B84,'BANCO JUL'!$E$2:$E$300)</f>
        <v>0</v>
      </c>
      <c r="DL84" s="10">
        <f t="shared" si="157"/>
        <v>-112</v>
      </c>
      <c r="DN84" s="42">
        <v>45</v>
      </c>
      <c r="DO84" s="42">
        <v>50</v>
      </c>
      <c r="DP84" s="42">
        <f t="shared" si="158"/>
        <v>5</v>
      </c>
      <c r="DQ84" s="8">
        <f t="shared" si="211"/>
        <v>16</v>
      </c>
      <c r="DR84" s="8">
        <f t="shared" si="159"/>
        <v>80</v>
      </c>
      <c r="DS84" s="8">
        <f t="shared" si="211"/>
        <v>80</v>
      </c>
      <c r="DT84" s="8">
        <f t="shared" si="211"/>
        <v>63</v>
      </c>
      <c r="DU84" s="10">
        <f>SUMIF('BANCO JUL'!$B$2:$B$300,'EDC GENERAL'!$B84,'BANCO JUL'!$E$2:$E$300)</f>
        <v>0</v>
      </c>
      <c r="DV84" s="10">
        <f t="shared" si="160"/>
        <v>-223</v>
      </c>
      <c r="DX84" s="42">
        <v>50</v>
      </c>
      <c r="DY84" s="42">
        <v>55</v>
      </c>
      <c r="DZ84" s="42">
        <f t="shared" si="161"/>
        <v>5</v>
      </c>
      <c r="EA84" s="8">
        <f t="shared" si="212"/>
        <v>15</v>
      </c>
      <c r="EB84" s="8">
        <f t="shared" si="162"/>
        <v>75</v>
      </c>
      <c r="EC84" s="8">
        <f t="shared" si="212"/>
        <v>80</v>
      </c>
      <c r="ED84" s="8">
        <f t="shared" si="212"/>
        <v>64</v>
      </c>
      <c r="EE84" s="10">
        <f>SUMIF('BANCO JUL'!$B$2:$B$300,'EDC GENERAL'!$B84,'BANCO JUL'!$E$2:$E$300)</f>
        <v>0</v>
      </c>
      <c r="EF84" s="10">
        <f t="shared" si="163"/>
        <v>-219</v>
      </c>
      <c r="EG84" s="24"/>
      <c r="EH84" s="42">
        <v>55</v>
      </c>
      <c r="EI84" s="42">
        <v>61.255400000000002</v>
      </c>
      <c r="EJ84" s="41">
        <f t="shared" si="164"/>
        <v>6.2554000000000016</v>
      </c>
      <c r="EK84" s="8">
        <f t="shared" si="213"/>
        <v>13.01</v>
      </c>
      <c r="EL84" s="8">
        <f t="shared" si="165"/>
        <v>81.38275400000002</v>
      </c>
      <c r="EM84" s="8">
        <f t="shared" si="213"/>
        <v>80</v>
      </c>
      <c r="EN84" s="8">
        <f t="shared" si="213"/>
        <v>21.79</v>
      </c>
      <c r="EO84" s="10">
        <f>SUMIF('BANCO NOV'!$B$2:$B$300,'EDC GENERAL'!$B84,'BANCO NOV'!$E$2:$E$300)</f>
        <v>0</v>
      </c>
      <c r="EP84" s="10">
        <f t="shared" si="166"/>
        <v>-183.17275400000003</v>
      </c>
      <c r="EQ84" s="24">
        <f t="shared" si="167"/>
        <v>183.17275400000003</v>
      </c>
      <c r="ER84" s="42">
        <v>61.255400000000002</v>
      </c>
      <c r="ES84" s="42">
        <v>65.97</v>
      </c>
      <c r="ET84" s="42">
        <f t="shared" si="168"/>
        <v>4.7145999999999972</v>
      </c>
      <c r="EU84" s="8">
        <f t="shared" si="214"/>
        <v>19.78</v>
      </c>
      <c r="EV84" s="8">
        <f t="shared" si="169"/>
        <v>93.254787999999948</v>
      </c>
      <c r="EW84" s="8">
        <f t="shared" si="214"/>
        <v>80</v>
      </c>
      <c r="EX84" s="8">
        <f t="shared" si="214"/>
        <v>62.02</v>
      </c>
      <c r="EY84" s="10">
        <f>SUMIF('BANCO DIC'!$B$2:$B$300,'EDC GENERAL'!$B84,'BANCO DIC'!$E$2:$E$300)</f>
        <v>0</v>
      </c>
      <c r="EZ84" s="10">
        <f t="shared" si="170"/>
        <v>-235.27478799999997</v>
      </c>
      <c r="FA84" s="24">
        <f t="shared" si="171"/>
        <v>235.27478799999997</v>
      </c>
      <c r="FB84" s="42">
        <v>65.97</v>
      </c>
      <c r="FC84" s="42">
        <v>70.195999999999998</v>
      </c>
      <c r="FD84" s="42">
        <f t="shared" si="172"/>
        <v>4.2259999999999991</v>
      </c>
      <c r="FE84" s="8">
        <f t="shared" si="215"/>
        <v>14.68234064785789</v>
      </c>
      <c r="FF84" s="8">
        <f t="shared" si="173"/>
        <v>62.047571577847428</v>
      </c>
      <c r="FG84" s="8">
        <f t="shared" si="215"/>
        <v>80</v>
      </c>
      <c r="FH84" s="8">
        <f t="shared" si="215"/>
        <v>26.942462147335423</v>
      </c>
      <c r="FI84" s="10">
        <f>SUMIF('BANCO DIC'!$B$2:$B$300,'EDC GENERAL'!$B84,'BANCO DIC'!$E$2:$E$300)</f>
        <v>0</v>
      </c>
      <c r="FJ84" s="10">
        <f t="shared" si="174"/>
        <v>-168.99003372518285</v>
      </c>
      <c r="FK84" s="24">
        <f t="shared" si="175"/>
        <v>168.99003372518285</v>
      </c>
      <c r="FL84" s="42">
        <v>70.195999999999998</v>
      </c>
      <c r="FM84" s="42"/>
      <c r="FN84" s="42">
        <f t="shared" si="176"/>
        <v>-70.195999999999998</v>
      </c>
      <c r="FO84" s="8">
        <f t="shared" si="216"/>
        <v>19.78</v>
      </c>
      <c r="FP84" s="8">
        <f t="shared" si="177"/>
        <v>-1388.4768799999999</v>
      </c>
      <c r="FQ84" s="8">
        <f t="shared" si="216"/>
        <v>80</v>
      </c>
      <c r="FR84" s="8">
        <f t="shared" si="216"/>
        <v>62.02</v>
      </c>
      <c r="FS84" s="10">
        <f>SUMIF('BANCO DIC'!$B$2:$B$300,'EDC GENERAL'!$B84,'BANCO DIC'!$E$2:$E$300)</f>
        <v>0</v>
      </c>
      <c r="FT84" s="10">
        <f t="shared" si="178"/>
        <v>1246.45688</v>
      </c>
    </row>
    <row r="85" spans="1:176" ht="15.75" outlineLevel="1" thickBot="1" x14ac:dyDescent="0.3">
      <c r="A85" s="11" t="s">
        <v>496</v>
      </c>
      <c r="B85" s="74" t="s">
        <v>321</v>
      </c>
      <c r="C85" s="66"/>
      <c r="D85" s="12"/>
      <c r="E85" s="12"/>
      <c r="F85" s="63"/>
      <c r="G85" s="74"/>
      <c r="H85" s="74"/>
      <c r="I85" s="63"/>
      <c r="J85" s="66"/>
      <c r="L85" s="66"/>
      <c r="M85" s="12"/>
      <c r="N85" s="12"/>
      <c r="O85" s="63"/>
      <c r="P85" s="74"/>
      <c r="Q85" s="74"/>
      <c r="R85" s="63"/>
      <c r="S85" s="66"/>
      <c r="V85" s="13"/>
      <c r="W85" s="13"/>
      <c r="X85" s="13"/>
      <c r="Y85" s="13"/>
      <c r="Z85" s="13"/>
      <c r="AA85" s="13"/>
      <c r="AC85" s="74">
        <v>0.74</v>
      </c>
      <c r="AD85" s="8"/>
      <c r="AE85" s="8"/>
      <c r="AF85" s="8"/>
      <c r="AG85" s="8"/>
      <c r="AH85" s="8"/>
      <c r="AI85" s="10">
        <f t="shared" si="204"/>
        <v>0</v>
      </c>
      <c r="AJ85" s="74"/>
      <c r="AK85" s="32">
        <f t="shared" si="137"/>
        <v>0.74</v>
      </c>
      <c r="AL85" s="54">
        <v>1000</v>
      </c>
      <c r="AM85" s="55">
        <v>538</v>
      </c>
      <c r="AN85" s="41">
        <v>500</v>
      </c>
      <c r="AO85" s="9">
        <v>500</v>
      </c>
      <c r="AP85" s="8"/>
      <c r="AQ85" s="8"/>
      <c r="AR85" s="8">
        <v>-2538</v>
      </c>
      <c r="AS85" s="2">
        <f t="shared" si="186"/>
        <v>2538</v>
      </c>
      <c r="AT85" s="2">
        <f t="shared" si="187"/>
        <v>0</v>
      </c>
      <c r="AU85" s="24">
        <f t="shared" si="138"/>
        <v>-2538</v>
      </c>
      <c r="AV85" s="54">
        <v>247</v>
      </c>
      <c r="AW85" s="54">
        <v>253.3</v>
      </c>
      <c r="AX85" s="41">
        <f t="shared" si="112"/>
        <v>6.3000000000000114</v>
      </c>
      <c r="AY85" s="8">
        <v>24.71</v>
      </c>
      <c r="AZ85" s="9">
        <f t="shared" si="188"/>
        <v>155.67300000000029</v>
      </c>
      <c r="BA85" s="9">
        <v>183</v>
      </c>
      <c r="BB85" s="8">
        <v>-338</v>
      </c>
      <c r="BC85" s="2">
        <f t="shared" si="139"/>
        <v>338.67300000000029</v>
      </c>
      <c r="BD85" s="2">
        <f t="shared" si="140"/>
        <v>0.67300000000028604</v>
      </c>
      <c r="BE85" s="24">
        <f t="shared" si="141"/>
        <v>0.67300000000028604</v>
      </c>
      <c r="BF85" s="42">
        <f t="shared" si="206"/>
        <v>253.3</v>
      </c>
      <c r="BG85" s="41">
        <v>264</v>
      </c>
      <c r="BH85" s="41">
        <v>11</v>
      </c>
      <c r="BI85" s="9">
        <f t="shared" si="190"/>
        <v>416.12979999999999</v>
      </c>
      <c r="BJ85" s="9">
        <v>341.09</v>
      </c>
      <c r="BK85" s="9">
        <f t="shared" si="191"/>
        <v>75.0398</v>
      </c>
      <c r="BL85" s="9">
        <v>-416</v>
      </c>
      <c r="BM85" s="10">
        <f>SUMIF(ENERO!$B$2:$B$900,'EDC GENERAL'!$B85,ENERO!$E$2:$E$900)</f>
        <v>0</v>
      </c>
      <c r="BN85" s="10">
        <f t="shared" si="143"/>
        <v>-0.12979999999998881</v>
      </c>
      <c r="BO85" s="24">
        <f t="shared" si="144"/>
        <v>0.12979999999998881</v>
      </c>
      <c r="BP85" s="41">
        <f t="shared" si="180"/>
        <v>264</v>
      </c>
      <c r="BQ85" s="41">
        <v>276</v>
      </c>
      <c r="BR85" s="41">
        <f t="shared" si="145"/>
        <v>12</v>
      </c>
      <c r="BS85" s="9">
        <f t="shared" si="192"/>
        <v>436.9674</v>
      </c>
      <c r="BT85" s="9">
        <v>358.17</v>
      </c>
      <c r="BU85" s="9">
        <f t="shared" si="146"/>
        <v>78.79740000000001</v>
      </c>
      <c r="BV85" s="9">
        <v>-437</v>
      </c>
      <c r="BW85" s="10">
        <f>SUMIF(ENERO!$B$2:$B$900,'EDC GENERAL'!$B85,ENERO!$E$2:$E$900)</f>
        <v>0</v>
      </c>
      <c r="BX85" s="10">
        <f t="shared" si="147"/>
        <v>3.2600000000002183E-2</v>
      </c>
      <c r="BY85" s="24">
        <f t="shared" si="148"/>
        <v>-3.2600000000002183E-2</v>
      </c>
      <c r="BZ85" s="41">
        <f t="shared" si="193"/>
        <v>276</v>
      </c>
      <c r="CA85" s="42">
        <v>282</v>
      </c>
      <c r="CB85" s="41">
        <f t="shared" si="181"/>
        <v>6</v>
      </c>
      <c r="CC85" s="24">
        <f t="shared" si="182"/>
        <v>314.9674</v>
      </c>
      <c r="CD85" s="8">
        <v>258.17</v>
      </c>
      <c r="CE85" s="9">
        <f t="shared" si="205"/>
        <v>56.797400000000003</v>
      </c>
      <c r="CF85" s="8">
        <f t="shared" si="207"/>
        <v>0</v>
      </c>
      <c r="CG85" s="10">
        <f>SUMIF('BANCO MAY'!$B$2:$B$300,'EDC GENERAL'!$B85,'BANCO MAY'!$E$2:$E$300)</f>
        <v>0</v>
      </c>
      <c r="CH85" s="2">
        <f t="shared" si="149"/>
        <v>314.9674</v>
      </c>
      <c r="CJ85" s="41">
        <f t="shared" si="184"/>
        <v>282</v>
      </c>
      <c r="CK85" s="42">
        <v>292</v>
      </c>
      <c r="CL85" s="42">
        <f t="shared" si="185"/>
        <v>10</v>
      </c>
      <c r="CM85" s="8">
        <v>205.03</v>
      </c>
      <c r="CN85" s="9">
        <f t="shared" si="150"/>
        <v>45.1066</v>
      </c>
      <c r="CO85" s="8">
        <f t="shared" si="208"/>
        <v>0</v>
      </c>
      <c r="CP85" s="8">
        <f t="shared" si="208"/>
        <v>0</v>
      </c>
      <c r="CQ85" s="10">
        <f>SUMIF('BANCO JUN'!$B$2:$B$300,'EDC GENERAL'!$B85,'BANCO JUN'!$E$2:$E$300)</f>
        <v>0</v>
      </c>
      <c r="CR85" s="2">
        <f t="shared" si="151"/>
        <v>250.13659999999999</v>
      </c>
      <c r="CT85" s="10">
        <v>9</v>
      </c>
      <c r="CU85" s="42">
        <v>16</v>
      </c>
      <c r="CV85" s="42">
        <f t="shared" si="152"/>
        <v>7</v>
      </c>
      <c r="CW85" s="8">
        <f t="shared" si="209"/>
        <v>17</v>
      </c>
      <c r="CX85" s="8">
        <f t="shared" si="153"/>
        <v>119</v>
      </c>
      <c r="CY85" s="8">
        <f t="shared" si="209"/>
        <v>80</v>
      </c>
      <c r="CZ85" s="8">
        <f t="shared" si="209"/>
        <v>49</v>
      </c>
      <c r="DA85" s="10">
        <f>SUMIF('BANCO JUL'!$B$2:$B$300,'EDC GENERAL'!$B85,'BANCO JUL'!$E$2:$E$300)</f>
        <v>0</v>
      </c>
      <c r="DB85" s="10">
        <f t="shared" si="154"/>
        <v>-248</v>
      </c>
      <c r="DD85" s="42">
        <v>16</v>
      </c>
      <c r="DE85" s="42">
        <v>24</v>
      </c>
      <c r="DF85" s="42">
        <f t="shared" si="155"/>
        <v>8</v>
      </c>
      <c r="DG85" s="8">
        <f t="shared" si="210"/>
        <v>15</v>
      </c>
      <c r="DH85" s="8">
        <f t="shared" si="156"/>
        <v>120</v>
      </c>
      <c r="DI85" s="8">
        <f t="shared" si="210"/>
        <v>80</v>
      </c>
      <c r="DJ85" s="8">
        <f t="shared" si="210"/>
        <v>17</v>
      </c>
      <c r="DK85" s="10">
        <f>SUMIF('BANCO JUL'!$B$2:$B$300,'EDC GENERAL'!$B85,'BANCO JUL'!$E$2:$E$300)</f>
        <v>0</v>
      </c>
      <c r="DL85" s="10">
        <f t="shared" si="157"/>
        <v>-217</v>
      </c>
      <c r="DN85" s="42">
        <v>24</v>
      </c>
      <c r="DO85" s="42">
        <v>29</v>
      </c>
      <c r="DP85" s="42">
        <f t="shared" si="158"/>
        <v>5</v>
      </c>
      <c r="DQ85" s="8">
        <f t="shared" si="211"/>
        <v>16</v>
      </c>
      <c r="DR85" s="8">
        <f t="shared" si="159"/>
        <v>80</v>
      </c>
      <c r="DS85" s="8">
        <f t="shared" si="211"/>
        <v>80</v>
      </c>
      <c r="DT85" s="8">
        <f t="shared" si="211"/>
        <v>63</v>
      </c>
      <c r="DU85" s="10">
        <f>SUMIF('BANCO JUL'!$B$2:$B$300,'EDC GENERAL'!$B85,'BANCO JUL'!$E$2:$E$300)</f>
        <v>0</v>
      </c>
      <c r="DV85" s="10">
        <f t="shared" si="160"/>
        <v>-223</v>
      </c>
      <c r="DX85" s="42">
        <v>29</v>
      </c>
      <c r="DY85" s="42">
        <v>32</v>
      </c>
      <c r="DZ85" s="42">
        <f t="shared" si="161"/>
        <v>3</v>
      </c>
      <c r="EA85" s="8">
        <f t="shared" si="212"/>
        <v>15</v>
      </c>
      <c r="EB85" s="8">
        <f t="shared" si="162"/>
        <v>45</v>
      </c>
      <c r="EC85" s="8">
        <f t="shared" si="212"/>
        <v>80</v>
      </c>
      <c r="ED85" s="8">
        <f t="shared" si="212"/>
        <v>64</v>
      </c>
      <c r="EE85" s="10">
        <f>SUMIF('BANCO JUL'!$B$2:$B$300,'EDC GENERAL'!$B85,'BANCO JUL'!$E$2:$E$300)</f>
        <v>0</v>
      </c>
      <c r="EF85" s="10">
        <f t="shared" si="163"/>
        <v>-189</v>
      </c>
      <c r="EG85" s="24"/>
      <c r="EH85" s="42">
        <v>32</v>
      </c>
      <c r="EI85" s="42"/>
      <c r="EJ85" s="41"/>
      <c r="EK85" s="8">
        <f t="shared" si="213"/>
        <v>13.01</v>
      </c>
      <c r="EL85" s="8">
        <f t="shared" si="165"/>
        <v>0</v>
      </c>
      <c r="EM85" s="8">
        <f t="shared" si="213"/>
        <v>80</v>
      </c>
      <c r="EN85" s="8">
        <f t="shared" si="213"/>
        <v>21.79</v>
      </c>
      <c r="EO85" s="10">
        <f>SUMIF('BANCO NOV'!$B$2:$B$300,'EDC GENERAL'!$B85,'BANCO NOV'!$E$2:$E$300)</f>
        <v>0</v>
      </c>
      <c r="EP85" s="10">
        <f t="shared" si="166"/>
        <v>-101.78999999999999</v>
      </c>
      <c r="EQ85" s="24">
        <f t="shared" si="167"/>
        <v>101.78999999999999</v>
      </c>
      <c r="ER85" s="42">
        <v>32</v>
      </c>
      <c r="ES85" s="42">
        <v>42</v>
      </c>
      <c r="ET85" s="42">
        <f t="shared" si="168"/>
        <v>10</v>
      </c>
      <c r="EU85" s="8">
        <f t="shared" si="214"/>
        <v>19.78</v>
      </c>
      <c r="EV85" s="8">
        <f t="shared" si="169"/>
        <v>197.8</v>
      </c>
      <c r="EW85" s="8">
        <f t="shared" si="214"/>
        <v>80</v>
      </c>
      <c r="EX85" s="8">
        <f t="shared" si="214"/>
        <v>62.02</v>
      </c>
      <c r="EY85" s="10">
        <f>SUMIF('BANCO DIC'!$B$2:$B$300,'EDC GENERAL'!$B85,'BANCO DIC'!$E$2:$E$300)</f>
        <v>0</v>
      </c>
      <c r="EZ85" s="10">
        <f t="shared" si="170"/>
        <v>-339.82</v>
      </c>
      <c r="FA85" s="24">
        <f t="shared" si="171"/>
        <v>339.82</v>
      </c>
      <c r="FB85" s="42">
        <v>42</v>
      </c>
      <c r="FC85" s="42">
        <v>47</v>
      </c>
      <c r="FD85" s="42">
        <f t="shared" si="172"/>
        <v>5</v>
      </c>
      <c r="FE85" s="8">
        <f t="shared" si="215"/>
        <v>14.68234064785789</v>
      </c>
      <c r="FF85" s="8">
        <f t="shared" si="173"/>
        <v>73.411703239289452</v>
      </c>
      <c r="FG85" s="8">
        <f t="shared" si="215"/>
        <v>80</v>
      </c>
      <c r="FH85" s="8">
        <f t="shared" si="215"/>
        <v>26.942462147335423</v>
      </c>
      <c r="FI85" s="10">
        <f>SUMIF('BANCO DIC'!$B$2:$B$300,'EDC GENERAL'!$B85,'BANCO DIC'!$E$2:$E$300)</f>
        <v>0</v>
      </c>
      <c r="FJ85" s="10">
        <f t="shared" si="174"/>
        <v>-180.35416538662489</v>
      </c>
      <c r="FK85" s="24">
        <f t="shared" si="175"/>
        <v>180.35416538662489</v>
      </c>
      <c r="FL85" s="42">
        <v>47</v>
      </c>
      <c r="FM85" s="42"/>
      <c r="FN85" s="42">
        <f t="shared" si="176"/>
        <v>-47</v>
      </c>
      <c r="FO85" s="8">
        <f t="shared" si="216"/>
        <v>19.78</v>
      </c>
      <c r="FP85" s="8">
        <f t="shared" si="177"/>
        <v>-929.66000000000008</v>
      </c>
      <c r="FQ85" s="8">
        <f t="shared" si="216"/>
        <v>80</v>
      </c>
      <c r="FR85" s="8">
        <f t="shared" si="216"/>
        <v>62.02</v>
      </c>
      <c r="FS85" s="10">
        <f>SUMIF('BANCO DIC'!$B$2:$B$300,'EDC GENERAL'!$B85,'BANCO DIC'!$E$2:$E$300)</f>
        <v>0</v>
      </c>
      <c r="FT85" s="10">
        <f t="shared" si="178"/>
        <v>787.6400000000001</v>
      </c>
    </row>
    <row r="86" spans="1:176" ht="15.75" outlineLevel="1" thickBot="1" x14ac:dyDescent="0.3">
      <c r="A86" s="11" t="s">
        <v>497</v>
      </c>
      <c r="B86" s="74" t="s">
        <v>322</v>
      </c>
      <c r="C86" s="66"/>
      <c r="D86" s="12"/>
      <c r="E86" s="12"/>
      <c r="F86" s="63"/>
      <c r="G86" s="74"/>
      <c r="H86" s="74"/>
      <c r="I86" s="63"/>
      <c r="J86" s="66"/>
      <c r="L86" s="66"/>
      <c r="M86" s="12"/>
      <c r="N86" s="12"/>
      <c r="O86" s="63"/>
      <c r="P86" s="74"/>
      <c r="Q86" s="74"/>
      <c r="R86" s="63"/>
      <c r="S86" s="66"/>
      <c r="V86" s="13"/>
      <c r="W86" s="13"/>
      <c r="X86" s="13"/>
      <c r="Y86" s="13"/>
      <c r="Z86" s="13"/>
      <c r="AA86" s="13"/>
      <c r="AC86" s="74">
        <v>0.75</v>
      </c>
      <c r="AD86" s="8"/>
      <c r="AE86" s="8"/>
      <c r="AF86" s="8"/>
      <c r="AG86" s="8"/>
      <c r="AH86" s="8"/>
      <c r="AI86" s="10">
        <f t="shared" si="204"/>
        <v>0</v>
      </c>
      <c r="AJ86" s="74"/>
      <c r="AK86" s="32">
        <f t="shared" si="137"/>
        <v>0.75</v>
      </c>
      <c r="AL86" s="54">
        <v>1000</v>
      </c>
      <c r="AM86" s="55">
        <v>538</v>
      </c>
      <c r="AN86" s="41">
        <v>500</v>
      </c>
      <c r="AO86" s="9">
        <v>500</v>
      </c>
      <c r="AP86" s="8"/>
      <c r="AQ86" s="8"/>
      <c r="AR86" s="8">
        <v>-2538</v>
      </c>
      <c r="AS86" s="2">
        <f t="shared" si="186"/>
        <v>2538</v>
      </c>
      <c r="AT86" s="2">
        <f t="shared" si="187"/>
        <v>0</v>
      </c>
      <c r="AU86" s="24">
        <f t="shared" si="138"/>
        <v>-2538</v>
      </c>
      <c r="AV86" s="54">
        <v>162</v>
      </c>
      <c r="AW86" s="54">
        <v>165.3</v>
      </c>
      <c r="AX86" s="41">
        <f t="shared" si="112"/>
        <v>3.3000000000000114</v>
      </c>
      <c r="AY86" s="8">
        <v>24.71</v>
      </c>
      <c r="AZ86" s="9">
        <f t="shared" si="188"/>
        <v>81.543000000000291</v>
      </c>
      <c r="BA86" s="9">
        <v>183</v>
      </c>
      <c r="BB86" s="8">
        <v>-264</v>
      </c>
      <c r="BC86" s="2">
        <f t="shared" si="139"/>
        <v>264.54300000000029</v>
      </c>
      <c r="BD86" s="2">
        <f t="shared" si="140"/>
        <v>0.54300000000029058</v>
      </c>
      <c r="BE86" s="24">
        <f t="shared" si="141"/>
        <v>0.54300000000029058</v>
      </c>
      <c r="BF86" s="42">
        <f t="shared" si="206"/>
        <v>165.3</v>
      </c>
      <c r="BG86" s="41">
        <v>171</v>
      </c>
      <c r="BH86" s="41">
        <v>6</v>
      </c>
      <c r="BI86" s="9">
        <f t="shared" si="190"/>
        <v>314.9674</v>
      </c>
      <c r="BJ86" s="9">
        <v>258.17</v>
      </c>
      <c r="BK86" s="9">
        <f t="shared" si="191"/>
        <v>56.797400000000003</v>
      </c>
      <c r="BL86" s="9">
        <v>-314</v>
      </c>
      <c r="BM86" s="10">
        <f>SUMIF(ENERO!$B$2:$B$900,'EDC GENERAL'!$B86,ENERO!$E$2:$E$900)</f>
        <v>0</v>
      </c>
      <c r="BN86" s="10">
        <f t="shared" si="143"/>
        <v>-0.96739999999999782</v>
      </c>
      <c r="BO86" s="24">
        <f t="shared" si="144"/>
        <v>0.96739999999999782</v>
      </c>
      <c r="BP86" s="41">
        <f t="shared" si="180"/>
        <v>171</v>
      </c>
      <c r="BQ86" s="41">
        <v>181</v>
      </c>
      <c r="BR86" s="41">
        <f t="shared" si="145"/>
        <v>10</v>
      </c>
      <c r="BS86" s="9">
        <f t="shared" si="192"/>
        <v>395.73140000000001</v>
      </c>
      <c r="BT86" s="9">
        <v>324.37</v>
      </c>
      <c r="BU86" s="9">
        <f t="shared" si="146"/>
        <v>71.361400000000003</v>
      </c>
      <c r="BV86" s="9">
        <v>-395</v>
      </c>
      <c r="BW86" s="10">
        <f>SUMIF(ENERO!$B$2:$B$900,'EDC GENERAL'!$B86,ENERO!$E$2:$E$900)</f>
        <v>0</v>
      </c>
      <c r="BX86" s="10">
        <f t="shared" si="147"/>
        <v>-0.73140000000000782</v>
      </c>
      <c r="BY86" s="24">
        <f t="shared" si="148"/>
        <v>0.73140000000000782</v>
      </c>
      <c r="BZ86" s="41">
        <f t="shared" si="193"/>
        <v>181</v>
      </c>
      <c r="CA86" s="42">
        <v>190</v>
      </c>
      <c r="CB86" s="41">
        <f t="shared" si="181"/>
        <v>9</v>
      </c>
      <c r="CC86" s="24">
        <f t="shared" si="182"/>
        <v>374.50340000000006</v>
      </c>
      <c r="CD86" s="8">
        <v>306.97000000000003</v>
      </c>
      <c r="CE86" s="9">
        <f t="shared" si="205"/>
        <v>67.5334</v>
      </c>
      <c r="CF86" s="8">
        <f t="shared" si="207"/>
        <v>0</v>
      </c>
      <c r="CG86" s="10">
        <v>375</v>
      </c>
      <c r="CH86" s="2">
        <f t="shared" si="149"/>
        <v>-0.49659999999994398</v>
      </c>
      <c r="CJ86" s="41">
        <f t="shared" si="184"/>
        <v>190</v>
      </c>
      <c r="CK86" s="42">
        <v>199</v>
      </c>
      <c r="CL86" s="42">
        <f t="shared" si="185"/>
        <v>9</v>
      </c>
      <c r="CM86" s="8">
        <v>187.4</v>
      </c>
      <c r="CN86" s="9">
        <f t="shared" si="150"/>
        <v>41.228000000000002</v>
      </c>
      <c r="CO86" s="8">
        <f t="shared" si="208"/>
        <v>0</v>
      </c>
      <c r="CP86" s="8">
        <f t="shared" si="208"/>
        <v>0</v>
      </c>
      <c r="CQ86" s="10">
        <f>SUMIF('BANCO JUN'!$B$2:$B$300,'EDC GENERAL'!$B86,'BANCO JUN'!$E$2:$E$300)</f>
        <v>0</v>
      </c>
      <c r="CR86" s="2">
        <f t="shared" si="151"/>
        <v>228.62800000000001</v>
      </c>
      <c r="CT86" s="10">
        <v>90</v>
      </c>
      <c r="CU86" s="42">
        <v>99</v>
      </c>
      <c r="CV86" s="42">
        <f t="shared" si="152"/>
        <v>9</v>
      </c>
      <c r="CW86" s="8">
        <f t="shared" si="209"/>
        <v>17</v>
      </c>
      <c r="CX86" s="8">
        <f t="shared" si="153"/>
        <v>153</v>
      </c>
      <c r="CY86" s="8">
        <f t="shared" si="209"/>
        <v>80</v>
      </c>
      <c r="CZ86" s="8">
        <f t="shared" si="209"/>
        <v>49</v>
      </c>
      <c r="DA86" s="10">
        <f>SUMIF('BANCO JUL'!$B$2:$B$300,'EDC GENERAL'!$B86,'BANCO JUL'!$E$2:$E$300)</f>
        <v>0</v>
      </c>
      <c r="DB86" s="10">
        <f t="shared" si="154"/>
        <v>-282</v>
      </c>
      <c r="DD86" s="42">
        <v>99</v>
      </c>
      <c r="DE86" s="42">
        <v>99</v>
      </c>
      <c r="DF86" s="42">
        <f t="shared" si="155"/>
        <v>0</v>
      </c>
      <c r="DG86" s="8">
        <f t="shared" si="210"/>
        <v>15</v>
      </c>
      <c r="DH86" s="8">
        <f t="shared" si="156"/>
        <v>0</v>
      </c>
      <c r="DI86" s="8">
        <f t="shared" si="210"/>
        <v>80</v>
      </c>
      <c r="DJ86" s="8">
        <f t="shared" si="210"/>
        <v>17</v>
      </c>
      <c r="DK86" s="10">
        <f>SUMIF('BANCO JUL'!$B$2:$B$300,'EDC GENERAL'!$B86,'BANCO JUL'!$E$2:$E$300)</f>
        <v>0</v>
      </c>
      <c r="DL86" s="10">
        <f t="shared" si="157"/>
        <v>-97</v>
      </c>
      <c r="DN86" s="42">
        <v>99</v>
      </c>
      <c r="DO86" s="42">
        <v>99</v>
      </c>
      <c r="DP86" s="42">
        <f t="shared" si="158"/>
        <v>0</v>
      </c>
      <c r="DQ86" s="8">
        <f t="shared" si="211"/>
        <v>16</v>
      </c>
      <c r="DR86" s="8">
        <f t="shared" si="159"/>
        <v>0</v>
      </c>
      <c r="DS86" s="8">
        <f t="shared" si="211"/>
        <v>80</v>
      </c>
      <c r="DT86" s="8">
        <f t="shared" si="211"/>
        <v>63</v>
      </c>
      <c r="DU86" s="10">
        <f>SUMIF('BANCO JUL'!$B$2:$B$300,'EDC GENERAL'!$B86,'BANCO JUL'!$E$2:$E$300)</f>
        <v>0</v>
      </c>
      <c r="DV86" s="10">
        <f t="shared" si="160"/>
        <v>-143</v>
      </c>
      <c r="DW86" s="1" t="s">
        <v>12</v>
      </c>
      <c r="DX86" s="42">
        <v>99</v>
      </c>
      <c r="DY86" s="42">
        <v>99</v>
      </c>
      <c r="DZ86" s="42">
        <f t="shared" si="161"/>
        <v>0</v>
      </c>
      <c r="EA86" s="8">
        <f t="shared" si="212"/>
        <v>15</v>
      </c>
      <c r="EB86" s="8">
        <f t="shared" si="162"/>
        <v>0</v>
      </c>
      <c r="EC86" s="8">
        <f t="shared" si="212"/>
        <v>80</v>
      </c>
      <c r="ED86" s="8">
        <f t="shared" si="212"/>
        <v>64</v>
      </c>
      <c r="EE86" s="10">
        <f>SUMIF('BANCO JUL'!$B$2:$B$300,'EDC GENERAL'!$B86,'BANCO JUL'!$E$2:$E$300)</f>
        <v>0</v>
      </c>
      <c r="EF86" s="10">
        <f t="shared" si="163"/>
        <v>-144</v>
      </c>
      <c r="EG86" s="49" t="s">
        <v>62</v>
      </c>
      <c r="EH86" s="50">
        <v>99</v>
      </c>
      <c r="EI86" s="50"/>
      <c r="EJ86" s="51"/>
      <c r="EK86" s="52">
        <f t="shared" si="213"/>
        <v>13.01</v>
      </c>
      <c r="EL86" s="52">
        <f t="shared" si="165"/>
        <v>0</v>
      </c>
      <c r="EM86" s="52">
        <f t="shared" si="213"/>
        <v>80</v>
      </c>
      <c r="EN86" s="52">
        <f t="shared" si="213"/>
        <v>21.79</v>
      </c>
      <c r="EO86" s="53">
        <f>SUMIF('BANCO NOV'!$B$2:$B$300,'EDC GENERAL'!$B86,'BANCO NOV'!$E$2:$E$300)</f>
        <v>0</v>
      </c>
      <c r="EP86" s="10">
        <f t="shared" si="166"/>
        <v>-101.78999999999999</v>
      </c>
      <c r="EQ86" s="24">
        <f t="shared" si="167"/>
        <v>101.78999999999999</v>
      </c>
      <c r="ER86" s="50"/>
      <c r="ES86" s="42"/>
      <c r="ET86" s="42">
        <f t="shared" si="168"/>
        <v>0</v>
      </c>
      <c r="EU86" s="8">
        <f t="shared" si="214"/>
        <v>19.78</v>
      </c>
      <c r="EV86" s="8">
        <f t="shared" si="169"/>
        <v>0</v>
      </c>
      <c r="EW86" s="8">
        <f t="shared" si="214"/>
        <v>80</v>
      </c>
      <c r="EX86" s="8">
        <f t="shared" si="214"/>
        <v>62.02</v>
      </c>
      <c r="EY86" s="10">
        <f>SUMIF('BANCO DIC'!$B$2:$B$300,'EDC GENERAL'!$B86,'BANCO DIC'!$E$2:$E$300)</f>
        <v>0</v>
      </c>
      <c r="EZ86" s="10">
        <f t="shared" si="170"/>
        <v>-142.02000000000001</v>
      </c>
      <c r="FA86" s="24">
        <f t="shared" si="171"/>
        <v>142.02000000000001</v>
      </c>
      <c r="FB86" s="42">
        <v>99</v>
      </c>
      <c r="FC86" s="42">
        <v>102.91</v>
      </c>
      <c r="FD86" s="42">
        <f t="shared" si="172"/>
        <v>3.9099999999999966</v>
      </c>
      <c r="FE86" s="8">
        <f t="shared" si="215"/>
        <v>14.68234064785789</v>
      </c>
      <c r="FF86" s="8">
        <f t="shared" si="173"/>
        <v>57.407951933124302</v>
      </c>
      <c r="FG86" s="8">
        <f t="shared" si="215"/>
        <v>80</v>
      </c>
      <c r="FH86" s="8">
        <f t="shared" si="215"/>
        <v>26.942462147335423</v>
      </c>
      <c r="FI86" s="10">
        <f>SUMIF('BANCO DIC'!$B$2:$B$300,'EDC GENERAL'!$B86,'BANCO DIC'!$E$2:$E$300)</f>
        <v>0</v>
      </c>
      <c r="FJ86" s="10">
        <f t="shared" si="174"/>
        <v>-164.35041408045973</v>
      </c>
      <c r="FK86" s="24">
        <f t="shared" si="175"/>
        <v>164.35041408045973</v>
      </c>
      <c r="FL86" s="42">
        <v>102.91</v>
      </c>
      <c r="FM86" s="42"/>
      <c r="FN86" s="42">
        <f t="shared" si="176"/>
        <v>-102.91</v>
      </c>
      <c r="FO86" s="8">
        <f t="shared" si="216"/>
        <v>19.78</v>
      </c>
      <c r="FP86" s="8">
        <f t="shared" si="177"/>
        <v>-2035.5598</v>
      </c>
      <c r="FQ86" s="8">
        <f t="shared" si="216"/>
        <v>80</v>
      </c>
      <c r="FR86" s="8">
        <f t="shared" si="216"/>
        <v>62.02</v>
      </c>
      <c r="FS86" s="10">
        <f>SUMIF('BANCO DIC'!$B$2:$B$300,'EDC GENERAL'!$B86,'BANCO DIC'!$E$2:$E$300)</f>
        <v>0</v>
      </c>
      <c r="FT86" s="10">
        <f t="shared" si="178"/>
        <v>1893.5398</v>
      </c>
    </row>
    <row r="87" spans="1:176" ht="15.75" outlineLevel="1" thickBot="1" x14ac:dyDescent="0.3">
      <c r="A87" s="11" t="s">
        <v>498</v>
      </c>
      <c r="B87" s="74" t="s">
        <v>323</v>
      </c>
      <c r="C87" s="66"/>
      <c r="D87" s="12"/>
      <c r="E87" s="12"/>
      <c r="F87" s="63"/>
      <c r="G87" s="74"/>
      <c r="H87" s="74"/>
      <c r="I87" s="63"/>
      <c r="J87" s="66"/>
      <c r="L87" s="66"/>
      <c r="M87" s="12"/>
      <c r="N87" s="12"/>
      <c r="O87" s="63"/>
      <c r="P87" s="74"/>
      <c r="Q87" s="74"/>
      <c r="R87" s="63"/>
      <c r="S87" s="66"/>
      <c r="V87" s="13"/>
      <c r="W87" s="13"/>
      <c r="X87" s="13"/>
      <c r="Y87" s="13"/>
      <c r="Z87" s="13"/>
      <c r="AA87" s="13"/>
      <c r="AC87" s="74">
        <v>0.76</v>
      </c>
      <c r="AD87" s="8"/>
      <c r="AE87" s="8"/>
      <c r="AF87" s="8"/>
      <c r="AG87" s="8"/>
      <c r="AH87" s="8"/>
      <c r="AI87" s="10">
        <f t="shared" si="204"/>
        <v>0</v>
      </c>
      <c r="AJ87" s="74"/>
      <c r="AK87" s="32">
        <f t="shared" si="137"/>
        <v>0.76</v>
      </c>
      <c r="AL87" s="54">
        <v>1000</v>
      </c>
      <c r="AM87" s="55">
        <v>538</v>
      </c>
      <c r="AN87" s="41">
        <v>500</v>
      </c>
      <c r="AO87" s="9">
        <v>500</v>
      </c>
      <c r="AP87" s="8"/>
      <c r="AQ87" s="8"/>
      <c r="AR87" s="8">
        <v>-2538</v>
      </c>
      <c r="AS87" s="2">
        <f t="shared" si="186"/>
        <v>2538</v>
      </c>
      <c r="AT87" s="2">
        <f t="shared" si="187"/>
        <v>0</v>
      </c>
      <c r="AU87" s="24">
        <f t="shared" si="138"/>
        <v>-2538</v>
      </c>
      <c r="AV87" s="54">
        <v>150</v>
      </c>
      <c r="AW87" s="54">
        <v>153</v>
      </c>
      <c r="AX87" s="41">
        <f t="shared" si="112"/>
        <v>3</v>
      </c>
      <c r="AY87" s="8">
        <v>24.71</v>
      </c>
      <c r="AZ87" s="9">
        <f t="shared" si="188"/>
        <v>74.13</v>
      </c>
      <c r="BA87" s="9">
        <v>183</v>
      </c>
      <c r="BB87" s="8">
        <v>-260</v>
      </c>
      <c r="BC87" s="2">
        <f t="shared" si="139"/>
        <v>257.13</v>
      </c>
      <c r="BD87" s="2">
        <f t="shared" si="140"/>
        <v>-2.8700000000000045</v>
      </c>
      <c r="BE87" s="24">
        <f t="shared" si="141"/>
        <v>-2.8700000000000045</v>
      </c>
      <c r="BF87" s="42">
        <f t="shared" si="206"/>
        <v>153</v>
      </c>
      <c r="BG87" s="41">
        <v>156</v>
      </c>
      <c r="BH87" s="41">
        <f t="shared" si="142"/>
        <v>3</v>
      </c>
      <c r="BI87" s="9">
        <f t="shared" si="190"/>
        <v>261.22640000000001</v>
      </c>
      <c r="BJ87" s="9">
        <v>214.12</v>
      </c>
      <c r="BK87" s="9">
        <f t="shared" si="191"/>
        <v>47.106400000000001</v>
      </c>
      <c r="BL87" s="9">
        <v>-261</v>
      </c>
      <c r="BM87" s="10">
        <f>SUMIF(ENERO!$B$2:$B$900,'EDC GENERAL'!$B87,ENERO!$E$2:$E$900)</f>
        <v>0</v>
      </c>
      <c r="BN87" s="10">
        <f t="shared" si="143"/>
        <v>-0.22640000000001237</v>
      </c>
      <c r="BO87" s="24">
        <f t="shared" si="144"/>
        <v>0.22640000000001237</v>
      </c>
      <c r="BP87" s="41">
        <f t="shared" si="180"/>
        <v>156</v>
      </c>
      <c r="BQ87" s="41">
        <v>160</v>
      </c>
      <c r="BR87" s="41">
        <f t="shared" si="145"/>
        <v>4</v>
      </c>
      <c r="BS87" s="9">
        <f t="shared" si="192"/>
        <v>278.53820000000002</v>
      </c>
      <c r="BT87" s="9">
        <v>228.31</v>
      </c>
      <c r="BU87" s="9">
        <f t="shared" si="146"/>
        <v>50.228200000000001</v>
      </c>
      <c r="BV87" s="9">
        <v>-279</v>
      </c>
      <c r="BW87" s="10">
        <f>SUMIF(ENERO!$B$2:$B$900,'EDC GENERAL'!$B87,ENERO!$E$2:$E$900)</f>
        <v>0</v>
      </c>
      <c r="BX87" s="10">
        <f t="shared" si="147"/>
        <v>0.46179999999998245</v>
      </c>
      <c r="BY87" s="24">
        <f t="shared" si="148"/>
        <v>-0.46179999999998245</v>
      </c>
      <c r="BZ87" s="41">
        <f t="shared" si="193"/>
        <v>160</v>
      </c>
      <c r="CA87" s="42">
        <v>163</v>
      </c>
      <c r="CB87" s="41">
        <f t="shared" si="181"/>
        <v>3</v>
      </c>
      <c r="CC87" s="24">
        <f t="shared" si="182"/>
        <v>261.22640000000001</v>
      </c>
      <c r="CD87" s="8">
        <v>214.12</v>
      </c>
      <c r="CE87" s="9">
        <f t="shared" si="205"/>
        <v>47.106400000000001</v>
      </c>
      <c r="CF87" s="8">
        <f t="shared" si="207"/>
        <v>0</v>
      </c>
      <c r="CG87" s="10">
        <v>262</v>
      </c>
      <c r="CH87" s="2">
        <f t="shared" si="149"/>
        <v>-0.77359999999998763</v>
      </c>
      <c r="CJ87" s="41">
        <f t="shared" si="184"/>
        <v>163</v>
      </c>
      <c r="CK87" s="42">
        <v>167</v>
      </c>
      <c r="CL87" s="42">
        <f t="shared" si="185"/>
        <v>4</v>
      </c>
      <c r="CM87" s="8">
        <v>107.71</v>
      </c>
      <c r="CN87" s="9">
        <f t="shared" si="150"/>
        <v>23.696199999999997</v>
      </c>
      <c r="CO87" s="8">
        <f t="shared" si="208"/>
        <v>0</v>
      </c>
      <c r="CP87" s="8">
        <f t="shared" si="208"/>
        <v>0</v>
      </c>
      <c r="CQ87" s="10">
        <f>SUMIF('BANCO JUN'!$B$2:$B$300,'EDC GENERAL'!$B87,'BANCO JUN'!$E$2:$E$300)</f>
        <v>0</v>
      </c>
      <c r="CR87" s="2">
        <f t="shared" si="151"/>
        <v>131.40619999999998</v>
      </c>
      <c r="CT87" s="10">
        <v>33</v>
      </c>
      <c r="CU87" s="42">
        <v>38</v>
      </c>
      <c r="CV87" s="42">
        <f t="shared" si="152"/>
        <v>5</v>
      </c>
      <c r="CW87" s="8">
        <f t="shared" si="209"/>
        <v>17</v>
      </c>
      <c r="CX87" s="8">
        <f t="shared" si="153"/>
        <v>85</v>
      </c>
      <c r="CY87" s="8">
        <f t="shared" si="209"/>
        <v>80</v>
      </c>
      <c r="CZ87" s="8">
        <f t="shared" si="209"/>
        <v>49</v>
      </c>
      <c r="DA87" s="10">
        <f>SUMIF('BANCO JUL'!$B$2:$B$300,'EDC GENERAL'!$B87,'BANCO JUL'!$E$2:$E$300)</f>
        <v>0</v>
      </c>
      <c r="DB87" s="10">
        <f t="shared" si="154"/>
        <v>-214</v>
      </c>
      <c r="DD87" s="42">
        <v>38</v>
      </c>
      <c r="DE87" s="42">
        <v>42</v>
      </c>
      <c r="DF87" s="42">
        <f t="shared" si="155"/>
        <v>4</v>
      </c>
      <c r="DG87" s="8">
        <f t="shared" si="210"/>
        <v>15</v>
      </c>
      <c r="DH87" s="8">
        <f t="shared" si="156"/>
        <v>60</v>
      </c>
      <c r="DI87" s="8">
        <f t="shared" si="210"/>
        <v>80</v>
      </c>
      <c r="DJ87" s="8">
        <f t="shared" si="210"/>
        <v>17</v>
      </c>
      <c r="DK87" s="10">
        <f>SUMIF('BANCO JUL'!$B$2:$B$300,'EDC GENERAL'!$B87,'BANCO JUL'!$E$2:$E$300)</f>
        <v>0</v>
      </c>
      <c r="DL87" s="10">
        <f t="shared" si="157"/>
        <v>-157</v>
      </c>
      <c r="DN87" s="42">
        <v>42</v>
      </c>
      <c r="DO87" s="42">
        <v>50</v>
      </c>
      <c r="DP87" s="42">
        <f t="shared" si="158"/>
        <v>8</v>
      </c>
      <c r="DQ87" s="8">
        <f t="shared" si="211"/>
        <v>16</v>
      </c>
      <c r="DR87" s="8">
        <f t="shared" si="159"/>
        <v>128</v>
      </c>
      <c r="DS87" s="8">
        <f t="shared" si="211"/>
        <v>80</v>
      </c>
      <c r="DT87" s="8">
        <f t="shared" si="211"/>
        <v>63</v>
      </c>
      <c r="DU87" s="10">
        <f>SUMIF('BANCO JUL'!$B$2:$B$300,'EDC GENERAL'!$B87,'BANCO JUL'!$E$2:$E$300)</f>
        <v>0</v>
      </c>
      <c r="DV87" s="10">
        <f t="shared" si="160"/>
        <v>-271</v>
      </c>
      <c r="DX87" s="42">
        <v>50</v>
      </c>
      <c r="DY87" s="42">
        <v>53</v>
      </c>
      <c r="DZ87" s="42">
        <f t="shared" si="161"/>
        <v>3</v>
      </c>
      <c r="EA87" s="8">
        <f t="shared" si="212"/>
        <v>15</v>
      </c>
      <c r="EB87" s="8">
        <f t="shared" si="162"/>
        <v>45</v>
      </c>
      <c r="EC87" s="8">
        <f t="shared" si="212"/>
        <v>80</v>
      </c>
      <c r="ED87" s="8">
        <f t="shared" si="212"/>
        <v>64</v>
      </c>
      <c r="EE87" s="10">
        <f>SUMIF('BANCO JUL'!$B$2:$B$300,'EDC GENERAL'!$B87,'BANCO JUL'!$E$2:$E$300)</f>
        <v>0</v>
      </c>
      <c r="EF87" s="10">
        <f t="shared" si="163"/>
        <v>-189</v>
      </c>
      <c r="EG87" s="24"/>
      <c r="EH87" s="42">
        <v>53</v>
      </c>
      <c r="EI87" s="42">
        <v>60.768999999999998</v>
      </c>
      <c r="EJ87" s="41">
        <f t="shared" si="164"/>
        <v>7.7689999999999984</v>
      </c>
      <c r="EK87" s="8">
        <f t="shared" si="213"/>
        <v>13.01</v>
      </c>
      <c r="EL87" s="8">
        <f t="shared" si="165"/>
        <v>101.07468999999998</v>
      </c>
      <c r="EM87" s="8">
        <f t="shared" si="213"/>
        <v>80</v>
      </c>
      <c r="EN87" s="8">
        <f t="shared" si="213"/>
        <v>21.79</v>
      </c>
      <c r="EO87" s="10">
        <f>SUMIF('BANCO NOV'!$B$2:$B$300,'EDC GENERAL'!$B87,'BANCO NOV'!$E$2:$E$300)</f>
        <v>0</v>
      </c>
      <c r="EP87" s="10">
        <f t="shared" si="166"/>
        <v>-202.86468999999997</v>
      </c>
      <c r="EQ87" s="24">
        <f t="shared" si="167"/>
        <v>202.86468999999997</v>
      </c>
      <c r="ER87" s="42">
        <v>60.768999999999998</v>
      </c>
      <c r="ES87" s="42">
        <v>65</v>
      </c>
      <c r="ET87" s="42">
        <f t="shared" si="168"/>
        <v>4.2310000000000016</v>
      </c>
      <c r="EU87" s="8">
        <f t="shared" si="214"/>
        <v>19.78</v>
      </c>
      <c r="EV87" s="8">
        <f t="shared" si="169"/>
        <v>83.689180000000036</v>
      </c>
      <c r="EW87" s="8">
        <f t="shared" si="214"/>
        <v>80</v>
      </c>
      <c r="EX87" s="8">
        <f t="shared" si="214"/>
        <v>62.02</v>
      </c>
      <c r="EY87" s="10">
        <f>SUMIF('BANCO DIC'!$B$2:$B$300,'EDC GENERAL'!$B87,'BANCO DIC'!$E$2:$E$300)</f>
        <v>0</v>
      </c>
      <c r="EZ87" s="10">
        <f t="shared" si="170"/>
        <v>-225.70918000000003</v>
      </c>
      <c r="FA87" s="24">
        <f t="shared" si="171"/>
        <v>225.70918000000003</v>
      </c>
      <c r="FB87" s="42">
        <v>65</v>
      </c>
      <c r="FC87" s="42">
        <v>71.400000000000006</v>
      </c>
      <c r="FD87" s="42">
        <f t="shared" si="172"/>
        <v>6.4000000000000057</v>
      </c>
      <c r="FE87" s="8">
        <f t="shared" si="215"/>
        <v>14.68234064785789</v>
      </c>
      <c r="FF87" s="8">
        <f t="shared" si="173"/>
        <v>93.966980146290581</v>
      </c>
      <c r="FG87" s="8">
        <f t="shared" si="215"/>
        <v>80</v>
      </c>
      <c r="FH87" s="8">
        <f t="shared" si="215"/>
        <v>26.942462147335423</v>
      </c>
      <c r="FI87" s="10">
        <f>SUMIF('BANCO DIC'!$B$2:$B$300,'EDC GENERAL'!$B87,'BANCO DIC'!$E$2:$E$300)</f>
        <v>0</v>
      </c>
      <c r="FJ87" s="10">
        <f t="shared" si="174"/>
        <v>-200.909442293626</v>
      </c>
      <c r="FK87" s="24">
        <f t="shared" si="175"/>
        <v>200.909442293626</v>
      </c>
      <c r="FL87" s="42">
        <v>71.400000000000006</v>
      </c>
      <c r="FM87" s="42"/>
      <c r="FN87" s="42">
        <f t="shared" si="176"/>
        <v>-71.400000000000006</v>
      </c>
      <c r="FO87" s="8">
        <f t="shared" si="216"/>
        <v>19.78</v>
      </c>
      <c r="FP87" s="8">
        <f t="shared" si="177"/>
        <v>-1412.2920000000001</v>
      </c>
      <c r="FQ87" s="8">
        <f t="shared" si="216"/>
        <v>80</v>
      </c>
      <c r="FR87" s="8">
        <f t="shared" si="216"/>
        <v>62.02</v>
      </c>
      <c r="FS87" s="10">
        <f>SUMIF('BANCO DIC'!$B$2:$B$300,'EDC GENERAL'!$B87,'BANCO DIC'!$E$2:$E$300)</f>
        <v>0</v>
      </c>
      <c r="FT87" s="10">
        <f t="shared" si="178"/>
        <v>1270.2720000000002</v>
      </c>
    </row>
    <row r="88" spans="1:176" ht="15.75" outlineLevel="1" thickBot="1" x14ac:dyDescent="0.3">
      <c r="A88" s="11" t="s">
        <v>499</v>
      </c>
      <c r="B88" s="74" t="s">
        <v>324</v>
      </c>
      <c r="C88" s="66"/>
      <c r="D88" s="12"/>
      <c r="E88" s="12"/>
      <c r="F88" s="63"/>
      <c r="G88" s="74"/>
      <c r="H88" s="74"/>
      <c r="I88" s="63"/>
      <c r="J88" s="66"/>
      <c r="L88" s="66"/>
      <c r="M88" s="12"/>
      <c r="N88" s="12"/>
      <c r="O88" s="63"/>
      <c r="P88" s="74"/>
      <c r="Q88" s="74"/>
      <c r="R88" s="63"/>
      <c r="S88" s="66"/>
      <c r="V88" s="13"/>
      <c r="W88" s="13"/>
      <c r="X88" s="13"/>
      <c r="Y88" s="13"/>
      <c r="Z88" s="13"/>
      <c r="AA88" s="13"/>
      <c r="AC88" s="74">
        <v>0.77</v>
      </c>
      <c r="AD88" s="8"/>
      <c r="AE88" s="8"/>
      <c r="AF88" s="8"/>
      <c r="AG88" s="8"/>
      <c r="AH88" s="8"/>
      <c r="AI88" s="10">
        <f t="shared" si="204"/>
        <v>0</v>
      </c>
      <c r="AJ88" s="74"/>
      <c r="AK88" s="32">
        <f t="shared" si="137"/>
        <v>0.77</v>
      </c>
      <c r="AL88" s="54">
        <v>1000</v>
      </c>
      <c r="AM88" s="55">
        <v>538</v>
      </c>
      <c r="AN88" s="41">
        <v>500</v>
      </c>
      <c r="AO88" s="9">
        <v>500</v>
      </c>
      <c r="AP88" s="8"/>
      <c r="AQ88" s="8"/>
      <c r="AR88" s="8"/>
      <c r="AS88" s="2">
        <f t="shared" si="186"/>
        <v>2538</v>
      </c>
      <c r="AT88" s="2">
        <f t="shared" si="187"/>
        <v>-2538</v>
      </c>
      <c r="AU88" s="24">
        <f t="shared" si="138"/>
        <v>0</v>
      </c>
      <c r="AV88" s="10">
        <v>0</v>
      </c>
      <c r="AW88" s="42">
        <v>0</v>
      </c>
      <c r="AX88" s="41">
        <f t="shared" si="112"/>
        <v>0</v>
      </c>
      <c r="AY88" s="8">
        <v>24.71</v>
      </c>
      <c r="AZ88" s="9">
        <f t="shared" si="188"/>
        <v>0</v>
      </c>
      <c r="BA88" s="9">
        <v>183</v>
      </c>
      <c r="BB88" s="8"/>
      <c r="BC88" s="2">
        <f t="shared" si="139"/>
        <v>183</v>
      </c>
      <c r="BD88" s="2">
        <f t="shared" si="140"/>
        <v>183</v>
      </c>
      <c r="BE88" s="24">
        <f t="shared" si="141"/>
        <v>183</v>
      </c>
      <c r="BF88" s="42">
        <f t="shared" si="206"/>
        <v>0</v>
      </c>
      <c r="BG88" s="41">
        <v>0</v>
      </c>
      <c r="BH88" s="41">
        <f t="shared" si="142"/>
        <v>0</v>
      </c>
      <c r="BI88" s="9">
        <f t="shared" si="190"/>
        <v>212.60940000000002</v>
      </c>
      <c r="BJ88" s="9">
        <v>174.27</v>
      </c>
      <c r="BK88" s="9">
        <f t="shared" si="191"/>
        <v>38.339400000000005</v>
      </c>
      <c r="BL88" s="9"/>
      <c r="BM88" s="10">
        <f>SUMIF(ENERO!$B$2:$B$900,'EDC GENERAL'!$B88,ENERO!$E$2:$E$900)</f>
        <v>0</v>
      </c>
      <c r="BN88" s="10">
        <f t="shared" si="143"/>
        <v>-212.60940000000002</v>
      </c>
      <c r="BO88" s="24">
        <f t="shared" si="144"/>
        <v>212.60940000000002</v>
      </c>
      <c r="BP88" s="41">
        <f t="shared" si="180"/>
        <v>0</v>
      </c>
      <c r="BQ88" s="41">
        <v>0</v>
      </c>
      <c r="BR88" s="41">
        <f t="shared" si="145"/>
        <v>0</v>
      </c>
      <c r="BS88" s="9">
        <f t="shared" si="192"/>
        <v>212.60940000000002</v>
      </c>
      <c r="BT88" s="9">
        <v>174.27</v>
      </c>
      <c r="BU88" s="9">
        <f t="shared" si="146"/>
        <v>38.339400000000005</v>
      </c>
      <c r="BV88" s="9">
        <f>BV$4</f>
        <v>0</v>
      </c>
      <c r="BW88" s="10">
        <f>SUMIF(ENERO!$B$2:$B$900,'EDC GENERAL'!$B88,ENERO!$E$2:$E$900)</f>
        <v>0</v>
      </c>
      <c r="BX88" s="10">
        <f t="shared" si="147"/>
        <v>-212.60940000000002</v>
      </c>
      <c r="BY88" s="24">
        <f t="shared" si="148"/>
        <v>212.60940000000002</v>
      </c>
      <c r="BZ88" s="41">
        <f t="shared" si="193"/>
        <v>0</v>
      </c>
      <c r="CA88" s="42">
        <v>0</v>
      </c>
      <c r="CB88" s="41">
        <f t="shared" si="181"/>
        <v>0</v>
      </c>
      <c r="CC88" s="24">
        <f t="shared" si="182"/>
        <v>212.60940000000002</v>
      </c>
      <c r="CD88" s="8">
        <v>174.27</v>
      </c>
      <c r="CE88" s="9">
        <f t="shared" si="205"/>
        <v>38.339400000000005</v>
      </c>
      <c r="CF88" s="8">
        <f t="shared" si="207"/>
        <v>0</v>
      </c>
      <c r="CG88" s="10">
        <f>SUMIF('BANCO MAY'!$B$2:$B$300,'EDC GENERAL'!$B88,'BANCO MAY'!$E$2:$E$300)</f>
        <v>0</v>
      </c>
      <c r="CH88" s="2">
        <f t="shared" si="149"/>
        <v>212.60940000000002</v>
      </c>
      <c r="CJ88" s="41">
        <f t="shared" si="184"/>
        <v>0</v>
      </c>
      <c r="CK88" s="42">
        <v>0</v>
      </c>
      <c r="CL88" s="42">
        <v>1</v>
      </c>
      <c r="CM88" s="8">
        <v>65.98</v>
      </c>
      <c r="CN88" s="9">
        <f t="shared" si="150"/>
        <v>14.515600000000001</v>
      </c>
      <c r="CO88" s="8">
        <f t="shared" si="208"/>
        <v>0</v>
      </c>
      <c r="CP88" s="8">
        <f t="shared" si="208"/>
        <v>0</v>
      </c>
      <c r="CQ88" s="10">
        <f>SUMIF('BANCO JUN'!$B$2:$B$300,'EDC GENERAL'!$B88,'BANCO JUN'!$E$2:$E$300)</f>
        <v>0</v>
      </c>
      <c r="CR88" s="2">
        <f t="shared" si="151"/>
        <v>80.49560000000001</v>
      </c>
      <c r="CT88" s="10">
        <v>0</v>
      </c>
      <c r="CU88" s="42">
        <v>0</v>
      </c>
      <c r="CV88" s="42">
        <f t="shared" si="152"/>
        <v>0</v>
      </c>
      <c r="CW88" s="8">
        <f t="shared" si="209"/>
        <v>17</v>
      </c>
      <c r="CX88" s="8">
        <f t="shared" si="153"/>
        <v>0</v>
      </c>
      <c r="CY88" s="8">
        <f t="shared" si="209"/>
        <v>80</v>
      </c>
      <c r="CZ88" s="8">
        <f t="shared" si="209"/>
        <v>49</v>
      </c>
      <c r="DA88" s="10">
        <f>SUMIF('BANCO JUL'!$B$2:$B$300,'EDC GENERAL'!$B88,'BANCO JUL'!$E$2:$E$300)</f>
        <v>0</v>
      </c>
      <c r="DB88" s="10">
        <f t="shared" si="154"/>
        <v>-129</v>
      </c>
      <c r="DD88" s="42">
        <v>0</v>
      </c>
      <c r="DE88" s="42">
        <v>0</v>
      </c>
      <c r="DF88" s="42">
        <f t="shared" si="155"/>
        <v>0</v>
      </c>
      <c r="DG88" s="8">
        <f t="shared" si="210"/>
        <v>15</v>
      </c>
      <c r="DH88" s="8">
        <f t="shared" si="156"/>
        <v>0</v>
      </c>
      <c r="DI88" s="8">
        <f t="shared" si="210"/>
        <v>80</v>
      </c>
      <c r="DJ88" s="8">
        <f t="shared" si="210"/>
        <v>17</v>
      </c>
      <c r="DK88" s="10">
        <f>SUMIF('BANCO JUL'!$B$2:$B$300,'EDC GENERAL'!$B88,'BANCO JUL'!$E$2:$E$300)</f>
        <v>0</v>
      </c>
      <c r="DL88" s="10">
        <f t="shared" si="157"/>
        <v>-97</v>
      </c>
      <c r="DN88" s="42">
        <v>0</v>
      </c>
      <c r="DO88" s="42">
        <v>0</v>
      </c>
      <c r="DP88" s="42">
        <f t="shared" si="158"/>
        <v>0</v>
      </c>
      <c r="DQ88" s="8">
        <f t="shared" si="211"/>
        <v>16</v>
      </c>
      <c r="DR88" s="8">
        <f t="shared" si="159"/>
        <v>0</v>
      </c>
      <c r="DS88" s="8">
        <f t="shared" si="211"/>
        <v>80</v>
      </c>
      <c r="DT88" s="8">
        <f t="shared" si="211"/>
        <v>63</v>
      </c>
      <c r="DU88" s="10">
        <f>SUMIF('BANCO JUL'!$B$2:$B$300,'EDC GENERAL'!$B88,'BANCO JUL'!$E$2:$E$300)</f>
        <v>0</v>
      </c>
      <c r="DV88" s="10">
        <f t="shared" si="160"/>
        <v>-143</v>
      </c>
      <c r="DX88" s="42">
        <v>0</v>
      </c>
      <c r="DY88" s="42">
        <v>0</v>
      </c>
      <c r="DZ88" s="42">
        <f t="shared" si="161"/>
        <v>0</v>
      </c>
      <c r="EA88" s="8">
        <f t="shared" si="212"/>
        <v>15</v>
      </c>
      <c r="EB88" s="8">
        <f t="shared" si="162"/>
        <v>0</v>
      </c>
      <c r="EC88" s="8">
        <f t="shared" si="212"/>
        <v>80</v>
      </c>
      <c r="ED88" s="8">
        <f t="shared" si="212"/>
        <v>64</v>
      </c>
      <c r="EE88" s="10">
        <f>SUMIF('BANCO JUL'!$B$2:$B$300,'EDC GENERAL'!$B88,'BANCO JUL'!$E$2:$E$300)</f>
        <v>0</v>
      </c>
      <c r="EF88" s="10">
        <f t="shared" si="163"/>
        <v>-144</v>
      </c>
      <c r="EG88" s="24"/>
      <c r="EH88" s="42">
        <v>0</v>
      </c>
      <c r="EI88" s="42">
        <v>0.48</v>
      </c>
      <c r="EJ88" s="41">
        <f t="shared" si="164"/>
        <v>0.48</v>
      </c>
      <c r="EK88" s="8">
        <f t="shared" si="213"/>
        <v>13.01</v>
      </c>
      <c r="EL88" s="8">
        <f t="shared" si="165"/>
        <v>6.2447999999999997</v>
      </c>
      <c r="EM88" s="8">
        <f t="shared" si="213"/>
        <v>80</v>
      </c>
      <c r="EN88" s="8">
        <f t="shared" si="213"/>
        <v>21.79</v>
      </c>
      <c r="EO88" s="10">
        <f>SUMIF('BANCO NOV'!$B$2:$B$300,'EDC GENERAL'!$B88,'BANCO NOV'!$E$2:$E$300)</f>
        <v>0</v>
      </c>
      <c r="EP88" s="10">
        <f t="shared" si="166"/>
        <v>-108.03479999999999</v>
      </c>
      <c r="EQ88" s="24">
        <f t="shared" si="167"/>
        <v>108.03479999999999</v>
      </c>
      <c r="ER88" s="42">
        <v>0.48</v>
      </c>
      <c r="ES88" s="42">
        <v>0.48399999999999999</v>
      </c>
      <c r="ET88" s="42">
        <f t="shared" si="168"/>
        <v>4.0000000000000036E-3</v>
      </c>
      <c r="EU88" s="8">
        <f t="shared" si="214"/>
        <v>19.78</v>
      </c>
      <c r="EV88" s="8">
        <f t="shared" si="169"/>
        <v>7.9120000000000079E-2</v>
      </c>
      <c r="EW88" s="8">
        <f t="shared" si="214"/>
        <v>80</v>
      </c>
      <c r="EX88" s="8">
        <f t="shared" si="214"/>
        <v>62.02</v>
      </c>
      <c r="EY88" s="10">
        <f>SUMIF('BANCO DIC'!$B$2:$B$300,'EDC GENERAL'!$B88,'BANCO DIC'!$E$2:$E$300)</f>
        <v>0</v>
      </c>
      <c r="EZ88" s="10">
        <f t="shared" si="170"/>
        <v>-142.09912</v>
      </c>
      <c r="FA88" s="24">
        <f t="shared" si="171"/>
        <v>142.09912</v>
      </c>
      <c r="FB88" s="42">
        <v>0.48399999999999999</v>
      </c>
      <c r="FC88" s="42">
        <v>0.48399999999999999</v>
      </c>
      <c r="FD88" s="42">
        <f t="shared" si="172"/>
        <v>0</v>
      </c>
      <c r="FE88" s="8">
        <f t="shared" si="215"/>
        <v>14.68234064785789</v>
      </c>
      <c r="FF88" s="8">
        <f t="shared" si="173"/>
        <v>0</v>
      </c>
      <c r="FG88" s="8">
        <f t="shared" si="215"/>
        <v>80</v>
      </c>
      <c r="FH88" s="8">
        <f t="shared" si="215"/>
        <v>26.942462147335423</v>
      </c>
      <c r="FI88" s="10">
        <f>SUMIF('BANCO DIC'!$B$2:$B$300,'EDC GENERAL'!$B88,'BANCO DIC'!$E$2:$E$300)</f>
        <v>0</v>
      </c>
      <c r="FJ88" s="10">
        <f t="shared" si="174"/>
        <v>-106.94246214733542</v>
      </c>
      <c r="FK88" s="24">
        <f t="shared" si="175"/>
        <v>106.94246214733542</v>
      </c>
      <c r="FL88" s="42">
        <v>0.48399999999999999</v>
      </c>
      <c r="FM88" s="42"/>
      <c r="FN88" s="42">
        <f t="shared" si="176"/>
        <v>-0.48399999999999999</v>
      </c>
      <c r="FO88" s="8">
        <f t="shared" si="216"/>
        <v>19.78</v>
      </c>
      <c r="FP88" s="8">
        <f t="shared" si="177"/>
        <v>-9.5735200000000003</v>
      </c>
      <c r="FQ88" s="8">
        <f t="shared" si="216"/>
        <v>80</v>
      </c>
      <c r="FR88" s="8">
        <f t="shared" si="216"/>
        <v>62.02</v>
      </c>
      <c r="FS88" s="10">
        <f>SUMIF('BANCO DIC'!$B$2:$B$300,'EDC GENERAL'!$B88,'BANCO DIC'!$E$2:$E$300)</f>
        <v>0</v>
      </c>
      <c r="FT88" s="10">
        <f t="shared" si="178"/>
        <v>-132.44648000000001</v>
      </c>
    </row>
    <row r="89" spans="1:176" ht="15.75" outlineLevel="1" thickBot="1" x14ac:dyDescent="0.3">
      <c r="A89" s="11" t="s">
        <v>500</v>
      </c>
      <c r="B89" s="74" t="s">
        <v>325</v>
      </c>
      <c r="C89" s="66"/>
      <c r="D89" s="12"/>
      <c r="E89" s="12"/>
      <c r="F89" s="63"/>
      <c r="G89" s="74"/>
      <c r="H89" s="74"/>
      <c r="I89" s="63"/>
      <c r="J89" s="66"/>
      <c r="L89" s="66"/>
      <c r="M89" s="12"/>
      <c r="N89" s="12"/>
      <c r="O89" s="63"/>
      <c r="P89" s="74"/>
      <c r="Q89" s="74"/>
      <c r="R89" s="63"/>
      <c r="S89" s="66"/>
      <c r="V89" s="13"/>
      <c r="W89" s="13"/>
      <c r="X89" s="13"/>
      <c r="Y89" s="13"/>
      <c r="Z89" s="13"/>
      <c r="AA89" s="13"/>
      <c r="AC89" s="74">
        <v>0.78</v>
      </c>
      <c r="AD89" s="8"/>
      <c r="AE89" s="8"/>
      <c r="AF89" s="8"/>
      <c r="AG89" s="8"/>
      <c r="AH89" s="8"/>
      <c r="AI89" s="10">
        <f t="shared" si="204"/>
        <v>0</v>
      </c>
      <c r="AJ89" s="74"/>
      <c r="AK89" s="32">
        <f t="shared" si="137"/>
        <v>0.78</v>
      </c>
      <c r="AL89" s="54">
        <v>1000</v>
      </c>
      <c r="AM89" s="55">
        <v>538</v>
      </c>
      <c r="AN89" s="41">
        <v>500</v>
      </c>
      <c r="AO89" s="9">
        <v>500</v>
      </c>
      <c r="AP89" s="8"/>
      <c r="AQ89" s="8"/>
      <c r="AR89" s="8">
        <v>-2538</v>
      </c>
      <c r="AS89" s="2">
        <f t="shared" si="186"/>
        <v>2538</v>
      </c>
      <c r="AT89" s="2">
        <f t="shared" si="187"/>
        <v>0</v>
      </c>
      <c r="AU89" s="24">
        <f t="shared" si="138"/>
        <v>-2538</v>
      </c>
      <c r="AV89" s="54">
        <v>93</v>
      </c>
      <c r="AW89" s="54">
        <v>95</v>
      </c>
      <c r="AX89" s="41">
        <f t="shared" si="112"/>
        <v>2</v>
      </c>
      <c r="AY89" s="8">
        <v>24.71</v>
      </c>
      <c r="AZ89" s="9">
        <f t="shared" si="188"/>
        <v>49.42</v>
      </c>
      <c r="BA89" s="9">
        <v>183</v>
      </c>
      <c r="BB89" s="8">
        <v>-232</v>
      </c>
      <c r="BC89" s="2">
        <f t="shared" si="139"/>
        <v>232.42000000000002</v>
      </c>
      <c r="BD89" s="2">
        <f t="shared" si="140"/>
        <v>0.42000000000001592</v>
      </c>
      <c r="BE89" s="24">
        <f t="shared" si="141"/>
        <v>0.42000000000001592</v>
      </c>
      <c r="BF89" s="42">
        <f t="shared" si="206"/>
        <v>95</v>
      </c>
      <c r="BG89" s="41">
        <v>99</v>
      </c>
      <c r="BH89" s="41">
        <f t="shared" si="142"/>
        <v>4</v>
      </c>
      <c r="BI89" s="9">
        <f t="shared" si="190"/>
        <v>278.53820000000002</v>
      </c>
      <c r="BJ89" s="9">
        <v>228.31</v>
      </c>
      <c r="BK89" s="9">
        <f t="shared" si="191"/>
        <v>50.228200000000001</v>
      </c>
      <c r="BL89" s="9">
        <v>-279</v>
      </c>
      <c r="BM89" s="10">
        <f>SUMIF(ENERO!$B$2:$B$900,'EDC GENERAL'!$B89,ENERO!$E$2:$E$900)</f>
        <v>0</v>
      </c>
      <c r="BN89" s="10">
        <f t="shared" si="143"/>
        <v>0.46179999999998245</v>
      </c>
      <c r="BO89" s="24">
        <f t="shared" si="144"/>
        <v>-0.46179999999998245</v>
      </c>
      <c r="BP89" s="41">
        <f t="shared" si="180"/>
        <v>99</v>
      </c>
      <c r="BQ89" s="41">
        <v>102</v>
      </c>
      <c r="BR89" s="41">
        <f t="shared" si="145"/>
        <v>3</v>
      </c>
      <c r="BS89" s="9">
        <f t="shared" si="192"/>
        <v>261.22640000000001</v>
      </c>
      <c r="BT89" s="9">
        <v>214.12</v>
      </c>
      <c r="BU89" s="9">
        <f t="shared" si="146"/>
        <v>47.106400000000001</v>
      </c>
      <c r="BV89" s="9">
        <f>BV$4</f>
        <v>0</v>
      </c>
      <c r="BW89" s="10">
        <f>SUMIF(ENERO!$B$2:$B$900,'EDC GENERAL'!$B89,ENERO!$E$2:$E$900)</f>
        <v>0</v>
      </c>
      <c r="BX89" s="10">
        <f t="shared" si="147"/>
        <v>-261.22640000000001</v>
      </c>
      <c r="BY89" s="24">
        <f t="shared" si="148"/>
        <v>261.22640000000001</v>
      </c>
      <c r="BZ89" s="41">
        <f t="shared" si="193"/>
        <v>102</v>
      </c>
      <c r="CA89" s="42">
        <v>105</v>
      </c>
      <c r="CB89" s="41">
        <f t="shared" si="181"/>
        <v>3</v>
      </c>
      <c r="CC89" s="24">
        <f t="shared" si="182"/>
        <v>261.22640000000001</v>
      </c>
      <c r="CD89" s="8">
        <v>214.12</v>
      </c>
      <c r="CE89" s="9">
        <f t="shared" si="205"/>
        <v>47.106400000000001</v>
      </c>
      <c r="CF89" s="8">
        <f t="shared" si="207"/>
        <v>0</v>
      </c>
      <c r="CG89" s="10">
        <f>SUMIF('BANCO MAY'!$B$2:$B$300,'EDC GENERAL'!$B89,'BANCO MAY'!$E$2:$E$300)</f>
        <v>0</v>
      </c>
      <c r="CH89" s="2">
        <f t="shared" si="149"/>
        <v>261.22640000000001</v>
      </c>
      <c r="CJ89" s="41">
        <f t="shared" si="184"/>
        <v>105</v>
      </c>
      <c r="CK89" s="42">
        <v>109</v>
      </c>
      <c r="CL89" s="42">
        <f t="shared" si="185"/>
        <v>4</v>
      </c>
      <c r="CM89" s="8">
        <v>107.71</v>
      </c>
      <c r="CN89" s="9">
        <f t="shared" si="150"/>
        <v>23.696199999999997</v>
      </c>
      <c r="CO89" s="8">
        <f t="shared" si="208"/>
        <v>0</v>
      </c>
      <c r="CP89" s="8">
        <f t="shared" si="208"/>
        <v>0</v>
      </c>
      <c r="CQ89" s="10">
        <f>SUMIF('BANCO JUN'!$B$2:$B$300,'EDC GENERAL'!$B89,'BANCO JUN'!$E$2:$E$300)</f>
        <v>0</v>
      </c>
      <c r="CR89" s="2">
        <f t="shared" si="151"/>
        <v>131.40619999999998</v>
      </c>
      <c r="CT89" s="10">
        <v>38</v>
      </c>
      <c r="CU89" s="42">
        <v>46</v>
      </c>
      <c r="CV89" s="42">
        <f t="shared" si="152"/>
        <v>8</v>
      </c>
      <c r="CW89" s="8">
        <f t="shared" si="209"/>
        <v>17</v>
      </c>
      <c r="CX89" s="8">
        <f t="shared" si="153"/>
        <v>136</v>
      </c>
      <c r="CY89" s="8">
        <f t="shared" si="209"/>
        <v>80</v>
      </c>
      <c r="CZ89" s="8">
        <f t="shared" si="209"/>
        <v>49</v>
      </c>
      <c r="DA89" s="10">
        <f>SUMIF('BANCO JUL'!$B$2:$B$300,'EDC GENERAL'!$B89,'BANCO JUL'!$E$2:$E$300)</f>
        <v>0</v>
      </c>
      <c r="DB89" s="10">
        <f t="shared" si="154"/>
        <v>-265</v>
      </c>
      <c r="DD89" s="42">
        <v>46</v>
      </c>
      <c r="DE89" s="42">
        <v>53</v>
      </c>
      <c r="DF89" s="42">
        <f t="shared" si="155"/>
        <v>7</v>
      </c>
      <c r="DG89" s="8">
        <f t="shared" si="210"/>
        <v>15</v>
      </c>
      <c r="DH89" s="8">
        <f t="shared" si="156"/>
        <v>105</v>
      </c>
      <c r="DI89" s="8">
        <f t="shared" si="210"/>
        <v>80</v>
      </c>
      <c r="DJ89" s="8">
        <f t="shared" si="210"/>
        <v>17</v>
      </c>
      <c r="DK89" s="10">
        <f>SUMIF('BANCO JUL'!$B$2:$B$300,'EDC GENERAL'!$B89,'BANCO JUL'!$E$2:$E$300)</f>
        <v>0</v>
      </c>
      <c r="DL89" s="10">
        <f t="shared" si="157"/>
        <v>-202</v>
      </c>
      <c r="DN89" s="42">
        <v>53</v>
      </c>
      <c r="DO89" s="42">
        <v>59</v>
      </c>
      <c r="DP89" s="42">
        <f t="shared" si="158"/>
        <v>6</v>
      </c>
      <c r="DQ89" s="8">
        <f t="shared" si="211"/>
        <v>16</v>
      </c>
      <c r="DR89" s="8">
        <f t="shared" si="159"/>
        <v>96</v>
      </c>
      <c r="DS89" s="8">
        <f t="shared" si="211"/>
        <v>80</v>
      </c>
      <c r="DT89" s="8">
        <f t="shared" si="211"/>
        <v>63</v>
      </c>
      <c r="DU89" s="10">
        <f>SUMIF('BANCO JUL'!$B$2:$B$300,'EDC GENERAL'!$B89,'BANCO JUL'!$E$2:$E$300)</f>
        <v>0</v>
      </c>
      <c r="DV89" s="10">
        <f t="shared" si="160"/>
        <v>-239</v>
      </c>
      <c r="DX89" s="42">
        <v>59</v>
      </c>
      <c r="DY89" s="42">
        <v>64</v>
      </c>
      <c r="DZ89" s="42">
        <f t="shared" si="161"/>
        <v>5</v>
      </c>
      <c r="EA89" s="8">
        <f t="shared" si="212"/>
        <v>15</v>
      </c>
      <c r="EB89" s="8">
        <f t="shared" si="162"/>
        <v>75</v>
      </c>
      <c r="EC89" s="8">
        <f t="shared" si="212"/>
        <v>80</v>
      </c>
      <c r="ED89" s="8">
        <f t="shared" si="212"/>
        <v>64</v>
      </c>
      <c r="EE89" s="10">
        <f>SUMIF('BANCO JUL'!$B$2:$B$300,'EDC GENERAL'!$B89,'BANCO JUL'!$E$2:$E$300)</f>
        <v>0</v>
      </c>
      <c r="EF89" s="10">
        <f t="shared" si="163"/>
        <v>-219</v>
      </c>
      <c r="EG89" s="24"/>
      <c r="EH89" s="42">
        <v>64</v>
      </c>
      <c r="EI89" s="42">
        <v>69.254599999999996</v>
      </c>
      <c r="EJ89" s="41">
        <f t="shared" si="164"/>
        <v>5.2545999999999964</v>
      </c>
      <c r="EK89" s="8">
        <f t="shared" si="213"/>
        <v>13.01</v>
      </c>
      <c r="EL89" s="8">
        <f t="shared" si="165"/>
        <v>68.362345999999945</v>
      </c>
      <c r="EM89" s="8">
        <f t="shared" si="213"/>
        <v>80</v>
      </c>
      <c r="EN89" s="8">
        <f t="shared" si="213"/>
        <v>21.79</v>
      </c>
      <c r="EO89" s="10">
        <f>SUMIF('BANCO NOV'!$B$2:$B$300,'EDC GENERAL'!$B89,'BANCO NOV'!$E$2:$E$300)</f>
        <v>0</v>
      </c>
      <c r="EP89" s="10">
        <f t="shared" si="166"/>
        <v>-170.15234599999994</v>
      </c>
      <c r="EQ89" s="24">
        <f t="shared" si="167"/>
        <v>170.15234599999994</v>
      </c>
      <c r="ER89" s="42">
        <v>69.254599999999996</v>
      </c>
      <c r="ES89" s="42">
        <v>74.921000000000006</v>
      </c>
      <c r="ET89" s="42">
        <f t="shared" si="168"/>
        <v>5.6664000000000101</v>
      </c>
      <c r="EU89" s="8">
        <f t="shared" si="214"/>
        <v>19.78</v>
      </c>
      <c r="EV89" s="8">
        <f t="shared" si="169"/>
        <v>112.08139200000021</v>
      </c>
      <c r="EW89" s="8">
        <f t="shared" si="214"/>
        <v>80</v>
      </c>
      <c r="EX89" s="8">
        <f t="shared" si="214"/>
        <v>62.02</v>
      </c>
      <c r="EY89" s="10">
        <f>SUMIF('BANCO DIC'!$B$2:$B$300,'EDC GENERAL'!$B89,'BANCO DIC'!$E$2:$E$300)</f>
        <v>0</v>
      </c>
      <c r="EZ89" s="10">
        <f t="shared" si="170"/>
        <v>-254.10139200000023</v>
      </c>
      <c r="FA89" s="24">
        <f t="shared" si="171"/>
        <v>254.10139200000023</v>
      </c>
      <c r="FB89" s="42">
        <v>74.921000000000006</v>
      </c>
      <c r="FC89" s="42">
        <v>79.510000000000005</v>
      </c>
      <c r="FD89" s="42">
        <f t="shared" si="172"/>
        <v>4.5889999999999986</v>
      </c>
      <c r="FE89" s="8">
        <f t="shared" si="215"/>
        <v>14.68234064785789</v>
      </c>
      <c r="FF89" s="8">
        <f t="shared" si="173"/>
        <v>67.377261233019837</v>
      </c>
      <c r="FG89" s="8">
        <f t="shared" si="215"/>
        <v>80</v>
      </c>
      <c r="FH89" s="8">
        <f t="shared" si="215"/>
        <v>26.942462147335423</v>
      </c>
      <c r="FI89" s="10">
        <f>SUMIF('BANCO DIC'!$B$2:$B$300,'EDC GENERAL'!$B89,'BANCO DIC'!$E$2:$E$300)</f>
        <v>0</v>
      </c>
      <c r="FJ89" s="10">
        <f t="shared" si="174"/>
        <v>-174.31972338035527</v>
      </c>
      <c r="FK89" s="24">
        <f t="shared" si="175"/>
        <v>174.31972338035527</v>
      </c>
      <c r="FL89" s="42">
        <v>79.510000000000005</v>
      </c>
      <c r="FM89" s="42"/>
      <c r="FN89" s="42">
        <f t="shared" si="176"/>
        <v>-79.510000000000005</v>
      </c>
      <c r="FO89" s="8">
        <f t="shared" si="216"/>
        <v>19.78</v>
      </c>
      <c r="FP89" s="8">
        <f t="shared" si="177"/>
        <v>-1572.7078000000001</v>
      </c>
      <c r="FQ89" s="8">
        <f t="shared" si="216"/>
        <v>80</v>
      </c>
      <c r="FR89" s="8">
        <f t="shared" si="216"/>
        <v>62.02</v>
      </c>
      <c r="FS89" s="10">
        <f>SUMIF('BANCO DIC'!$B$2:$B$300,'EDC GENERAL'!$B89,'BANCO DIC'!$E$2:$E$300)</f>
        <v>0</v>
      </c>
      <c r="FT89" s="10">
        <f t="shared" si="178"/>
        <v>1430.6878000000002</v>
      </c>
    </row>
    <row r="90" spans="1:176" ht="15.75" outlineLevel="1" thickBot="1" x14ac:dyDescent="0.3">
      <c r="A90" s="11" t="s">
        <v>501</v>
      </c>
      <c r="B90" s="74" t="s">
        <v>326</v>
      </c>
      <c r="C90" s="66"/>
      <c r="D90" s="12"/>
      <c r="E90" s="12"/>
      <c r="F90" s="63"/>
      <c r="G90" s="74"/>
      <c r="H90" s="74"/>
      <c r="I90" s="63"/>
      <c r="J90" s="66"/>
      <c r="L90" s="66"/>
      <c r="M90" s="12"/>
      <c r="N90" s="12"/>
      <c r="O90" s="63"/>
      <c r="P90" s="74"/>
      <c r="Q90" s="74"/>
      <c r="R90" s="63"/>
      <c r="S90" s="66"/>
      <c r="V90" s="13"/>
      <c r="W90" s="13"/>
      <c r="X90" s="13"/>
      <c r="Y90" s="13"/>
      <c r="Z90" s="13"/>
      <c r="AA90" s="13"/>
      <c r="AC90" s="74">
        <v>0.79</v>
      </c>
      <c r="AD90" s="8"/>
      <c r="AE90" s="8"/>
      <c r="AF90" s="8"/>
      <c r="AG90" s="8"/>
      <c r="AH90" s="8"/>
      <c r="AI90" s="10">
        <f t="shared" si="204"/>
        <v>0</v>
      </c>
      <c r="AJ90" s="74"/>
      <c r="AK90" s="32">
        <f t="shared" si="137"/>
        <v>0.79</v>
      </c>
      <c r="AL90" s="54">
        <v>1000</v>
      </c>
      <c r="AM90" s="55">
        <v>538</v>
      </c>
      <c r="AN90" s="41">
        <v>500</v>
      </c>
      <c r="AO90" s="9">
        <v>500</v>
      </c>
      <c r="AP90" s="8"/>
      <c r="AQ90" s="8"/>
      <c r="AR90" s="8">
        <v>-2538</v>
      </c>
      <c r="AS90" s="2">
        <f t="shared" si="186"/>
        <v>2538</v>
      </c>
      <c r="AT90" s="2">
        <f t="shared" si="187"/>
        <v>0</v>
      </c>
      <c r="AU90" s="24">
        <f t="shared" si="138"/>
        <v>-2538</v>
      </c>
      <c r="AV90" s="54">
        <v>182</v>
      </c>
      <c r="AW90" s="54">
        <v>185.3</v>
      </c>
      <c r="AX90" s="41">
        <f t="shared" si="112"/>
        <v>3.3000000000000114</v>
      </c>
      <c r="AY90" s="8">
        <v>24.71</v>
      </c>
      <c r="AZ90" s="9">
        <f t="shared" si="188"/>
        <v>81.543000000000291</v>
      </c>
      <c r="BA90" s="9">
        <v>183</v>
      </c>
      <c r="BB90" s="8">
        <v>-264</v>
      </c>
      <c r="BC90" s="2">
        <f t="shared" si="139"/>
        <v>264.54300000000029</v>
      </c>
      <c r="BD90" s="2">
        <f t="shared" si="140"/>
        <v>0.54300000000029058</v>
      </c>
      <c r="BE90" s="24">
        <f t="shared" si="141"/>
        <v>0.54300000000029058</v>
      </c>
      <c r="BF90" s="42">
        <f t="shared" si="206"/>
        <v>185.3</v>
      </c>
      <c r="BG90" s="41">
        <v>189</v>
      </c>
      <c r="BH90" s="41">
        <v>4</v>
      </c>
      <c r="BI90" s="9">
        <f t="shared" si="190"/>
        <v>278.53820000000002</v>
      </c>
      <c r="BJ90" s="9">
        <v>228.31</v>
      </c>
      <c r="BK90" s="9">
        <f t="shared" si="191"/>
        <v>50.228200000000001</v>
      </c>
      <c r="BL90" s="9">
        <v>-278</v>
      </c>
      <c r="BM90" s="10">
        <f>SUMIF(ENERO!$B$2:$B$900,'EDC GENERAL'!$B90,ENERO!$E$2:$E$900)</f>
        <v>0</v>
      </c>
      <c r="BN90" s="10">
        <f t="shared" si="143"/>
        <v>-0.53820000000001755</v>
      </c>
      <c r="BO90" s="24">
        <f t="shared" si="144"/>
        <v>0.53820000000001755</v>
      </c>
      <c r="BP90" s="41">
        <f t="shared" si="180"/>
        <v>189</v>
      </c>
      <c r="BQ90" s="41">
        <v>195</v>
      </c>
      <c r="BR90" s="41">
        <f t="shared" si="145"/>
        <v>6</v>
      </c>
      <c r="BS90" s="9">
        <f t="shared" si="192"/>
        <v>314.9674</v>
      </c>
      <c r="BT90" s="9">
        <v>258.17</v>
      </c>
      <c r="BU90" s="9">
        <f t="shared" si="146"/>
        <v>56.797400000000003</v>
      </c>
      <c r="BV90" s="9">
        <v>-314</v>
      </c>
      <c r="BW90" s="10">
        <f>SUMIF(ENERO!$B$2:$B$900,'EDC GENERAL'!$B90,ENERO!$E$2:$E$900)</f>
        <v>0</v>
      </c>
      <c r="BX90" s="10">
        <f t="shared" si="147"/>
        <v>-0.96739999999999782</v>
      </c>
      <c r="BY90" s="24">
        <f t="shared" si="148"/>
        <v>0.96739999999999782</v>
      </c>
      <c r="BZ90" s="41">
        <f t="shared" si="193"/>
        <v>195</v>
      </c>
      <c r="CA90" s="42">
        <v>199</v>
      </c>
      <c r="CB90" s="41">
        <f t="shared" si="181"/>
        <v>4</v>
      </c>
      <c r="CC90" s="24">
        <f t="shared" si="182"/>
        <v>278.53820000000002</v>
      </c>
      <c r="CD90" s="8">
        <v>228.31</v>
      </c>
      <c r="CE90" s="9">
        <f t="shared" si="205"/>
        <v>50.228200000000001</v>
      </c>
      <c r="CF90" s="8">
        <f t="shared" si="207"/>
        <v>0</v>
      </c>
      <c r="CG90" s="10">
        <v>279</v>
      </c>
      <c r="CH90" s="2">
        <f t="shared" si="149"/>
        <v>-0.46179999999998245</v>
      </c>
      <c r="CJ90" s="41">
        <f t="shared" si="184"/>
        <v>199</v>
      </c>
      <c r="CK90" s="42">
        <v>203</v>
      </c>
      <c r="CL90" s="42">
        <f t="shared" si="185"/>
        <v>4</v>
      </c>
      <c r="CM90" s="8">
        <v>107.71</v>
      </c>
      <c r="CN90" s="9">
        <f t="shared" si="150"/>
        <v>23.696199999999997</v>
      </c>
      <c r="CO90" s="8">
        <f t="shared" si="208"/>
        <v>0</v>
      </c>
      <c r="CP90" s="8">
        <f t="shared" si="208"/>
        <v>0</v>
      </c>
      <c r="CQ90" s="10">
        <f>SUMIF('BANCO JUN'!$B$2:$B$300,'EDC GENERAL'!$B90,'BANCO JUN'!$E$2:$E$300)</f>
        <v>0</v>
      </c>
      <c r="CR90" s="2">
        <f t="shared" si="151"/>
        <v>131.40619999999998</v>
      </c>
      <c r="CT90" s="10">
        <v>0</v>
      </c>
      <c r="CU90" s="42">
        <v>0</v>
      </c>
      <c r="CV90" s="42">
        <f t="shared" si="152"/>
        <v>0</v>
      </c>
      <c r="CW90" s="8">
        <f t="shared" si="209"/>
        <v>17</v>
      </c>
      <c r="CX90" s="8">
        <f t="shared" si="153"/>
        <v>0</v>
      </c>
      <c r="CY90" s="8">
        <f t="shared" si="209"/>
        <v>80</v>
      </c>
      <c r="CZ90" s="8">
        <f t="shared" si="209"/>
        <v>49</v>
      </c>
      <c r="DA90" s="10">
        <f>SUMIF('BANCO JUL'!$B$2:$B$300,'EDC GENERAL'!$B90,'BANCO JUL'!$E$2:$E$300)</f>
        <v>0</v>
      </c>
      <c r="DB90" s="10">
        <f t="shared" si="154"/>
        <v>-129</v>
      </c>
      <c r="DD90" s="42">
        <v>0</v>
      </c>
      <c r="DE90" s="42">
        <v>0</v>
      </c>
      <c r="DF90" s="42">
        <f t="shared" si="155"/>
        <v>0</v>
      </c>
      <c r="DG90" s="8">
        <f t="shared" si="210"/>
        <v>15</v>
      </c>
      <c r="DH90" s="8">
        <f t="shared" si="156"/>
        <v>0</v>
      </c>
      <c r="DI90" s="8">
        <f t="shared" si="210"/>
        <v>80</v>
      </c>
      <c r="DJ90" s="8">
        <f t="shared" si="210"/>
        <v>17</v>
      </c>
      <c r="DK90" s="10">
        <f>SUMIF('BANCO JUL'!$B$2:$B$300,'EDC GENERAL'!$B90,'BANCO JUL'!$E$2:$E$300)</f>
        <v>0</v>
      </c>
      <c r="DL90" s="10">
        <f t="shared" si="157"/>
        <v>-97</v>
      </c>
      <c r="DN90" s="42">
        <v>0</v>
      </c>
      <c r="DO90" s="42">
        <v>0</v>
      </c>
      <c r="DP90" s="42">
        <f t="shared" si="158"/>
        <v>0</v>
      </c>
      <c r="DQ90" s="8">
        <f t="shared" si="211"/>
        <v>16</v>
      </c>
      <c r="DR90" s="8">
        <f t="shared" si="159"/>
        <v>0</v>
      </c>
      <c r="DS90" s="8">
        <f t="shared" si="211"/>
        <v>80</v>
      </c>
      <c r="DT90" s="8">
        <f t="shared" si="211"/>
        <v>63</v>
      </c>
      <c r="DU90" s="10">
        <f>SUMIF('BANCO JUL'!$B$2:$B$300,'EDC GENERAL'!$B90,'BANCO JUL'!$E$2:$E$300)</f>
        <v>0</v>
      </c>
      <c r="DV90" s="10">
        <f t="shared" si="160"/>
        <v>-143</v>
      </c>
      <c r="DW90" s="1" t="s">
        <v>12</v>
      </c>
      <c r="DX90" s="42">
        <v>0</v>
      </c>
      <c r="DY90" s="42">
        <v>0</v>
      </c>
      <c r="DZ90" s="42">
        <f t="shared" si="161"/>
        <v>0</v>
      </c>
      <c r="EA90" s="8">
        <f t="shared" si="212"/>
        <v>15</v>
      </c>
      <c r="EB90" s="8">
        <f t="shared" si="162"/>
        <v>0</v>
      </c>
      <c r="EC90" s="8">
        <f t="shared" si="212"/>
        <v>80</v>
      </c>
      <c r="ED90" s="8">
        <f t="shared" si="212"/>
        <v>64</v>
      </c>
      <c r="EE90" s="10">
        <f>SUMIF('BANCO JUL'!$B$2:$B$300,'EDC GENERAL'!$B90,'BANCO JUL'!$E$2:$E$300)</f>
        <v>0</v>
      </c>
      <c r="EF90" s="10">
        <f t="shared" si="163"/>
        <v>-144</v>
      </c>
      <c r="EG90" s="49" t="s">
        <v>62</v>
      </c>
      <c r="EH90" s="50">
        <v>0</v>
      </c>
      <c r="EI90" s="50"/>
      <c r="EJ90" s="51"/>
      <c r="EK90" s="52">
        <f t="shared" si="213"/>
        <v>13.01</v>
      </c>
      <c r="EL90" s="52">
        <f t="shared" si="165"/>
        <v>0</v>
      </c>
      <c r="EM90" s="52">
        <f t="shared" si="213"/>
        <v>80</v>
      </c>
      <c r="EN90" s="52">
        <f t="shared" si="213"/>
        <v>21.79</v>
      </c>
      <c r="EO90" s="53">
        <f>SUMIF('BANCO NOV'!$B$2:$B$300,'EDC GENERAL'!$B90,'BANCO NOV'!$E$2:$E$300)</f>
        <v>0</v>
      </c>
      <c r="EP90" s="10">
        <f t="shared" si="166"/>
        <v>-101.78999999999999</v>
      </c>
      <c r="EQ90" s="24">
        <f t="shared" si="167"/>
        <v>101.78999999999999</v>
      </c>
      <c r="ER90" s="50"/>
      <c r="ES90" s="42"/>
      <c r="ET90" s="42">
        <f t="shared" si="168"/>
        <v>0</v>
      </c>
      <c r="EU90" s="8">
        <f t="shared" si="214"/>
        <v>19.78</v>
      </c>
      <c r="EV90" s="8">
        <f t="shared" si="169"/>
        <v>0</v>
      </c>
      <c r="EW90" s="8">
        <f t="shared" si="214"/>
        <v>80</v>
      </c>
      <c r="EX90" s="8">
        <f t="shared" si="214"/>
        <v>62.02</v>
      </c>
      <c r="EY90" s="10">
        <f>SUMIF('BANCO DIC'!$B$2:$B$300,'EDC GENERAL'!$B90,'BANCO DIC'!$E$2:$E$300)</f>
        <v>0</v>
      </c>
      <c r="EZ90" s="10">
        <f t="shared" si="170"/>
        <v>-142.02000000000001</v>
      </c>
      <c r="FA90" s="24">
        <f t="shared" si="171"/>
        <v>142.02000000000001</v>
      </c>
      <c r="FB90" s="42"/>
      <c r="FC90" s="42"/>
      <c r="FD90" s="42">
        <f t="shared" si="172"/>
        <v>0</v>
      </c>
      <c r="FE90" s="8">
        <f t="shared" si="215"/>
        <v>14.68234064785789</v>
      </c>
      <c r="FF90" s="8">
        <f t="shared" si="173"/>
        <v>0</v>
      </c>
      <c r="FG90" s="8">
        <f t="shared" si="215"/>
        <v>80</v>
      </c>
      <c r="FH90" s="8">
        <f t="shared" si="215"/>
        <v>26.942462147335423</v>
      </c>
      <c r="FI90" s="10">
        <f>SUMIF('BANCO DIC'!$B$2:$B$300,'EDC GENERAL'!$B90,'BANCO DIC'!$E$2:$E$300)</f>
        <v>0</v>
      </c>
      <c r="FJ90" s="10">
        <f t="shared" si="174"/>
        <v>-106.94246214733542</v>
      </c>
      <c r="FK90" s="24">
        <f t="shared" si="175"/>
        <v>106.94246214733542</v>
      </c>
      <c r="FL90" s="42"/>
      <c r="FM90" s="42"/>
      <c r="FN90" s="42">
        <f t="shared" si="176"/>
        <v>0</v>
      </c>
      <c r="FO90" s="8">
        <f t="shared" si="216"/>
        <v>19.78</v>
      </c>
      <c r="FP90" s="8">
        <f t="shared" si="177"/>
        <v>0</v>
      </c>
      <c r="FQ90" s="8">
        <f t="shared" si="216"/>
        <v>80</v>
      </c>
      <c r="FR90" s="8">
        <f t="shared" si="216"/>
        <v>62.02</v>
      </c>
      <c r="FS90" s="10">
        <f>SUMIF('BANCO DIC'!$B$2:$B$300,'EDC GENERAL'!$B90,'BANCO DIC'!$E$2:$E$300)</f>
        <v>0</v>
      </c>
      <c r="FT90" s="10">
        <f t="shared" si="178"/>
        <v>-142.02000000000001</v>
      </c>
    </row>
    <row r="91" spans="1:176" ht="15.75" outlineLevel="1" thickBot="1" x14ac:dyDescent="0.3">
      <c r="A91" s="11" t="s">
        <v>502</v>
      </c>
      <c r="B91" s="74" t="s">
        <v>327</v>
      </c>
      <c r="C91" s="66"/>
      <c r="D91" s="12"/>
      <c r="E91" s="12"/>
      <c r="F91" s="63"/>
      <c r="G91" s="74"/>
      <c r="H91" s="74"/>
      <c r="I91" s="63"/>
      <c r="J91" s="66"/>
      <c r="L91" s="66"/>
      <c r="M91" s="12"/>
      <c r="N91" s="12"/>
      <c r="O91" s="63"/>
      <c r="P91" s="74"/>
      <c r="Q91" s="74"/>
      <c r="R91" s="63"/>
      <c r="S91" s="66"/>
      <c r="V91" s="13"/>
      <c r="W91" s="13"/>
      <c r="X91" s="13"/>
      <c r="Y91" s="13"/>
      <c r="Z91" s="13"/>
      <c r="AA91" s="13"/>
      <c r="AC91" s="74">
        <v>0.8</v>
      </c>
      <c r="AD91" s="8"/>
      <c r="AE91" s="8"/>
      <c r="AF91" s="8"/>
      <c r="AG91" s="8"/>
      <c r="AH91" s="8"/>
      <c r="AI91" s="10">
        <f t="shared" si="204"/>
        <v>0</v>
      </c>
      <c r="AJ91" s="74"/>
      <c r="AK91" s="32">
        <f t="shared" si="137"/>
        <v>0.8</v>
      </c>
      <c r="AL91" s="54">
        <v>1000</v>
      </c>
      <c r="AM91" s="55">
        <v>538</v>
      </c>
      <c r="AN91" s="41">
        <v>500</v>
      </c>
      <c r="AO91" s="9">
        <v>500</v>
      </c>
      <c r="AP91" s="8"/>
      <c r="AQ91" s="8"/>
      <c r="AR91" s="8">
        <v>-2038</v>
      </c>
      <c r="AS91" s="2">
        <f t="shared" si="186"/>
        <v>2538</v>
      </c>
      <c r="AT91" s="2">
        <f t="shared" si="187"/>
        <v>-500</v>
      </c>
      <c r="AU91" s="24">
        <f t="shared" si="138"/>
        <v>-2038</v>
      </c>
      <c r="AV91" s="54">
        <v>117</v>
      </c>
      <c r="AW91" s="54">
        <v>123</v>
      </c>
      <c r="AX91" s="41">
        <f t="shared" si="112"/>
        <v>6</v>
      </c>
      <c r="AY91" s="8">
        <v>24.71</v>
      </c>
      <c r="AZ91" s="9">
        <f t="shared" si="188"/>
        <v>148.26</v>
      </c>
      <c r="BA91" s="9">
        <v>183</v>
      </c>
      <c r="BB91" s="8">
        <v>-331</v>
      </c>
      <c r="BC91" s="2">
        <f t="shared" si="139"/>
        <v>331.26</v>
      </c>
      <c r="BD91" s="2">
        <f t="shared" si="140"/>
        <v>0.25999999999999091</v>
      </c>
      <c r="BE91" s="24">
        <f t="shared" si="141"/>
        <v>0.25999999999999091</v>
      </c>
      <c r="BF91" s="42">
        <f t="shared" si="206"/>
        <v>123</v>
      </c>
      <c r="BG91" s="41">
        <v>135</v>
      </c>
      <c r="BH91" s="41">
        <f t="shared" si="142"/>
        <v>12</v>
      </c>
      <c r="BI91" s="9">
        <f t="shared" si="190"/>
        <v>436.9674</v>
      </c>
      <c r="BJ91" s="9">
        <v>358.17</v>
      </c>
      <c r="BK91" s="9">
        <f t="shared" si="191"/>
        <v>78.79740000000001</v>
      </c>
      <c r="BL91" s="9">
        <v>-200</v>
      </c>
      <c r="BM91" s="10">
        <f>SUMIF(ENERO!$B$2:$B$900,'EDC GENERAL'!$B91,ENERO!$E$2:$E$900)</f>
        <v>0</v>
      </c>
      <c r="BN91" s="10">
        <f t="shared" si="143"/>
        <v>-236.9674</v>
      </c>
      <c r="BO91" s="24">
        <f t="shared" si="144"/>
        <v>236.9674</v>
      </c>
      <c r="BP91" s="41">
        <f t="shared" si="180"/>
        <v>135</v>
      </c>
      <c r="BQ91" s="41">
        <v>140</v>
      </c>
      <c r="BR91" s="41">
        <f t="shared" si="145"/>
        <v>5</v>
      </c>
      <c r="BS91" s="9">
        <f t="shared" si="192"/>
        <v>296.44780000000003</v>
      </c>
      <c r="BT91" s="9">
        <v>242.99</v>
      </c>
      <c r="BU91" s="9">
        <f t="shared" si="146"/>
        <v>53.457799999999999</v>
      </c>
      <c r="BV91" s="9">
        <f>BV$4</f>
        <v>0</v>
      </c>
      <c r="BW91" s="10">
        <f>SUMIF(ENERO!$B$2:$B$900,'EDC GENERAL'!$B91,ENERO!$E$2:$E$900)</f>
        <v>0</v>
      </c>
      <c r="BX91" s="10">
        <f t="shared" si="147"/>
        <v>-296.44780000000003</v>
      </c>
      <c r="BY91" s="24">
        <f t="shared" si="148"/>
        <v>296.44780000000003</v>
      </c>
      <c r="BZ91" s="41">
        <f t="shared" si="193"/>
        <v>140</v>
      </c>
      <c r="CA91" s="42">
        <v>144</v>
      </c>
      <c r="CB91" s="41">
        <f t="shared" si="181"/>
        <v>4</v>
      </c>
      <c r="CC91" s="24">
        <f t="shared" si="182"/>
        <v>278.53820000000002</v>
      </c>
      <c r="CD91" s="8">
        <v>228.31</v>
      </c>
      <c r="CE91" s="9">
        <f t="shared" si="205"/>
        <v>50.228200000000001</v>
      </c>
      <c r="CF91" s="8">
        <f t="shared" si="207"/>
        <v>0</v>
      </c>
      <c r="CG91" s="10">
        <f>SUMIF('BANCO MAY'!$B$2:$B$300,'EDC GENERAL'!$B91,'BANCO MAY'!$E$2:$E$300)</f>
        <v>0</v>
      </c>
      <c r="CH91" s="2">
        <f t="shared" si="149"/>
        <v>278.53820000000002</v>
      </c>
      <c r="CJ91" s="41">
        <f t="shared" si="184"/>
        <v>144</v>
      </c>
      <c r="CK91" s="42">
        <v>149</v>
      </c>
      <c r="CL91" s="42">
        <f t="shared" si="185"/>
        <v>5</v>
      </c>
      <c r="CM91" s="8">
        <v>122.59</v>
      </c>
      <c r="CN91" s="9">
        <f t="shared" si="150"/>
        <v>26.969799999999999</v>
      </c>
      <c r="CO91" s="8">
        <f t="shared" si="208"/>
        <v>0</v>
      </c>
      <c r="CP91" s="8">
        <f t="shared" si="208"/>
        <v>0</v>
      </c>
      <c r="CQ91" s="10">
        <f>SUMIF('BANCO JUN'!$B$2:$B$300,'EDC GENERAL'!$B91,'BANCO JUN'!$E$2:$E$300)</f>
        <v>0</v>
      </c>
      <c r="CR91" s="2">
        <f t="shared" si="151"/>
        <v>149.5598</v>
      </c>
      <c r="CT91" s="10">
        <v>22</v>
      </c>
      <c r="CU91" s="42">
        <v>24</v>
      </c>
      <c r="CV91" s="42">
        <f t="shared" si="152"/>
        <v>2</v>
      </c>
      <c r="CW91" s="8">
        <f t="shared" si="209"/>
        <v>17</v>
      </c>
      <c r="CX91" s="8">
        <f t="shared" si="153"/>
        <v>34</v>
      </c>
      <c r="CY91" s="8">
        <f t="shared" si="209"/>
        <v>80</v>
      </c>
      <c r="CZ91" s="8">
        <f t="shared" si="209"/>
        <v>49</v>
      </c>
      <c r="DA91" s="10">
        <f>SUMIF('BANCO JUL'!$B$2:$B$300,'EDC GENERAL'!$B91,'BANCO JUL'!$E$2:$E$300)</f>
        <v>0</v>
      </c>
      <c r="DB91" s="10">
        <f t="shared" si="154"/>
        <v>-163</v>
      </c>
      <c r="DD91" s="42">
        <v>24</v>
      </c>
      <c r="DE91" s="42">
        <v>26</v>
      </c>
      <c r="DF91" s="42">
        <f t="shared" si="155"/>
        <v>2</v>
      </c>
      <c r="DG91" s="8">
        <f t="shared" si="210"/>
        <v>15</v>
      </c>
      <c r="DH91" s="8">
        <f t="shared" si="156"/>
        <v>30</v>
      </c>
      <c r="DI91" s="8">
        <f t="shared" si="210"/>
        <v>80</v>
      </c>
      <c r="DJ91" s="8">
        <f t="shared" si="210"/>
        <v>17</v>
      </c>
      <c r="DK91" s="10">
        <f>SUMIF('BANCO JUL'!$B$2:$B$300,'EDC GENERAL'!$B91,'BANCO JUL'!$E$2:$E$300)</f>
        <v>0</v>
      </c>
      <c r="DL91" s="10">
        <f t="shared" si="157"/>
        <v>-127</v>
      </c>
      <c r="DN91" s="42">
        <v>26</v>
      </c>
      <c r="DO91" s="42">
        <v>26</v>
      </c>
      <c r="DP91" s="42">
        <f t="shared" si="158"/>
        <v>0</v>
      </c>
      <c r="DQ91" s="8">
        <f t="shared" si="211"/>
        <v>16</v>
      </c>
      <c r="DR91" s="8">
        <f t="shared" si="159"/>
        <v>0</v>
      </c>
      <c r="DS91" s="8">
        <f t="shared" si="211"/>
        <v>80</v>
      </c>
      <c r="DT91" s="8">
        <f t="shared" si="211"/>
        <v>63</v>
      </c>
      <c r="DU91" s="10">
        <f>SUMIF('BANCO JUL'!$B$2:$B$300,'EDC GENERAL'!$B91,'BANCO JUL'!$E$2:$E$300)</f>
        <v>0</v>
      </c>
      <c r="DV91" s="10">
        <f t="shared" si="160"/>
        <v>-143</v>
      </c>
      <c r="DX91" s="42">
        <v>26</v>
      </c>
      <c r="DY91" s="42">
        <v>27</v>
      </c>
      <c r="DZ91" s="42">
        <f t="shared" si="161"/>
        <v>1</v>
      </c>
      <c r="EA91" s="8">
        <f t="shared" si="212"/>
        <v>15</v>
      </c>
      <c r="EB91" s="8">
        <f t="shared" si="162"/>
        <v>15</v>
      </c>
      <c r="EC91" s="8">
        <f t="shared" si="212"/>
        <v>80</v>
      </c>
      <c r="ED91" s="8">
        <f t="shared" si="212"/>
        <v>64</v>
      </c>
      <c r="EE91" s="10">
        <f>SUMIF('BANCO JUL'!$B$2:$B$300,'EDC GENERAL'!$B91,'BANCO JUL'!$E$2:$E$300)</f>
        <v>0</v>
      </c>
      <c r="EF91" s="10">
        <f t="shared" si="163"/>
        <v>-159</v>
      </c>
      <c r="EG91" s="24"/>
      <c r="EH91" s="42">
        <v>27</v>
      </c>
      <c r="EI91" s="42">
        <v>27.9986</v>
      </c>
      <c r="EJ91" s="41">
        <f t="shared" si="164"/>
        <v>0.99859999999999971</v>
      </c>
      <c r="EK91" s="8">
        <f t="shared" si="213"/>
        <v>13.01</v>
      </c>
      <c r="EL91" s="8">
        <f t="shared" si="165"/>
        <v>12.991785999999996</v>
      </c>
      <c r="EM91" s="8">
        <f t="shared" si="213"/>
        <v>80</v>
      </c>
      <c r="EN91" s="8">
        <f t="shared" si="213"/>
        <v>21.79</v>
      </c>
      <c r="EO91" s="10">
        <f>SUMIF('BANCO NOV'!$B$2:$B$300,'EDC GENERAL'!$B91,'BANCO NOV'!$E$2:$E$300)</f>
        <v>0</v>
      </c>
      <c r="EP91" s="10">
        <f t="shared" si="166"/>
        <v>-114.78178599999998</v>
      </c>
      <c r="EQ91" s="24">
        <f t="shared" si="167"/>
        <v>114.78178599999998</v>
      </c>
      <c r="ER91" s="42">
        <v>27.9986</v>
      </c>
      <c r="ES91" s="42">
        <v>29.19</v>
      </c>
      <c r="ET91" s="42">
        <f t="shared" si="168"/>
        <v>1.1914000000000016</v>
      </c>
      <c r="EU91" s="8">
        <f t="shared" si="214"/>
        <v>19.78</v>
      </c>
      <c r="EV91" s="8">
        <f t="shared" si="169"/>
        <v>23.565892000000034</v>
      </c>
      <c r="EW91" s="8">
        <f t="shared" si="214"/>
        <v>80</v>
      </c>
      <c r="EX91" s="8">
        <f t="shared" si="214"/>
        <v>62.02</v>
      </c>
      <c r="EY91" s="10">
        <f>SUMIF('BANCO DIC'!$B$2:$B$300,'EDC GENERAL'!$B91,'BANCO DIC'!$E$2:$E$300)</f>
        <v>0</v>
      </c>
      <c r="EZ91" s="10">
        <f t="shared" si="170"/>
        <v>-165.58589200000003</v>
      </c>
      <c r="FA91" s="24">
        <f t="shared" si="171"/>
        <v>165.58589200000003</v>
      </c>
      <c r="FB91" s="42">
        <v>29.19</v>
      </c>
      <c r="FC91" s="42">
        <v>30.456</v>
      </c>
      <c r="FD91" s="42">
        <f t="shared" si="172"/>
        <v>1.2659999999999982</v>
      </c>
      <c r="FE91" s="8">
        <f t="shared" si="215"/>
        <v>14.68234064785789</v>
      </c>
      <c r="FF91" s="8">
        <f t="shared" si="173"/>
        <v>18.587843260188063</v>
      </c>
      <c r="FG91" s="8">
        <f t="shared" si="215"/>
        <v>80</v>
      </c>
      <c r="FH91" s="8">
        <f t="shared" si="215"/>
        <v>26.942462147335423</v>
      </c>
      <c r="FI91" s="10">
        <f>SUMIF('BANCO DIC'!$B$2:$B$300,'EDC GENERAL'!$B91,'BANCO DIC'!$E$2:$E$300)</f>
        <v>0</v>
      </c>
      <c r="FJ91" s="10">
        <f t="shared" si="174"/>
        <v>-125.53030540752349</v>
      </c>
      <c r="FK91" s="24">
        <f t="shared" si="175"/>
        <v>125.53030540752349</v>
      </c>
      <c r="FL91" s="42">
        <v>30.456</v>
      </c>
      <c r="FM91" s="42"/>
      <c r="FN91" s="42">
        <f t="shared" si="176"/>
        <v>-30.456</v>
      </c>
      <c r="FO91" s="8">
        <f t="shared" si="216"/>
        <v>19.78</v>
      </c>
      <c r="FP91" s="8">
        <f t="shared" si="177"/>
        <v>-602.41967999999997</v>
      </c>
      <c r="FQ91" s="8">
        <f t="shared" si="216"/>
        <v>80</v>
      </c>
      <c r="FR91" s="8">
        <f t="shared" si="216"/>
        <v>62.02</v>
      </c>
      <c r="FS91" s="10">
        <f>SUMIF('BANCO DIC'!$B$2:$B$300,'EDC GENERAL'!$B91,'BANCO DIC'!$E$2:$E$300)</f>
        <v>0</v>
      </c>
      <c r="FT91" s="10">
        <f t="shared" si="178"/>
        <v>460.39967999999999</v>
      </c>
    </row>
    <row r="92" spans="1:176" ht="15.75" thickBot="1" x14ac:dyDescent="0.3">
      <c r="A92" s="11" t="s">
        <v>146</v>
      </c>
      <c r="B92" s="14"/>
      <c r="C92" s="14"/>
      <c r="D92" s="12"/>
      <c r="E92" s="12"/>
      <c r="F92" s="14"/>
      <c r="G92" s="14"/>
      <c r="H92" s="14"/>
      <c r="I92" s="14"/>
      <c r="J92" s="14"/>
      <c r="L92" s="14"/>
      <c r="M92" s="12"/>
      <c r="N92" s="12"/>
      <c r="O92" s="14"/>
      <c r="P92" s="14"/>
      <c r="Q92" s="14"/>
      <c r="R92" s="14"/>
      <c r="S92" s="14"/>
      <c r="V92" s="14"/>
      <c r="W92" s="14"/>
      <c r="X92" s="14"/>
      <c r="Y92" s="14"/>
      <c r="Z92" s="14"/>
      <c r="AA92" s="14"/>
      <c r="AC92" s="14">
        <v>0</v>
      </c>
      <c r="AD92" s="14"/>
      <c r="AE92" s="14"/>
      <c r="AF92" s="14"/>
      <c r="AG92" s="14"/>
      <c r="AH92" s="14"/>
      <c r="AI92" s="14"/>
      <c r="AJ92" s="14"/>
      <c r="AK92" s="32">
        <f t="shared" si="137"/>
        <v>0</v>
      </c>
      <c r="AL92" s="54"/>
      <c r="AM92" s="55"/>
      <c r="AN92" s="41"/>
      <c r="AO92" s="9"/>
      <c r="AP92" s="14"/>
      <c r="AQ92" s="14"/>
      <c r="AR92" s="14"/>
      <c r="AS92" s="14"/>
      <c r="AT92" s="2">
        <f>SUM(AL92:AR92)</f>
        <v>0</v>
      </c>
      <c r="AU92" s="24">
        <f t="shared" si="138"/>
        <v>0</v>
      </c>
      <c r="AV92" s="14"/>
      <c r="AW92" s="44"/>
      <c r="AX92" s="42">
        <v>0</v>
      </c>
      <c r="AY92" s="14"/>
      <c r="AZ92" s="14"/>
      <c r="BA92" s="14"/>
      <c r="BB92" s="14"/>
      <c r="BC92" s="2">
        <f t="shared" si="139"/>
        <v>0</v>
      </c>
      <c r="BD92" s="2">
        <f t="shared" si="140"/>
        <v>0</v>
      </c>
      <c r="BE92" s="24">
        <f t="shared" si="141"/>
        <v>0</v>
      </c>
      <c r="BF92" s="44"/>
      <c r="BG92" s="41"/>
      <c r="BH92" s="41">
        <f t="shared" si="142"/>
        <v>0</v>
      </c>
      <c r="BI92" s="14"/>
      <c r="BJ92" s="9">
        <f>BH92*BI92</f>
        <v>0</v>
      </c>
      <c r="BK92" s="14"/>
      <c r="BL92" s="9"/>
      <c r="BM92" s="14">
        <f>SUMIF(ENERO!$B$2:$B$900,'EDC GENERAL'!$B92,ENERO!$E$2:$E$900)</f>
        <v>0</v>
      </c>
      <c r="BN92" s="14">
        <f t="shared" si="143"/>
        <v>0</v>
      </c>
      <c r="BO92" s="24">
        <f t="shared" si="144"/>
        <v>0</v>
      </c>
      <c r="BP92" s="41"/>
      <c r="BQ92" s="41"/>
      <c r="BR92" s="41">
        <f t="shared" si="145"/>
        <v>0</v>
      </c>
      <c r="BS92" s="14"/>
      <c r="BT92" s="9">
        <f>BR92*BS92</f>
        <v>0</v>
      </c>
      <c r="BU92" s="9">
        <f t="shared" si="146"/>
        <v>0</v>
      </c>
      <c r="BV92" s="9"/>
      <c r="BW92" s="14">
        <f>SUMIF(ENERO!$B$2:$B$900,'EDC GENERAL'!$B92,ENERO!$E$2:$E$900)</f>
        <v>0</v>
      </c>
      <c r="BX92" s="14">
        <f t="shared" si="147"/>
        <v>0</v>
      </c>
      <c r="BY92" s="24">
        <f t="shared" si="148"/>
        <v>0</v>
      </c>
      <c r="BZ92" s="44"/>
      <c r="CA92" s="42"/>
      <c r="CB92" s="41"/>
      <c r="CC92" s="24"/>
      <c r="CD92" s="14"/>
      <c r="CE92" s="14">
        <f>CB92*CD92</f>
        <v>0</v>
      </c>
      <c r="CF92" s="14"/>
      <c r="CG92" s="14"/>
      <c r="CH92" s="2">
        <f t="shared" si="149"/>
        <v>0</v>
      </c>
      <c r="CJ92" s="41"/>
      <c r="CK92" s="44"/>
      <c r="CL92" s="42"/>
      <c r="CM92" s="14"/>
      <c r="CN92" s="9">
        <f t="shared" si="150"/>
        <v>0</v>
      </c>
      <c r="CO92" s="14"/>
      <c r="CP92" s="14"/>
      <c r="CQ92" s="14"/>
      <c r="CR92" s="2">
        <f t="shared" si="151"/>
        <v>0</v>
      </c>
      <c r="CT92" s="14"/>
      <c r="CU92" s="44"/>
      <c r="CV92" s="42">
        <f t="shared" si="152"/>
        <v>0</v>
      </c>
      <c r="CW92" s="14"/>
      <c r="CX92" s="14">
        <f t="shared" si="153"/>
        <v>0</v>
      </c>
      <c r="CY92" s="14"/>
      <c r="CZ92" s="14"/>
      <c r="DA92" s="14"/>
      <c r="DB92" s="14">
        <f t="shared" si="154"/>
        <v>0</v>
      </c>
      <c r="DD92" s="44"/>
      <c r="DE92" s="44"/>
      <c r="DF92" s="42">
        <f t="shared" si="155"/>
        <v>0</v>
      </c>
      <c r="DG92" s="14"/>
      <c r="DH92" s="14">
        <f t="shared" si="156"/>
        <v>0</v>
      </c>
      <c r="DI92" s="14"/>
      <c r="DJ92" s="14"/>
      <c r="DK92" s="14"/>
      <c r="DL92" s="14">
        <f t="shared" si="157"/>
        <v>0</v>
      </c>
      <c r="DN92" s="44"/>
      <c r="DO92" s="44"/>
      <c r="DP92" s="42">
        <f t="shared" si="158"/>
        <v>0</v>
      </c>
      <c r="DQ92" s="14"/>
      <c r="DR92" s="14">
        <f t="shared" si="159"/>
        <v>0</v>
      </c>
      <c r="DS92" s="14"/>
      <c r="DT92" s="14"/>
      <c r="DU92" s="14"/>
      <c r="DV92" s="14">
        <f t="shared" si="160"/>
        <v>0</v>
      </c>
      <c r="DX92" s="44"/>
      <c r="DY92" s="44"/>
      <c r="DZ92" s="42">
        <f t="shared" si="161"/>
        <v>0</v>
      </c>
      <c r="EA92" s="14"/>
      <c r="EB92" s="14">
        <f t="shared" si="162"/>
        <v>0</v>
      </c>
      <c r="EC92" s="14"/>
      <c r="ED92" s="14"/>
      <c r="EE92" s="14"/>
      <c r="EF92" s="14">
        <f t="shared" si="163"/>
        <v>0</v>
      </c>
      <c r="EG92" s="24"/>
      <c r="EH92" s="44"/>
      <c r="EI92" s="44"/>
      <c r="EJ92" s="41">
        <f t="shared" si="164"/>
        <v>0</v>
      </c>
      <c r="EK92" s="14"/>
      <c r="EL92" s="14">
        <f t="shared" si="165"/>
        <v>0</v>
      </c>
      <c r="EM92" s="14"/>
      <c r="EN92" s="14"/>
      <c r="EO92" s="14"/>
      <c r="EP92" s="14">
        <f t="shared" si="166"/>
        <v>0</v>
      </c>
      <c r="EQ92" s="24">
        <f t="shared" si="167"/>
        <v>0</v>
      </c>
      <c r="ER92" s="44"/>
      <c r="ES92" s="44"/>
      <c r="ET92" s="44">
        <f t="shared" si="168"/>
        <v>0</v>
      </c>
      <c r="EU92" s="14"/>
      <c r="EV92" s="14">
        <f t="shared" si="169"/>
        <v>0</v>
      </c>
      <c r="EW92" s="14"/>
      <c r="EX92" s="14"/>
      <c r="EY92" s="14"/>
      <c r="EZ92" s="10">
        <f t="shared" si="170"/>
        <v>0</v>
      </c>
      <c r="FA92" s="24">
        <f t="shared" si="171"/>
        <v>0</v>
      </c>
      <c r="FB92" s="44"/>
      <c r="FC92" s="44"/>
      <c r="FD92" s="44">
        <f t="shared" si="172"/>
        <v>0</v>
      </c>
      <c r="FE92" s="14"/>
      <c r="FF92" s="14">
        <f t="shared" si="173"/>
        <v>0</v>
      </c>
      <c r="FG92" s="14"/>
      <c r="FH92" s="14"/>
      <c r="FI92" s="14"/>
      <c r="FJ92" s="10">
        <f t="shared" si="174"/>
        <v>0</v>
      </c>
      <c r="FK92" s="24">
        <f t="shared" si="175"/>
        <v>0</v>
      </c>
      <c r="FL92" s="44"/>
      <c r="FM92" s="44"/>
      <c r="FN92" s="44">
        <f t="shared" si="176"/>
        <v>0</v>
      </c>
      <c r="FO92" s="14"/>
      <c r="FP92" s="14">
        <f t="shared" si="177"/>
        <v>0</v>
      </c>
      <c r="FQ92" s="14"/>
      <c r="FR92" s="14"/>
      <c r="FS92" s="14"/>
      <c r="FT92" s="10">
        <f t="shared" si="178"/>
        <v>0</v>
      </c>
    </row>
    <row r="93" spans="1:176" ht="15.75" outlineLevel="1" thickBot="1" x14ac:dyDescent="0.3">
      <c r="A93" s="11" t="s">
        <v>503</v>
      </c>
      <c r="B93" s="74" t="s">
        <v>328</v>
      </c>
      <c r="C93" s="66"/>
      <c r="D93" s="12"/>
      <c r="E93" s="12"/>
      <c r="F93" s="63"/>
      <c r="G93" s="74"/>
      <c r="H93" s="74"/>
      <c r="I93" s="63"/>
      <c r="J93" s="66"/>
      <c r="L93" s="66"/>
      <c r="M93" s="12"/>
      <c r="N93" s="12"/>
      <c r="O93" s="63"/>
      <c r="P93" s="74"/>
      <c r="Q93" s="74"/>
      <c r="R93" s="63"/>
      <c r="S93" s="66"/>
      <c r="V93" s="13"/>
      <c r="W93" s="13"/>
      <c r="X93" s="13"/>
      <c r="Y93" s="13"/>
      <c r="Z93" s="13"/>
      <c r="AA93" s="13"/>
      <c r="AC93" s="74">
        <v>0.81</v>
      </c>
      <c r="AD93" s="8"/>
      <c r="AE93" s="8"/>
      <c r="AF93" s="8"/>
      <c r="AG93" s="8"/>
      <c r="AH93" s="8"/>
      <c r="AI93" s="10">
        <f t="shared" ref="AI93:AI102" si="217">-SUM(AD93:AH93)</f>
        <v>0</v>
      </c>
      <c r="AJ93" s="74"/>
      <c r="AK93" s="32">
        <f t="shared" si="137"/>
        <v>0.81</v>
      </c>
      <c r="AL93" s="54">
        <v>1000</v>
      </c>
      <c r="AM93" s="55">
        <v>538</v>
      </c>
      <c r="AN93" s="41">
        <v>500</v>
      </c>
      <c r="AO93" s="9">
        <v>500</v>
      </c>
      <c r="AP93" s="8"/>
      <c r="AQ93" s="8"/>
      <c r="AR93" s="8">
        <v>-2500</v>
      </c>
      <c r="AS93" s="2">
        <f t="shared" si="186"/>
        <v>2538</v>
      </c>
      <c r="AT93" s="2">
        <f t="shared" si="187"/>
        <v>-38</v>
      </c>
      <c r="AU93" s="24">
        <f t="shared" si="138"/>
        <v>-2500</v>
      </c>
      <c r="AV93" s="54">
        <v>165</v>
      </c>
      <c r="AW93" s="54">
        <v>173</v>
      </c>
      <c r="AX93" s="41">
        <f t="shared" si="112"/>
        <v>8</v>
      </c>
      <c r="AY93" s="9">
        <v>24.71</v>
      </c>
      <c r="AZ93" s="9">
        <f t="shared" si="188"/>
        <v>197.68</v>
      </c>
      <c r="BA93" s="9">
        <v>183</v>
      </c>
      <c r="BB93" s="8">
        <v>-380</v>
      </c>
      <c r="BC93" s="2">
        <f t="shared" si="139"/>
        <v>380.68</v>
      </c>
      <c r="BD93" s="2">
        <f t="shared" si="140"/>
        <v>0.68000000000000682</v>
      </c>
      <c r="BE93" s="24">
        <f t="shared" si="141"/>
        <v>0.68000000000000682</v>
      </c>
      <c r="BF93" s="42">
        <f>+AW93</f>
        <v>173</v>
      </c>
      <c r="BG93" s="41">
        <v>187</v>
      </c>
      <c r="BH93" s="41">
        <f t="shared" si="142"/>
        <v>14</v>
      </c>
      <c r="BI93" s="9">
        <f t="shared" si="190"/>
        <v>480.02119999999996</v>
      </c>
      <c r="BJ93" s="9">
        <v>393.46</v>
      </c>
      <c r="BK93" s="9">
        <f t="shared" si="191"/>
        <v>86.561199999999999</v>
      </c>
      <c r="BL93" s="9">
        <v>-480</v>
      </c>
      <c r="BM93" s="10">
        <f>SUMIF(ENERO!$B$2:$B$900,'EDC GENERAL'!$B93,ENERO!$E$2:$E$900)</f>
        <v>0</v>
      </c>
      <c r="BN93" s="10">
        <f t="shared" si="143"/>
        <v>-2.1199999999964803E-2</v>
      </c>
      <c r="BO93" s="24">
        <f t="shared" si="144"/>
        <v>2.1199999999964803E-2</v>
      </c>
      <c r="BP93" s="41">
        <f t="shared" si="180"/>
        <v>187</v>
      </c>
      <c r="BQ93" s="41">
        <v>204</v>
      </c>
      <c r="BR93" s="41">
        <f t="shared" si="145"/>
        <v>17</v>
      </c>
      <c r="BS93" s="9">
        <f t="shared" si="192"/>
        <v>548.2192</v>
      </c>
      <c r="BT93" s="9">
        <v>449.36</v>
      </c>
      <c r="BU93" s="9">
        <f t="shared" si="146"/>
        <v>98.859200000000001</v>
      </c>
      <c r="BV93" s="9">
        <f t="shared" ref="BV93:BV99" si="218">BV$4</f>
        <v>0</v>
      </c>
      <c r="BW93" s="10">
        <f>SUMIF(ENERO!$B$2:$B$900,'EDC GENERAL'!$B93,ENERO!$E$2:$E$900)</f>
        <v>0</v>
      </c>
      <c r="BX93" s="10">
        <f t="shared" si="147"/>
        <v>-548.2192</v>
      </c>
      <c r="BY93" s="24">
        <f t="shared" si="148"/>
        <v>548.2192</v>
      </c>
      <c r="BZ93" s="41">
        <f t="shared" si="193"/>
        <v>204</v>
      </c>
      <c r="CA93" s="42">
        <v>221</v>
      </c>
      <c r="CB93" s="41">
        <f t="shared" si="181"/>
        <v>17</v>
      </c>
      <c r="CC93" s="24">
        <f t="shared" si="182"/>
        <v>548.2192</v>
      </c>
      <c r="CD93" s="8">
        <v>449.36</v>
      </c>
      <c r="CE93" s="9">
        <f t="shared" ref="CE93:CE102" si="219">+CD93*0.22</f>
        <v>98.859200000000001</v>
      </c>
      <c r="CF93" s="8">
        <f>CF$4</f>
        <v>0</v>
      </c>
      <c r="CG93" s="10">
        <f>SUMIF('BANCO MAY'!$B$2:$B$300,'EDC GENERAL'!$B93,'BANCO MAY'!$E$2:$E$300)</f>
        <v>0</v>
      </c>
      <c r="CH93" s="2">
        <f t="shared" si="149"/>
        <v>548.2192</v>
      </c>
      <c r="CJ93" s="41">
        <f t="shared" si="184"/>
        <v>221</v>
      </c>
      <c r="CK93" s="42">
        <v>231</v>
      </c>
      <c r="CL93" s="42">
        <f t="shared" si="185"/>
        <v>10</v>
      </c>
      <c r="CM93" s="8">
        <v>205.03</v>
      </c>
      <c r="CN93" s="9">
        <f t="shared" si="150"/>
        <v>45.1066</v>
      </c>
      <c r="CO93" s="8">
        <f>CO$4</f>
        <v>0</v>
      </c>
      <c r="CP93" s="8">
        <f>CP$4</f>
        <v>0</v>
      </c>
      <c r="CQ93" s="10">
        <f>SUMIF('BANCO JUN'!$B$2:$B$300,'EDC GENERAL'!$B93,'BANCO JUN'!$E$2:$E$300)</f>
        <v>0</v>
      </c>
      <c r="CR93" s="2">
        <f t="shared" si="151"/>
        <v>250.13659999999999</v>
      </c>
      <c r="CT93" s="10">
        <v>14</v>
      </c>
      <c r="CU93" s="42">
        <v>22</v>
      </c>
      <c r="CV93" s="42">
        <f t="shared" si="152"/>
        <v>8</v>
      </c>
      <c r="CW93" s="8">
        <f>CW$4</f>
        <v>17</v>
      </c>
      <c r="CX93" s="8">
        <f t="shared" si="153"/>
        <v>136</v>
      </c>
      <c r="CY93" s="8">
        <f>CY$4</f>
        <v>80</v>
      </c>
      <c r="CZ93" s="8">
        <f>CZ$4</f>
        <v>49</v>
      </c>
      <c r="DA93" s="10">
        <f>SUMIF('BANCO JUL'!$B$2:$B$300,'EDC GENERAL'!$B93,'BANCO JUL'!$E$2:$E$300)</f>
        <v>0</v>
      </c>
      <c r="DB93" s="10">
        <f t="shared" si="154"/>
        <v>-265</v>
      </c>
      <c r="DD93" s="42">
        <v>22</v>
      </c>
      <c r="DE93" s="42">
        <v>27</v>
      </c>
      <c r="DF93" s="42">
        <f t="shared" si="155"/>
        <v>5</v>
      </c>
      <c r="DG93" s="8">
        <f>DG$4</f>
        <v>15</v>
      </c>
      <c r="DH93" s="8">
        <f t="shared" si="156"/>
        <v>75</v>
      </c>
      <c r="DI93" s="8">
        <f>DI$4</f>
        <v>80</v>
      </c>
      <c r="DJ93" s="8">
        <f>DJ$4</f>
        <v>17</v>
      </c>
      <c r="DK93" s="10">
        <f>SUMIF('BANCO JUL'!$B$2:$B$300,'EDC GENERAL'!$B93,'BANCO JUL'!$E$2:$E$300)</f>
        <v>0</v>
      </c>
      <c r="DL93" s="10">
        <f t="shared" si="157"/>
        <v>-172</v>
      </c>
      <c r="DN93" s="42">
        <v>27</v>
      </c>
      <c r="DO93" s="42">
        <v>31</v>
      </c>
      <c r="DP93" s="42">
        <f t="shared" si="158"/>
        <v>4</v>
      </c>
      <c r="DQ93" s="8">
        <f>DQ$4</f>
        <v>16</v>
      </c>
      <c r="DR93" s="8">
        <f t="shared" si="159"/>
        <v>64</v>
      </c>
      <c r="DS93" s="8">
        <f>DS$4</f>
        <v>80</v>
      </c>
      <c r="DT93" s="8">
        <f>DT$4</f>
        <v>63</v>
      </c>
      <c r="DU93" s="10">
        <f>SUMIF('BANCO JUL'!$B$2:$B$300,'EDC GENERAL'!$B93,'BANCO JUL'!$E$2:$E$300)</f>
        <v>0</v>
      </c>
      <c r="DV93" s="10">
        <f t="shared" si="160"/>
        <v>-207</v>
      </c>
      <c r="DX93" s="42">
        <v>31</v>
      </c>
      <c r="DY93" s="42">
        <v>37</v>
      </c>
      <c r="DZ93" s="42">
        <f t="shared" si="161"/>
        <v>6</v>
      </c>
      <c r="EA93" s="8">
        <f>EA$4</f>
        <v>15</v>
      </c>
      <c r="EB93" s="8">
        <f t="shared" si="162"/>
        <v>90</v>
      </c>
      <c r="EC93" s="8">
        <f>EC$4</f>
        <v>80</v>
      </c>
      <c r="ED93" s="8">
        <f>ED$4</f>
        <v>64</v>
      </c>
      <c r="EE93" s="10">
        <f>SUMIF('BANCO JUL'!$B$2:$B$300,'EDC GENERAL'!$B93,'BANCO JUL'!$E$2:$E$300)</f>
        <v>0</v>
      </c>
      <c r="EF93" s="10">
        <f t="shared" si="163"/>
        <v>-234</v>
      </c>
      <c r="EG93" s="24"/>
      <c r="EH93" s="42">
        <v>37</v>
      </c>
      <c r="EI93" s="42">
        <v>38.959499999999998</v>
      </c>
      <c r="EJ93" s="41">
        <f t="shared" si="164"/>
        <v>1.9594999999999985</v>
      </c>
      <c r="EK93" s="8">
        <f>EK$4</f>
        <v>13.01</v>
      </c>
      <c r="EL93" s="8">
        <f t="shared" si="165"/>
        <v>25.493094999999979</v>
      </c>
      <c r="EM93" s="8">
        <f>EM$4</f>
        <v>80</v>
      </c>
      <c r="EN93" s="8">
        <f>EN$4</f>
        <v>21.79</v>
      </c>
      <c r="EO93" s="10">
        <f>SUMIF('BANCO NOV'!$B$2:$B$300,'EDC GENERAL'!$B93,'BANCO NOV'!$E$2:$E$300)</f>
        <v>0</v>
      </c>
      <c r="EP93" s="10">
        <f t="shared" si="166"/>
        <v>-127.28309499999997</v>
      </c>
      <c r="EQ93" s="24">
        <f t="shared" si="167"/>
        <v>127.28309499999997</v>
      </c>
      <c r="ER93" s="42">
        <v>38.959499999999998</v>
      </c>
      <c r="ES93" s="42">
        <v>42.18</v>
      </c>
      <c r="ET93" s="42">
        <f t="shared" si="168"/>
        <v>3.2205000000000013</v>
      </c>
      <c r="EU93" s="8">
        <f>EU$4</f>
        <v>19.78</v>
      </c>
      <c r="EV93" s="8">
        <f t="shared" si="169"/>
        <v>63.701490000000028</v>
      </c>
      <c r="EW93" s="8">
        <f>EW$4</f>
        <v>80</v>
      </c>
      <c r="EX93" s="8">
        <f>EX$4</f>
        <v>62.02</v>
      </c>
      <c r="EY93" s="10">
        <f>SUMIF('BANCO DIC'!$B$2:$B$300,'EDC GENERAL'!$B93,'BANCO DIC'!$E$2:$E$300)</f>
        <v>0</v>
      </c>
      <c r="EZ93" s="10">
        <f t="shared" si="170"/>
        <v>-205.72149000000005</v>
      </c>
      <c r="FA93" s="24">
        <f t="shared" si="171"/>
        <v>205.72149000000005</v>
      </c>
      <c r="FB93" s="42">
        <v>42.18</v>
      </c>
      <c r="FC93" s="42">
        <v>46.963000000000001</v>
      </c>
      <c r="FD93" s="42">
        <f t="shared" si="172"/>
        <v>4.7830000000000013</v>
      </c>
      <c r="FE93" s="8">
        <f>FE$4</f>
        <v>14.68234064785789</v>
      </c>
      <c r="FF93" s="8">
        <f t="shared" si="173"/>
        <v>70.225635318704306</v>
      </c>
      <c r="FG93" s="8">
        <f>FG$4</f>
        <v>80</v>
      </c>
      <c r="FH93" s="8">
        <f>FH$4</f>
        <v>26.942462147335423</v>
      </c>
      <c r="FI93" s="10">
        <f>SUMIF('BANCO DIC'!$B$2:$B$300,'EDC GENERAL'!$B93,'BANCO DIC'!$E$2:$E$300)</f>
        <v>0</v>
      </c>
      <c r="FJ93" s="10">
        <f t="shared" si="174"/>
        <v>-177.16809746603971</v>
      </c>
      <c r="FK93" s="24">
        <f t="shared" si="175"/>
        <v>177.16809746603971</v>
      </c>
      <c r="FL93" s="42">
        <v>46.963000000000001</v>
      </c>
      <c r="FM93" s="42"/>
      <c r="FN93" s="42">
        <f t="shared" si="176"/>
        <v>-46.963000000000001</v>
      </c>
      <c r="FO93" s="8">
        <f>FO$4</f>
        <v>19.78</v>
      </c>
      <c r="FP93" s="8">
        <f t="shared" si="177"/>
        <v>-928.9281400000001</v>
      </c>
      <c r="FQ93" s="8">
        <f>FQ$4</f>
        <v>80</v>
      </c>
      <c r="FR93" s="8">
        <f>FR$4</f>
        <v>62.02</v>
      </c>
      <c r="FS93" s="10">
        <f>SUMIF('BANCO DIC'!$B$2:$B$300,'EDC GENERAL'!$B93,'BANCO DIC'!$E$2:$E$300)</f>
        <v>0</v>
      </c>
      <c r="FT93" s="10">
        <f t="shared" si="178"/>
        <v>786.90814000000012</v>
      </c>
    </row>
    <row r="94" spans="1:176" ht="15.75" outlineLevel="1" thickBot="1" x14ac:dyDescent="0.3">
      <c r="A94" s="11" t="s">
        <v>504</v>
      </c>
      <c r="B94" s="74" t="s">
        <v>329</v>
      </c>
      <c r="C94" s="66"/>
      <c r="D94" s="12"/>
      <c r="E94" s="12"/>
      <c r="F94" s="63"/>
      <c r="G94" s="74"/>
      <c r="H94" s="74"/>
      <c r="I94" s="63"/>
      <c r="J94" s="66"/>
      <c r="L94" s="66"/>
      <c r="M94" s="12"/>
      <c r="N94" s="12"/>
      <c r="O94" s="63"/>
      <c r="P94" s="74"/>
      <c r="Q94" s="74"/>
      <c r="R94" s="63"/>
      <c r="S94" s="66"/>
      <c r="V94" s="13"/>
      <c r="W94" s="13"/>
      <c r="X94" s="13"/>
      <c r="Y94" s="13"/>
      <c r="Z94" s="13"/>
      <c r="AA94" s="13"/>
      <c r="AC94" s="74">
        <v>0.82000000000000006</v>
      </c>
      <c r="AD94" s="8"/>
      <c r="AE94" s="8"/>
      <c r="AF94" s="8"/>
      <c r="AG94" s="8"/>
      <c r="AH94" s="8"/>
      <c r="AI94" s="10">
        <f t="shared" si="217"/>
        <v>0</v>
      </c>
      <c r="AJ94" s="74"/>
      <c r="AK94" s="32">
        <f t="shared" si="137"/>
        <v>0.82000000000000006</v>
      </c>
      <c r="AL94" s="54">
        <v>1000</v>
      </c>
      <c r="AM94" s="55">
        <v>538</v>
      </c>
      <c r="AN94" s="41">
        <v>500</v>
      </c>
      <c r="AO94" s="9">
        <v>500</v>
      </c>
      <c r="AP94" s="8"/>
      <c r="AQ94" s="8"/>
      <c r="AR94" s="8">
        <v>-500</v>
      </c>
      <c r="AS94" s="2">
        <f t="shared" si="186"/>
        <v>2538</v>
      </c>
      <c r="AT94" s="2">
        <f t="shared" si="187"/>
        <v>-2038</v>
      </c>
      <c r="AU94" s="24">
        <f t="shared" si="138"/>
        <v>-500</v>
      </c>
      <c r="AV94" s="54">
        <v>222</v>
      </c>
      <c r="AW94" s="54">
        <v>223.3</v>
      </c>
      <c r="AX94" s="41">
        <f t="shared" si="112"/>
        <v>1.3000000000000114</v>
      </c>
      <c r="AY94" s="8">
        <v>24.71</v>
      </c>
      <c r="AZ94" s="9">
        <f t="shared" si="188"/>
        <v>32.123000000000282</v>
      </c>
      <c r="BA94" s="9">
        <v>183</v>
      </c>
      <c r="BB94" s="8">
        <v>-215.12</v>
      </c>
      <c r="BC94" s="2">
        <f t="shared" si="139"/>
        <v>215.12300000000027</v>
      </c>
      <c r="BD94" s="2">
        <f t="shared" si="140"/>
        <v>3.0000000002701199E-3</v>
      </c>
      <c r="BE94" s="24">
        <f t="shared" si="141"/>
        <v>3.0000000002701199E-3</v>
      </c>
      <c r="BF94" s="42">
        <f t="shared" ref="BF94:BF102" si="220">+AW94</f>
        <v>223.3</v>
      </c>
      <c r="BG94" s="41">
        <v>223.3</v>
      </c>
      <c r="BH94" s="41">
        <f t="shared" si="142"/>
        <v>0</v>
      </c>
      <c r="BI94" s="9">
        <f t="shared" si="190"/>
        <v>212.60940000000002</v>
      </c>
      <c r="BJ94" s="9">
        <v>174.27</v>
      </c>
      <c r="BK94" s="9">
        <f t="shared" si="191"/>
        <v>38.339400000000005</v>
      </c>
      <c r="BL94" s="9">
        <v>-212.61</v>
      </c>
      <c r="BM94" s="10">
        <f>SUMIF(ENERO!$B$2:$B$900,'EDC GENERAL'!$B94,ENERO!$E$2:$E$900)</f>
        <v>0</v>
      </c>
      <c r="BN94" s="10">
        <f t="shared" si="143"/>
        <v>5.9999999999149622E-4</v>
      </c>
      <c r="BO94" s="24">
        <f t="shared" si="144"/>
        <v>-5.9999999999149622E-4</v>
      </c>
      <c r="BP94" s="41">
        <f t="shared" si="180"/>
        <v>223.3</v>
      </c>
      <c r="BQ94" s="41">
        <v>223.3</v>
      </c>
      <c r="BR94" s="41">
        <f t="shared" si="145"/>
        <v>0</v>
      </c>
      <c r="BS94" s="9">
        <f t="shared" si="192"/>
        <v>212.60940000000002</v>
      </c>
      <c r="BT94" s="9">
        <v>174.27</v>
      </c>
      <c r="BU94" s="9">
        <f t="shared" si="146"/>
        <v>38.339400000000005</v>
      </c>
      <c r="BV94" s="9">
        <v>-212.61</v>
      </c>
      <c r="BW94" s="10">
        <f>SUMIF(ENERO!$B$2:$B$900,'EDC GENERAL'!$B94,ENERO!$E$2:$E$900)</f>
        <v>0</v>
      </c>
      <c r="BX94" s="10">
        <f t="shared" si="147"/>
        <v>5.9999999999149622E-4</v>
      </c>
      <c r="BY94" s="24">
        <f t="shared" si="148"/>
        <v>-5.9999999999149622E-4</v>
      </c>
      <c r="BZ94" s="41">
        <f t="shared" si="193"/>
        <v>223.3</v>
      </c>
      <c r="CA94" s="42">
        <v>223.3</v>
      </c>
      <c r="CB94" s="41">
        <f t="shared" si="181"/>
        <v>0</v>
      </c>
      <c r="CC94" s="24">
        <f t="shared" si="182"/>
        <v>212.60940000000002</v>
      </c>
      <c r="CD94" s="8">
        <v>174.27</v>
      </c>
      <c r="CE94" s="9">
        <f t="shared" si="219"/>
        <v>38.339400000000005</v>
      </c>
      <c r="CF94" s="8">
        <f t="shared" ref="CF94:CF102" si="221">CF$4</f>
        <v>0</v>
      </c>
      <c r="CG94" s="10">
        <f>SUMIF('BANCO MAY'!$B$2:$B$300,'EDC GENERAL'!$B94,'BANCO MAY'!$E$2:$E$300)</f>
        <v>0</v>
      </c>
      <c r="CH94" s="2">
        <f t="shared" si="149"/>
        <v>212.60940000000002</v>
      </c>
      <c r="CJ94" s="41">
        <v>223</v>
      </c>
      <c r="CK94" s="42">
        <v>228</v>
      </c>
      <c r="CL94" s="42">
        <f t="shared" si="185"/>
        <v>5</v>
      </c>
      <c r="CM94" s="8">
        <v>122.59</v>
      </c>
      <c r="CN94" s="9">
        <f t="shared" si="150"/>
        <v>26.969799999999999</v>
      </c>
      <c r="CO94" s="8">
        <f t="shared" ref="CO94:CP102" si="222">CO$4</f>
        <v>0</v>
      </c>
      <c r="CP94" s="8">
        <f t="shared" si="222"/>
        <v>0</v>
      </c>
      <c r="CQ94" s="10">
        <f>SUMIF('BANCO JUN'!$B$2:$B$300,'EDC GENERAL'!$B94,'BANCO JUN'!$E$2:$E$300)</f>
        <v>0</v>
      </c>
      <c r="CR94" s="2">
        <f t="shared" si="151"/>
        <v>149.5598</v>
      </c>
      <c r="CT94" s="10">
        <v>58</v>
      </c>
      <c r="CU94" s="42">
        <v>64</v>
      </c>
      <c r="CV94" s="42">
        <f t="shared" si="152"/>
        <v>6</v>
      </c>
      <c r="CW94" s="8">
        <f t="shared" ref="CW94:CZ102" si="223">CW$4</f>
        <v>17</v>
      </c>
      <c r="CX94" s="8">
        <f t="shared" si="153"/>
        <v>102</v>
      </c>
      <c r="CY94" s="8">
        <f t="shared" si="223"/>
        <v>80</v>
      </c>
      <c r="CZ94" s="8">
        <f t="shared" si="223"/>
        <v>49</v>
      </c>
      <c r="DA94" s="10">
        <f>SUMIF('BANCO JUL'!$B$2:$B$300,'EDC GENERAL'!$B94,'BANCO JUL'!$E$2:$E$300)</f>
        <v>0</v>
      </c>
      <c r="DB94" s="10">
        <f t="shared" si="154"/>
        <v>-231</v>
      </c>
      <c r="DD94" s="42">
        <v>64</v>
      </c>
      <c r="DE94" s="42">
        <v>75</v>
      </c>
      <c r="DF94" s="42">
        <f t="shared" si="155"/>
        <v>11</v>
      </c>
      <c r="DG94" s="8">
        <f t="shared" ref="DG94:DJ102" si="224">DG$4</f>
        <v>15</v>
      </c>
      <c r="DH94" s="8">
        <f t="shared" si="156"/>
        <v>165</v>
      </c>
      <c r="DI94" s="8">
        <f t="shared" si="224"/>
        <v>80</v>
      </c>
      <c r="DJ94" s="8">
        <f t="shared" si="224"/>
        <v>17</v>
      </c>
      <c r="DK94" s="10">
        <f>SUMIF('BANCO JUL'!$B$2:$B$300,'EDC GENERAL'!$B94,'BANCO JUL'!$E$2:$E$300)</f>
        <v>0</v>
      </c>
      <c r="DL94" s="10">
        <f t="shared" si="157"/>
        <v>-262</v>
      </c>
      <c r="DN94" s="42">
        <v>75</v>
      </c>
      <c r="DO94" s="42">
        <v>92</v>
      </c>
      <c r="DP94" s="42">
        <f t="shared" si="158"/>
        <v>17</v>
      </c>
      <c r="DQ94" s="8">
        <f t="shared" ref="DQ94:DT102" si="225">DQ$4</f>
        <v>16</v>
      </c>
      <c r="DR94" s="8">
        <f t="shared" si="159"/>
        <v>272</v>
      </c>
      <c r="DS94" s="8">
        <f t="shared" si="225"/>
        <v>80</v>
      </c>
      <c r="DT94" s="8">
        <f t="shared" si="225"/>
        <v>63</v>
      </c>
      <c r="DU94" s="10">
        <f>SUMIF('BANCO JUL'!$B$2:$B$300,'EDC GENERAL'!$B94,'BANCO JUL'!$E$2:$E$300)</f>
        <v>0</v>
      </c>
      <c r="DV94" s="10">
        <f t="shared" si="160"/>
        <v>-415</v>
      </c>
      <c r="DX94" s="42">
        <v>92</v>
      </c>
      <c r="DY94" s="42">
        <v>108</v>
      </c>
      <c r="DZ94" s="42">
        <f t="shared" si="161"/>
        <v>16</v>
      </c>
      <c r="EA94" s="8">
        <f t="shared" ref="EA94:ED102" si="226">EA$4</f>
        <v>15</v>
      </c>
      <c r="EB94" s="8">
        <f t="shared" si="162"/>
        <v>240</v>
      </c>
      <c r="EC94" s="8">
        <f t="shared" si="226"/>
        <v>80</v>
      </c>
      <c r="ED94" s="8">
        <f t="shared" si="226"/>
        <v>64</v>
      </c>
      <c r="EE94" s="10">
        <f>SUMIF('BANCO JUL'!$B$2:$B$300,'EDC GENERAL'!$B94,'BANCO JUL'!$E$2:$E$300)</f>
        <v>0</v>
      </c>
      <c r="EF94" s="10">
        <f t="shared" si="163"/>
        <v>-384</v>
      </c>
      <c r="EG94" s="24"/>
      <c r="EH94" s="42">
        <v>108</v>
      </c>
      <c r="EI94" s="42">
        <v>122.95</v>
      </c>
      <c r="EJ94" s="41">
        <f t="shared" si="164"/>
        <v>14.950000000000003</v>
      </c>
      <c r="EK94" s="8">
        <f t="shared" ref="EK94:EN102" si="227">EK$4</f>
        <v>13.01</v>
      </c>
      <c r="EL94" s="8">
        <f t="shared" si="165"/>
        <v>194.49950000000004</v>
      </c>
      <c r="EM94" s="8">
        <f t="shared" si="227"/>
        <v>80</v>
      </c>
      <c r="EN94" s="8">
        <f t="shared" si="227"/>
        <v>21.79</v>
      </c>
      <c r="EO94" s="10">
        <f>SUMIF('BANCO NOV'!$B$2:$B$300,'EDC GENERAL'!$B94,'BANCO NOV'!$E$2:$E$300)</f>
        <v>0</v>
      </c>
      <c r="EP94" s="10">
        <f t="shared" si="166"/>
        <v>-296.28950000000003</v>
      </c>
      <c r="EQ94" s="24">
        <f t="shared" si="167"/>
        <v>296.28950000000003</v>
      </c>
      <c r="ER94" s="42">
        <v>122.95</v>
      </c>
      <c r="ES94" s="42">
        <v>135.5</v>
      </c>
      <c r="ET94" s="42">
        <f t="shared" si="168"/>
        <v>12.549999999999997</v>
      </c>
      <c r="EU94" s="8">
        <f t="shared" ref="EU94:EX102" si="228">EU$4</f>
        <v>19.78</v>
      </c>
      <c r="EV94" s="8">
        <f t="shared" si="169"/>
        <v>248.23899999999995</v>
      </c>
      <c r="EW94" s="8">
        <f t="shared" si="228"/>
        <v>80</v>
      </c>
      <c r="EX94" s="8">
        <f t="shared" si="228"/>
        <v>62.02</v>
      </c>
      <c r="EY94" s="10">
        <f>SUMIF('BANCO DIC'!$B$2:$B$300,'EDC GENERAL'!$B94,'BANCO DIC'!$E$2:$E$300)</f>
        <v>0</v>
      </c>
      <c r="EZ94" s="10">
        <f t="shared" si="170"/>
        <v>-390.2589999999999</v>
      </c>
      <c r="FA94" s="24">
        <f t="shared" si="171"/>
        <v>390.2589999999999</v>
      </c>
      <c r="FB94" s="42">
        <v>135.5</v>
      </c>
      <c r="FC94" s="42">
        <v>148</v>
      </c>
      <c r="FD94" s="42">
        <f t="shared" si="172"/>
        <v>12.5</v>
      </c>
      <c r="FE94" s="8">
        <f t="shared" ref="FE94:FH102" si="229">FE$4</f>
        <v>14.68234064785789</v>
      </c>
      <c r="FF94" s="8">
        <f t="shared" si="173"/>
        <v>183.52925809822364</v>
      </c>
      <c r="FG94" s="8">
        <f t="shared" si="229"/>
        <v>80</v>
      </c>
      <c r="FH94" s="8">
        <f t="shared" si="229"/>
        <v>26.942462147335423</v>
      </c>
      <c r="FI94" s="10">
        <f>SUMIF('BANCO DIC'!$B$2:$B$300,'EDC GENERAL'!$B94,'BANCO DIC'!$E$2:$E$300)</f>
        <v>0</v>
      </c>
      <c r="FJ94" s="10">
        <f t="shared" si="174"/>
        <v>-290.47172024555908</v>
      </c>
      <c r="FK94" s="24">
        <f t="shared" si="175"/>
        <v>290.47172024555908</v>
      </c>
      <c r="FL94" s="42">
        <v>148</v>
      </c>
      <c r="FM94" s="42"/>
      <c r="FN94" s="42">
        <f t="shared" si="176"/>
        <v>-148</v>
      </c>
      <c r="FO94" s="8">
        <f t="shared" ref="FO94:FR102" si="230">FO$4</f>
        <v>19.78</v>
      </c>
      <c r="FP94" s="8">
        <f t="shared" si="177"/>
        <v>-2927.44</v>
      </c>
      <c r="FQ94" s="8">
        <f t="shared" si="230"/>
        <v>80</v>
      </c>
      <c r="FR94" s="8">
        <f t="shared" si="230"/>
        <v>62.02</v>
      </c>
      <c r="FS94" s="10">
        <f>SUMIF('BANCO DIC'!$B$2:$B$300,'EDC GENERAL'!$B94,'BANCO DIC'!$E$2:$E$300)</f>
        <v>0</v>
      </c>
      <c r="FT94" s="10">
        <f t="shared" si="178"/>
        <v>2785.42</v>
      </c>
    </row>
    <row r="95" spans="1:176" ht="15.75" outlineLevel="1" thickBot="1" x14ac:dyDescent="0.3">
      <c r="A95" s="11" t="s">
        <v>505</v>
      </c>
      <c r="B95" s="74" t="s">
        <v>330</v>
      </c>
      <c r="C95" s="66"/>
      <c r="D95" s="12"/>
      <c r="E95" s="12"/>
      <c r="F95" s="63"/>
      <c r="G95" s="74"/>
      <c r="H95" s="74"/>
      <c r="I95" s="63"/>
      <c r="J95" s="66"/>
      <c r="L95" s="66"/>
      <c r="M95" s="12"/>
      <c r="N95" s="12"/>
      <c r="O95" s="63"/>
      <c r="P95" s="74"/>
      <c r="Q95" s="74"/>
      <c r="R95" s="63"/>
      <c r="S95" s="66"/>
      <c r="V95" s="13"/>
      <c r="W95" s="13"/>
      <c r="X95" s="13"/>
      <c r="Y95" s="13"/>
      <c r="Z95" s="13"/>
      <c r="AA95" s="13"/>
      <c r="AC95" s="74">
        <v>0.83000000000000007</v>
      </c>
      <c r="AD95" s="8"/>
      <c r="AE95" s="8"/>
      <c r="AF95" s="8"/>
      <c r="AG95" s="8"/>
      <c r="AH95" s="8"/>
      <c r="AI95" s="10">
        <f t="shared" si="217"/>
        <v>0</v>
      </c>
      <c r="AJ95" s="74"/>
      <c r="AK95" s="32">
        <f t="shared" si="137"/>
        <v>0.83000000000000007</v>
      </c>
      <c r="AL95" s="54">
        <v>1000</v>
      </c>
      <c r="AM95" s="55">
        <v>538</v>
      </c>
      <c r="AN95" s="41">
        <v>500</v>
      </c>
      <c r="AO95" s="9">
        <v>500</v>
      </c>
      <c r="AP95" s="8"/>
      <c r="AQ95" s="8"/>
      <c r="AR95" s="8">
        <v>-2538</v>
      </c>
      <c r="AS95" s="2">
        <f t="shared" si="186"/>
        <v>2538</v>
      </c>
      <c r="AT95" s="2">
        <f t="shared" si="187"/>
        <v>0</v>
      </c>
      <c r="AU95" s="24">
        <f t="shared" si="138"/>
        <v>-2538</v>
      </c>
      <c r="AV95" s="54">
        <v>413</v>
      </c>
      <c r="AW95" s="54">
        <v>418.3</v>
      </c>
      <c r="AX95" s="41">
        <f t="shared" si="112"/>
        <v>5.3000000000000114</v>
      </c>
      <c r="AY95" s="8">
        <v>24.71</v>
      </c>
      <c r="AZ95" s="9">
        <f t="shared" si="188"/>
        <v>130.96300000000028</v>
      </c>
      <c r="BA95" s="9">
        <v>183</v>
      </c>
      <c r="BB95" s="8">
        <v>-350</v>
      </c>
      <c r="BC95" s="2">
        <f t="shared" si="139"/>
        <v>313.96300000000031</v>
      </c>
      <c r="BD95" s="2">
        <f t="shared" si="140"/>
        <v>-36.036999999999694</v>
      </c>
      <c r="BE95" s="24">
        <f t="shared" si="141"/>
        <v>-36.036999999999694</v>
      </c>
      <c r="BF95" s="42">
        <f t="shared" si="220"/>
        <v>418.3</v>
      </c>
      <c r="BG95" s="41">
        <v>428</v>
      </c>
      <c r="BH95" s="41">
        <v>10</v>
      </c>
      <c r="BI95" s="9">
        <f t="shared" si="190"/>
        <v>395.73140000000001</v>
      </c>
      <c r="BJ95" s="9">
        <v>324.37</v>
      </c>
      <c r="BK95" s="9">
        <f t="shared" si="191"/>
        <v>71.361400000000003</v>
      </c>
      <c r="BL95" s="9">
        <v>-395</v>
      </c>
      <c r="BM95" s="10">
        <f>SUMIF(ENERO!$B$2:$B$900,'EDC GENERAL'!$B95,ENERO!$E$2:$E$900)</f>
        <v>0</v>
      </c>
      <c r="BN95" s="10">
        <f t="shared" si="143"/>
        <v>-0.73140000000000782</v>
      </c>
      <c r="BO95" s="24">
        <f t="shared" si="144"/>
        <v>0.73140000000000782</v>
      </c>
      <c r="BP95" s="41">
        <f t="shared" si="180"/>
        <v>428</v>
      </c>
      <c r="BQ95" s="41">
        <v>443</v>
      </c>
      <c r="BR95" s="41">
        <f t="shared" si="145"/>
        <v>15</v>
      </c>
      <c r="BS95" s="9">
        <f t="shared" si="192"/>
        <v>502.274</v>
      </c>
      <c r="BT95" s="9">
        <v>411.7</v>
      </c>
      <c r="BU95" s="9">
        <f t="shared" si="146"/>
        <v>90.573999999999998</v>
      </c>
      <c r="BV95" s="9">
        <f t="shared" si="218"/>
        <v>0</v>
      </c>
      <c r="BW95" s="10">
        <f>SUMIF(ENERO!$B$2:$B$900,'EDC GENERAL'!$B95,ENERO!$E$2:$E$900)</f>
        <v>0</v>
      </c>
      <c r="BX95" s="10">
        <f t="shared" si="147"/>
        <v>-502.274</v>
      </c>
      <c r="BY95" s="24">
        <f t="shared" si="148"/>
        <v>502.274</v>
      </c>
      <c r="BZ95" s="41">
        <f t="shared" si="193"/>
        <v>443</v>
      </c>
      <c r="CA95" s="42">
        <v>453</v>
      </c>
      <c r="CB95" s="41">
        <f t="shared" si="181"/>
        <v>10</v>
      </c>
      <c r="CC95" s="24">
        <f t="shared" si="182"/>
        <v>395.73140000000001</v>
      </c>
      <c r="CD95" s="8">
        <v>324.37</v>
      </c>
      <c r="CE95" s="9">
        <f t="shared" si="219"/>
        <v>71.361400000000003</v>
      </c>
      <c r="CF95" s="8">
        <f t="shared" si="221"/>
        <v>0</v>
      </c>
      <c r="CG95" s="10">
        <f>SUMIF('BANCO MAY'!$B$2:$B$300,'EDC GENERAL'!$B95,'BANCO MAY'!$E$2:$E$300)</f>
        <v>0</v>
      </c>
      <c r="CH95" s="2">
        <f t="shared" si="149"/>
        <v>395.73140000000001</v>
      </c>
      <c r="CJ95" s="41">
        <f t="shared" si="184"/>
        <v>453</v>
      </c>
      <c r="CK95" s="42">
        <v>461</v>
      </c>
      <c r="CL95" s="42">
        <f t="shared" si="185"/>
        <v>8</v>
      </c>
      <c r="CM95" s="8">
        <v>170.36</v>
      </c>
      <c r="CN95" s="9">
        <f t="shared" si="150"/>
        <v>37.479200000000006</v>
      </c>
      <c r="CO95" s="8">
        <f t="shared" si="222"/>
        <v>0</v>
      </c>
      <c r="CP95" s="8">
        <f t="shared" si="222"/>
        <v>0</v>
      </c>
      <c r="CQ95" s="10">
        <f>SUMIF('BANCO JUN'!$B$2:$B$300,'EDC GENERAL'!$B95,'BANCO JUN'!$E$2:$E$300)</f>
        <v>0</v>
      </c>
      <c r="CR95" s="2">
        <f t="shared" si="151"/>
        <v>207.83920000000001</v>
      </c>
      <c r="CT95" s="10">
        <v>15</v>
      </c>
      <c r="CU95" s="42">
        <v>19</v>
      </c>
      <c r="CV95" s="42">
        <f t="shared" si="152"/>
        <v>4</v>
      </c>
      <c r="CW95" s="8">
        <f t="shared" si="223"/>
        <v>17</v>
      </c>
      <c r="CX95" s="8">
        <f t="shared" si="153"/>
        <v>68</v>
      </c>
      <c r="CY95" s="8">
        <f t="shared" si="223"/>
        <v>80</v>
      </c>
      <c r="CZ95" s="8">
        <f t="shared" si="223"/>
        <v>49</v>
      </c>
      <c r="DA95" s="10">
        <f>SUMIF('BANCO JUL'!$B$2:$B$300,'EDC GENERAL'!$B95,'BANCO JUL'!$E$2:$E$300)</f>
        <v>0</v>
      </c>
      <c r="DB95" s="10">
        <f t="shared" si="154"/>
        <v>-197</v>
      </c>
      <c r="DD95" s="42">
        <v>19</v>
      </c>
      <c r="DE95" s="42">
        <v>21</v>
      </c>
      <c r="DF95" s="42">
        <f t="shared" si="155"/>
        <v>2</v>
      </c>
      <c r="DG95" s="8">
        <f t="shared" si="224"/>
        <v>15</v>
      </c>
      <c r="DH95" s="8">
        <f t="shared" si="156"/>
        <v>30</v>
      </c>
      <c r="DI95" s="8">
        <f t="shared" si="224"/>
        <v>80</v>
      </c>
      <c r="DJ95" s="8">
        <f t="shared" si="224"/>
        <v>17</v>
      </c>
      <c r="DK95" s="10">
        <f>SUMIF('BANCO JUL'!$B$2:$B$300,'EDC GENERAL'!$B95,'BANCO JUL'!$E$2:$E$300)</f>
        <v>0</v>
      </c>
      <c r="DL95" s="10">
        <f t="shared" si="157"/>
        <v>-127</v>
      </c>
      <c r="DN95" s="42">
        <v>21</v>
      </c>
      <c r="DO95" s="42">
        <v>23</v>
      </c>
      <c r="DP95" s="42">
        <f t="shared" si="158"/>
        <v>2</v>
      </c>
      <c r="DQ95" s="8">
        <f t="shared" si="225"/>
        <v>16</v>
      </c>
      <c r="DR95" s="8">
        <f t="shared" si="159"/>
        <v>32</v>
      </c>
      <c r="DS95" s="8">
        <f t="shared" si="225"/>
        <v>80</v>
      </c>
      <c r="DT95" s="8">
        <f t="shared" si="225"/>
        <v>63</v>
      </c>
      <c r="DU95" s="10">
        <f>SUMIF('BANCO JUL'!$B$2:$B$300,'EDC GENERAL'!$B95,'BANCO JUL'!$E$2:$E$300)</f>
        <v>0</v>
      </c>
      <c r="DV95" s="10">
        <f t="shared" si="160"/>
        <v>-175</v>
      </c>
      <c r="DX95" s="42">
        <v>23</v>
      </c>
      <c r="DY95" s="42">
        <v>25</v>
      </c>
      <c r="DZ95" s="42">
        <f t="shared" si="161"/>
        <v>2</v>
      </c>
      <c r="EA95" s="8">
        <f t="shared" si="226"/>
        <v>15</v>
      </c>
      <c r="EB95" s="8">
        <f t="shared" si="162"/>
        <v>30</v>
      </c>
      <c r="EC95" s="8">
        <f t="shared" si="226"/>
        <v>80</v>
      </c>
      <c r="ED95" s="8">
        <f t="shared" si="226"/>
        <v>64</v>
      </c>
      <c r="EE95" s="10">
        <f>SUMIF('BANCO JUL'!$B$2:$B$300,'EDC GENERAL'!$B95,'BANCO JUL'!$E$2:$E$300)</f>
        <v>0</v>
      </c>
      <c r="EF95" s="10">
        <f t="shared" si="163"/>
        <v>-174</v>
      </c>
      <c r="EG95" s="24"/>
      <c r="EH95" s="42">
        <v>25</v>
      </c>
      <c r="EI95" s="42">
        <v>28.2</v>
      </c>
      <c r="EJ95" s="41">
        <f t="shared" si="164"/>
        <v>3.1999999999999993</v>
      </c>
      <c r="EK95" s="8">
        <f t="shared" si="227"/>
        <v>13.01</v>
      </c>
      <c r="EL95" s="8">
        <f t="shared" si="165"/>
        <v>41.631999999999991</v>
      </c>
      <c r="EM95" s="8">
        <f t="shared" si="227"/>
        <v>80</v>
      </c>
      <c r="EN95" s="8">
        <f t="shared" si="227"/>
        <v>21.79</v>
      </c>
      <c r="EO95" s="10">
        <f>SUMIF('BANCO NOV'!$B$2:$B$300,'EDC GENERAL'!$B95,'BANCO NOV'!$E$2:$E$300)</f>
        <v>0</v>
      </c>
      <c r="EP95" s="10">
        <f t="shared" si="166"/>
        <v>-143.422</v>
      </c>
      <c r="EQ95" s="24">
        <f t="shared" si="167"/>
        <v>143.422</v>
      </c>
      <c r="ER95" s="42">
        <v>28.2</v>
      </c>
      <c r="ES95" s="42">
        <v>31.72</v>
      </c>
      <c r="ET95" s="42">
        <f t="shared" si="168"/>
        <v>3.5199999999999996</v>
      </c>
      <c r="EU95" s="8">
        <f t="shared" si="228"/>
        <v>19.78</v>
      </c>
      <c r="EV95" s="8">
        <f t="shared" si="169"/>
        <v>69.625599999999991</v>
      </c>
      <c r="EW95" s="8">
        <f t="shared" si="228"/>
        <v>80</v>
      </c>
      <c r="EX95" s="8">
        <f t="shared" si="228"/>
        <v>62.02</v>
      </c>
      <c r="EY95" s="10">
        <f>SUMIF('BANCO DIC'!$B$2:$B$300,'EDC GENERAL'!$B95,'BANCO DIC'!$E$2:$E$300)</f>
        <v>0</v>
      </c>
      <c r="EZ95" s="10">
        <f t="shared" si="170"/>
        <v>-211.6456</v>
      </c>
      <c r="FA95" s="24">
        <f t="shared" si="171"/>
        <v>211.6456</v>
      </c>
      <c r="FB95" s="42">
        <v>31.72</v>
      </c>
      <c r="FC95" s="42">
        <v>34</v>
      </c>
      <c r="FD95" s="42">
        <f t="shared" si="172"/>
        <v>2.2800000000000011</v>
      </c>
      <c r="FE95" s="8">
        <f t="shared" si="229"/>
        <v>14.68234064785789</v>
      </c>
      <c r="FF95" s="8">
        <f t="shared" si="173"/>
        <v>33.475736677116004</v>
      </c>
      <c r="FG95" s="8">
        <f t="shared" si="229"/>
        <v>80</v>
      </c>
      <c r="FH95" s="8">
        <f t="shared" si="229"/>
        <v>26.942462147335423</v>
      </c>
      <c r="FI95" s="10">
        <f>SUMIF('BANCO DIC'!$B$2:$B$300,'EDC GENERAL'!$B95,'BANCO DIC'!$E$2:$E$300)</f>
        <v>0</v>
      </c>
      <c r="FJ95" s="10">
        <f t="shared" si="174"/>
        <v>-140.41819882445142</v>
      </c>
      <c r="FK95" s="24">
        <f t="shared" si="175"/>
        <v>140.41819882445142</v>
      </c>
      <c r="FL95" s="42">
        <v>34</v>
      </c>
      <c r="FM95" s="42"/>
      <c r="FN95" s="42">
        <f t="shared" si="176"/>
        <v>-34</v>
      </c>
      <c r="FO95" s="8">
        <f t="shared" si="230"/>
        <v>19.78</v>
      </c>
      <c r="FP95" s="8">
        <f t="shared" si="177"/>
        <v>-672.52</v>
      </c>
      <c r="FQ95" s="8">
        <f t="shared" si="230"/>
        <v>80</v>
      </c>
      <c r="FR95" s="8">
        <f t="shared" si="230"/>
        <v>62.02</v>
      </c>
      <c r="FS95" s="10">
        <f>SUMIF('BANCO DIC'!$B$2:$B$300,'EDC GENERAL'!$B95,'BANCO DIC'!$E$2:$E$300)</f>
        <v>0</v>
      </c>
      <c r="FT95" s="10">
        <f t="shared" si="178"/>
        <v>530.5</v>
      </c>
    </row>
    <row r="96" spans="1:176" ht="15.75" outlineLevel="1" thickBot="1" x14ac:dyDescent="0.3">
      <c r="A96" s="11" t="s">
        <v>506</v>
      </c>
      <c r="B96" s="74" t="s">
        <v>331</v>
      </c>
      <c r="C96" s="66"/>
      <c r="D96" s="12"/>
      <c r="E96" s="12"/>
      <c r="F96" s="63"/>
      <c r="G96" s="74"/>
      <c r="H96" s="74"/>
      <c r="I96" s="63"/>
      <c r="J96" s="66"/>
      <c r="L96" s="66"/>
      <c r="M96" s="12"/>
      <c r="N96" s="12"/>
      <c r="O96" s="63"/>
      <c r="P96" s="74"/>
      <c r="Q96" s="74"/>
      <c r="R96" s="63"/>
      <c r="S96" s="66"/>
      <c r="V96" s="13"/>
      <c r="W96" s="13"/>
      <c r="X96" s="13"/>
      <c r="Y96" s="13"/>
      <c r="Z96" s="13"/>
      <c r="AA96" s="13"/>
      <c r="AC96" s="74">
        <v>0.84</v>
      </c>
      <c r="AD96" s="8"/>
      <c r="AE96" s="8"/>
      <c r="AF96" s="8"/>
      <c r="AG96" s="8"/>
      <c r="AH96" s="8"/>
      <c r="AI96" s="10">
        <f t="shared" si="217"/>
        <v>0</v>
      </c>
      <c r="AJ96" s="74"/>
      <c r="AK96" s="32">
        <f t="shared" si="137"/>
        <v>0.84</v>
      </c>
      <c r="AL96" s="54">
        <v>1000</v>
      </c>
      <c r="AM96" s="55">
        <v>538</v>
      </c>
      <c r="AN96" s="41">
        <v>500</v>
      </c>
      <c r="AO96" s="9">
        <v>500</v>
      </c>
      <c r="AP96" s="8"/>
      <c r="AQ96" s="8"/>
      <c r="AR96" s="8">
        <v>-2538</v>
      </c>
      <c r="AS96" s="2">
        <f t="shared" si="186"/>
        <v>2538</v>
      </c>
      <c r="AT96" s="2">
        <f t="shared" si="187"/>
        <v>0</v>
      </c>
      <c r="AU96" s="24">
        <f t="shared" si="138"/>
        <v>-2538</v>
      </c>
      <c r="AV96" s="54">
        <v>205</v>
      </c>
      <c r="AW96" s="54">
        <v>210.3</v>
      </c>
      <c r="AX96" s="41">
        <f t="shared" si="112"/>
        <v>5.3000000000000114</v>
      </c>
      <c r="AY96" s="8">
        <v>24.71</v>
      </c>
      <c r="AZ96" s="9">
        <f t="shared" si="188"/>
        <v>130.96300000000028</v>
      </c>
      <c r="BA96" s="9">
        <v>183</v>
      </c>
      <c r="BB96" s="8">
        <v>-313</v>
      </c>
      <c r="BC96" s="2">
        <f t="shared" si="139"/>
        <v>313.96300000000031</v>
      </c>
      <c r="BD96" s="2">
        <f t="shared" si="140"/>
        <v>0.9630000000003065</v>
      </c>
      <c r="BE96" s="24">
        <f t="shared" si="141"/>
        <v>0.9630000000003065</v>
      </c>
      <c r="BF96" s="42">
        <f t="shared" si="220"/>
        <v>210.3</v>
      </c>
      <c r="BG96" s="41">
        <v>218</v>
      </c>
      <c r="BH96" s="41">
        <v>8</v>
      </c>
      <c r="BI96" s="9">
        <f t="shared" si="190"/>
        <v>353.98299999999995</v>
      </c>
      <c r="BJ96" s="9">
        <v>290.14999999999998</v>
      </c>
      <c r="BK96" s="9">
        <f t="shared" si="191"/>
        <v>63.832999999999998</v>
      </c>
      <c r="BL96" s="9">
        <v>-354</v>
      </c>
      <c r="BM96" s="10">
        <f>SUMIF(ENERO!$B$2:$B$900,'EDC GENERAL'!$B96,ENERO!$E$2:$E$900)</f>
        <v>0</v>
      </c>
      <c r="BN96" s="10">
        <f t="shared" si="143"/>
        <v>1.7000000000052751E-2</v>
      </c>
      <c r="BO96" s="24">
        <f t="shared" si="144"/>
        <v>-1.7000000000052751E-2</v>
      </c>
      <c r="BP96" s="41">
        <f t="shared" si="180"/>
        <v>218</v>
      </c>
      <c r="BQ96" s="41">
        <v>228</v>
      </c>
      <c r="BR96" s="41">
        <f t="shared" si="145"/>
        <v>10</v>
      </c>
      <c r="BS96" s="9">
        <f t="shared" si="192"/>
        <v>395.73140000000001</v>
      </c>
      <c r="BT96" s="9">
        <v>324.37</v>
      </c>
      <c r="BU96" s="9">
        <f t="shared" si="146"/>
        <v>71.361400000000003</v>
      </c>
      <c r="BV96" s="9">
        <v>-395</v>
      </c>
      <c r="BW96" s="10">
        <f>SUMIF(ENERO!$B$2:$B$900,'EDC GENERAL'!$B96,ENERO!$E$2:$E$900)</f>
        <v>0</v>
      </c>
      <c r="BX96" s="10">
        <f t="shared" si="147"/>
        <v>-0.73140000000000782</v>
      </c>
      <c r="BY96" s="24">
        <f t="shared" si="148"/>
        <v>0.73140000000000782</v>
      </c>
      <c r="BZ96" s="41">
        <f t="shared" si="193"/>
        <v>228</v>
      </c>
      <c r="CA96" s="42">
        <v>236</v>
      </c>
      <c r="CB96" s="41">
        <f t="shared" si="181"/>
        <v>8</v>
      </c>
      <c r="CC96" s="24">
        <f t="shared" si="182"/>
        <v>353.98299999999995</v>
      </c>
      <c r="CD96" s="8">
        <v>290.14999999999998</v>
      </c>
      <c r="CE96" s="9">
        <f t="shared" si="219"/>
        <v>63.832999999999998</v>
      </c>
      <c r="CF96" s="8">
        <f t="shared" si="221"/>
        <v>0</v>
      </c>
      <c r="CG96" s="10">
        <v>356</v>
      </c>
      <c r="CH96" s="2">
        <f t="shared" si="149"/>
        <v>-2.0170000000000528</v>
      </c>
      <c r="CJ96" s="41">
        <f t="shared" si="184"/>
        <v>236</v>
      </c>
      <c r="CK96" s="42">
        <v>245</v>
      </c>
      <c r="CL96" s="42">
        <f t="shared" si="185"/>
        <v>9</v>
      </c>
      <c r="CM96" s="8">
        <v>187.4</v>
      </c>
      <c r="CN96" s="9">
        <f t="shared" si="150"/>
        <v>41.228000000000002</v>
      </c>
      <c r="CO96" s="8">
        <f t="shared" si="222"/>
        <v>0</v>
      </c>
      <c r="CP96" s="8">
        <f t="shared" si="222"/>
        <v>0</v>
      </c>
      <c r="CQ96" s="10">
        <f>SUMIF('BANCO JUN'!$B$2:$B$300,'EDC GENERAL'!$B96,'BANCO JUN'!$E$2:$E$300)</f>
        <v>0</v>
      </c>
      <c r="CR96" s="2">
        <f t="shared" si="151"/>
        <v>228.62800000000001</v>
      </c>
      <c r="CT96" s="10">
        <v>32</v>
      </c>
      <c r="CU96" s="42">
        <v>46</v>
      </c>
      <c r="CV96" s="42">
        <f t="shared" si="152"/>
        <v>14</v>
      </c>
      <c r="CW96" s="8">
        <f t="shared" si="223"/>
        <v>17</v>
      </c>
      <c r="CX96" s="8">
        <f t="shared" si="153"/>
        <v>238</v>
      </c>
      <c r="CY96" s="8">
        <f t="shared" si="223"/>
        <v>80</v>
      </c>
      <c r="CZ96" s="8">
        <f t="shared" si="223"/>
        <v>49</v>
      </c>
      <c r="DA96" s="10">
        <f>SUMIF('BANCO JUL'!$B$2:$B$300,'EDC GENERAL'!$B96,'BANCO JUL'!$E$2:$E$300)</f>
        <v>0</v>
      </c>
      <c r="DB96" s="10">
        <f t="shared" si="154"/>
        <v>-367</v>
      </c>
      <c r="DD96" s="42">
        <v>46</v>
      </c>
      <c r="DE96" s="42">
        <v>60</v>
      </c>
      <c r="DF96" s="42">
        <f t="shared" si="155"/>
        <v>14</v>
      </c>
      <c r="DG96" s="8">
        <f t="shared" si="224"/>
        <v>15</v>
      </c>
      <c r="DH96" s="8">
        <f t="shared" si="156"/>
        <v>210</v>
      </c>
      <c r="DI96" s="8">
        <f t="shared" si="224"/>
        <v>80</v>
      </c>
      <c r="DJ96" s="8">
        <f t="shared" si="224"/>
        <v>17</v>
      </c>
      <c r="DK96" s="10">
        <f>SUMIF('BANCO JUL'!$B$2:$B$300,'EDC GENERAL'!$B96,'BANCO JUL'!$E$2:$E$300)</f>
        <v>0</v>
      </c>
      <c r="DL96" s="10">
        <f t="shared" si="157"/>
        <v>-307</v>
      </c>
      <c r="DN96" s="42">
        <v>60</v>
      </c>
      <c r="DO96" s="42">
        <v>70</v>
      </c>
      <c r="DP96" s="42">
        <f t="shared" si="158"/>
        <v>10</v>
      </c>
      <c r="DQ96" s="8">
        <f t="shared" si="225"/>
        <v>16</v>
      </c>
      <c r="DR96" s="8">
        <f t="shared" si="159"/>
        <v>160</v>
      </c>
      <c r="DS96" s="8">
        <f t="shared" si="225"/>
        <v>80</v>
      </c>
      <c r="DT96" s="8">
        <f t="shared" si="225"/>
        <v>63</v>
      </c>
      <c r="DU96" s="10">
        <f>SUMIF('BANCO JUL'!$B$2:$B$300,'EDC GENERAL'!$B96,'BANCO JUL'!$E$2:$E$300)</f>
        <v>0</v>
      </c>
      <c r="DV96" s="10">
        <f t="shared" si="160"/>
        <v>-303</v>
      </c>
      <c r="DX96" s="42">
        <v>70</v>
      </c>
      <c r="DY96" s="42">
        <v>78</v>
      </c>
      <c r="DZ96" s="42">
        <f t="shared" si="161"/>
        <v>8</v>
      </c>
      <c r="EA96" s="8">
        <f t="shared" si="226"/>
        <v>15</v>
      </c>
      <c r="EB96" s="8">
        <f t="shared" si="162"/>
        <v>120</v>
      </c>
      <c r="EC96" s="8">
        <f t="shared" si="226"/>
        <v>80</v>
      </c>
      <c r="ED96" s="8">
        <f t="shared" si="226"/>
        <v>64</v>
      </c>
      <c r="EE96" s="10">
        <f>SUMIF('BANCO JUL'!$B$2:$B$300,'EDC GENERAL'!$B96,'BANCO JUL'!$E$2:$E$300)</f>
        <v>0</v>
      </c>
      <c r="EF96" s="10">
        <f t="shared" si="163"/>
        <v>-264</v>
      </c>
      <c r="EG96" s="24"/>
      <c r="EH96" s="42">
        <v>78</v>
      </c>
      <c r="EI96" s="42">
        <v>86.97</v>
      </c>
      <c r="EJ96" s="41">
        <f t="shared" si="164"/>
        <v>8.9699999999999989</v>
      </c>
      <c r="EK96" s="8">
        <f t="shared" si="227"/>
        <v>13.01</v>
      </c>
      <c r="EL96" s="8">
        <f t="shared" si="165"/>
        <v>116.69969999999998</v>
      </c>
      <c r="EM96" s="8">
        <f t="shared" si="227"/>
        <v>80</v>
      </c>
      <c r="EN96" s="8">
        <f t="shared" si="227"/>
        <v>21.79</v>
      </c>
      <c r="EO96" s="10">
        <f>SUMIF('BANCO NOV'!$B$2:$B$300,'EDC GENERAL'!$B96,'BANCO NOV'!$E$2:$E$300)</f>
        <v>0</v>
      </c>
      <c r="EP96" s="10">
        <f t="shared" si="166"/>
        <v>-218.48969999999997</v>
      </c>
      <c r="EQ96" s="24">
        <f t="shared" si="167"/>
        <v>218.48969999999997</v>
      </c>
      <c r="ER96" s="42">
        <v>86.97</v>
      </c>
      <c r="ES96" s="42">
        <v>91.78</v>
      </c>
      <c r="ET96" s="42">
        <f t="shared" si="168"/>
        <v>4.8100000000000023</v>
      </c>
      <c r="EU96" s="8">
        <f t="shared" si="228"/>
        <v>19.78</v>
      </c>
      <c r="EV96" s="8">
        <f t="shared" si="169"/>
        <v>95.141800000000046</v>
      </c>
      <c r="EW96" s="8">
        <f t="shared" si="228"/>
        <v>80</v>
      </c>
      <c r="EX96" s="8">
        <f t="shared" si="228"/>
        <v>62.02</v>
      </c>
      <c r="EY96" s="10">
        <f>SUMIF('BANCO DIC'!$B$2:$B$300,'EDC GENERAL'!$B96,'BANCO DIC'!$E$2:$E$300)</f>
        <v>0</v>
      </c>
      <c r="EZ96" s="10">
        <f t="shared" si="170"/>
        <v>-237.16180000000006</v>
      </c>
      <c r="FA96" s="24">
        <f t="shared" si="171"/>
        <v>237.16180000000006</v>
      </c>
      <c r="FB96" s="42">
        <v>91.78</v>
      </c>
      <c r="FC96" s="42">
        <v>97</v>
      </c>
      <c r="FD96" s="42">
        <f t="shared" si="172"/>
        <v>5.2199999999999989</v>
      </c>
      <c r="FE96" s="8">
        <f t="shared" si="229"/>
        <v>14.68234064785789</v>
      </c>
      <c r="FF96" s="8">
        <f t="shared" si="173"/>
        <v>76.641818181818167</v>
      </c>
      <c r="FG96" s="8">
        <f t="shared" si="229"/>
        <v>80</v>
      </c>
      <c r="FH96" s="8">
        <f t="shared" si="229"/>
        <v>26.942462147335423</v>
      </c>
      <c r="FI96" s="10">
        <f>SUMIF('BANCO DIC'!$B$2:$B$300,'EDC GENERAL'!$B96,'BANCO DIC'!$E$2:$E$300)</f>
        <v>0</v>
      </c>
      <c r="FJ96" s="10">
        <f t="shared" si="174"/>
        <v>-183.58428032915359</v>
      </c>
      <c r="FK96" s="24">
        <f t="shared" si="175"/>
        <v>183.58428032915359</v>
      </c>
      <c r="FL96" s="42">
        <v>97</v>
      </c>
      <c r="FM96" s="42"/>
      <c r="FN96" s="42">
        <f t="shared" si="176"/>
        <v>-97</v>
      </c>
      <c r="FO96" s="8">
        <f t="shared" si="230"/>
        <v>19.78</v>
      </c>
      <c r="FP96" s="8">
        <f t="shared" si="177"/>
        <v>-1918.66</v>
      </c>
      <c r="FQ96" s="8">
        <f t="shared" si="230"/>
        <v>80</v>
      </c>
      <c r="FR96" s="8">
        <f t="shared" si="230"/>
        <v>62.02</v>
      </c>
      <c r="FS96" s="10">
        <f>SUMIF('BANCO DIC'!$B$2:$B$300,'EDC GENERAL'!$B96,'BANCO DIC'!$E$2:$E$300)</f>
        <v>0</v>
      </c>
      <c r="FT96" s="10">
        <f t="shared" si="178"/>
        <v>1776.64</v>
      </c>
    </row>
    <row r="97" spans="1:176" ht="15.75" outlineLevel="1" thickBot="1" x14ac:dyDescent="0.3">
      <c r="A97" s="11" t="s">
        <v>507</v>
      </c>
      <c r="B97" s="74" t="s">
        <v>332</v>
      </c>
      <c r="C97" s="66"/>
      <c r="D97" s="12"/>
      <c r="E97" s="12"/>
      <c r="F97" s="63"/>
      <c r="G97" s="74"/>
      <c r="H97" s="74"/>
      <c r="I97" s="63"/>
      <c r="J97" s="66"/>
      <c r="L97" s="66"/>
      <c r="M97" s="12"/>
      <c r="N97" s="12"/>
      <c r="O97" s="63"/>
      <c r="P97" s="74"/>
      <c r="Q97" s="74"/>
      <c r="R97" s="63"/>
      <c r="S97" s="66"/>
      <c r="V97" s="13"/>
      <c r="W97" s="13"/>
      <c r="X97" s="13"/>
      <c r="Y97" s="13"/>
      <c r="Z97" s="13"/>
      <c r="AA97" s="13"/>
      <c r="AC97" s="74">
        <v>0.85</v>
      </c>
      <c r="AD97" s="8"/>
      <c r="AE97" s="8"/>
      <c r="AF97" s="8"/>
      <c r="AG97" s="8"/>
      <c r="AH97" s="8"/>
      <c r="AI97" s="10">
        <f t="shared" si="217"/>
        <v>0</v>
      </c>
      <c r="AJ97" s="74"/>
      <c r="AK97" s="32">
        <f t="shared" si="137"/>
        <v>0.85</v>
      </c>
      <c r="AL97" s="54">
        <v>1000</v>
      </c>
      <c r="AM97" s="55">
        <v>538</v>
      </c>
      <c r="AN97" s="41">
        <v>500</v>
      </c>
      <c r="AO97" s="9">
        <v>500</v>
      </c>
      <c r="AP97" s="8"/>
      <c r="AQ97" s="8"/>
      <c r="AR97" s="8">
        <v>-2538</v>
      </c>
      <c r="AS97" s="2">
        <f t="shared" si="186"/>
        <v>2538</v>
      </c>
      <c r="AT97" s="2">
        <f t="shared" si="187"/>
        <v>0</v>
      </c>
      <c r="AU97" s="24">
        <f t="shared" si="138"/>
        <v>-2538</v>
      </c>
      <c r="AV97" s="54">
        <v>212</v>
      </c>
      <c r="AW97" s="54">
        <v>216.3</v>
      </c>
      <c r="AX97" s="41">
        <f t="shared" si="112"/>
        <v>4.3000000000000114</v>
      </c>
      <c r="AY97" s="8">
        <v>24.71</v>
      </c>
      <c r="AZ97" s="9">
        <f t="shared" si="188"/>
        <v>106.25300000000028</v>
      </c>
      <c r="BA97" s="9">
        <v>183</v>
      </c>
      <c r="BB97" s="8">
        <v>-289</v>
      </c>
      <c r="BC97" s="2">
        <f t="shared" si="139"/>
        <v>289.25300000000027</v>
      </c>
      <c r="BD97" s="2">
        <f t="shared" si="140"/>
        <v>0.25300000000027012</v>
      </c>
      <c r="BE97" s="24">
        <f t="shared" si="141"/>
        <v>0.25300000000027012</v>
      </c>
      <c r="BF97" s="42">
        <f t="shared" si="220"/>
        <v>216.3</v>
      </c>
      <c r="BG97" s="41">
        <v>224</v>
      </c>
      <c r="BH97" s="41">
        <v>8</v>
      </c>
      <c r="BI97" s="9">
        <f t="shared" si="190"/>
        <v>353.98299999999995</v>
      </c>
      <c r="BJ97" s="9">
        <v>290.14999999999998</v>
      </c>
      <c r="BK97" s="9">
        <f t="shared" si="191"/>
        <v>63.832999999999998</v>
      </c>
      <c r="BL97" s="9">
        <v>-354</v>
      </c>
      <c r="BM97" s="10">
        <f>SUMIF(ENERO!$B$2:$B$900,'EDC GENERAL'!$B97,ENERO!$E$2:$E$900)</f>
        <v>0</v>
      </c>
      <c r="BN97" s="10">
        <f t="shared" si="143"/>
        <v>1.7000000000052751E-2</v>
      </c>
      <c r="BO97" s="24">
        <f t="shared" si="144"/>
        <v>-1.7000000000052751E-2</v>
      </c>
      <c r="BP97" s="41">
        <f t="shared" si="180"/>
        <v>224</v>
      </c>
      <c r="BQ97" s="41">
        <v>233</v>
      </c>
      <c r="BR97" s="41">
        <f t="shared" si="145"/>
        <v>9</v>
      </c>
      <c r="BS97" s="9">
        <f t="shared" si="192"/>
        <v>374.50340000000006</v>
      </c>
      <c r="BT97" s="9">
        <v>306.97000000000003</v>
      </c>
      <c r="BU97" s="9">
        <f t="shared" si="146"/>
        <v>67.5334</v>
      </c>
      <c r="BV97" s="9">
        <v>-374</v>
      </c>
      <c r="BW97" s="10">
        <f>SUMIF(ENERO!$B$2:$B$900,'EDC GENERAL'!$B97,ENERO!$E$2:$E$900)</f>
        <v>0</v>
      </c>
      <c r="BX97" s="10">
        <f t="shared" si="147"/>
        <v>-0.50340000000005602</v>
      </c>
      <c r="BY97" s="24">
        <f t="shared" si="148"/>
        <v>0.50340000000005602</v>
      </c>
      <c r="BZ97" s="41">
        <f t="shared" si="193"/>
        <v>233</v>
      </c>
      <c r="CA97" s="42">
        <v>238</v>
      </c>
      <c r="CB97" s="41">
        <f t="shared" si="181"/>
        <v>5</v>
      </c>
      <c r="CC97" s="24">
        <f t="shared" si="182"/>
        <v>296.44780000000003</v>
      </c>
      <c r="CD97" s="8">
        <v>242.99</v>
      </c>
      <c r="CE97" s="9">
        <f t="shared" si="219"/>
        <v>53.457799999999999</v>
      </c>
      <c r="CF97" s="8">
        <f t="shared" si="221"/>
        <v>0</v>
      </c>
      <c r="CG97" s="10">
        <v>296</v>
      </c>
      <c r="CH97" s="2">
        <f t="shared" si="149"/>
        <v>0.44780000000002929</v>
      </c>
      <c r="CJ97" s="41">
        <f t="shared" si="184"/>
        <v>238</v>
      </c>
      <c r="CK97" s="42">
        <v>246</v>
      </c>
      <c r="CL97" s="42">
        <f t="shared" si="185"/>
        <v>8</v>
      </c>
      <c r="CM97" s="8">
        <v>170.36</v>
      </c>
      <c r="CN97" s="9">
        <f t="shared" si="150"/>
        <v>37.479200000000006</v>
      </c>
      <c r="CO97" s="8">
        <f t="shared" si="222"/>
        <v>0</v>
      </c>
      <c r="CP97" s="8">
        <f t="shared" si="222"/>
        <v>0</v>
      </c>
      <c r="CQ97" s="10">
        <f>SUMIF('BANCO JUN'!$B$2:$B$300,'EDC GENERAL'!$B97,'BANCO JUN'!$E$2:$E$300)</f>
        <v>0</v>
      </c>
      <c r="CR97" s="2">
        <f t="shared" si="151"/>
        <v>207.83920000000001</v>
      </c>
      <c r="CT97" s="10">
        <v>52</v>
      </c>
      <c r="CU97" s="42">
        <v>62</v>
      </c>
      <c r="CV97" s="42">
        <f t="shared" si="152"/>
        <v>10</v>
      </c>
      <c r="CW97" s="8">
        <f t="shared" si="223"/>
        <v>17</v>
      </c>
      <c r="CX97" s="8">
        <f t="shared" si="153"/>
        <v>170</v>
      </c>
      <c r="CY97" s="8">
        <f t="shared" si="223"/>
        <v>80</v>
      </c>
      <c r="CZ97" s="8">
        <f t="shared" si="223"/>
        <v>49</v>
      </c>
      <c r="DA97" s="10">
        <f>SUMIF('BANCO JUL'!$B$2:$B$300,'EDC GENERAL'!$B97,'BANCO JUL'!$E$2:$E$300)</f>
        <v>0</v>
      </c>
      <c r="DB97" s="10">
        <f t="shared" si="154"/>
        <v>-299</v>
      </c>
      <c r="DD97" s="42">
        <v>62</v>
      </c>
      <c r="DE97" s="42">
        <v>72</v>
      </c>
      <c r="DF97" s="42">
        <f t="shared" si="155"/>
        <v>10</v>
      </c>
      <c r="DG97" s="8">
        <f t="shared" si="224"/>
        <v>15</v>
      </c>
      <c r="DH97" s="8">
        <f t="shared" si="156"/>
        <v>150</v>
      </c>
      <c r="DI97" s="8">
        <f t="shared" si="224"/>
        <v>80</v>
      </c>
      <c r="DJ97" s="8">
        <f t="shared" si="224"/>
        <v>17</v>
      </c>
      <c r="DK97" s="10">
        <f>SUMIF('BANCO JUL'!$B$2:$B$300,'EDC GENERAL'!$B97,'BANCO JUL'!$E$2:$E$300)</f>
        <v>0</v>
      </c>
      <c r="DL97" s="10">
        <f t="shared" si="157"/>
        <v>-247</v>
      </c>
      <c r="DN97" s="42">
        <v>72</v>
      </c>
      <c r="DO97" s="42">
        <v>80</v>
      </c>
      <c r="DP97" s="42">
        <f t="shared" si="158"/>
        <v>8</v>
      </c>
      <c r="DQ97" s="8">
        <f t="shared" si="225"/>
        <v>16</v>
      </c>
      <c r="DR97" s="8">
        <f t="shared" si="159"/>
        <v>128</v>
      </c>
      <c r="DS97" s="8">
        <f t="shared" si="225"/>
        <v>80</v>
      </c>
      <c r="DT97" s="8">
        <f t="shared" si="225"/>
        <v>63</v>
      </c>
      <c r="DU97" s="10">
        <f>SUMIF('BANCO JUL'!$B$2:$B$300,'EDC GENERAL'!$B97,'BANCO JUL'!$E$2:$E$300)</f>
        <v>0</v>
      </c>
      <c r="DV97" s="10">
        <f t="shared" si="160"/>
        <v>-271</v>
      </c>
      <c r="DX97" s="42">
        <v>80</v>
      </c>
      <c r="DY97" s="42">
        <v>86</v>
      </c>
      <c r="DZ97" s="42">
        <f t="shared" si="161"/>
        <v>6</v>
      </c>
      <c r="EA97" s="8">
        <f t="shared" si="226"/>
        <v>15</v>
      </c>
      <c r="EB97" s="8">
        <f t="shared" si="162"/>
        <v>90</v>
      </c>
      <c r="EC97" s="8">
        <f t="shared" si="226"/>
        <v>80</v>
      </c>
      <c r="ED97" s="8">
        <f t="shared" si="226"/>
        <v>64</v>
      </c>
      <c r="EE97" s="10">
        <f>SUMIF('BANCO JUL'!$B$2:$B$300,'EDC GENERAL'!$B97,'BANCO JUL'!$E$2:$E$300)</f>
        <v>0</v>
      </c>
      <c r="EF97" s="10">
        <f t="shared" si="163"/>
        <v>-234</v>
      </c>
      <c r="EG97" s="24"/>
      <c r="EH97" s="42">
        <v>86</v>
      </c>
      <c r="EI97" s="42">
        <v>93.769000000000005</v>
      </c>
      <c r="EJ97" s="41">
        <f t="shared" si="164"/>
        <v>7.7690000000000055</v>
      </c>
      <c r="EK97" s="8">
        <f t="shared" si="227"/>
        <v>13.01</v>
      </c>
      <c r="EL97" s="8">
        <f t="shared" si="165"/>
        <v>101.07469000000007</v>
      </c>
      <c r="EM97" s="8">
        <f t="shared" si="227"/>
        <v>80</v>
      </c>
      <c r="EN97" s="8">
        <f t="shared" si="227"/>
        <v>21.79</v>
      </c>
      <c r="EO97" s="10">
        <f>SUMIF('BANCO NOV'!$B$2:$B$300,'EDC GENERAL'!$B97,'BANCO NOV'!$E$2:$E$300)</f>
        <v>0</v>
      </c>
      <c r="EP97" s="10">
        <f t="shared" si="166"/>
        <v>-202.86469000000008</v>
      </c>
      <c r="EQ97" s="24">
        <f t="shared" si="167"/>
        <v>202.86469000000008</v>
      </c>
      <c r="ER97" s="42">
        <v>93.769000000000005</v>
      </c>
      <c r="ES97" s="42">
        <v>101.78</v>
      </c>
      <c r="ET97" s="42">
        <f t="shared" si="168"/>
        <v>8.0109999999999957</v>
      </c>
      <c r="EU97" s="8">
        <f t="shared" si="228"/>
        <v>19.78</v>
      </c>
      <c r="EV97" s="8">
        <f t="shared" si="169"/>
        <v>158.45757999999992</v>
      </c>
      <c r="EW97" s="8">
        <f t="shared" si="228"/>
        <v>80</v>
      </c>
      <c r="EX97" s="8">
        <f t="shared" si="228"/>
        <v>62.02</v>
      </c>
      <c r="EY97" s="10">
        <f>SUMIF('BANCO DIC'!$B$2:$B$300,'EDC GENERAL'!$B97,'BANCO DIC'!$E$2:$E$300)</f>
        <v>0</v>
      </c>
      <c r="EZ97" s="10">
        <f t="shared" si="170"/>
        <v>-300.47757999999993</v>
      </c>
      <c r="FA97" s="24">
        <f t="shared" si="171"/>
        <v>300.47757999999993</v>
      </c>
      <c r="FB97" s="42">
        <v>101.78</v>
      </c>
      <c r="FC97" s="42">
        <v>109</v>
      </c>
      <c r="FD97" s="42">
        <f t="shared" si="172"/>
        <v>7.2199999999999989</v>
      </c>
      <c r="FE97" s="8">
        <f t="shared" si="229"/>
        <v>14.68234064785789</v>
      </c>
      <c r="FF97" s="8">
        <f t="shared" si="173"/>
        <v>106.00649947753395</v>
      </c>
      <c r="FG97" s="8">
        <f t="shared" si="229"/>
        <v>80</v>
      </c>
      <c r="FH97" s="8">
        <f t="shared" si="229"/>
        <v>26.942462147335423</v>
      </c>
      <c r="FI97" s="10">
        <f>SUMIF('BANCO DIC'!$B$2:$B$300,'EDC GENERAL'!$B97,'BANCO DIC'!$E$2:$E$300)</f>
        <v>0</v>
      </c>
      <c r="FJ97" s="10">
        <f t="shared" si="174"/>
        <v>-212.94896162486938</v>
      </c>
      <c r="FK97" s="24">
        <f t="shared" si="175"/>
        <v>212.94896162486938</v>
      </c>
      <c r="FL97" s="42">
        <v>109</v>
      </c>
      <c r="FM97" s="42"/>
      <c r="FN97" s="42">
        <f t="shared" si="176"/>
        <v>-109</v>
      </c>
      <c r="FO97" s="8">
        <f t="shared" si="230"/>
        <v>19.78</v>
      </c>
      <c r="FP97" s="8">
        <f t="shared" si="177"/>
        <v>-2156.02</v>
      </c>
      <c r="FQ97" s="8">
        <f t="shared" si="230"/>
        <v>80</v>
      </c>
      <c r="FR97" s="8">
        <f t="shared" si="230"/>
        <v>62.02</v>
      </c>
      <c r="FS97" s="10">
        <f>SUMIF('BANCO DIC'!$B$2:$B$300,'EDC GENERAL'!$B97,'BANCO DIC'!$E$2:$E$300)</f>
        <v>0</v>
      </c>
      <c r="FT97" s="10">
        <f t="shared" si="178"/>
        <v>2014</v>
      </c>
    </row>
    <row r="98" spans="1:176" ht="15.75" outlineLevel="1" thickBot="1" x14ac:dyDescent="0.3">
      <c r="A98" s="11" t="s">
        <v>508</v>
      </c>
      <c r="B98" s="74" t="s">
        <v>333</v>
      </c>
      <c r="C98" s="66"/>
      <c r="D98" s="12"/>
      <c r="E98" s="12"/>
      <c r="F98" s="63"/>
      <c r="G98" s="74"/>
      <c r="H98" s="74"/>
      <c r="I98" s="63"/>
      <c r="J98" s="66"/>
      <c r="L98" s="66"/>
      <c r="M98" s="12"/>
      <c r="N98" s="12"/>
      <c r="O98" s="63"/>
      <c r="P98" s="74"/>
      <c r="Q98" s="74"/>
      <c r="R98" s="63"/>
      <c r="S98" s="66"/>
      <c r="V98" s="13"/>
      <c r="W98" s="13"/>
      <c r="X98" s="13"/>
      <c r="Y98" s="13"/>
      <c r="Z98" s="13"/>
      <c r="AA98" s="13"/>
      <c r="AC98" s="74">
        <v>0.86</v>
      </c>
      <c r="AD98" s="8"/>
      <c r="AE98" s="8"/>
      <c r="AF98" s="8"/>
      <c r="AG98" s="8"/>
      <c r="AH98" s="8"/>
      <c r="AI98" s="10">
        <f t="shared" si="217"/>
        <v>0</v>
      </c>
      <c r="AJ98" s="74"/>
      <c r="AK98" s="32">
        <f t="shared" si="137"/>
        <v>0.86</v>
      </c>
      <c r="AL98" s="54">
        <v>1000</v>
      </c>
      <c r="AM98" s="55">
        <v>538</v>
      </c>
      <c r="AN98" s="41">
        <v>500</v>
      </c>
      <c r="AO98" s="9">
        <v>500</v>
      </c>
      <c r="AP98" s="8"/>
      <c r="AQ98" s="8"/>
      <c r="AR98" s="8">
        <v>-2038</v>
      </c>
      <c r="AS98" s="2">
        <f t="shared" si="186"/>
        <v>2538</v>
      </c>
      <c r="AT98" s="2">
        <f t="shared" si="187"/>
        <v>-500</v>
      </c>
      <c r="AU98" s="24">
        <f t="shared" si="138"/>
        <v>-2038</v>
      </c>
      <c r="AV98" s="54">
        <v>140</v>
      </c>
      <c r="AW98" s="54">
        <v>145</v>
      </c>
      <c r="AX98" s="41">
        <f t="shared" si="112"/>
        <v>5</v>
      </c>
      <c r="AY98" s="8">
        <v>24.71</v>
      </c>
      <c r="AZ98" s="9">
        <f t="shared" si="188"/>
        <v>123.55000000000001</v>
      </c>
      <c r="BA98" s="9">
        <v>183</v>
      </c>
      <c r="BB98" s="8">
        <v>-300</v>
      </c>
      <c r="BC98" s="2">
        <f t="shared" si="139"/>
        <v>306.55</v>
      </c>
      <c r="BD98" s="2">
        <f t="shared" si="140"/>
        <v>6.5500000000000114</v>
      </c>
      <c r="BE98" s="24">
        <f t="shared" si="141"/>
        <v>6.5500000000000114</v>
      </c>
      <c r="BF98" s="42">
        <f t="shared" si="220"/>
        <v>145</v>
      </c>
      <c r="BG98" s="41">
        <v>152</v>
      </c>
      <c r="BH98" s="41">
        <f t="shared" si="142"/>
        <v>7</v>
      </c>
      <c r="BI98" s="9">
        <f t="shared" si="190"/>
        <v>334.14580000000001</v>
      </c>
      <c r="BJ98" s="9">
        <v>273.89</v>
      </c>
      <c r="BK98" s="9">
        <f t="shared" si="191"/>
        <v>60.255800000000001</v>
      </c>
      <c r="BL98" s="9">
        <v>-340</v>
      </c>
      <c r="BM98" s="10">
        <f>SUMIF(ENERO!$B$2:$B$900,'EDC GENERAL'!$B98,ENERO!$E$2:$E$900)</f>
        <v>0</v>
      </c>
      <c r="BN98" s="10">
        <f t="shared" si="143"/>
        <v>5.8541999999999916</v>
      </c>
      <c r="BO98" s="24">
        <f t="shared" si="144"/>
        <v>-5.8541999999999916</v>
      </c>
      <c r="BP98" s="41">
        <f t="shared" si="180"/>
        <v>152</v>
      </c>
      <c r="BQ98" s="41">
        <v>160</v>
      </c>
      <c r="BR98" s="41">
        <f t="shared" si="145"/>
        <v>8</v>
      </c>
      <c r="BS98" s="9">
        <f t="shared" si="192"/>
        <v>353.98299999999995</v>
      </c>
      <c r="BT98" s="9">
        <v>290.14999999999998</v>
      </c>
      <c r="BU98" s="9">
        <f t="shared" si="146"/>
        <v>63.832999999999998</v>
      </c>
      <c r="BV98" s="9">
        <v>-353</v>
      </c>
      <c r="BW98" s="10">
        <f>SUMIF(ENERO!$B$2:$B$900,'EDC GENERAL'!$B98,ENERO!$E$2:$E$900)</f>
        <v>0</v>
      </c>
      <c r="BX98" s="10">
        <f t="shared" si="147"/>
        <v>-0.98299999999994725</v>
      </c>
      <c r="BY98" s="24">
        <f t="shared" si="148"/>
        <v>0.98299999999994725</v>
      </c>
      <c r="BZ98" s="41">
        <f t="shared" si="193"/>
        <v>160</v>
      </c>
      <c r="CA98" s="42">
        <v>166</v>
      </c>
      <c r="CB98" s="41">
        <f t="shared" si="181"/>
        <v>6</v>
      </c>
      <c r="CC98" s="24">
        <f t="shared" si="182"/>
        <v>314.9674</v>
      </c>
      <c r="CD98" s="8">
        <v>258.17</v>
      </c>
      <c r="CE98" s="9">
        <f t="shared" si="219"/>
        <v>56.797400000000003</v>
      </c>
      <c r="CF98" s="8">
        <f t="shared" si="221"/>
        <v>0</v>
      </c>
      <c r="CG98" s="10">
        <v>303</v>
      </c>
      <c r="CH98" s="2">
        <f t="shared" si="149"/>
        <v>11.967399999999998</v>
      </c>
      <c r="CJ98" s="41">
        <f t="shared" si="184"/>
        <v>166</v>
      </c>
      <c r="CK98" s="42">
        <v>175</v>
      </c>
      <c r="CL98" s="42">
        <f t="shared" si="185"/>
        <v>9</v>
      </c>
      <c r="CM98" s="8">
        <v>187.4</v>
      </c>
      <c r="CN98" s="9">
        <f t="shared" si="150"/>
        <v>41.228000000000002</v>
      </c>
      <c r="CO98" s="8">
        <f t="shared" si="222"/>
        <v>0</v>
      </c>
      <c r="CP98" s="8">
        <f t="shared" si="222"/>
        <v>0</v>
      </c>
      <c r="CQ98" s="10">
        <f>SUMIF('BANCO JUN'!$B$2:$B$300,'EDC GENERAL'!$B98,'BANCO JUN'!$E$2:$E$300)</f>
        <v>0</v>
      </c>
      <c r="CR98" s="2">
        <f t="shared" si="151"/>
        <v>228.62800000000001</v>
      </c>
      <c r="CT98" s="10">
        <v>37</v>
      </c>
      <c r="CU98" s="42">
        <v>49</v>
      </c>
      <c r="CV98" s="42">
        <f t="shared" si="152"/>
        <v>12</v>
      </c>
      <c r="CW98" s="8">
        <f t="shared" si="223"/>
        <v>17</v>
      </c>
      <c r="CX98" s="8">
        <f t="shared" si="153"/>
        <v>204</v>
      </c>
      <c r="CY98" s="8">
        <f t="shared" si="223"/>
        <v>80</v>
      </c>
      <c r="CZ98" s="8">
        <f t="shared" si="223"/>
        <v>49</v>
      </c>
      <c r="DA98" s="10">
        <f>SUMIF('BANCO JUL'!$B$2:$B$300,'EDC GENERAL'!$B98,'BANCO JUL'!$E$2:$E$300)</f>
        <v>0</v>
      </c>
      <c r="DB98" s="10">
        <f t="shared" si="154"/>
        <v>-333</v>
      </c>
      <c r="DD98" s="42">
        <v>49</v>
      </c>
      <c r="DE98" s="42">
        <v>58</v>
      </c>
      <c r="DF98" s="42">
        <f t="shared" si="155"/>
        <v>9</v>
      </c>
      <c r="DG98" s="8">
        <f t="shared" si="224"/>
        <v>15</v>
      </c>
      <c r="DH98" s="8">
        <f t="shared" si="156"/>
        <v>135</v>
      </c>
      <c r="DI98" s="8">
        <f t="shared" si="224"/>
        <v>80</v>
      </c>
      <c r="DJ98" s="8">
        <f t="shared" si="224"/>
        <v>17</v>
      </c>
      <c r="DK98" s="10">
        <f>SUMIF('BANCO JUL'!$B$2:$B$300,'EDC GENERAL'!$B98,'BANCO JUL'!$E$2:$E$300)</f>
        <v>0</v>
      </c>
      <c r="DL98" s="10">
        <f t="shared" si="157"/>
        <v>-232</v>
      </c>
      <c r="DN98" s="42">
        <v>58</v>
      </c>
      <c r="DO98" s="42">
        <v>66</v>
      </c>
      <c r="DP98" s="42">
        <f t="shared" si="158"/>
        <v>8</v>
      </c>
      <c r="DQ98" s="8">
        <f t="shared" si="225"/>
        <v>16</v>
      </c>
      <c r="DR98" s="8">
        <f t="shared" si="159"/>
        <v>128</v>
      </c>
      <c r="DS98" s="8">
        <f t="shared" si="225"/>
        <v>80</v>
      </c>
      <c r="DT98" s="8">
        <f t="shared" si="225"/>
        <v>63</v>
      </c>
      <c r="DU98" s="10">
        <f>SUMIF('BANCO JUL'!$B$2:$B$300,'EDC GENERAL'!$B98,'BANCO JUL'!$E$2:$E$300)</f>
        <v>0</v>
      </c>
      <c r="DV98" s="10">
        <f t="shared" si="160"/>
        <v>-271</v>
      </c>
      <c r="DX98" s="42">
        <v>66</v>
      </c>
      <c r="DY98" s="42">
        <v>76</v>
      </c>
      <c r="DZ98" s="42">
        <f t="shared" si="161"/>
        <v>10</v>
      </c>
      <c r="EA98" s="8">
        <f t="shared" si="226"/>
        <v>15</v>
      </c>
      <c r="EB98" s="8">
        <f t="shared" si="162"/>
        <v>150</v>
      </c>
      <c r="EC98" s="8">
        <f t="shared" si="226"/>
        <v>80</v>
      </c>
      <c r="ED98" s="8">
        <f t="shared" si="226"/>
        <v>64</v>
      </c>
      <c r="EE98" s="10">
        <f>SUMIF('BANCO JUL'!$B$2:$B$300,'EDC GENERAL'!$B98,'BANCO JUL'!$E$2:$E$300)</f>
        <v>0</v>
      </c>
      <c r="EF98" s="10">
        <f t="shared" si="163"/>
        <v>-294</v>
      </c>
      <c r="EG98" s="24"/>
      <c r="EH98" s="42">
        <v>76</v>
      </c>
      <c r="EI98" s="42">
        <v>82.930999999999997</v>
      </c>
      <c r="EJ98" s="41">
        <f t="shared" si="164"/>
        <v>6.9309999999999974</v>
      </c>
      <c r="EK98" s="8">
        <f t="shared" si="227"/>
        <v>13.01</v>
      </c>
      <c r="EL98" s="8">
        <f t="shared" si="165"/>
        <v>90.172309999999968</v>
      </c>
      <c r="EM98" s="8">
        <f t="shared" si="227"/>
        <v>80</v>
      </c>
      <c r="EN98" s="8">
        <f t="shared" si="227"/>
        <v>21.79</v>
      </c>
      <c r="EO98" s="10">
        <f>SUMIF('BANCO NOV'!$B$2:$B$300,'EDC GENERAL'!$B98,'BANCO NOV'!$E$2:$E$300)</f>
        <v>0</v>
      </c>
      <c r="EP98" s="10">
        <f t="shared" si="166"/>
        <v>-191.96230999999997</v>
      </c>
      <c r="EQ98" s="24">
        <f t="shared" si="167"/>
        <v>191.96230999999997</v>
      </c>
      <c r="ER98" s="42">
        <v>82.930999999999997</v>
      </c>
      <c r="ES98" s="42">
        <v>89</v>
      </c>
      <c r="ET98" s="42">
        <f t="shared" si="168"/>
        <v>6.0690000000000026</v>
      </c>
      <c r="EU98" s="8">
        <f t="shared" si="228"/>
        <v>19.78</v>
      </c>
      <c r="EV98" s="8">
        <f t="shared" si="169"/>
        <v>120.04482000000006</v>
      </c>
      <c r="EW98" s="8">
        <f t="shared" si="228"/>
        <v>80</v>
      </c>
      <c r="EX98" s="8">
        <f t="shared" si="228"/>
        <v>62.02</v>
      </c>
      <c r="EY98" s="10">
        <f>SUMIF('BANCO DIC'!$B$2:$B$300,'EDC GENERAL'!$B98,'BANCO DIC'!$E$2:$E$300)</f>
        <v>0</v>
      </c>
      <c r="EZ98" s="10">
        <f t="shared" si="170"/>
        <v>-262.06482000000005</v>
      </c>
      <c r="FA98" s="24">
        <f t="shared" si="171"/>
        <v>262.06482000000005</v>
      </c>
      <c r="FB98" s="42">
        <v>89</v>
      </c>
      <c r="FC98" s="42">
        <v>97</v>
      </c>
      <c r="FD98" s="42">
        <f t="shared" si="172"/>
        <v>8</v>
      </c>
      <c r="FE98" s="8">
        <f t="shared" si="229"/>
        <v>14.68234064785789</v>
      </c>
      <c r="FF98" s="8">
        <f t="shared" si="173"/>
        <v>117.45872518286312</v>
      </c>
      <c r="FG98" s="8">
        <f t="shared" si="229"/>
        <v>80</v>
      </c>
      <c r="FH98" s="8">
        <f t="shared" si="229"/>
        <v>26.942462147335423</v>
      </c>
      <c r="FI98" s="10">
        <f>SUMIF('BANCO DIC'!$B$2:$B$300,'EDC GENERAL'!$B98,'BANCO DIC'!$E$2:$E$300)</f>
        <v>0</v>
      </c>
      <c r="FJ98" s="10">
        <f t="shared" si="174"/>
        <v>-224.40118733019855</v>
      </c>
      <c r="FK98" s="24">
        <f t="shared" si="175"/>
        <v>224.40118733019855</v>
      </c>
      <c r="FL98" s="42">
        <v>97</v>
      </c>
      <c r="FM98" s="42"/>
      <c r="FN98" s="42">
        <f t="shared" si="176"/>
        <v>-97</v>
      </c>
      <c r="FO98" s="8">
        <f t="shared" si="230"/>
        <v>19.78</v>
      </c>
      <c r="FP98" s="8">
        <f t="shared" si="177"/>
        <v>-1918.66</v>
      </c>
      <c r="FQ98" s="8">
        <f t="shared" si="230"/>
        <v>80</v>
      </c>
      <c r="FR98" s="8">
        <f t="shared" si="230"/>
        <v>62.02</v>
      </c>
      <c r="FS98" s="10">
        <f>SUMIF('BANCO DIC'!$B$2:$B$300,'EDC GENERAL'!$B98,'BANCO DIC'!$E$2:$E$300)</f>
        <v>0</v>
      </c>
      <c r="FT98" s="10">
        <f t="shared" si="178"/>
        <v>1776.64</v>
      </c>
    </row>
    <row r="99" spans="1:176" ht="15.75" outlineLevel="1" thickBot="1" x14ac:dyDescent="0.3">
      <c r="A99" s="11" t="s">
        <v>509</v>
      </c>
      <c r="B99" s="74" t="s">
        <v>334</v>
      </c>
      <c r="C99" s="66"/>
      <c r="D99" s="12"/>
      <c r="E99" s="12"/>
      <c r="F99" s="63"/>
      <c r="G99" s="74"/>
      <c r="H99" s="74"/>
      <c r="I99" s="63"/>
      <c r="J99" s="66"/>
      <c r="L99" s="66"/>
      <c r="M99" s="12"/>
      <c r="N99" s="12"/>
      <c r="O99" s="63"/>
      <c r="P99" s="74"/>
      <c r="Q99" s="74"/>
      <c r="R99" s="63"/>
      <c r="S99" s="66"/>
      <c r="V99" s="13"/>
      <c r="W99" s="13"/>
      <c r="X99" s="13"/>
      <c r="Y99" s="13"/>
      <c r="Z99" s="13"/>
      <c r="AA99" s="13"/>
      <c r="AC99" s="74">
        <v>0.87</v>
      </c>
      <c r="AD99" s="8"/>
      <c r="AE99" s="8"/>
      <c r="AF99" s="8"/>
      <c r="AG99" s="8"/>
      <c r="AH99" s="8"/>
      <c r="AI99" s="10">
        <f t="shared" si="217"/>
        <v>0</v>
      </c>
      <c r="AJ99" s="74"/>
      <c r="AK99" s="32">
        <f t="shared" si="137"/>
        <v>0.87</v>
      </c>
      <c r="AL99" s="54">
        <v>1000</v>
      </c>
      <c r="AM99" s="55">
        <v>538</v>
      </c>
      <c r="AN99" s="41">
        <v>500</v>
      </c>
      <c r="AO99" s="9">
        <v>500</v>
      </c>
      <c r="AP99" s="8"/>
      <c r="AQ99" s="8"/>
      <c r="AR99" s="8"/>
      <c r="AS99" s="2">
        <f t="shared" si="186"/>
        <v>2538</v>
      </c>
      <c r="AT99" s="2">
        <f t="shared" si="187"/>
        <v>-2538</v>
      </c>
      <c r="AU99" s="24">
        <f t="shared" si="138"/>
        <v>0</v>
      </c>
      <c r="AV99" s="54">
        <v>69</v>
      </c>
      <c r="AW99" s="54">
        <v>69</v>
      </c>
      <c r="AX99" s="41">
        <f t="shared" si="112"/>
        <v>0</v>
      </c>
      <c r="AY99" s="8">
        <v>24.71</v>
      </c>
      <c r="AZ99" s="9">
        <f t="shared" si="188"/>
        <v>0</v>
      </c>
      <c r="BA99" s="9">
        <v>183</v>
      </c>
      <c r="BB99" s="8"/>
      <c r="BC99" s="2">
        <f t="shared" si="139"/>
        <v>183</v>
      </c>
      <c r="BD99" s="2">
        <f t="shared" si="140"/>
        <v>183</v>
      </c>
      <c r="BE99" s="24">
        <f t="shared" si="141"/>
        <v>183</v>
      </c>
      <c r="BF99" s="42">
        <f t="shared" si="220"/>
        <v>69</v>
      </c>
      <c r="BG99" s="41">
        <v>69</v>
      </c>
      <c r="BH99" s="41">
        <f t="shared" si="142"/>
        <v>0</v>
      </c>
      <c r="BI99" s="9">
        <f t="shared" si="190"/>
        <v>212.60940000000002</v>
      </c>
      <c r="BJ99" s="9">
        <v>174.27</v>
      </c>
      <c r="BK99" s="9">
        <f t="shared" si="191"/>
        <v>38.339400000000005</v>
      </c>
      <c r="BL99" s="9"/>
      <c r="BM99" s="10">
        <f>SUMIF(ENERO!$B$2:$B$900,'EDC GENERAL'!$B99,ENERO!$E$2:$E$900)</f>
        <v>0</v>
      </c>
      <c r="BN99" s="10">
        <f t="shared" si="143"/>
        <v>-212.60940000000002</v>
      </c>
      <c r="BO99" s="24">
        <f t="shared" si="144"/>
        <v>212.60940000000002</v>
      </c>
      <c r="BP99" s="41">
        <f t="shared" si="180"/>
        <v>69</v>
      </c>
      <c r="BQ99" s="41">
        <v>69</v>
      </c>
      <c r="BR99" s="41">
        <f t="shared" si="145"/>
        <v>0</v>
      </c>
      <c r="BS99" s="9">
        <f t="shared" si="192"/>
        <v>212.60940000000002</v>
      </c>
      <c r="BT99" s="9">
        <v>174.27</v>
      </c>
      <c r="BU99" s="9">
        <f t="shared" si="146"/>
        <v>38.339400000000005</v>
      </c>
      <c r="BV99" s="9">
        <f t="shared" si="218"/>
        <v>0</v>
      </c>
      <c r="BW99" s="10">
        <f>SUMIF(ENERO!$B$2:$B$900,'EDC GENERAL'!$B99,ENERO!$E$2:$E$900)</f>
        <v>0</v>
      </c>
      <c r="BX99" s="10">
        <f t="shared" si="147"/>
        <v>-212.60940000000002</v>
      </c>
      <c r="BY99" s="24">
        <f t="shared" si="148"/>
        <v>212.60940000000002</v>
      </c>
      <c r="BZ99" s="41">
        <f t="shared" si="193"/>
        <v>69</v>
      </c>
      <c r="CA99" s="42">
        <v>69</v>
      </c>
      <c r="CB99" s="41">
        <f t="shared" si="181"/>
        <v>0</v>
      </c>
      <c r="CC99" s="24">
        <f t="shared" si="182"/>
        <v>212.60940000000002</v>
      </c>
      <c r="CD99" s="8">
        <v>174.27</v>
      </c>
      <c r="CE99" s="9">
        <f t="shared" si="219"/>
        <v>38.339400000000005</v>
      </c>
      <c r="CF99" s="8">
        <f t="shared" si="221"/>
        <v>0</v>
      </c>
      <c r="CG99" s="10">
        <f>SUMIF('BANCO MAY'!$B$2:$B$300,'EDC GENERAL'!$B99,'BANCO MAY'!$E$2:$E$300)</f>
        <v>0</v>
      </c>
      <c r="CH99" s="2">
        <f t="shared" si="149"/>
        <v>212.60940000000002</v>
      </c>
      <c r="CJ99" s="41">
        <f t="shared" si="184"/>
        <v>69</v>
      </c>
      <c r="CK99" s="42">
        <v>69</v>
      </c>
      <c r="CL99" s="42">
        <v>1</v>
      </c>
      <c r="CM99" s="8">
        <v>65.98</v>
      </c>
      <c r="CN99" s="9">
        <f t="shared" si="150"/>
        <v>14.515600000000001</v>
      </c>
      <c r="CO99" s="8">
        <f t="shared" si="222"/>
        <v>0</v>
      </c>
      <c r="CP99" s="8">
        <f t="shared" si="222"/>
        <v>0</v>
      </c>
      <c r="CQ99" s="10">
        <f>SUMIF('BANCO JUN'!$B$2:$B$300,'EDC GENERAL'!$B99,'BANCO JUN'!$E$2:$E$300)</f>
        <v>0</v>
      </c>
      <c r="CR99" s="2">
        <f t="shared" si="151"/>
        <v>80.49560000000001</v>
      </c>
      <c r="CT99" s="10">
        <v>31</v>
      </c>
      <c r="CU99" s="42">
        <v>45</v>
      </c>
      <c r="CV99" s="42">
        <f t="shared" si="152"/>
        <v>14</v>
      </c>
      <c r="CW99" s="8">
        <f t="shared" si="223"/>
        <v>17</v>
      </c>
      <c r="CX99" s="8">
        <f t="shared" si="153"/>
        <v>238</v>
      </c>
      <c r="CY99" s="8">
        <f t="shared" si="223"/>
        <v>80</v>
      </c>
      <c r="CZ99" s="8">
        <f t="shared" si="223"/>
        <v>49</v>
      </c>
      <c r="DA99" s="10">
        <f>SUMIF('BANCO JUL'!$B$2:$B$300,'EDC GENERAL'!$B99,'BANCO JUL'!$E$2:$E$300)</f>
        <v>0</v>
      </c>
      <c r="DB99" s="10">
        <f t="shared" si="154"/>
        <v>-367</v>
      </c>
      <c r="DD99" s="42">
        <v>45</v>
      </c>
      <c r="DE99" s="42">
        <v>54</v>
      </c>
      <c r="DF99" s="42">
        <f t="shared" si="155"/>
        <v>9</v>
      </c>
      <c r="DG99" s="8">
        <f t="shared" si="224"/>
        <v>15</v>
      </c>
      <c r="DH99" s="8">
        <f t="shared" si="156"/>
        <v>135</v>
      </c>
      <c r="DI99" s="8">
        <f t="shared" si="224"/>
        <v>80</v>
      </c>
      <c r="DJ99" s="8">
        <f t="shared" si="224"/>
        <v>17</v>
      </c>
      <c r="DK99" s="10">
        <f>SUMIF('BANCO JUL'!$B$2:$B$300,'EDC GENERAL'!$B99,'BANCO JUL'!$E$2:$E$300)</f>
        <v>0</v>
      </c>
      <c r="DL99" s="10">
        <f t="shared" si="157"/>
        <v>-232</v>
      </c>
      <c r="DN99" s="42">
        <v>54</v>
      </c>
      <c r="DO99" s="42">
        <v>63</v>
      </c>
      <c r="DP99" s="42">
        <f t="shared" si="158"/>
        <v>9</v>
      </c>
      <c r="DQ99" s="8">
        <f t="shared" si="225"/>
        <v>16</v>
      </c>
      <c r="DR99" s="8">
        <f t="shared" si="159"/>
        <v>144</v>
      </c>
      <c r="DS99" s="8">
        <f t="shared" si="225"/>
        <v>80</v>
      </c>
      <c r="DT99" s="8">
        <f t="shared" si="225"/>
        <v>63</v>
      </c>
      <c r="DU99" s="10">
        <f>SUMIF('BANCO JUL'!$B$2:$B$300,'EDC GENERAL'!$B99,'BANCO JUL'!$E$2:$E$300)</f>
        <v>0</v>
      </c>
      <c r="DV99" s="10">
        <f t="shared" si="160"/>
        <v>-287</v>
      </c>
      <c r="DX99" s="42">
        <v>63</v>
      </c>
      <c r="DY99" s="42">
        <v>70</v>
      </c>
      <c r="DZ99" s="42">
        <f t="shared" si="161"/>
        <v>7</v>
      </c>
      <c r="EA99" s="8">
        <f t="shared" si="226"/>
        <v>15</v>
      </c>
      <c r="EB99" s="8">
        <f t="shared" si="162"/>
        <v>105</v>
      </c>
      <c r="EC99" s="8">
        <f t="shared" si="226"/>
        <v>80</v>
      </c>
      <c r="ED99" s="8">
        <f t="shared" si="226"/>
        <v>64</v>
      </c>
      <c r="EE99" s="10">
        <f>SUMIF('BANCO JUL'!$B$2:$B$300,'EDC GENERAL'!$B99,'BANCO JUL'!$E$2:$E$300)</f>
        <v>0</v>
      </c>
      <c r="EF99" s="10">
        <f t="shared" si="163"/>
        <v>-249</v>
      </c>
      <c r="EG99" s="24"/>
      <c r="EH99" s="42">
        <v>70</v>
      </c>
      <c r="EI99" s="42">
        <v>78.45</v>
      </c>
      <c r="EJ99" s="41">
        <f t="shared" si="164"/>
        <v>8.4500000000000028</v>
      </c>
      <c r="EK99" s="8">
        <f t="shared" si="227"/>
        <v>13.01</v>
      </c>
      <c r="EL99" s="8">
        <f t="shared" si="165"/>
        <v>109.93450000000003</v>
      </c>
      <c r="EM99" s="8">
        <f t="shared" si="227"/>
        <v>80</v>
      </c>
      <c r="EN99" s="8">
        <f t="shared" si="227"/>
        <v>21.79</v>
      </c>
      <c r="EO99" s="10">
        <f>SUMIF('BANCO NOV'!$B$2:$B$300,'EDC GENERAL'!$B99,'BANCO NOV'!$E$2:$E$300)</f>
        <v>0</v>
      </c>
      <c r="EP99" s="10">
        <f t="shared" si="166"/>
        <v>-211.72450000000001</v>
      </c>
      <c r="EQ99" s="24">
        <f t="shared" si="167"/>
        <v>211.72450000000001</v>
      </c>
      <c r="ER99" s="42">
        <v>78.45</v>
      </c>
      <c r="ES99" s="42">
        <v>83.82</v>
      </c>
      <c r="ET99" s="42">
        <f t="shared" si="168"/>
        <v>5.3699999999999903</v>
      </c>
      <c r="EU99" s="8">
        <f t="shared" si="228"/>
        <v>19.78</v>
      </c>
      <c r="EV99" s="8">
        <f t="shared" si="169"/>
        <v>106.21859999999981</v>
      </c>
      <c r="EW99" s="8">
        <f t="shared" si="228"/>
        <v>80</v>
      </c>
      <c r="EX99" s="8">
        <f t="shared" si="228"/>
        <v>62.02</v>
      </c>
      <c r="EY99" s="10">
        <f>SUMIF('BANCO DIC'!$B$2:$B$300,'EDC GENERAL'!$B99,'BANCO DIC'!$E$2:$E$300)</f>
        <v>0</v>
      </c>
      <c r="EZ99" s="10">
        <f t="shared" si="170"/>
        <v>-248.23859999999982</v>
      </c>
      <c r="FA99" s="24">
        <f t="shared" si="171"/>
        <v>248.23859999999982</v>
      </c>
      <c r="FB99" s="42">
        <v>83.82</v>
      </c>
      <c r="FC99" s="42">
        <v>89</v>
      </c>
      <c r="FD99" s="42">
        <f t="shared" si="172"/>
        <v>5.1800000000000068</v>
      </c>
      <c r="FE99" s="8">
        <f t="shared" si="229"/>
        <v>14.68234064785789</v>
      </c>
      <c r="FF99" s="8">
        <f t="shared" si="173"/>
        <v>76.054524555903967</v>
      </c>
      <c r="FG99" s="8">
        <f t="shared" si="229"/>
        <v>80</v>
      </c>
      <c r="FH99" s="8">
        <f t="shared" si="229"/>
        <v>26.942462147335423</v>
      </c>
      <c r="FI99" s="10">
        <f>SUMIF('BANCO DIC'!$B$2:$B$300,'EDC GENERAL'!$B99,'BANCO DIC'!$E$2:$E$300)</f>
        <v>0</v>
      </c>
      <c r="FJ99" s="10">
        <f t="shared" si="174"/>
        <v>-182.9969867032394</v>
      </c>
      <c r="FK99" s="24">
        <f t="shared" si="175"/>
        <v>182.9969867032394</v>
      </c>
      <c r="FL99" s="42">
        <v>89</v>
      </c>
      <c r="FM99" s="42"/>
      <c r="FN99" s="42">
        <f t="shared" si="176"/>
        <v>-89</v>
      </c>
      <c r="FO99" s="8">
        <f t="shared" si="230"/>
        <v>19.78</v>
      </c>
      <c r="FP99" s="8">
        <f t="shared" si="177"/>
        <v>-1760.42</v>
      </c>
      <c r="FQ99" s="8">
        <f t="shared" si="230"/>
        <v>80</v>
      </c>
      <c r="FR99" s="8">
        <f t="shared" si="230"/>
        <v>62.02</v>
      </c>
      <c r="FS99" s="10">
        <f>SUMIF('BANCO DIC'!$B$2:$B$300,'EDC GENERAL'!$B99,'BANCO DIC'!$E$2:$E$300)</f>
        <v>0</v>
      </c>
      <c r="FT99" s="10">
        <f t="shared" si="178"/>
        <v>1618.4</v>
      </c>
    </row>
    <row r="100" spans="1:176" ht="15.75" outlineLevel="1" thickBot="1" x14ac:dyDescent="0.3">
      <c r="A100" s="11" t="s">
        <v>510</v>
      </c>
      <c r="B100" s="74" t="s">
        <v>335</v>
      </c>
      <c r="C100" s="66"/>
      <c r="D100" s="12"/>
      <c r="E100" s="12"/>
      <c r="F100" s="63"/>
      <c r="G100" s="74"/>
      <c r="H100" s="74"/>
      <c r="I100" s="63"/>
      <c r="J100" s="66"/>
      <c r="L100" s="66"/>
      <c r="M100" s="12"/>
      <c r="N100" s="12"/>
      <c r="O100" s="63"/>
      <c r="P100" s="74"/>
      <c r="Q100" s="74"/>
      <c r="R100" s="63"/>
      <c r="S100" s="66"/>
      <c r="V100" s="13"/>
      <c r="W100" s="13"/>
      <c r="X100" s="13"/>
      <c r="Y100" s="13"/>
      <c r="Z100" s="13"/>
      <c r="AA100" s="13"/>
      <c r="AC100" s="74">
        <v>0.88</v>
      </c>
      <c r="AD100" s="8"/>
      <c r="AE100" s="8"/>
      <c r="AF100" s="8"/>
      <c r="AG100" s="8"/>
      <c r="AH100" s="8"/>
      <c r="AI100" s="10">
        <f t="shared" si="217"/>
        <v>0</v>
      </c>
      <c r="AJ100" s="74"/>
      <c r="AK100" s="32">
        <f t="shared" si="137"/>
        <v>0.88</v>
      </c>
      <c r="AL100" s="54">
        <v>1000</v>
      </c>
      <c r="AM100" s="55">
        <v>538</v>
      </c>
      <c r="AN100" s="41">
        <v>500</v>
      </c>
      <c r="AO100" s="9">
        <v>500</v>
      </c>
      <c r="AP100" s="8"/>
      <c r="AQ100" s="8"/>
      <c r="AR100" s="8">
        <v>-2538</v>
      </c>
      <c r="AS100" s="2">
        <f t="shared" si="186"/>
        <v>2538</v>
      </c>
      <c r="AT100" s="2">
        <f t="shared" si="187"/>
        <v>0</v>
      </c>
      <c r="AU100" s="24">
        <f t="shared" si="138"/>
        <v>-2538</v>
      </c>
      <c r="AV100" s="54">
        <v>198</v>
      </c>
      <c r="AW100" s="54">
        <v>202</v>
      </c>
      <c r="AX100" s="41">
        <f t="shared" si="112"/>
        <v>4</v>
      </c>
      <c r="AY100" s="8">
        <v>24.71</v>
      </c>
      <c r="AZ100" s="9">
        <f t="shared" si="188"/>
        <v>98.84</v>
      </c>
      <c r="BA100" s="9">
        <v>183</v>
      </c>
      <c r="BB100" s="8">
        <v>-282</v>
      </c>
      <c r="BC100" s="2">
        <f t="shared" si="139"/>
        <v>281.84000000000003</v>
      </c>
      <c r="BD100" s="2">
        <f t="shared" si="140"/>
        <v>-0.15999999999996817</v>
      </c>
      <c r="BE100" s="24">
        <f t="shared" si="141"/>
        <v>-0.15999999999996817</v>
      </c>
      <c r="BF100" s="42">
        <f t="shared" si="220"/>
        <v>202</v>
      </c>
      <c r="BG100" s="41">
        <v>207</v>
      </c>
      <c r="BH100" s="41">
        <f t="shared" si="142"/>
        <v>5</v>
      </c>
      <c r="BI100" s="9">
        <f t="shared" si="190"/>
        <v>296.44780000000003</v>
      </c>
      <c r="BJ100" s="9">
        <v>242.99</v>
      </c>
      <c r="BK100" s="9">
        <f t="shared" si="191"/>
        <v>53.457799999999999</v>
      </c>
      <c r="BL100" s="9">
        <v>-296</v>
      </c>
      <c r="BM100" s="10">
        <f>SUMIF(ENERO!$B$2:$B$900,'EDC GENERAL'!$B100,ENERO!$E$2:$E$900)</f>
        <v>0</v>
      </c>
      <c r="BN100" s="10">
        <f t="shared" si="143"/>
        <v>-0.44780000000002929</v>
      </c>
      <c r="BO100" s="24">
        <f t="shared" si="144"/>
        <v>0.44780000000002929</v>
      </c>
      <c r="BP100" s="41">
        <f t="shared" si="180"/>
        <v>207</v>
      </c>
      <c r="BQ100" s="41">
        <v>213</v>
      </c>
      <c r="BR100" s="41">
        <f t="shared" si="145"/>
        <v>6</v>
      </c>
      <c r="BS100" s="9">
        <f t="shared" si="192"/>
        <v>314.9674</v>
      </c>
      <c r="BT100" s="9">
        <v>258.17</v>
      </c>
      <c r="BU100" s="9">
        <f t="shared" si="146"/>
        <v>56.797400000000003</v>
      </c>
      <c r="BV100" s="9">
        <v>-314</v>
      </c>
      <c r="BW100" s="10">
        <f>SUMIF(ENERO!$B$2:$B$900,'EDC GENERAL'!$B100,ENERO!$E$2:$E$900)</f>
        <v>0</v>
      </c>
      <c r="BX100" s="10">
        <f t="shared" si="147"/>
        <v>-0.96739999999999782</v>
      </c>
      <c r="BY100" s="24">
        <f t="shared" si="148"/>
        <v>0.96739999999999782</v>
      </c>
      <c r="BZ100" s="41">
        <f t="shared" si="193"/>
        <v>213</v>
      </c>
      <c r="CA100" s="42">
        <v>219</v>
      </c>
      <c r="CB100" s="41">
        <f t="shared" si="181"/>
        <v>6</v>
      </c>
      <c r="CC100" s="24">
        <f t="shared" si="182"/>
        <v>314.9674</v>
      </c>
      <c r="CD100" s="8">
        <v>258.17</v>
      </c>
      <c r="CE100" s="9">
        <f t="shared" si="219"/>
        <v>56.797400000000003</v>
      </c>
      <c r="CF100" s="8">
        <f t="shared" si="221"/>
        <v>0</v>
      </c>
      <c r="CG100" s="10">
        <f>SUMIF('BANCO MAY'!$B$2:$B$300,'EDC GENERAL'!$B100,'BANCO MAY'!$E$2:$E$300)</f>
        <v>0</v>
      </c>
      <c r="CH100" s="2">
        <f t="shared" si="149"/>
        <v>314.9674</v>
      </c>
      <c r="CJ100" s="41">
        <f t="shared" si="184"/>
        <v>219</v>
      </c>
      <c r="CK100" s="42">
        <v>226</v>
      </c>
      <c r="CL100" s="42">
        <f t="shared" si="185"/>
        <v>7</v>
      </c>
      <c r="CM100" s="8">
        <v>153.88999999999999</v>
      </c>
      <c r="CN100" s="9">
        <f t="shared" si="150"/>
        <v>33.855799999999995</v>
      </c>
      <c r="CO100" s="8">
        <f t="shared" si="222"/>
        <v>0</v>
      </c>
      <c r="CP100" s="8">
        <f t="shared" si="222"/>
        <v>0</v>
      </c>
      <c r="CQ100" s="10">
        <f>SUMIF('BANCO JUN'!$B$2:$B$300,'EDC GENERAL'!$B100,'BANCO JUN'!$E$2:$E$300)</f>
        <v>0</v>
      </c>
      <c r="CR100" s="2">
        <f t="shared" si="151"/>
        <v>187.74579999999997</v>
      </c>
      <c r="CT100" s="10">
        <v>36</v>
      </c>
      <c r="CU100" s="42">
        <v>43</v>
      </c>
      <c r="CV100" s="42">
        <f t="shared" si="152"/>
        <v>7</v>
      </c>
      <c r="CW100" s="8">
        <f t="shared" si="223"/>
        <v>17</v>
      </c>
      <c r="CX100" s="8">
        <f t="shared" si="153"/>
        <v>119</v>
      </c>
      <c r="CY100" s="8">
        <f t="shared" si="223"/>
        <v>80</v>
      </c>
      <c r="CZ100" s="8">
        <f t="shared" si="223"/>
        <v>49</v>
      </c>
      <c r="DA100" s="10">
        <f>SUMIF('BANCO JUL'!$B$2:$B$300,'EDC GENERAL'!$B100,'BANCO JUL'!$E$2:$E$300)</f>
        <v>0</v>
      </c>
      <c r="DB100" s="10">
        <f t="shared" si="154"/>
        <v>-248</v>
      </c>
      <c r="DD100" s="42">
        <v>43</v>
      </c>
      <c r="DE100" s="42">
        <v>52</v>
      </c>
      <c r="DF100" s="42">
        <f t="shared" si="155"/>
        <v>9</v>
      </c>
      <c r="DG100" s="8">
        <f t="shared" si="224"/>
        <v>15</v>
      </c>
      <c r="DH100" s="8">
        <f t="shared" si="156"/>
        <v>135</v>
      </c>
      <c r="DI100" s="8">
        <f t="shared" si="224"/>
        <v>80</v>
      </c>
      <c r="DJ100" s="8">
        <f t="shared" si="224"/>
        <v>17</v>
      </c>
      <c r="DK100" s="10">
        <f>SUMIF('BANCO JUL'!$B$2:$B$300,'EDC GENERAL'!$B100,'BANCO JUL'!$E$2:$E$300)</f>
        <v>0</v>
      </c>
      <c r="DL100" s="10">
        <f t="shared" si="157"/>
        <v>-232</v>
      </c>
      <c r="DN100" s="42">
        <v>52</v>
      </c>
      <c r="DO100" s="42">
        <v>58</v>
      </c>
      <c r="DP100" s="42">
        <f t="shared" si="158"/>
        <v>6</v>
      </c>
      <c r="DQ100" s="8">
        <f t="shared" si="225"/>
        <v>16</v>
      </c>
      <c r="DR100" s="8">
        <f t="shared" si="159"/>
        <v>96</v>
      </c>
      <c r="DS100" s="8">
        <f t="shared" si="225"/>
        <v>80</v>
      </c>
      <c r="DT100" s="8">
        <f t="shared" si="225"/>
        <v>63</v>
      </c>
      <c r="DU100" s="10">
        <f>SUMIF('BANCO JUL'!$B$2:$B$300,'EDC GENERAL'!$B100,'BANCO JUL'!$E$2:$E$300)</f>
        <v>0</v>
      </c>
      <c r="DV100" s="10">
        <f t="shared" si="160"/>
        <v>-239</v>
      </c>
      <c r="DX100" s="42">
        <v>58</v>
      </c>
      <c r="DY100" s="42">
        <v>70</v>
      </c>
      <c r="DZ100" s="42">
        <f t="shared" si="161"/>
        <v>12</v>
      </c>
      <c r="EA100" s="8">
        <f t="shared" si="226"/>
        <v>15</v>
      </c>
      <c r="EB100" s="8">
        <f t="shared" si="162"/>
        <v>180</v>
      </c>
      <c r="EC100" s="8">
        <f t="shared" si="226"/>
        <v>80</v>
      </c>
      <c r="ED100" s="8">
        <f t="shared" si="226"/>
        <v>64</v>
      </c>
      <c r="EE100" s="10">
        <f>SUMIF('BANCO JUL'!$B$2:$B$300,'EDC GENERAL'!$B100,'BANCO JUL'!$E$2:$E$300)</f>
        <v>0</v>
      </c>
      <c r="EF100" s="10">
        <f t="shared" si="163"/>
        <v>-324</v>
      </c>
      <c r="EG100" s="24"/>
      <c r="EH100" s="42">
        <v>70</v>
      </c>
      <c r="EI100" s="42">
        <v>78.064999999999998</v>
      </c>
      <c r="EJ100" s="41">
        <f t="shared" si="164"/>
        <v>8.0649999999999977</v>
      </c>
      <c r="EK100" s="8">
        <f t="shared" si="227"/>
        <v>13.01</v>
      </c>
      <c r="EL100" s="8">
        <f t="shared" si="165"/>
        <v>104.92564999999996</v>
      </c>
      <c r="EM100" s="8">
        <f t="shared" si="227"/>
        <v>80</v>
      </c>
      <c r="EN100" s="8">
        <f t="shared" si="227"/>
        <v>21.79</v>
      </c>
      <c r="EO100" s="10">
        <f>SUMIF('BANCO NOV'!$B$2:$B$300,'EDC GENERAL'!$B100,'BANCO NOV'!$E$2:$E$300)</f>
        <v>0</v>
      </c>
      <c r="EP100" s="10">
        <f t="shared" si="166"/>
        <v>-206.71564999999995</v>
      </c>
      <c r="EQ100" s="24">
        <f t="shared" si="167"/>
        <v>206.71564999999995</v>
      </c>
      <c r="ER100" s="42">
        <v>78.064999999999998</v>
      </c>
      <c r="ES100" s="42">
        <v>85.5</v>
      </c>
      <c r="ET100" s="42">
        <f t="shared" si="168"/>
        <v>7.4350000000000023</v>
      </c>
      <c r="EU100" s="8">
        <f t="shared" si="228"/>
        <v>19.78</v>
      </c>
      <c r="EV100" s="8">
        <f t="shared" si="169"/>
        <v>147.06430000000006</v>
      </c>
      <c r="EW100" s="8">
        <f t="shared" si="228"/>
        <v>80</v>
      </c>
      <c r="EX100" s="8">
        <f t="shared" si="228"/>
        <v>62.02</v>
      </c>
      <c r="EY100" s="10">
        <f>SUMIF('BANCO DIC'!$B$2:$B$300,'EDC GENERAL'!$B100,'BANCO DIC'!$E$2:$E$300)</f>
        <v>0</v>
      </c>
      <c r="EZ100" s="10">
        <f t="shared" si="170"/>
        <v>-289.08430000000004</v>
      </c>
      <c r="FA100" s="24">
        <f t="shared" si="171"/>
        <v>289.08430000000004</v>
      </c>
      <c r="FB100" s="42">
        <v>85.5</v>
      </c>
      <c r="FC100" s="42">
        <v>104</v>
      </c>
      <c r="FD100" s="42">
        <f t="shared" si="172"/>
        <v>18.5</v>
      </c>
      <c r="FE100" s="8">
        <f t="shared" si="229"/>
        <v>14.68234064785789</v>
      </c>
      <c r="FF100" s="8">
        <f t="shared" si="173"/>
        <v>271.62330198537097</v>
      </c>
      <c r="FG100" s="8">
        <f t="shared" si="229"/>
        <v>80</v>
      </c>
      <c r="FH100" s="8">
        <f t="shared" si="229"/>
        <v>26.942462147335423</v>
      </c>
      <c r="FI100" s="10">
        <f>SUMIF('BANCO DIC'!$B$2:$B$300,'EDC GENERAL'!$B100,'BANCO DIC'!$E$2:$E$300)</f>
        <v>0</v>
      </c>
      <c r="FJ100" s="10">
        <f t="shared" si="174"/>
        <v>-378.56576413270642</v>
      </c>
      <c r="FK100" s="24">
        <f t="shared" si="175"/>
        <v>378.56576413270642</v>
      </c>
      <c r="FL100" s="42">
        <v>104</v>
      </c>
      <c r="FM100" s="42"/>
      <c r="FN100" s="42">
        <f t="shared" si="176"/>
        <v>-104</v>
      </c>
      <c r="FO100" s="8">
        <f t="shared" si="230"/>
        <v>19.78</v>
      </c>
      <c r="FP100" s="8">
        <f t="shared" si="177"/>
        <v>-2057.12</v>
      </c>
      <c r="FQ100" s="8">
        <f t="shared" si="230"/>
        <v>80</v>
      </c>
      <c r="FR100" s="8">
        <f t="shared" si="230"/>
        <v>62.02</v>
      </c>
      <c r="FS100" s="10">
        <f>SUMIF('BANCO DIC'!$B$2:$B$300,'EDC GENERAL'!$B100,'BANCO DIC'!$E$2:$E$300)</f>
        <v>0</v>
      </c>
      <c r="FT100" s="10">
        <f t="shared" si="178"/>
        <v>1915.1</v>
      </c>
    </row>
    <row r="101" spans="1:176" ht="15.75" outlineLevel="1" thickBot="1" x14ac:dyDescent="0.3">
      <c r="A101" s="11" t="s">
        <v>511</v>
      </c>
      <c r="B101" s="74" t="s">
        <v>336</v>
      </c>
      <c r="C101" s="66"/>
      <c r="D101" s="12"/>
      <c r="E101" s="12"/>
      <c r="F101" s="63"/>
      <c r="G101" s="74"/>
      <c r="H101" s="74"/>
      <c r="I101" s="63"/>
      <c r="J101" s="66"/>
      <c r="L101" s="66"/>
      <c r="M101" s="12"/>
      <c r="N101" s="12"/>
      <c r="O101" s="63"/>
      <c r="P101" s="74"/>
      <c r="Q101" s="74"/>
      <c r="R101" s="63"/>
      <c r="S101" s="66"/>
      <c r="V101" s="13"/>
      <c r="W101" s="13"/>
      <c r="X101" s="13"/>
      <c r="Y101" s="13"/>
      <c r="Z101" s="13"/>
      <c r="AA101" s="13"/>
      <c r="AC101" s="74">
        <v>0.89</v>
      </c>
      <c r="AD101" s="8"/>
      <c r="AE101" s="8"/>
      <c r="AF101" s="8"/>
      <c r="AG101" s="8"/>
      <c r="AH101" s="8"/>
      <c r="AI101" s="10">
        <f t="shared" si="217"/>
        <v>0</v>
      </c>
      <c r="AJ101" s="74"/>
      <c r="AK101" s="32">
        <f t="shared" ref="AK101:AK135" si="231">AC101</f>
        <v>0.89</v>
      </c>
      <c r="AL101" s="54">
        <v>1000</v>
      </c>
      <c r="AM101" s="55">
        <v>538</v>
      </c>
      <c r="AN101" s="41">
        <v>500</v>
      </c>
      <c r="AO101" s="9">
        <v>500</v>
      </c>
      <c r="AP101" s="8"/>
      <c r="AQ101" s="8"/>
      <c r="AR101" s="8">
        <v>-2038</v>
      </c>
      <c r="AS101" s="2">
        <f t="shared" si="186"/>
        <v>2538</v>
      </c>
      <c r="AT101" s="2">
        <f t="shared" si="187"/>
        <v>-500</v>
      </c>
      <c r="AU101" s="24">
        <f t="shared" si="138"/>
        <v>-2038</v>
      </c>
      <c r="AV101" s="54">
        <v>68</v>
      </c>
      <c r="AW101" s="54">
        <v>70</v>
      </c>
      <c r="AX101" s="41">
        <f t="shared" si="112"/>
        <v>2</v>
      </c>
      <c r="AY101" s="8">
        <v>24.71</v>
      </c>
      <c r="AZ101" s="9">
        <f t="shared" si="188"/>
        <v>49.42</v>
      </c>
      <c r="BA101" s="9">
        <v>183</v>
      </c>
      <c r="BB101" s="8">
        <v>-232</v>
      </c>
      <c r="BC101" s="2">
        <f t="shared" si="139"/>
        <v>232.42000000000002</v>
      </c>
      <c r="BD101" s="2">
        <f t="shared" si="140"/>
        <v>0.42000000000001592</v>
      </c>
      <c r="BE101" s="24">
        <f t="shared" si="141"/>
        <v>0.42000000000001592</v>
      </c>
      <c r="BF101" s="42">
        <f t="shared" si="220"/>
        <v>70</v>
      </c>
      <c r="BG101" s="41">
        <v>71</v>
      </c>
      <c r="BH101" s="41">
        <f t="shared" si="142"/>
        <v>1</v>
      </c>
      <c r="BI101" s="9">
        <f t="shared" si="190"/>
        <v>228.28640000000001</v>
      </c>
      <c r="BJ101" s="9">
        <v>187.12</v>
      </c>
      <c r="BK101" s="9">
        <f t="shared" si="191"/>
        <v>41.166400000000003</v>
      </c>
      <c r="BL101" s="9">
        <f>-460-BB101</f>
        <v>-228</v>
      </c>
      <c r="BM101" s="10">
        <f>SUMIF(ENERO!$B$2:$B$900,'EDC GENERAL'!$B101,ENERO!$E$2:$E$900)</f>
        <v>0</v>
      </c>
      <c r="BN101" s="10">
        <f t="shared" si="143"/>
        <v>-0.28640000000001464</v>
      </c>
      <c r="BO101" s="24">
        <f t="shared" si="144"/>
        <v>0.28640000000001464</v>
      </c>
      <c r="BP101" s="41">
        <f t="shared" si="180"/>
        <v>71</v>
      </c>
      <c r="BQ101" s="41">
        <v>71</v>
      </c>
      <c r="BR101" s="41">
        <f t="shared" si="145"/>
        <v>0</v>
      </c>
      <c r="BS101" s="9">
        <f t="shared" si="192"/>
        <v>212.60940000000002</v>
      </c>
      <c r="BT101" s="9">
        <v>174.27</v>
      </c>
      <c r="BU101" s="9">
        <f t="shared" si="146"/>
        <v>38.339400000000005</v>
      </c>
      <c r="BV101" s="9">
        <v>-213</v>
      </c>
      <c r="BW101" s="10">
        <f>SUMIF(ENERO!$B$2:$B$900,'EDC GENERAL'!$B101,ENERO!$E$2:$E$900)</f>
        <v>0</v>
      </c>
      <c r="BX101" s="10">
        <f t="shared" si="147"/>
        <v>0.39059999999997785</v>
      </c>
      <c r="BY101" s="24">
        <f t="shared" si="148"/>
        <v>-0.39059999999997785</v>
      </c>
      <c r="BZ101" s="41">
        <f t="shared" si="193"/>
        <v>71</v>
      </c>
      <c r="CA101" s="42">
        <v>72</v>
      </c>
      <c r="CB101" s="41">
        <f t="shared" si="181"/>
        <v>1</v>
      </c>
      <c r="CC101" s="24">
        <f t="shared" si="182"/>
        <v>228.28640000000001</v>
      </c>
      <c r="CD101" s="8">
        <v>187.12</v>
      </c>
      <c r="CE101" s="9">
        <f t="shared" si="219"/>
        <v>41.166400000000003</v>
      </c>
      <c r="CF101" s="8">
        <f t="shared" si="221"/>
        <v>0</v>
      </c>
      <c r="CG101" s="10">
        <v>228</v>
      </c>
      <c r="CH101" s="2">
        <f t="shared" si="149"/>
        <v>0.28640000000001464</v>
      </c>
      <c r="CJ101" s="41">
        <f t="shared" si="184"/>
        <v>72</v>
      </c>
      <c r="CK101" s="42">
        <v>73</v>
      </c>
      <c r="CL101" s="42">
        <v>1</v>
      </c>
      <c r="CM101" s="8">
        <v>65.98</v>
      </c>
      <c r="CN101" s="9">
        <f t="shared" si="150"/>
        <v>14.515600000000001</v>
      </c>
      <c r="CO101" s="8">
        <f t="shared" si="222"/>
        <v>0</v>
      </c>
      <c r="CP101" s="8">
        <f t="shared" si="222"/>
        <v>0</v>
      </c>
      <c r="CQ101" s="10">
        <f>SUMIF('BANCO JUN'!$B$2:$B$300,'EDC GENERAL'!$B101,'BANCO JUN'!$E$2:$E$300)</f>
        <v>0</v>
      </c>
      <c r="CR101" s="2">
        <f t="shared" si="151"/>
        <v>80.49560000000001</v>
      </c>
      <c r="CT101" s="10">
        <v>7</v>
      </c>
      <c r="CU101" s="42">
        <v>12</v>
      </c>
      <c r="CV101" s="42">
        <f t="shared" si="152"/>
        <v>5</v>
      </c>
      <c r="CW101" s="8">
        <f t="shared" si="223"/>
        <v>17</v>
      </c>
      <c r="CX101" s="8">
        <f t="shared" si="153"/>
        <v>85</v>
      </c>
      <c r="CY101" s="8">
        <f t="shared" si="223"/>
        <v>80</v>
      </c>
      <c r="CZ101" s="8">
        <f t="shared" si="223"/>
        <v>49</v>
      </c>
      <c r="DA101" s="10">
        <f>SUMIF('BANCO JUL'!$B$2:$B$300,'EDC GENERAL'!$B101,'BANCO JUL'!$E$2:$E$300)</f>
        <v>0</v>
      </c>
      <c r="DB101" s="10">
        <f t="shared" si="154"/>
        <v>-214</v>
      </c>
      <c r="DD101" s="42">
        <v>12</v>
      </c>
      <c r="DE101" s="42">
        <v>18</v>
      </c>
      <c r="DF101" s="42">
        <f t="shared" si="155"/>
        <v>6</v>
      </c>
      <c r="DG101" s="8">
        <f t="shared" si="224"/>
        <v>15</v>
      </c>
      <c r="DH101" s="8">
        <f t="shared" si="156"/>
        <v>90</v>
      </c>
      <c r="DI101" s="8">
        <f t="shared" si="224"/>
        <v>80</v>
      </c>
      <c r="DJ101" s="8">
        <f t="shared" si="224"/>
        <v>17</v>
      </c>
      <c r="DK101" s="10">
        <f>SUMIF('BANCO JUL'!$B$2:$B$300,'EDC GENERAL'!$B101,'BANCO JUL'!$E$2:$E$300)</f>
        <v>0</v>
      </c>
      <c r="DL101" s="10">
        <f t="shared" si="157"/>
        <v>-187</v>
      </c>
      <c r="DN101" s="42">
        <v>18</v>
      </c>
      <c r="DO101" s="42">
        <v>22</v>
      </c>
      <c r="DP101" s="42">
        <f t="shared" si="158"/>
        <v>4</v>
      </c>
      <c r="DQ101" s="8">
        <f t="shared" si="225"/>
        <v>16</v>
      </c>
      <c r="DR101" s="8">
        <f t="shared" si="159"/>
        <v>64</v>
      </c>
      <c r="DS101" s="8">
        <f t="shared" si="225"/>
        <v>80</v>
      </c>
      <c r="DT101" s="8">
        <f t="shared" si="225"/>
        <v>63</v>
      </c>
      <c r="DU101" s="10">
        <f>SUMIF('BANCO JUL'!$B$2:$B$300,'EDC GENERAL'!$B101,'BANCO JUL'!$E$2:$E$300)</f>
        <v>0</v>
      </c>
      <c r="DV101" s="10">
        <f t="shared" si="160"/>
        <v>-207</v>
      </c>
      <c r="DX101" s="42">
        <v>22</v>
      </c>
      <c r="DY101" s="42">
        <v>24</v>
      </c>
      <c r="DZ101" s="42">
        <f t="shared" si="161"/>
        <v>2</v>
      </c>
      <c r="EA101" s="8">
        <f t="shared" si="226"/>
        <v>15</v>
      </c>
      <c r="EB101" s="8">
        <f t="shared" si="162"/>
        <v>30</v>
      </c>
      <c r="EC101" s="8">
        <f t="shared" si="226"/>
        <v>80</v>
      </c>
      <c r="ED101" s="8">
        <f t="shared" si="226"/>
        <v>64</v>
      </c>
      <c r="EE101" s="10">
        <f>SUMIF('BANCO JUL'!$B$2:$B$300,'EDC GENERAL'!$B101,'BANCO JUL'!$E$2:$E$300)</f>
        <v>0</v>
      </c>
      <c r="EF101" s="10">
        <f t="shared" si="163"/>
        <v>-174</v>
      </c>
      <c r="EG101" s="24"/>
      <c r="EH101" s="42">
        <v>24</v>
      </c>
      <c r="EI101" s="42">
        <v>26.973199999999999</v>
      </c>
      <c r="EJ101" s="41">
        <f t="shared" si="164"/>
        <v>2.9731999999999985</v>
      </c>
      <c r="EK101" s="8">
        <f t="shared" si="227"/>
        <v>13.01</v>
      </c>
      <c r="EL101" s="8">
        <f t="shared" si="165"/>
        <v>38.681331999999983</v>
      </c>
      <c r="EM101" s="8">
        <f t="shared" si="227"/>
        <v>80</v>
      </c>
      <c r="EN101" s="8">
        <f t="shared" si="227"/>
        <v>21.79</v>
      </c>
      <c r="EO101" s="10">
        <f>SUMIF('BANCO NOV'!$B$2:$B$300,'EDC GENERAL'!$B101,'BANCO NOV'!$E$2:$E$300)</f>
        <v>0</v>
      </c>
      <c r="EP101" s="10">
        <f t="shared" si="166"/>
        <v>-140.47133199999999</v>
      </c>
      <c r="EQ101" s="24">
        <f t="shared" si="167"/>
        <v>140.47133199999999</v>
      </c>
      <c r="ER101" s="42">
        <v>26.973199999999999</v>
      </c>
      <c r="ES101" s="42">
        <v>29.492999999999999</v>
      </c>
      <c r="ET101" s="42">
        <f t="shared" si="168"/>
        <v>2.5198</v>
      </c>
      <c r="EU101" s="8">
        <f t="shared" si="228"/>
        <v>19.78</v>
      </c>
      <c r="EV101" s="8">
        <f t="shared" si="169"/>
        <v>49.841644000000002</v>
      </c>
      <c r="EW101" s="8">
        <f t="shared" si="228"/>
        <v>80</v>
      </c>
      <c r="EX101" s="8">
        <f t="shared" si="228"/>
        <v>62.02</v>
      </c>
      <c r="EY101" s="10">
        <f>SUMIF('BANCO DIC'!$B$2:$B$300,'EDC GENERAL'!$B101,'BANCO DIC'!$E$2:$E$300)</f>
        <v>0</v>
      </c>
      <c r="EZ101" s="10">
        <f t="shared" si="170"/>
        <v>-191.86164400000001</v>
      </c>
      <c r="FA101" s="24">
        <f t="shared" si="171"/>
        <v>191.86164400000001</v>
      </c>
      <c r="FB101" s="42">
        <v>29.492999999999999</v>
      </c>
      <c r="FC101" s="42">
        <v>33</v>
      </c>
      <c r="FD101" s="42">
        <f t="shared" si="172"/>
        <v>3.5070000000000014</v>
      </c>
      <c r="FE101" s="8">
        <f t="shared" si="229"/>
        <v>14.68234064785789</v>
      </c>
      <c r="FF101" s="8">
        <f t="shared" si="173"/>
        <v>51.490968652037644</v>
      </c>
      <c r="FG101" s="8">
        <f t="shared" si="229"/>
        <v>80</v>
      </c>
      <c r="FH101" s="8">
        <f t="shared" si="229"/>
        <v>26.942462147335423</v>
      </c>
      <c r="FI101" s="10">
        <f>SUMIF('BANCO DIC'!$B$2:$B$300,'EDC GENERAL'!$B101,'BANCO DIC'!$E$2:$E$300)</f>
        <v>0</v>
      </c>
      <c r="FJ101" s="10">
        <f t="shared" si="174"/>
        <v>-158.43343079937307</v>
      </c>
      <c r="FK101" s="24">
        <f t="shared" si="175"/>
        <v>158.43343079937307</v>
      </c>
      <c r="FL101" s="42">
        <v>33</v>
      </c>
      <c r="FM101" s="42"/>
      <c r="FN101" s="42">
        <f t="shared" si="176"/>
        <v>-33</v>
      </c>
      <c r="FO101" s="8">
        <f t="shared" si="230"/>
        <v>19.78</v>
      </c>
      <c r="FP101" s="8">
        <f t="shared" si="177"/>
        <v>-652.74</v>
      </c>
      <c r="FQ101" s="8">
        <f t="shared" si="230"/>
        <v>80</v>
      </c>
      <c r="FR101" s="8">
        <f t="shared" si="230"/>
        <v>62.02</v>
      </c>
      <c r="FS101" s="10">
        <f>SUMIF('BANCO DIC'!$B$2:$B$300,'EDC GENERAL'!$B101,'BANCO DIC'!$E$2:$E$300)</f>
        <v>0</v>
      </c>
      <c r="FT101" s="10">
        <f t="shared" si="178"/>
        <v>510.72</v>
      </c>
    </row>
    <row r="102" spans="1:176" ht="15.75" outlineLevel="1" thickBot="1" x14ac:dyDescent="0.3">
      <c r="A102" s="11" t="s">
        <v>512</v>
      </c>
      <c r="B102" s="74" t="s">
        <v>337</v>
      </c>
      <c r="C102" s="66"/>
      <c r="D102" s="12"/>
      <c r="E102" s="12"/>
      <c r="F102" s="63"/>
      <c r="G102" s="74"/>
      <c r="H102" s="74"/>
      <c r="I102" s="63"/>
      <c r="J102" s="66"/>
      <c r="L102" s="66"/>
      <c r="M102" s="12"/>
      <c r="N102" s="12"/>
      <c r="O102" s="63"/>
      <c r="P102" s="74"/>
      <c r="Q102" s="74"/>
      <c r="R102" s="63"/>
      <c r="S102" s="66"/>
      <c r="V102" s="13"/>
      <c r="W102" s="13"/>
      <c r="X102" s="13"/>
      <c r="Y102" s="13"/>
      <c r="Z102" s="13"/>
      <c r="AA102" s="13"/>
      <c r="AC102" s="74">
        <v>0.9</v>
      </c>
      <c r="AD102" s="8"/>
      <c r="AE102" s="8"/>
      <c r="AF102" s="8"/>
      <c r="AG102" s="8"/>
      <c r="AH102" s="8"/>
      <c r="AI102" s="10">
        <f t="shared" si="217"/>
        <v>0</v>
      </c>
      <c r="AJ102" s="74"/>
      <c r="AK102" s="32">
        <f t="shared" si="231"/>
        <v>0.9</v>
      </c>
      <c r="AL102" s="54">
        <v>1000</v>
      </c>
      <c r="AM102" s="55">
        <v>538</v>
      </c>
      <c r="AN102" s="41">
        <v>500</v>
      </c>
      <c r="AO102" s="9">
        <v>500</v>
      </c>
      <c r="AP102" s="8"/>
      <c r="AQ102" s="8"/>
      <c r="AR102" s="8">
        <v>-2538</v>
      </c>
      <c r="AS102" s="2">
        <f t="shared" si="186"/>
        <v>2538</v>
      </c>
      <c r="AT102" s="2">
        <f t="shared" si="187"/>
        <v>0</v>
      </c>
      <c r="AU102" s="24">
        <f t="shared" si="138"/>
        <v>-2538</v>
      </c>
      <c r="AV102" s="54">
        <v>275</v>
      </c>
      <c r="AW102" s="54">
        <v>281.3</v>
      </c>
      <c r="AX102" s="41">
        <f t="shared" si="112"/>
        <v>6.3000000000000114</v>
      </c>
      <c r="AY102" s="8">
        <v>24.71</v>
      </c>
      <c r="AZ102" s="9">
        <f t="shared" si="188"/>
        <v>155.67300000000029</v>
      </c>
      <c r="BA102" s="9">
        <v>183</v>
      </c>
      <c r="BB102" s="8">
        <v>-338</v>
      </c>
      <c r="BC102" s="2">
        <f t="shared" si="139"/>
        <v>338.67300000000029</v>
      </c>
      <c r="BD102" s="2">
        <f t="shared" si="140"/>
        <v>0.67300000000028604</v>
      </c>
      <c r="BE102" s="24">
        <f t="shared" si="141"/>
        <v>0.67300000000028604</v>
      </c>
      <c r="BF102" s="42">
        <f t="shared" si="220"/>
        <v>281.3</v>
      </c>
      <c r="BG102" s="41">
        <v>289</v>
      </c>
      <c r="BH102" s="41">
        <v>8</v>
      </c>
      <c r="BI102" s="9">
        <f t="shared" si="190"/>
        <v>353.98299999999995</v>
      </c>
      <c r="BJ102" s="9">
        <v>290.14999999999998</v>
      </c>
      <c r="BK102" s="9">
        <f t="shared" si="191"/>
        <v>63.832999999999998</v>
      </c>
      <c r="BL102" s="9">
        <v>-354</v>
      </c>
      <c r="BM102" s="10">
        <f>SUMIF(ENERO!$B$2:$B$900,'EDC GENERAL'!$B102,ENERO!$E$2:$E$900)</f>
        <v>0</v>
      </c>
      <c r="BN102" s="10">
        <f t="shared" si="143"/>
        <v>1.7000000000052751E-2</v>
      </c>
      <c r="BO102" s="24">
        <f t="shared" si="144"/>
        <v>-1.7000000000052751E-2</v>
      </c>
      <c r="BP102" s="41">
        <f t="shared" si="180"/>
        <v>289</v>
      </c>
      <c r="BQ102" s="41">
        <v>302</v>
      </c>
      <c r="BR102" s="41">
        <f t="shared" si="145"/>
        <v>13</v>
      </c>
      <c r="BS102" s="9">
        <f t="shared" si="192"/>
        <v>458.26859999999999</v>
      </c>
      <c r="BT102" s="9">
        <v>375.63</v>
      </c>
      <c r="BU102" s="9">
        <f t="shared" si="146"/>
        <v>82.638599999999997</v>
      </c>
      <c r="BV102" s="9">
        <v>-458</v>
      </c>
      <c r="BW102" s="10">
        <f>SUMIF(ENERO!$B$2:$B$900,'EDC GENERAL'!$B102,ENERO!$E$2:$E$900)</f>
        <v>0</v>
      </c>
      <c r="BX102" s="10">
        <f t="shared" si="147"/>
        <v>-0.26859999999999218</v>
      </c>
      <c r="BY102" s="24">
        <f t="shared" si="148"/>
        <v>0.26859999999999218</v>
      </c>
      <c r="BZ102" s="41">
        <f t="shared" si="193"/>
        <v>302</v>
      </c>
      <c r="CA102" s="42">
        <v>313</v>
      </c>
      <c r="CB102" s="41">
        <f t="shared" si="181"/>
        <v>11</v>
      </c>
      <c r="CC102" s="24">
        <f t="shared" si="182"/>
        <v>416.12979999999999</v>
      </c>
      <c r="CD102" s="8">
        <v>341.09</v>
      </c>
      <c r="CE102" s="9">
        <f t="shared" si="219"/>
        <v>75.0398</v>
      </c>
      <c r="CF102" s="8">
        <f t="shared" si="221"/>
        <v>0</v>
      </c>
      <c r="CG102" s="10">
        <v>416</v>
      </c>
      <c r="CH102" s="2">
        <f t="shared" si="149"/>
        <v>0.12979999999998881</v>
      </c>
      <c r="CJ102" s="41">
        <f t="shared" si="184"/>
        <v>313</v>
      </c>
      <c r="CK102" s="42">
        <v>326</v>
      </c>
      <c r="CL102" s="42">
        <f t="shared" si="185"/>
        <v>13</v>
      </c>
      <c r="CM102" s="8">
        <v>256.95999999999998</v>
      </c>
      <c r="CN102" s="9">
        <f t="shared" si="150"/>
        <v>56.531199999999998</v>
      </c>
      <c r="CO102" s="8">
        <f t="shared" si="222"/>
        <v>0</v>
      </c>
      <c r="CP102" s="8">
        <f t="shared" si="222"/>
        <v>0</v>
      </c>
      <c r="CQ102" s="10">
        <f>SUMIF('BANCO JUN'!$B$2:$B$300,'EDC GENERAL'!$B102,'BANCO JUN'!$E$2:$E$300)</f>
        <v>0</v>
      </c>
      <c r="CR102" s="2">
        <f t="shared" si="151"/>
        <v>313.49119999999999</v>
      </c>
      <c r="CT102" s="10">
        <v>54</v>
      </c>
      <c r="CU102" s="42">
        <v>72</v>
      </c>
      <c r="CV102" s="42">
        <f t="shared" si="152"/>
        <v>18</v>
      </c>
      <c r="CW102" s="8">
        <f t="shared" si="223"/>
        <v>17</v>
      </c>
      <c r="CX102" s="8">
        <f t="shared" si="153"/>
        <v>306</v>
      </c>
      <c r="CY102" s="8">
        <f t="shared" si="223"/>
        <v>80</v>
      </c>
      <c r="CZ102" s="8">
        <f t="shared" si="223"/>
        <v>49</v>
      </c>
      <c r="DA102" s="10">
        <f>SUMIF('BANCO JUL'!$B$2:$B$300,'EDC GENERAL'!$B102,'BANCO JUL'!$E$2:$E$300)</f>
        <v>0</v>
      </c>
      <c r="DB102" s="10">
        <f t="shared" si="154"/>
        <v>-435</v>
      </c>
      <c r="DD102" s="42">
        <v>72</v>
      </c>
      <c r="DE102" s="42">
        <v>93</v>
      </c>
      <c r="DF102" s="42">
        <f t="shared" si="155"/>
        <v>21</v>
      </c>
      <c r="DG102" s="8">
        <f t="shared" si="224"/>
        <v>15</v>
      </c>
      <c r="DH102" s="8">
        <f t="shared" si="156"/>
        <v>315</v>
      </c>
      <c r="DI102" s="8">
        <f t="shared" si="224"/>
        <v>80</v>
      </c>
      <c r="DJ102" s="8">
        <f t="shared" si="224"/>
        <v>17</v>
      </c>
      <c r="DK102" s="10">
        <f>SUMIF('BANCO JUL'!$B$2:$B$300,'EDC GENERAL'!$B102,'BANCO JUL'!$E$2:$E$300)</f>
        <v>0</v>
      </c>
      <c r="DL102" s="10">
        <f t="shared" si="157"/>
        <v>-412</v>
      </c>
      <c r="DN102" s="42">
        <v>93</v>
      </c>
      <c r="DO102" s="42">
        <v>104</v>
      </c>
      <c r="DP102" s="42">
        <f t="shared" si="158"/>
        <v>11</v>
      </c>
      <c r="DQ102" s="8">
        <f t="shared" si="225"/>
        <v>16</v>
      </c>
      <c r="DR102" s="8">
        <f t="shared" si="159"/>
        <v>176</v>
      </c>
      <c r="DS102" s="8">
        <f t="shared" si="225"/>
        <v>80</v>
      </c>
      <c r="DT102" s="8">
        <f t="shared" si="225"/>
        <v>63</v>
      </c>
      <c r="DU102" s="10">
        <f>SUMIF('BANCO JUL'!$B$2:$B$300,'EDC GENERAL'!$B102,'BANCO JUL'!$E$2:$E$300)</f>
        <v>0</v>
      </c>
      <c r="DV102" s="10">
        <f t="shared" si="160"/>
        <v>-319</v>
      </c>
      <c r="DX102" s="42">
        <v>104</v>
      </c>
      <c r="DY102" s="42">
        <v>115</v>
      </c>
      <c r="DZ102" s="42">
        <f t="shared" si="161"/>
        <v>11</v>
      </c>
      <c r="EA102" s="8">
        <f t="shared" si="226"/>
        <v>15</v>
      </c>
      <c r="EB102" s="8">
        <f t="shared" si="162"/>
        <v>165</v>
      </c>
      <c r="EC102" s="8">
        <f t="shared" si="226"/>
        <v>80</v>
      </c>
      <c r="ED102" s="8">
        <f t="shared" si="226"/>
        <v>64</v>
      </c>
      <c r="EE102" s="10">
        <f>SUMIF('BANCO JUL'!$B$2:$B$300,'EDC GENERAL'!$B102,'BANCO JUL'!$E$2:$E$300)</f>
        <v>0</v>
      </c>
      <c r="EF102" s="10">
        <f t="shared" si="163"/>
        <v>-309</v>
      </c>
      <c r="EG102" s="24"/>
      <c r="EH102" s="42">
        <v>115</v>
      </c>
      <c r="EI102" s="42">
        <v>131.11000000000001</v>
      </c>
      <c r="EJ102" s="41">
        <f t="shared" si="164"/>
        <v>16.110000000000014</v>
      </c>
      <c r="EK102" s="8">
        <f t="shared" si="227"/>
        <v>13.01</v>
      </c>
      <c r="EL102" s="8">
        <f t="shared" si="165"/>
        <v>209.59110000000018</v>
      </c>
      <c r="EM102" s="8">
        <f t="shared" si="227"/>
        <v>80</v>
      </c>
      <c r="EN102" s="8">
        <f t="shared" si="227"/>
        <v>21.79</v>
      </c>
      <c r="EO102" s="10">
        <f>SUMIF('BANCO NOV'!$B$2:$B$300,'EDC GENERAL'!$B102,'BANCO NOV'!$E$2:$E$300)</f>
        <v>0</v>
      </c>
      <c r="EP102" s="10">
        <f t="shared" si="166"/>
        <v>-311.38110000000023</v>
      </c>
      <c r="EQ102" s="24">
        <f t="shared" si="167"/>
        <v>311.38110000000023</v>
      </c>
      <c r="ER102" s="42">
        <v>131.11000000000001</v>
      </c>
      <c r="ES102" s="42">
        <v>140.1</v>
      </c>
      <c r="ET102" s="42">
        <f t="shared" si="168"/>
        <v>8.9899999999999807</v>
      </c>
      <c r="EU102" s="8">
        <f t="shared" si="228"/>
        <v>19.78</v>
      </c>
      <c r="EV102" s="8">
        <f t="shared" si="169"/>
        <v>177.82219999999964</v>
      </c>
      <c r="EW102" s="8">
        <f t="shared" si="228"/>
        <v>80</v>
      </c>
      <c r="EX102" s="8">
        <f t="shared" si="228"/>
        <v>62.02</v>
      </c>
      <c r="EY102" s="10">
        <f>SUMIF('BANCO DIC'!$B$2:$B$300,'EDC GENERAL'!$B102,'BANCO DIC'!$E$2:$E$300)</f>
        <v>0</v>
      </c>
      <c r="EZ102" s="10">
        <f t="shared" si="170"/>
        <v>-319.84219999999959</v>
      </c>
      <c r="FA102" s="24">
        <f t="shared" si="171"/>
        <v>319.84219999999959</v>
      </c>
      <c r="FB102" s="42">
        <v>140.1</v>
      </c>
      <c r="FC102" s="42">
        <v>154</v>
      </c>
      <c r="FD102" s="42">
        <f t="shared" si="172"/>
        <v>13.900000000000006</v>
      </c>
      <c r="FE102" s="8">
        <f t="shared" si="229"/>
        <v>14.68234064785789</v>
      </c>
      <c r="FF102" s="8">
        <f t="shared" si="173"/>
        <v>204.08453500522475</v>
      </c>
      <c r="FG102" s="8">
        <f t="shared" si="229"/>
        <v>80</v>
      </c>
      <c r="FH102" s="8">
        <f t="shared" si="229"/>
        <v>26.942462147335423</v>
      </c>
      <c r="FI102" s="10">
        <f>SUMIF('BANCO DIC'!$B$2:$B$300,'EDC GENERAL'!$B102,'BANCO DIC'!$E$2:$E$300)</f>
        <v>0</v>
      </c>
      <c r="FJ102" s="10">
        <f t="shared" si="174"/>
        <v>-311.02699715256023</v>
      </c>
      <c r="FK102" s="24">
        <f t="shared" si="175"/>
        <v>311.02699715256023</v>
      </c>
      <c r="FL102" s="42">
        <v>154</v>
      </c>
      <c r="FM102" s="42"/>
      <c r="FN102" s="42">
        <f t="shared" si="176"/>
        <v>-154</v>
      </c>
      <c r="FO102" s="8">
        <f t="shared" si="230"/>
        <v>19.78</v>
      </c>
      <c r="FP102" s="8">
        <f t="shared" si="177"/>
        <v>-3046.1200000000003</v>
      </c>
      <c r="FQ102" s="8">
        <f t="shared" si="230"/>
        <v>80</v>
      </c>
      <c r="FR102" s="8">
        <f t="shared" si="230"/>
        <v>62.02</v>
      </c>
      <c r="FS102" s="10">
        <f>SUMIF('BANCO DIC'!$B$2:$B$300,'EDC GENERAL'!$B102,'BANCO DIC'!$E$2:$E$300)</f>
        <v>0</v>
      </c>
      <c r="FT102" s="10">
        <f t="shared" si="178"/>
        <v>2904.1000000000004</v>
      </c>
    </row>
    <row r="103" spans="1:176" ht="15.75" thickBot="1" x14ac:dyDescent="0.3">
      <c r="A103" s="11" t="s">
        <v>513</v>
      </c>
      <c r="B103" s="14"/>
      <c r="C103" s="14"/>
      <c r="D103" s="12"/>
      <c r="E103" s="12"/>
      <c r="F103" s="14"/>
      <c r="G103" s="14"/>
      <c r="H103" s="14"/>
      <c r="I103" s="14"/>
      <c r="J103" s="14"/>
      <c r="L103" s="14"/>
      <c r="M103" s="12"/>
      <c r="N103" s="12"/>
      <c r="O103" s="14"/>
      <c r="P103" s="14"/>
      <c r="Q103" s="14"/>
      <c r="R103" s="14"/>
      <c r="S103" s="14"/>
      <c r="V103" s="14"/>
      <c r="W103" s="14"/>
      <c r="X103" s="14"/>
      <c r="Y103" s="14"/>
      <c r="Z103" s="14"/>
      <c r="AA103" s="14"/>
      <c r="AC103" s="14">
        <v>0</v>
      </c>
      <c r="AD103" s="14"/>
      <c r="AE103" s="14"/>
      <c r="AF103" s="14"/>
      <c r="AG103" s="14"/>
      <c r="AH103" s="14"/>
      <c r="AI103" s="14"/>
      <c r="AJ103" s="14"/>
      <c r="AK103" s="32">
        <f t="shared" si="231"/>
        <v>0</v>
      </c>
      <c r="AL103" s="54"/>
      <c r="AM103" s="55"/>
      <c r="AN103" s="41"/>
      <c r="AO103" s="9"/>
      <c r="AP103" s="14"/>
      <c r="AQ103" s="14"/>
      <c r="AR103" s="14"/>
      <c r="AS103" s="14"/>
      <c r="AT103" s="2">
        <f>SUM(AL103:AR103)</f>
        <v>0</v>
      </c>
      <c r="AU103" s="24">
        <f t="shared" si="138"/>
        <v>0</v>
      </c>
      <c r="AV103" s="14"/>
      <c r="AW103" s="44"/>
      <c r="AX103" s="42">
        <v>0</v>
      </c>
      <c r="AY103" s="14"/>
      <c r="AZ103" s="14"/>
      <c r="BA103" s="14"/>
      <c r="BB103" s="14"/>
      <c r="BC103" s="2">
        <f t="shared" si="139"/>
        <v>0</v>
      </c>
      <c r="BD103" s="2">
        <f t="shared" si="140"/>
        <v>0</v>
      </c>
      <c r="BE103" s="24">
        <f t="shared" si="141"/>
        <v>0</v>
      </c>
      <c r="BF103" s="44"/>
      <c r="BG103" s="41"/>
      <c r="BH103" s="41">
        <f t="shared" si="142"/>
        <v>0</v>
      </c>
      <c r="BI103" s="14"/>
      <c r="BJ103" s="9">
        <f>BH103*BI103</f>
        <v>0</v>
      </c>
      <c r="BK103" s="14"/>
      <c r="BL103" s="9"/>
      <c r="BM103" s="14">
        <f>SUMIF(ENERO!$B$2:$B$900,'EDC GENERAL'!$B103,ENERO!$E$2:$E$900)</f>
        <v>0</v>
      </c>
      <c r="BN103" s="14">
        <f t="shared" si="143"/>
        <v>0</v>
      </c>
      <c r="BO103" s="24">
        <f t="shared" si="144"/>
        <v>0</v>
      </c>
      <c r="BP103" s="41"/>
      <c r="BQ103" s="41"/>
      <c r="BR103" s="41">
        <f t="shared" si="145"/>
        <v>0</v>
      </c>
      <c r="BS103" s="14"/>
      <c r="BT103" s="9">
        <f>BR103*BS103</f>
        <v>0</v>
      </c>
      <c r="BU103" s="9">
        <f t="shared" si="146"/>
        <v>0</v>
      </c>
      <c r="BV103" s="9"/>
      <c r="BW103" s="14">
        <f>SUMIF(ENERO!$B$2:$B$900,'EDC GENERAL'!$B103,ENERO!$E$2:$E$900)</f>
        <v>0</v>
      </c>
      <c r="BX103" s="14">
        <f t="shared" si="147"/>
        <v>0</v>
      </c>
      <c r="BY103" s="24">
        <f t="shared" si="148"/>
        <v>0</v>
      </c>
      <c r="BZ103" s="44"/>
      <c r="CA103" s="42"/>
      <c r="CB103" s="41">
        <f t="shared" si="181"/>
        <v>0</v>
      </c>
      <c r="CC103" s="24"/>
      <c r="CD103" s="14"/>
      <c r="CE103" s="14">
        <f>CB103*CD103</f>
        <v>0</v>
      </c>
      <c r="CF103" s="14"/>
      <c r="CG103" s="14"/>
      <c r="CH103" s="2">
        <f t="shared" si="149"/>
        <v>0</v>
      </c>
      <c r="CJ103" s="41"/>
      <c r="CK103" s="44"/>
      <c r="CL103" s="42"/>
      <c r="CM103" s="14"/>
      <c r="CN103" s="9">
        <f t="shared" si="150"/>
        <v>0</v>
      </c>
      <c r="CO103" s="14"/>
      <c r="CP103" s="14"/>
      <c r="CQ103" s="14"/>
      <c r="CR103" s="2">
        <f t="shared" si="151"/>
        <v>0</v>
      </c>
      <c r="CT103" s="14"/>
      <c r="CU103" s="44"/>
      <c r="CV103" s="42">
        <f t="shared" si="152"/>
        <v>0</v>
      </c>
      <c r="CW103" s="14"/>
      <c r="CX103" s="14">
        <f t="shared" si="153"/>
        <v>0</v>
      </c>
      <c r="CY103" s="14"/>
      <c r="CZ103" s="14"/>
      <c r="DA103" s="14"/>
      <c r="DB103" s="14">
        <f t="shared" si="154"/>
        <v>0</v>
      </c>
      <c r="DD103" s="44"/>
      <c r="DE103" s="44"/>
      <c r="DF103" s="42">
        <f t="shared" si="155"/>
        <v>0</v>
      </c>
      <c r="DG103" s="14"/>
      <c r="DH103" s="14">
        <f t="shared" si="156"/>
        <v>0</v>
      </c>
      <c r="DI103" s="14"/>
      <c r="DJ103" s="14"/>
      <c r="DK103" s="14"/>
      <c r="DL103" s="14">
        <f t="shared" si="157"/>
        <v>0</v>
      </c>
      <c r="DN103" s="44"/>
      <c r="DO103" s="44"/>
      <c r="DP103" s="42">
        <f t="shared" si="158"/>
        <v>0</v>
      </c>
      <c r="DQ103" s="14"/>
      <c r="DR103" s="14">
        <f t="shared" si="159"/>
        <v>0</v>
      </c>
      <c r="DS103" s="14"/>
      <c r="DT103" s="14"/>
      <c r="DU103" s="14"/>
      <c r="DV103" s="14">
        <f t="shared" si="160"/>
        <v>0</v>
      </c>
      <c r="DX103" s="44"/>
      <c r="DY103" s="44"/>
      <c r="DZ103" s="42">
        <f t="shared" si="161"/>
        <v>0</v>
      </c>
      <c r="EA103" s="14"/>
      <c r="EB103" s="14">
        <f t="shared" si="162"/>
        <v>0</v>
      </c>
      <c r="EC103" s="14"/>
      <c r="ED103" s="14"/>
      <c r="EE103" s="14"/>
      <c r="EF103" s="14">
        <f t="shared" si="163"/>
        <v>0</v>
      </c>
      <c r="EG103" s="24"/>
      <c r="EH103" s="44"/>
      <c r="EI103" s="44"/>
      <c r="EJ103" s="41">
        <f t="shared" si="164"/>
        <v>0</v>
      </c>
      <c r="EK103" s="14"/>
      <c r="EL103" s="14">
        <f t="shared" si="165"/>
        <v>0</v>
      </c>
      <c r="EM103" s="14"/>
      <c r="EN103" s="14"/>
      <c r="EO103" s="14"/>
      <c r="EP103" s="14">
        <f t="shared" si="166"/>
        <v>0</v>
      </c>
      <c r="EQ103" s="24">
        <f t="shared" si="167"/>
        <v>0</v>
      </c>
      <c r="ER103" s="44"/>
      <c r="ES103" s="44"/>
      <c r="ET103" s="44">
        <f t="shared" si="168"/>
        <v>0</v>
      </c>
      <c r="EU103" s="14"/>
      <c r="EV103" s="14">
        <f t="shared" si="169"/>
        <v>0</v>
      </c>
      <c r="EW103" s="14"/>
      <c r="EX103" s="14"/>
      <c r="EY103" s="14"/>
      <c r="EZ103" s="10">
        <f t="shared" si="170"/>
        <v>0</v>
      </c>
      <c r="FA103" s="24">
        <f t="shared" si="171"/>
        <v>0</v>
      </c>
      <c r="FB103" s="44"/>
      <c r="FC103" s="44"/>
      <c r="FD103" s="44">
        <f t="shared" si="172"/>
        <v>0</v>
      </c>
      <c r="FE103" s="14"/>
      <c r="FF103" s="14">
        <f t="shared" si="173"/>
        <v>0</v>
      </c>
      <c r="FG103" s="14"/>
      <c r="FH103" s="14"/>
      <c r="FI103" s="14"/>
      <c r="FJ103" s="10">
        <f t="shared" si="174"/>
        <v>0</v>
      </c>
      <c r="FK103" s="24">
        <f t="shared" si="175"/>
        <v>0</v>
      </c>
      <c r="FL103" s="44"/>
      <c r="FM103" s="44"/>
      <c r="FN103" s="44">
        <f t="shared" si="176"/>
        <v>0</v>
      </c>
      <c r="FO103" s="14"/>
      <c r="FP103" s="14">
        <f t="shared" si="177"/>
        <v>0</v>
      </c>
      <c r="FQ103" s="14"/>
      <c r="FR103" s="14"/>
      <c r="FS103" s="14"/>
      <c r="FT103" s="10">
        <f t="shared" si="178"/>
        <v>0</v>
      </c>
    </row>
    <row r="104" spans="1:176" ht="15.75" outlineLevel="1" thickBot="1" x14ac:dyDescent="0.3">
      <c r="A104" s="11" t="s">
        <v>514</v>
      </c>
      <c r="B104" s="74" t="s">
        <v>338</v>
      </c>
      <c r="C104" s="66"/>
      <c r="D104" s="12"/>
      <c r="E104" s="12"/>
      <c r="F104" s="63"/>
      <c r="G104" s="74"/>
      <c r="H104" s="74"/>
      <c r="I104" s="63"/>
      <c r="J104" s="66"/>
      <c r="L104" s="66"/>
      <c r="M104" s="12"/>
      <c r="N104" s="12"/>
      <c r="O104" s="63"/>
      <c r="P104" s="74"/>
      <c r="Q104" s="74"/>
      <c r="R104" s="63"/>
      <c r="S104" s="66"/>
      <c r="V104" s="13"/>
      <c r="W104" s="13"/>
      <c r="X104" s="13"/>
      <c r="Y104" s="13"/>
      <c r="Z104" s="13"/>
      <c r="AA104" s="13"/>
      <c r="AC104" s="74">
        <v>0.91</v>
      </c>
      <c r="AD104" s="8"/>
      <c r="AE104" s="8"/>
      <c r="AF104" s="8"/>
      <c r="AG104" s="8"/>
      <c r="AH104" s="8"/>
      <c r="AI104" s="10">
        <f t="shared" ref="AI104:AI113" si="232">-SUM(AD104:AH104)</f>
        <v>0</v>
      </c>
      <c r="AJ104" s="74"/>
      <c r="AK104" s="32">
        <f t="shared" si="231"/>
        <v>0.91</v>
      </c>
      <c r="AL104" s="54">
        <v>1000</v>
      </c>
      <c r="AM104" s="55">
        <v>538</v>
      </c>
      <c r="AN104" s="41">
        <v>500</v>
      </c>
      <c r="AO104" s="9">
        <v>500</v>
      </c>
      <c r="AP104" s="8"/>
      <c r="AQ104" s="8"/>
      <c r="AR104" s="8">
        <v>-2538</v>
      </c>
      <c r="AS104" s="2">
        <f t="shared" si="186"/>
        <v>2538</v>
      </c>
      <c r="AT104" s="2">
        <f t="shared" si="187"/>
        <v>0</v>
      </c>
      <c r="AU104" s="24">
        <f t="shared" si="138"/>
        <v>-2538</v>
      </c>
      <c r="AV104" s="54">
        <v>67</v>
      </c>
      <c r="AW104" s="54">
        <v>77.3</v>
      </c>
      <c r="AX104" s="41">
        <f t="shared" si="112"/>
        <v>10.299999999999997</v>
      </c>
      <c r="AY104" s="9">
        <v>24.71</v>
      </c>
      <c r="AZ104" s="9">
        <f t="shared" si="188"/>
        <v>254.51299999999995</v>
      </c>
      <c r="BA104" s="9">
        <v>183</v>
      </c>
      <c r="BB104" s="8">
        <v>-437</v>
      </c>
      <c r="BC104" s="2">
        <f t="shared" si="139"/>
        <v>437.51299999999992</v>
      </c>
      <c r="BD104" s="2">
        <f t="shared" si="140"/>
        <v>0.51299999999991996</v>
      </c>
      <c r="BE104" s="24">
        <f t="shared" si="141"/>
        <v>0.51299999999991996</v>
      </c>
      <c r="BF104" s="42">
        <f>+AW104</f>
        <v>77.3</v>
      </c>
      <c r="BG104" s="41">
        <v>98</v>
      </c>
      <c r="BH104" s="41">
        <v>21</v>
      </c>
      <c r="BI104" s="9">
        <f t="shared" si="190"/>
        <v>646.45360000000005</v>
      </c>
      <c r="BJ104" s="9">
        <v>529.88</v>
      </c>
      <c r="BK104" s="9">
        <f t="shared" si="191"/>
        <v>116.5736</v>
      </c>
      <c r="BL104" s="9">
        <v>-646</v>
      </c>
      <c r="BM104" s="10">
        <f>SUMIF(ENERO!$B$2:$B$900,'EDC GENERAL'!$B104,ENERO!$E$2:$E$900)</f>
        <v>0</v>
      </c>
      <c r="BN104" s="10">
        <f t="shared" si="143"/>
        <v>-0.4536000000000513</v>
      </c>
      <c r="BO104" s="24">
        <f t="shared" si="144"/>
        <v>0.4536000000000513</v>
      </c>
      <c r="BP104" s="41">
        <f t="shared" si="180"/>
        <v>98</v>
      </c>
      <c r="BQ104" s="41">
        <v>119</v>
      </c>
      <c r="BR104" s="41">
        <f t="shared" si="145"/>
        <v>21</v>
      </c>
      <c r="BS104" s="9">
        <f t="shared" si="192"/>
        <v>646.45360000000005</v>
      </c>
      <c r="BT104" s="9">
        <v>529.88</v>
      </c>
      <c r="BU104" s="9">
        <f t="shared" si="146"/>
        <v>116.5736</v>
      </c>
      <c r="BV104" s="9">
        <v>-646</v>
      </c>
      <c r="BW104" s="10">
        <f>SUMIF(ENERO!$B$2:$B$900,'EDC GENERAL'!$B104,ENERO!$E$2:$E$900)</f>
        <v>0</v>
      </c>
      <c r="BX104" s="10">
        <f t="shared" si="147"/>
        <v>-0.4536000000000513</v>
      </c>
      <c r="BY104" s="24">
        <f t="shared" si="148"/>
        <v>0.4536000000000513</v>
      </c>
      <c r="BZ104" s="41">
        <f t="shared" si="193"/>
        <v>119</v>
      </c>
      <c r="CA104" s="42">
        <v>137</v>
      </c>
      <c r="CB104" s="41">
        <f t="shared" si="181"/>
        <v>18</v>
      </c>
      <c r="CC104" s="24">
        <f t="shared" si="182"/>
        <v>571.96039999999994</v>
      </c>
      <c r="CD104" s="8">
        <v>468.82</v>
      </c>
      <c r="CE104" s="9">
        <f t="shared" ref="CE104:CE113" si="233">+CD104*0.22</f>
        <v>103.1404</v>
      </c>
      <c r="CF104" s="8">
        <f>CF$4</f>
        <v>0</v>
      </c>
      <c r="CG104" s="10">
        <v>575</v>
      </c>
      <c r="CH104" s="2">
        <f t="shared" si="149"/>
        <v>-3.039600000000064</v>
      </c>
      <c r="CJ104" s="41">
        <f t="shared" si="184"/>
        <v>137</v>
      </c>
      <c r="CK104" s="42">
        <v>155</v>
      </c>
      <c r="CL104" s="42">
        <f t="shared" si="185"/>
        <v>18</v>
      </c>
      <c r="CM104" s="8">
        <v>351.38</v>
      </c>
      <c r="CN104" s="9">
        <f t="shared" si="150"/>
        <v>77.303600000000003</v>
      </c>
      <c r="CO104" s="8">
        <f>CO$4</f>
        <v>0</v>
      </c>
      <c r="CP104" s="8">
        <f>CP$4</f>
        <v>0</v>
      </c>
      <c r="CQ104" s="10">
        <f>SUMIF('BANCO JUN'!$B$2:$B$300,'EDC GENERAL'!$B104,'BANCO JUN'!$E$2:$E$300)</f>
        <v>0</v>
      </c>
      <c r="CR104" s="2">
        <f t="shared" si="151"/>
        <v>428.68360000000001</v>
      </c>
      <c r="CT104" s="10">
        <v>6</v>
      </c>
      <c r="CU104" s="42">
        <v>10</v>
      </c>
      <c r="CV104" s="42">
        <f t="shared" si="152"/>
        <v>4</v>
      </c>
      <c r="CW104" s="8">
        <f>CW$4</f>
        <v>17</v>
      </c>
      <c r="CX104" s="8">
        <f t="shared" si="153"/>
        <v>68</v>
      </c>
      <c r="CY104" s="8">
        <f>CY$4</f>
        <v>80</v>
      </c>
      <c r="CZ104" s="8">
        <f>CZ$4</f>
        <v>49</v>
      </c>
      <c r="DA104" s="10">
        <f>SUMIF('BANCO JUL'!$B$2:$B$300,'EDC GENERAL'!$B104,'BANCO JUL'!$E$2:$E$300)</f>
        <v>0</v>
      </c>
      <c r="DB104" s="10">
        <f t="shared" si="154"/>
        <v>-197</v>
      </c>
      <c r="DD104" s="42">
        <v>10</v>
      </c>
      <c r="DE104" s="42">
        <v>13</v>
      </c>
      <c r="DF104" s="42">
        <f t="shared" si="155"/>
        <v>3</v>
      </c>
      <c r="DG104" s="8">
        <f>DG$4</f>
        <v>15</v>
      </c>
      <c r="DH104" s="8">
        <f t="shared" si="156"/>
        <v>45</v>
      </c>
      <c r="DI104" s="8">
        <f>DI$4</f>
        <v>80</v>
      </c>
      <c r="DJ104" s="8">
        <f>DJ$4</f>
        <v>17</v>
      </c>
      <c r="DK104" s="10">
        <f>SUMIF('BANCO JUL'!$B$2:$B$300,'EDC GENERAL'!$B104,'BANCO JUL'!$E$2:$E$300)</f>
        <v>0</v>
      </c>
      <c r="DL104" s="10">
        <f t="shared" si="157"/>
        <v>-142</v>
      </c>
      <c r="DN104" s="42">
        <v>13</v>
      </c>
      <c r="DO104" s="42">
        <v>15</v>
      </c>
      <c r="DP104" s="42">
        <f t="shared" si="158"/>
        <v>2</v>
      </c>
      <c r="DQ104" s="8">
        <f>DQ$4</f>
        <v>16</v>
      </c>
      <c r="DR104" s="8">
        <f t="shared" si="159"/>
        <v>32</v>
      </c>
      <c r="DS104" s="8">
        <f>DS$4</f>
        <v>80</v>
      </c>
      <c r="DT104" s="8">
        <f>DT$4</f>
        <v>63</v>
      </c>
      <c r="DU104" s="10">
        <f>SUMIF('BANCO JUL'!$B$2:$B$300,'EDC GENERAL'!$B104,'BANCO JUL'!$E$2:$E$300)</f>
        <v>0</v>
      </c>
      <c r="DV104" s="10">
        <f t="shared" si="160"/>
        <v>-175</v>
      </c>
      <c r="DX104" s="42">
        <v>15</v>
      </c>
      <c r="DY104" s="42">
        <v>18</v>
      </c>
      <c r="DZ104" s="42">
        <f t="shared" si="161"/>
        <v>3</v>
      </c>
      <c r="EA104" s="8">
        <f>EA$4</f>
        <v>15</v>
      </c>
      <c r="EB104" s="8">
        <f t="shared" si="162"/>
        <v>45</v>
      </c>
      <c r="EC104" s="8">
        <f>EC$4</f>
        <v>80</v>
      </c>
      <c r="ED104" s="8">
        <f>ED$4</f>
        <v>64</v>
      </c>
      <c r="EE104" s="10">
        <f>SUMIF('BANCO JUL'!$B$2:$B$300,'EDC GENERAL'!$B104,'BANCO JUL'!$E$2:$E$300)</f>
        <v>0</v>
      </c>
      <c r="EF104" s="10">
        <f t="shared" si="163"/>
        <v>-189</v>
      </c>
      <c r="EG104" s="24"/>
      <c r="EH104" s="42">
        <v>18</v>
      </c>
      <c r="EI104" s="42">
        <v>21.2</v>
      </c>
      <c r="EJ104" s="41">
        <f t="shared" si="164"/>
        <v>3.1999999999999993</v>
      </c>
      <c r="EK104" s="8">
        <f>EK$4</f>
        <v>13.01</v>
      </c>
      <c r="EL104" s="8">
        <f t="shared" si="165"/>
        <v>41.631999999999991</v>
      </c>
      <c r="EM104" s="8">
        <f>EM$4</f>
        <v>80</v>
      </c>
      <c r="EN104" s="8">
        <f>EN$4</f>
        <v>21.79</v>
      </c>
      <c r="EO104" s="10">
        <f>SUMIF('BANCO NOV'!$B$2:$B$300,'EDC GENERAL'!$B104,'BANCO NOV'!$E$2:$E$300)</f>
        <v>0</v>
      </c>
      <c r="EP104" s="10">
        <f t="shared" si="166"/>
        <v>-143.422</v>
      </c>
      <c r="EQ104" s="24">
        <f t="shared" si="167"/>
        <v>143.422</v>
      </c>
      <c r="ER104" s="42">
        <v>21.2</v>
      </c>
      <c r="ES104" s="42">
        <v>23.4</v>
      </c>
      <c r="ET104" s="42">
        <f t="shared" si="168"/>
        <v>2.1999999999999993</v>
      </c>
      <c r="EU104" s="8">
        <f>EU$4</f>
        <v>19.78</v>
      </c>
      <c r="EV104" s="8">
        <f t="shared" si="169"/>
        <v>43.515999999999991</v>
      </c>
      <c r="EW104" s="8">
        <f>EW$4</f>
        <v>80</v>
      </c>
      <c r="EX104" s="8">
        <f>EX$4</f>
        <v>62.02</v>
      </c>
      <c r="EY104" s="10">
        <f>SUMIF('BANCO DIC'!$B$2:$B$300,'EDC GENERAL'!$B104,'BANCO DIC'!$E$2:$E$300)</f>
        <v>0</v>
      </c>
      <c r="EZ104" s="10">
        <f t="shared" si="170"/>
        <v>-185.536</v>
      </c>
      <c r="FA104" s="24">
        <f t="shared" si="171"/>
        <v>185.536</v>
      </c>
      <c r="FB104" s="42">
        <v>23.4</v>
      </c>
      <c r="FC104" s="42">
        <v>26</v>
      </c>
      <c r="FD104" s="42">
        <f t="shared" si="172"/>
        <v>2.6000000000000014</v>
      </c>
      <c r="FE104" s="8">
        <f>FE$4</f>
        <v>14.68234064785789</v>
      </c>
      <c r="FF104" s="8">
        <f t="shared" si="173"/>
        <v>38.174085684430537</v>
      </c>
      <c r="FG104" s="8">
        <f>FG$4</f>
        <v>80</v>
      </c>
      <c r="FH104" s="8">
        <f>FH$4</f>
        <v>26.942462147335423</v>
      </c>
      <c r="FI104" s="10">
        <f>SUMIF('BANCO DIC'!$B$2:$B$300,'EDC GENERAL'!$B104,'BANCO DIC'!$E$2:$E$300)</f>
        <v>0</v>
      </c>
      <c r="FJ104" s="10">
        <f t="shared" si="174"/>
        <v>-145.11654783176596</v>
      </c>
      <c r="FK104" s="24">
        <f t="shared" si="175"/>
        <v>145.11654783176596</v>
      </c>
      <c r="FL104" s="42">
        <v>26</v>
      </c>
      <c r="FM104" s="42"/>
      <c r="FN104" s="42">
        <f t="shared" si="176"/>
        <v>-26</v>
      </c>
      <c r="FO104" s="8">
        <f>FO$4</f>
        <v>19.78</v>
      </c>
      <c r="FP104" s="8">
        <f t="shared" si="177"/>
        <v>-514.28</v>
      </c>
      <c r="FQ104" s="8">
        <f>FQ$4</f>
        <v>80</v>
      </c>
      <c r="FR104" s="8">
        <f>FR$4</f>
        <v>62.02</v>
      </c>
      <c r="FS104" s="10">
        <f>SUMIF('BANCO DIC'!$B$2:$B$300,'EDC GENERAL'!$B104,'BANCO DIC'!$E$2:$E$300)</f>
        <v>0</v>
      </c>
      <c r="FT104" s="10">
        <f t="shared" si="178"/>
        <v>372.26</v>
      </c>
    </row>
    <row r="105" spans="1:176" ht="15.75" outlineLevel="1" thickBot="1" x14ac:dyDescent="0.3">
      <c r="A105" s="11" t="s">
        <v>515</v>
      </c>
      <c r="B105" s="74" t="s">
        <v>339</v>
      </c>
      <c r="C105" s="66"/>
      <c r="D105" s="12"/>
      <c r="E105" s="12"/>
      <c r="F105" s="63"/>
      <c r="G105" s="74"/>
      <c r="H105" s="74"/>
      <c r="I105" s="63"/>
      <c r="J105" s="66"/>
      <c r="L105" s="66"/>
      <c r="M105" s="12"/>
      <c r="N105" s="12"/>
      <c r="O105" s="63"/>
      <c r="P105" s="74"/>
      <c r="Q105" s="74"/>
      <c r="R105" s="63"/>
      <c r="S105" s="66"/>
      <c r="V105" s="13"/>
      <c r="W105" s="13"/>
      <c r="X105" s="13"/>
      <c r="Y105" s="13"/>
      <c r="Z105" s="13"/>
      <c r="AA105" s="13"/>
      <c r="AC105" s="74">
        <v>0.92</v>
      </c>
      <c r="AD105" s="8"/>
      <c r="AE105" s="8"/>
      <c r="AF105" s="8"/>
      <c r="AG105" s="8"/>
      <c r="AH105" s="8"/>
      <c r="AI105" s="10">
        <f t="shared" si="232"/>
        <v>0</v>
      </c>
      <c r="AJ105" s="74"/>
      <c r="AK105" s="32">
        <f t="shared" si="231"/>
        <v>0.92</v>
      </c>
      <c r="AL105" s="54">
        <v>1000</v>
      </c>
      <c r="AM105" s="55">
        <v>538</v>
      </c>
      <c r="AN105" s="41">
        <v>500</v>
      </c>
      <c r="AO105" s="9">
        <v>500</v>
      </c>
      <c r="AP105" s="8"/>
      <c r="AQ105" s="8"/>
      <c r="AR105" s="8">
        <v>-2538</v>
      </c>
      <c r="AS105" s="2">
        <f t="shared" si="186"/>
        <v>2538</v>
      </c>
      <c r="AT105" s="2">
        <f t="shared" si="187"/>
        <v>0</v>
      </c>
      <c r="AU105" s="24">
        <f t="shared" si="138"/>
        <v>-2538</v>
      </c>
      <c r="AV105" s="54">
        <v>119</v>
      </c>
      <c r="AW105" s="54">
        <v>120</v>
      </c>
      <c r="AX105" s="41">
        <f t="shared" si="112"/>
        <v>1</v>
      </c>
      <c r="AY105" s="8">
        <v>24.71</v>
      </c>
      <c r="AZ105" s="9">
        <f t="shared" si="188"/>
        <v>24.71</v>
      </c>
      <c r="BA105" s="9">
        <v>183</v>
      </c>
      <c r="BB105" s="8">
        <v>-210</v>
      </c>
      <c r="BC105" s="2">
        <f t="shared" si="139"/>
        <v>207.71</v>
      </c>
      <c r="BD105" s="2">
        <f t="shared" si="140"/>
        <v>-2.289999999999992</v>
      </c>
      <c r="BE105" s="24">
        <f t="shared" si="141"/>
        <v>-2.289999999999992</v>
      </c>
      <c r="BF105" s="42">
        <f t="shared" ref="BF105:BF113" si="234">+AW105</f>
        <v>120</v>
      </c>
      <c r="BG105" s="41">
        <v>131</v>
      </c>
      <c r="BH105" s="41">
        <f t="shared" si="142"/>
        <v>11</v>
      </c>
      <c r="BI105" s="9">
        <f t="shared" si="190"/>
        <v>416.12979999999999</v>
      </c>
      <c r="BJ105" s="9">
        <v>341.09</v>
      </c>
      <c r="BK105" s="9">
        <f t="shared" si="191"/>
        <v>75.0398</v>
      </c>
      <c r="BL105" s="9">
        <v>-416</v>
      </c>
      <c r="BM105" s="10">
        <f>SUMIF(ENERO!$B$2:$B$900,'EDC GENERAL'!$B105,ENERO!$E$2:$E$900)</f>
        <v>0</v>
      </c>
      <c r="BN105" s="10">
        <f t="shared" si="143"/>
        <v>-0.12979999999998881</v>
      </c>
      <c r="BO105" s="24">
        <f t="shared" si="144"/>
        <v>0.12979999999998881</v>
      </c>
      <c r="BP105" s="41">
        <f t="shared" si="180"/>
        <v>131</v>
      </c>
      <c r="BQ105" s="41">
        <v>136</v>
      </c>
      <c r="BR105" s="41">
        <f t="shared" si="145"/>
        <v>5</v>
      </c>
      <c r="BS105" s="9">
        <f t="shared" si="192"/>
        <v>296.44780000000003</v>
      </c>
      <c r="BT105" s="9">
        <v>242.99</v>
      </c>
      <c r="BU105" s="9">
        <f t="shared" si="146"/>
        <v>53.457799999999999</v>
      </c>
      <c r="BV105" s="9">
        <v>-300</v>
      </c>
      <c r="BW105" s="10">
        <f>SUMIF(ENERO!$B$2:$B$900,'EDC GENERAL'!$B105,ENERO!$E$2:$E$900)</f>
        <v>0</v>
      </c>
      <c r="BX105" s="10">
        <f t="shared" si="147"/>
        <v>3.5521999999999707</v>
      </c>
      <c r="BY105" s="24">
        <f t="shared" si="148"/>
        <v>-3.5521999999999707</v>
      </c>
      <c r="BZ105" s="41">
        <f t="shared" si="193"/>
        <v>136</v>
      </c>
      <c r="CA105" s="42">
        <v>143</v>
      </c>
      <c r="CB105" s="41">
        <f t="shared" si="181"/>
        <v>7</v>
      </c>
      <c r="CC105" s="24">
        <f t="shared" si="182"/>
        <v>334.14580000000001</v>
      </c>
      <c r="CD105" s="8">
        <v>273.89</v>
      </c>
      <c r="CE105" s="9">
        <f t="shared" si="233"/>
        <v>60.255800000000001</v>
      </c>
      <c r="CF105" s="8">
        <f t="shared" ref="CF105:CF113" si="235">CF$4</f>
        <v>0</v>
      </c>
      <c r="CG105" s="10">
        <v>325</v>
      </c>
      <c r="CH105" s="2">
        <f t="shared" si="149"/>
        <v>9.1458000000000084</v>
      </c>
      <c r="CJ105" s="41">
        <f t="shared" si="184"/>
        <v>143</v>
      </c>
      <c r="CK105" s="42">
        <v>151</v>
      </c>
      <c r="CL105" s="42">
        <f t="shared" si="185"/>
        <v>8</v>
      </c>
      <c r="CM105" s="8">
        <v>170.36</v>
      </c>
      <c r="CN105" s="9">
        <f t="shared" si="150"/>
        <v>37.479200000000006</v>
      </c>
      <c r="CO105" s="8">
        <f t="shared" ref="CO105:CP113" si="236">CO$4</f>
        <v>0</v>
      </c>
      <c r="CP105" s="8">
        <f t="shared" si="236"/>
        <v>0</v>
      </c>
      <c r="CQ105" s="10">
        <f>SUMIF('BANCO JUN'!$B$2:$B$300,'EDC GENERAL'!$B105,'BANCO JUN'!$E$2:$E$300)</f>
        <v>0</v>
      </c>
      <c r="CR105" s="2">
        <f t="shared" si="151"/>
        <v>207.83920000000001</v>
      </c>
      <c r="CT105" s="10">
        <v>0</v>
      </c>
      <c r="CU105" s="42">
        <v>0</v>
      </c>
      <c r="CV105" s="42">
        <f t="shared" si="152"/>
        <v>0</v>
      </c>
      <c r="CW105" s="8">
        <f t="shared" ref="CW105:CZ113" si="237">CW$4</f>
        <v>17</v>
      </c>
      <c r="CX105" s="8">
        <f t="shared" si="153"/>
        <v>0</v>
      </c>
      <c r="CY105" s="8">
        <f t="shared" si="237"/>
        <v>80</v>
      </c>
      <c r="CZ105" s="8">
        <f t="shared" si="237"/>
        <v>49</v>
      </c>
      <c r="DA105" s="10">
        <f>SUMIF('BANCO JUL'!$B$2:$B$300,'EDC GENERAL'!$B105,'BANCO JUL'!$E$2:$E$300)</f>
        <v>0</v>
      </c>
      <c r="DB105" s="10">
        <f t="shared" si="154"/>
        <v>-129</v>
      </c>
      <c r="DD105" s="42">
        <v>0</v>
      </c>
      <c r="DE105" s="42">
        <v>1</v>
      </c>
      <c r="DF105" s="42">
        <f t="shared" si="155"/>
        <v>1</v>
      </c>
      <c r="DG105" s="8">
        <f t="shared" ref="DG105:DJ113" si="238">DG$4</f>
        <v>15</v>
      </c>
      <c r="DH105" s="8">
        <f t="shared" si="156"/>
        <v>15</v>
      </c>
      <c r="DI105" s="8">
        <f t="shared" si="238"/>
        <v>80</v>
      </c>
      <c r="DJ105" s="8">
        <f t="shared" si="238"/>
        <v>17</v>
      </c>
      <c r="DK105" s="10">
        <f>SUMIF('BANCO JUL'!$B$2:$B$300,'EDC GENERAL'!$B105,'BANCO JUL'!$E$2:$E$300)</f>
        <v>0</v>
      </c>
      <c r="DL105" s="10">
        <f t="shared" si="157"/>
        <v>-112</v>
      </c>
      <c r="DN105" s="42">
        <v>1</v>
      </c>
      <c r="DO105" s="42">
        <v>1</v>
      </c>
      <c r="DP105" s="42">
        <f t="shared" si="158"/>
        <v>0</v>
      </c>
      <c r="DQ105" s="8">
        <f t="shared" ref="DQ105:DT113" si="239">DQ$4</f>
        <v>16</v>
      </c>
      <c r="DR105" s="8">
        <f t="shared" si="159"/>
        <v>0</v>
      </c>
      <c r="DS105" s="8">
        <f t="shared" si="239"/>
        <v>80</v>
      </c>
      <c r="DT105" s="8">
        <f t="shared" si="239"/>
        <v>63</v>
      </c>
      <c r="DU105" s="10">
        <f>SUMIF('BANCO JUL'!$B$2:$B$300,'EDC GENERAL'!$B105,'BANCO JUL'!$E$2:$E$300)</f>
        <v>0</v>
      </c>
      <c r="DV105" s="10">
        <f t="shared" si="160"/>
        <v>-143</v>
      </c>
      <c r="DX105" s="42">
        <v>1</v>
      </c>
      <c r="DY105" s="42">
        <v>3</v>
      </c>
      <c r="DZ105" s="42">
        <f t="shared" si="161"/>
        <v>2</v>
      </c>
      <c r="EA105" s="8">
        <f t="shared" ref="EA105:ED113" si="240">EA$4</f>
        <v>15</v>
      </c>
      <c r="EB105" s="8">
        <f t="shared" si="162"/>
        <v>30</v>
      </c>
      <c r="EC105" s="8">
        <f t="shared" si="240"/>
        <v>80</v>
      </c>
      <c r="ED105" s="8">
        <f t="shared" si="240"/>
        <v>64</v>
      </c>
      <c r="EE105" s="10">
        <f>SUMIF('BANCO JUL'!$B$2:$B$300,'EDC GENERAL'!$B105,'BANCO JUL'!$E$2:$E$300)</f>
        <v>0</v>
      </c>
      <c r="EF105" s="10">
        <f t="shared" si="163"/>
        <v>-174</v>
      </c>
      <c r="EG105" s="24"/>
      <c r="EH105" s="42">
        <v>3</v>
      </c>
      <c r="EI105" s="42">
        <v>3.0019999999999998</v>
      </c>
      <c r="EJ105" s="41">
        <f t="shared" si="164"/>
        <v>1.9999999999997797E-3</v>
      </c>
      <c r="EK105" s="8">
        <f t="shared" ref="EK105:EN113" si="241">EK$4</f>
        <v>13.01</v>
      </c>
      <c r="EL105" s="8">
        <f t="shared" si="165"/>
        <v>2.6019999999997132E-2</v>
      </c>
      <c r="EM105" s="8">
        <f t="shared" si="241"/>
        <v>80</v>
      </c>
      <c r="EN105" s="8">
        <f t="shared" si="241"/>
        <v>21.79</v>
      </c>
      <c r="EO105" s="10">
        <f>SUMIF('BANCO NOV'!$B$2:$B$300,'EDC GENERAL'!$B105,'BANCO NOV'!$E$2:$E$300)</f>
        <v>0</v>
      </c>
      <c r="EP105" s="10">
        <f t="shared" si="166"/>
        <v>-101.81602000000001</v>
      </c>
      <c r="EQ105" s="24">
        <f t="shared" si="167"/>
        <v>101.81602000000001</v>
      </c>
      <c r="ER105" s="42">
        <v>3.0019999999999998</v>
      </c>
      <c r="ES105" s="42">
        <v>3.2</v>
      </c>
      <c r="ET105" s="42">
        <f t="shared" si="168"/>
        <v>0.1980000000000004</v>
      </c>
      <c r="EU105" s="8">
        <f t="shared" ref="EU105:EX113" si="242">EU$4</f>
        <v>19.78</v>
      </c>
      <c r="EV105" s="8">
        <f t="shared" si="169"/>
        <v>3.9164400000000081</v>
      </c>
      <c r="EW105" s="8">
        <f t="shared" si="242"/>
        <v>80</v>
      </c>
      <c r="EX105" s="8">
        <f t="shared" si="242"/>
        <v>62.02</v>
      </c>
      <c r="EY105" s="10">
        <f>SUMIF('BANCO DIC'!$B$2:$B$300,'EDC GENERAL'!$B105,'BANCO DIC'!$E$2:$E$300)</f>
        <v>0</v>
      </c>
      <c r="EZ105" s="10">
        <f t="shared" si="170"/>
        <v>-145.93644</v>
      </c>
      <c r="FA105" s="24">
        <f t="shared" si="171"/>
        <v>145.93644</v>
      </c>
      <c r="FB105" s="42">
        <v>3.2</v>
      </c>
      <c r="FC105" s="42">
        <v>3.31</v>
      </c>
      <c r="FD105" s="42">
        <f t="shared" si="172"/>
        <v>0.10999999999999988</v>
      </c>
      <c r="FE105" s="8">
        <f t="shared" ref="FE105:FH113" si="243">FE$4</f>
        <v>14.68234064785789</v>
      </c>
      <c r="FF105" s="8">
        <f t="shared" si="173"/>
        <v>1.6150574712643662</v>
      </c>
      <c r="FG105" s="8">
        <f t="shared" si="243"/>
        <v>80</v>
      </c>
      <c r="FH105" s="8">
        <f t="shared" si="243"/>
        <v>26.942462147335423</v>
      </c>
      <c r="FI105" s="10">
        <f>SUMIF('BANCO DIC'!$B$2:$B$300,'EDC GENERAL'!$B105,'BANCO DIC'!$E$2:$E$300)</f>
        <v>0</v>
      </c>
      <c r="FJ105" s="10">
        <f t="shared" si="174"/>
        <v>-108.55751961859978</v>
      </c>
      <c r="FK105" s="24">
        <f t="shared" si="175"/>
        <v>108.55751961859978</v>
      </c>
      <c r="FL105" s="42">
        <v>3.31</v>
      </c>
      <c r="FM105" s="42"/>
      <c r="FN105" s="42">
        <f t="shared" si="176"/>
        <v>-3.31</v>
      </c>
      <c r="FO105" s="8">
        <f t="shared" ref="FO105:FR113" si="244">FO$4</f>
        <v>19.78</v>
      </c>
      <c r="FP105" s="8">
        <f t="shared" si="177"/>
        <v>-65.471800000000002</v>
      </c>
      <c r="FQ105" s="8">
        <f t="shared" si="244"/>
        <v>80</v>
      </c>
      <c r="FR105" s="8">
        <f t="shared" si="244"/>
        <v>62.02</v>
      </c>
      <c r="FS105" s="10">
        <f>SUMIF('BANCO DIC'!$B$2:$B$300,'EDC GENERAL'!$B105,'BANCO DIC'!$E$2:$E$300)</f>
        <v>0</v>
      </c>
      <c r="FT105" s="10">
        <f t="shared" si="178"/>
        <v>-76.548200000000008</v>
      </c>
    </row>
    <row r="106" spans="1:176" ht="15.75" outlineLevel="1" thickBot="1" x14ac:dyDescent="0.3">
      <c r="A106" s="11" t="s">
        <v>516</v>
      </c>
      <c r="B106" s="74" t="s">
        <v>340</v>
      </c>
      <c r="C106" s="66"/>
      <c r="D106" s="12"/>
      <c r="E106" s="12"/>
      <c r="F106" s="63"/>
      <c r="G106" s="74"/>
      <c r="H106" s="74"/>
      <c r="I106" s="63"/>
      <c r="J106" s="66"/>
      <c r="L106" s="66"/>
      <c r="M106" s="12"/>
      <c r="N106" s="12"/>
      <c r="O106" s="63"/>
      <c r="P106" s="74"/>
      <c r="Q106" s="74"/>
      <c r="R106" s="63"/>
      <c r="S106" s="66"/>
      <c r="V106" s="13"/>
      <c r="W106" s="13"/>
      <c r="X106" s="13"/>
      <c r="Y106" s="13"/>
      <c r="Z106" s="13"/>
      <c r="AA106" s="13"/>
      <c r="AC106" s="74">
        <v>0.93</v>
      </c>
      <c r="AD106" s="8"/>
      <c r="AE106" s="8"/>
      <c r="AF106" s="8"/>
      <c r="AG106" s="8"/>
      <c r="AH106" s="8"/>
      <c r="AI106" s="10">
        <f t="shared" si="232"/>
        <v>0</v>
      </c>
      <c r="AJ106" s="74"/>
      <c r="AK106" s="32">
        <f t="shared" si="231"/>
        <v>0.93</v>
      </c>
      <c r="AL106" s="54">
        <v>1000</v>
      </c>
      <c r="AM106" s="55">
        <v>538</v>
      </c>
      <c r="AN106" s="41">
        <v>500</v>
      </c>
      <c r="AO106" s="9">
        <v>500</v>
      </c>
      <c r="AP106" s="8"/>
      <c r="AQ106" s="8"/>
      <c r="AR106" s="8">
        <v>-2538</v>
      </c>
      <c r="AS106" s="2">
        <f t="shared" si="186"/>
        <v>2538</v>
      </c>
      <c r="AT106" s="2">
        <f t="shared" si="187"/>
        <v>0</v>
      </c>
      <c r="AU106" s="24">
        <f t="shared" si="138"/>
        <v>-2538</v>
      </c>
      <c r="AV106" s="54">
        <v>76</v>
      </c>
      <c r="AW106" s="54">
        <v>79.3</v>
      </c>
      <c r="AX106" s="41">
        <f t="shared" si="112"/>
        <v>3.2999999999999972</v>
      </c>
      <c r="AY106" s="8">
        <v>24.71</v>
      </c>
      <c r="AZ106" s="9">
        <f t="shared" si="188"/>
        <v>81.542999999999935</v>
      </c>
      <c r="BA106" s="9">
        <v>183</v>
      </c>
      <c r="BB106" s="8">
        <v>-264</v>
      </c>
      <c r="BC106" s="2">
        <f t="shared" si="139"/>
        <v>264.54299999999995</v>
      </c>
      <c r="BD106" s="2">
        <f t="shared" si="140"/>
        <v>0.54299999999994952</v>
      </c>
      <c r="BE106" s="24">
        <f t="shared" si="141"/>
        <v>0.54299999999994952</v>
      </c>
      <c r="BF106" s="42">
        <f t="shared" si="234"/>
        <v>79.3</v>
      </c>
      <c r="BG106" s="60">
        <v>85</v>
      </c>
      <c r="BH106" s="41">
        <v>6</v>
      </c>
      <c r="BI106" s="9">
        <f t="shared" si="190"/>
        <v>314.9674</v>
      </c>
      <c r="BJ106" s="9">
        <v>258.17</v>
      </c>
      <c r="BK106" s="9">
        <f t="shared" si="191"/>
        <v>56.797400000000003</v>
      </c>
      <c r="BL106" s="9">
        <v>-315</v>
      </c>
      <c r="BM106" s="10">
        <f>SUMIF(ENERO!$B$2:$B$900,'EDC GENERAL'!$B106,ENERO!$E$2:$E$900)</f>
        <v>0</v>
      </c>
      <c r="BN106" s="10">
        <f t="shared" si="143"/>
        <v>3.2600000000002183E-2</v>
      </c>
      <c r="BO106" s="24">
        <f t="shared" si="144"/>
        <v>-3.2600000000002183E-2</v>
      </c>
      <c r="BP106" s="41">
        <f t="shared" si="180"/>
        <v>85</v>
      </c>
      <c r="BQ106" s="41">
        <v>91</v>
      </c>
      <c r="BR106" s="41">
        <f t="shared" si="145"/>
        <v>6</v>
      </c>
      <c r="BS106" s="9">
        <f t="shared" si="192"/>
        <v>314.9674</v>
      </c>
      <c r="BT106" s="9">
        <v>258.17</v>
      </c>
      <c r="BU106" s="9">
        <f t="shared" si="146"/>
        <v>56.797400000000003</v>
      </c>
      <c r="BV106" s="9">
        <v>-315</v>
      </c>
      <c r="BW106" s="10">
        <f>SUMIF(ENERO!$B$2:$B$900,'EDC GENERAL'!$B106,ENERO!$E$2:$E$900)</f>
        <v>0</v>
      </c>
      <c r="BX106" s="10">
        <f t="shared" si="147"/>
        <v>3.2600000000002183E-2</v>
      </c>
      <c r="BY106" s="24">
        <f t="shared" si="148"/>
        <v>-3.2600000000002183E-2</v>
      </c>
      <c r="BZ106" s="41">
        <f t="shared" si="193"/>
        <v>91</v>
      </c>
      <c r="CA106" s="42">
        <v>98</v>
      </c>
      <c r="CB106" s="41">
        <f t="shared" si="181"/>
        <v>7</v>
      </c>
      <c r="CC106" s="24">
        <f t="shared" si="182"/>
        <v>334.14580000000001</v>
      </c>
      <c r="CD106" s="8">
        <v>273.89</v>
      </c>
      <c r="CE106" s="9">
        <f t="shared" si="233"/>
        <v>60.255800000000001</v>
      </c>
      <c r="CF106" s="8">
        <f t="shared" si="235"/>
        <v>0</v>
      </c>
      <c r="CG106" s="10">
        <v>335</v>
      </c>
      <c r="CH106" s="2">
        <f t="shared" si="149"/>
        <v>-0.85419999999999163</v>
      </c>
      <c r="CJ106" s="41">
        <f t="shared" si="184"/>
        <v>98</v>
      </c>
      <c r="CK106" s="42">
        <v>103</v>
      </c>
      <c r="CL106" s="42">
        <f t="shared" si="185"/>
        <v>5</v>
      </c>
      <c r="CM106" s="8">
        <v>122.59</v>
      </c>
      <c r="CN106" s="9">
        <f t="shared" si="150"/>
        <v>26.969799999999999</v>
      </c>
      <c r="CO106" s="8">
        <f t="shared" si="236"/>
        <v>0</v>
      </c>
      <c r="CP106" s="8">
        <f t="shared" si="236"/>
        <v>0</v>
      </c>
      <c r="CQ106" s="10">
        <f>SUMIF('BANCO JUN'!$B$2:$B$300,'EDC GENERAL'!$B106,'BANCO JUN'!$E$2:$E$300)</f>
        <v>0</v>
      </c>
      <c r="CR106" s="2">
        <f t="shared" si="151"/>
        <v>149.5598</v>
      </c>
      <c r="CT106" s="10">
        <v>19</v>
      </c>
      <c r="CU106" s="42">
        <v>26</v>
      </c>
      <c r="CV106" s="42">
        <f t="shared" si="152"/>
        <v>7</v>
      </c>
      <c r="CW106" s="8">
        <f t="shared" si="237"/>
        <v>17</v>
      </c>
      <c r="CX106" s="8">
        <f t="shared" si="153"/>
        <v>119</v>
      </c>
      <c r="CY106" s="8">
        <f t="shared" si="237"/>
        <v>80</v>
      </c>
      <c r="CZ106" s="8">
        <f t="shared" si="237"/>
        <v>49</v>
      </c>
      <c r="DA106" s="10">
        <f>SUMIF('BANCO JUL'!$B$2:$B$300,'EDC GENERAL'!$B106,'BANCO JUL'!$E$2:$E$300)</f>
        <v>0</v>
      </c>
      <c r="DB106" s="10">
        <f t="shared" si="154"/>
        <v>-248</v>
      </c>
      <c r="DD106" s="42">
        <v>26</v>
      </c>
      <c r="DE106" s="42">
        <v>31</v>
      </c>
      <c r="DF106" s="42">
        <f t="shared" si="155"/>
        <v>5</v>
      </c>
      <c r="DG106" s="8">
        <f t="shared" si="238"/>
        <v>15</v>
      </c>
      <c r="DH106" s="8">
        <f t="shared" si="156"/>
        <v>75</v>
      </c>
      <c r="DI106" s="8">
        <f t="shared" si="238"/>
        <v>80</v>
      </c>
      <c r="DJ106" s="8">
        <f t="shared" si="238"/>
        <v>17</v>
      </c>
      <c r="DK106" s="10">
        <f>SUMIF('BANCO JUL'!$B$2:$B$300,'EDC GENERAL'!$B106,'BANCO JUL'!$E$2:$E$300)</f>
        <v>0</v>
      </c>
      <c r="DL106" s="10">
        <f t="shared" si="157"/>
        <v>-172</v>
      </c>
      <c r="DN106" s="42">
        <v>31</v>
      </c>
      <c r="DO106" s="42">
        <v>36</v>
      </c>
      <c r="DP106" s="42">
        <f t="shared" si="158"/>
        <v>5</v>
      </c>
      <c r="DQ106" s="8">
        <f t="shared" si="239"/>
        <v>16</v>
      </c>
      <c r="DR106" s="8">
        <f t="shared" si="159"/>
        <v>80</v>
      </c>
      <c r="DS106" s="8">
        <f t="shared" si="239"/>
        <v>80</v>
      </c>
      <c r="DT106" s="8">
        <f t="shared" si="239"/>
        <v>63</v>
      </c>
      <c r="DU106" s="10">
        <f>SUMIF('BANCO JUL'!$B$2:$B$300,'EDC GENERAL'!$B106,'BANCO JUL'!$E$2:$E$300)</f>
        <v>0</v>
      </c>
      <c r="DV106" s="10">
        <f t="shared" si="160"/>
        <v>-223</v>
      </c>
      <c r="DX106" s="42">
        <v>36</v>
      </c>
      <c r="DY106" s="42">
        <v>40</v>
      </c>
      <c r="DZ106" s="42">
        <f t="shared" si="161"/>
        <v>4</v>
      </c>
      <c r="EA106" s="8">
        <f t="shared" si="240"/>
        <v>15</v>
      </c>
      <c r="EB106" s="8">
        <f t="shared" si="162"/>
        <v>60</v>
      </c>
      <c r="EC106" s="8">
        <f t="shared" si="240"/>
        <v>80</v>
      </c>
      <c r="ED106" s="8">
        <f t="shared" si="240"/>
        <v>64</v>
      </c>
      <c r="EE106" s="10">
        <f>SUMIF('BANCO JUL'!$B$2:$B$300,'EDC GENERAL'!$B106,'BANCO JUL'!$E$2:$E$300)</f>
        <v>0</v>
      </c>
      <c r="EF106" s="10">
        <f t="shared" si="163"/>
        <v>-204</v>
      </c>
      <c r="EG106" s="24"/>
      <c r="EH106" s="42">
        <v>40</v>
      </c>
      <c r="EI106" s="42">
        <v>46.57</v>
      </c>
      <c r="EJ106" s="41">
        <f t="shared" si="164"/>
        <v>6.57</v>
      </c>
      <c r="EK106" s="8">
        <f t="shared" si="241"/>
        <v>13.01</v>
      </c>
      <c r="EL106" s="8">
        <f t="shared" si="165"/>
        <v>85.475700000000003</v>
      </c>
      <c r="EM106" s="8">
        <f t="shared" si="241"/>
        <v>80</v>
      </c>
      <c r="EN106" s="8">
        <f t="shared" si="241"/>
        <v>21.79</v>
      </c>
      <c r="EO106" s="10">
        <f>SUMIF('BANCO NOV'!$B$2:$B$300,'EDC GENERAL'!$B106,'BANCO NOV'!$E$2:$E$300)</f>
        <v>0</v>
      </c>
      <c r="EP106" s="10">
        <f t="shared" si="166"/>
        <v>-187.26570000000001</v>
      </c>
      <c r="EQ106" s="24">
        <f t="shared" si="167"/>
        <v>187.26570000000001</v>
      </c>
      <c r="ER106" s="42">
        <v>46.57</v>
      </c>
      <c r="ES106" s="42">
        <v>52</v>
      </c>
      <c r="ET106" s="42">
        <f t="shared" si="168"/>
        <v>5.43</v>
      </c>
      <c r="EU106" s="8">
        <f t="shared" si="242"/>
        <v>19.78</v>
      </c>
      <c r="EV106" s="8">
        <f t="shared" si="169"/>
        <v>107.4054</v>
      </c>
      <c r="EW106" s="8">
        <f t="shared" si="242"/>
        <v>80</v>
      </c>
      <c r="EX106" s="8">
        <f t="shared" si="242"/>
        <v>62.02</v>
      </c>
      <c r="EY106" s="10">
        <f>SUMIF('BANCO DIC'!$B$2:$B$300,'EDC GENERAL'!$B106,'BANCO DIC'!$E$2:$E$300)</f>
        <v>0</v>
      </c>
      <c r="EZ106" s="10">
        <f t="shared" si="170"/>
        <v>-249.4254</v>
      </c>
      <c r="FA106" s="24">
        <f t="shared" si="171"/>
        <v>249.4254</v>
      </c>
      <c r="FB106" s="42">
        <v>52</v>
      </c>
      <c r="FC106" s="42">
        <v>57</v>
      </c>
      <c r="FD106" s="42">
        <f t="shared" si="172"/>
        <v>5</v>
      </c>
      <c r="FE106" s="8">
        <f t="shared" si="243"/>
        <v>14.68234064785789</v>
      </c>
      <c r="FF106" s="8">
        <f t="shared" si="173"/>
        <v>73.411703239289452</v>
      </c>
      <c r="FG106" s="8">
        <f t="shared" si="243"/>
        <v>80</v>
      </c>
      <c r="FH106" s="8">
        <f t="shared" si="243"/>
        <v>26.942462147335423</v>
      </c>
      <c r="FI106" s="10">
        <f>SUMIF('BANCO DIC'!$B$2:$B$300,'EDC GENERAL'!$B106,'BANCO DIC'!$E$2:$E$300)</f>
        <v>0</v>
      </c>
      <c r="FJ106" s="10">
        <f t="shared" si="174"/>
        <v>-180.35416538662489</v>
      </c>
      <c r="FK106" s="24">
        <f t="shared" si="175"/>
        <v>180.35416538662489</v>
      </c>
      <c r="FL106" s="42">
        <v>57</v>
      </c>
      <c r="FM106" s="42"/>
      <c r="FN106" s="42">
        <f t="shared" si="176"/>
        <v>-57</v>
      </c>
      <c r="FO106" s="8">
        <f t="shared" si="244"/>
        <v>19.78</v>
      </c>
      <c r="FP106" s="8">
        <f t="shared" si="177"/>
        <v>-1127.46</v>
      </c>
      <c r="FQ106" s="8">
        <f t="shared" si="244"/>
        <v>80</v>
      </c>
      <c r="FR106" s="8">
        <f t="shared" si="244"/>
        <v>62.02</v>
      </c>
      <c r="FS106" s="10">
        <f>SUMIF('BANCO DIC'!$B$2:$B$300,'EDC GENERAL'!$B106,'BANCO DIC'!$E$2:$E$300)</f>
        <v>0</v>
      </c>
      <c r="FT106" s="10">
        <f t="shared" si="178"/>
        <v>985.44</v>
      </c>
    </row>
    <row r="107" spans="1:176" ht="15.75" outlineLevel="1" thickBot="1" x14ac:dyDescent="0.3">
      <c r="A107" s="11" t="s">
        <v>517</v>
      </c>
      <c r="B107" s="74" t="s">
        <v>341</v>
      </c>
      <c r="C107" s="66"/>
      <c r="D107" s="12"/>
      <c r="E107" s="12"/>
      <c r="F107" s="63"/>
      <c r="G107" s="74"/>
      <c r="H107" s="74"/>
      <c r="I107" s="63"/>
      <c r="J107" s="66"/>
      <c r="L107" s="66"/>
      <c r="M107" s="12"/>
      <c r="N107" s="12"/>
      <c r="O107" s="63"/>
      <c r="P107" s="74"/>
      <c r="Q107" s="74"/>
      <c r="R107" s="63"/>
      <c r="S107" s="66"/>
      <c r="V107" s="13"/>
      <c r="W107" s="13"/>
      <c r="X107" s="13"/>
      <c r="Y107" s="13"/>
      <c r="Z107" s="13"/>
      <c r="AA107" s="13"/>
      <c r="AC107" s="74">
        <v>0.94000000000000006</v>
      </c>
      <c r="AD107" s="8"/>
      <c r="AE107" s="8"/>
      <c r="AF107" s="8"/>
      <c r="AG107" s="8"/>
      <c r="AH107" s="8"/>
      <c r="AI107" s="10">
        <f t="shared" si="232"/>
        <v>0</v>
      </c>
      <c r="AJ107" s="74"/>
      <c r="AK107" s="32">
        <f t="shared" si="231"/>
        <v>0.94000000000000006</v>
      </c>
      <c r="AL107" s="54">
        <v>1000</v>
      </c>
      <c r="AM107" s="55">
        <v>538</v>
      </c>
      <c r="AN107" s="41">
        <v>500</v>
      </c>
      <c r="AO107" s="9">
        <v>500</v>
      </c>
      <c r="AP107" s="8"/>
      <c r="AQ107" s="8"/>
      <c r="AR107" s="8">
        <v>-2538</v>
      </c>
      <c r="AS107" s="2">
        <f t="shared" si="186"/>
        <v>2538</v>
      </c>
      <c r="AT107" s="2">
        <f t="shared" si="187"/>
        <v>0</v>
      </c>
      <c r="AU107" s="24">
        <f t="shared" si="138"/>
        <v>-2538</v>
      </c>
      <c r="AV107" s="54">
        <v>68</v>
      </c>
      <c r="AW107" s="54">
        <v>70</v>
      </c>
      <c r="AX107" s="41">
        <f t="shared" si="112"/>
        <v>2</v>
      </c>
      <c r="AY107" s="8">
        <v>24.71</v>
      </c>
      <c r="AZ107" s="9">
        <f t="shared" si="188"/>
        <v>49.42</v>
      </c>
      <c r="BA107" s="9">
        <v>183</v>
      </c>
      <c r="BB107" s="8">
        <v>-232</v>
      </c>
      <c r="BC107" s="2">
        <f t="shared" si="139"/>
        <v>232.42000000000002</v>
      </c>
      <c r="BD107" s="2">
        <f t="shared" si="140"/>
        <v>0.42000000000001592</v>
      </c>
      <c r="BE107" s="24">
        <f t="shared" si="141"/>
        <v>0.42000000000001592</v>
      </c>
      <c r="BF107" s="42">
        <f t="shared" si="234"/>
        <v>70</v>
      </c>
      <c r="BG107" s="41">
        <v>73</v>
      </c>
      <c r="BH107" s="41">
        <f t="shared" si="142"/>
        <v>3</v>
      </c>
      <c r="BI107" s="9">
        <f t="shared" si="190"/>
        <v>261.22640000000001</v>
      </c>
      <c r="BJ107" s="9">
        <v>214.12</v>
      </c>
      <c r="BK107" s="9">
        <f t="shared" si="191"/>
        <v>47.106400000000001</v>
      </c>
      <c r="BL107" s="9">
        <v>-262</v>
      </c>
      <c r="BM107" s="10">
        <f>SUMIF(ENERO!$B$2:$B$900,'EDC GENERAL'!$B107,ENERO!$E$2:$E$900)</f>
        <v>0</v>
      </c>
      <c r="BN107" s="10">
        <f t="shared" si="143"/>
        <v>0.77359999999998763</v>
      </c>
      <c r="BO107" s="24">
        <f t="shared" si="144"/>
        <v>-0.77359999999998763</v>
      </c>
      <c r="BP107" s="41">
        <f t="shared" si="180"/>
        <v>73</v>
      </c>
      <c r="BQ107" s="41">
        <v>74</v>
      </c>
      <c r="BR107" s="41">
        <f t="shared" si="145"/>
        <v>1</v>
      </c>
      <c r="BS107" s="9">
        <f t="shared" si="192"/>
        <v>228.28640000000001</v>
      </c>
      <c r="BT107" s="9">
        <v>187.12</v>
      </c>
      <c r="BU107" s="9">
        <f t="shared" si="146"/>
        <v>41.166400000000003</v>
      </c>
      <c r="BV107" s="9">
        <f>BV$4</f>
        <v>0</v>
      </c>
      <c r="BW107" s="10">
        <f>SUMIF(ENERO!$B$2:$B$900,'EDC GENERAL'!$B107,ENERO!$E$2:$E$900)</f>
        <v>0</v>
      </c>
      <c r="BX107" s="10">
        <f t="shared" si="147"/>
        <v>-228.28640000000001</v>
      </c>
      <c r="BY107" s="24">
        <f t="shared" si="148"/>
        <v>228.28640000000001</v>
      </c>
      <c r="BZ107" s="41">
        <f t="shared" si="193"/>
        <v>74</v>
      </c>
      <c r="CA107" s="42">
        <v>74</v>
      </c>
      <c r="CB107" s="41">
        <f t="shared" si="181"/>
        <v>0</v>
      </c>
      <c r="CC107" s="24">
        <f t="shared" si="182"/>
        <v>212.60940000000002</v>
      </c>
      <c r="CD107" s="8">
        <v>174.27</v>
      </c>
      <c r="CE107" s="9">
        <f t="shared" si="233"/>
        <v>38.339400000000005</v>
      </c>
      <c r="CF107" s="8">
        <f t="shared" si="235"/>
        <v>0</v>
      </c>
      <c r="CG107" s="10">
        <f>SUMIF('BANCO MAY'!$B$2:$B$300,'EDC GENERAL'!$B107,'BANCO MAY'!$E$2:$E$300)</f>
        <v>0</v>
      </c>
      <c r="CH107" s="2">
        <f t="shared" si="149"/>
        <v>212.60940000000002</v>
      </c>
      <c r="CJ107" s="41">
        <f t="shared" si="184"/>
        <v>74</v>
      </c>
      <c r="CK107" s="42">
        <v>74</v>
      </c>
      <c r="CL107" s="42">
        <v>1</v>
      </c>
      <c r="CM107" s="8">
        <v>65.98</v>
      </c>
      <c r="CN107" s="9">
        <f t="shared" si="150"/>
        <v>14.515600000000001</v>
      </c>
      <c r="CO107" s="8">
        <f t="shared" si="236"/>
        <v>0</v>
      </c>
      <c r="CP107" s="8">
        <f t="shared" si="236"/>
        <v>0</v>
      </c>
      <c r="CQ107" s="10">
        <f>SUMIF('BANCO JUN'!$B$2:$B$300,'EDC GENERAL'!$B107,'BANCO JUN'!$E$2:$E$300)</f>
        <v>0</v>
      </c>
      <c r="CR107" s="2">
        <f t="shared" si="151"/>
        <v>80.49560000000001</v>
      </c>
      <c r="CT107" s="10">
        <v>48</v>
      </c>
      <c r="CU107" s="42">
        <v>63</v>
      </c>
      <c r="CV107" s="42">
        <f t="shared" si="152"/>
        <v>15</v>
      </c>
      <c r="CW107" s="8">
        <f t="shared" si="237"/>
        <v>17</v>
      </c>
      <c r="CX107" s="8">
        <f t="shared" si="153"/>
        <v>255</v>
      </c>
      <c r="CY107" s="8">
        <f t="shared" si="237"/>
        <v>80</v>
      </c>
      <c r="CZ107" s="8">
        <f t="shared" si="237"/>
        <v>49</v>
      </c>
      <c r="DA107" s="10">
        <f>SUMIF('BANCO JUL'!$B$2:$B$300,'EDC GENERAL'!$B107,'BANCO JUL'!$E$2:$E$300)</f>
        <v>0</v>
      </c>
      <c r="DB107" s="10">
        <f t="shared" si="154"/>
        <v>-384</v>
      </c>
      <c r="DD107" s="42">
        <v>63</v>
      </c>
      <c r="DE107" s="42">
        <v>73</v>
      </c>
      <c r="DF107" s="42">
        <f t="shared" si="155"/>
        <v>10</v>
      </c>
      <c r="DG107" s="8">
        <f t="shared" si="238"/>
        <v>15</v>
      </c>
      <c r="DH107" s="8">
        <f t="shared" si="156"/>
        <v>150</v>
      </c>
      <c r="DI107" s="8">
        <f t="shared" si="238"/>
        <v>80</v>
      </c>
      <c r="DJ107" s="8">
        <f t="shared" si="238"/>
        <v>17</v>
      </c>
      <c r="DK107" s="10">
        <f>SUMIF('BANCO JUL'!$B$2:$B$300,'EDC GENERAL'!$B107,'BANCO JUL'!$E$2:$E$300)</f>
        <v>0</v>
      </c>
      <c r="DL107" s="10">
        <f t="shared" si="157"/>
        <v>-247</v>
      </c>
      <c r="DN107" s="42">
        <v>73</v>
      </c>
      <c r="DO107" s="42">
        <v>80</v>
      </c>
      <c r="DP107" s="42">
        <f t="shared" si="158"/>
        <v>7</v>
      </c>
      <c r="DQ107" s="8">
        <f t="shared" si="239"/>
        <v>16</v>
      </c>
      <c r="DR107" s="8">
        <f t="shared" si="159"/>
        <v>112</v>
      </c>
      <c r="DS107" s="8">
        <f t="shared" si="239"/>
        <v>80</v>
      </c>
      <c r="DT107" s="8">
        <f t="shared" si="239"/>
        <v>63</v>
      </c>
      <c r="DU107" s="10">
        <f>SUMIF('BANCO JUL'!$B$2:$B$300,'EDC GENERAL'!$B107,'BANCO JUL'!$E$2:$E$300)</f>
        <v>0</v>
      </c>
      <c r="DV107" s="10">
        <f t="shared" si="160"/>
        <v>-255</v>
      </c>
      <c r="DX107" s="42">
        <v>80</v>
      </c>
      <c r="DY107" s="42">
        <v>89</v>
      </c>
      <c r="DZ107" s="42">
        <f t="shared" si="161"/>
        <v>9</v>
      </c>
      <c r="EA107" s="8">
        <f t="shared" si="240"/>
        <v>15</v>
      </c>
      <c r="EB107" s="8">
        <f t="shared" si="162"/>
        <v>135</v>
      </c>
      <c r="EC107" s="8">
        <f t="shared" si="240"/>
        <v>80</v>
      </c>
      <c r="ED107" s="8">
        <f t="shared" si="240"/>
        <v>64</v>
      </c>
      <c r="EE107" s="10">
        <f>SUMIF('BANCO JUL'!$B$2:$B$300,'EDC GENERAL'!$B107,'BANCO JUL'!$E$2:$E$300)</f>
        <v>0</v>
      </c>
      <c r="EF107" s="10">
        <f t="shared" si="163"/>
        <v>-279</v>
      </c>
      <c r="EG107" s="24"/>
      <c r="EH107" s="42">
        <v>89</v>
      </c>
      <c r="EI107" s="42">
        <v>98.64</v>
      </c>
      <c r="EJ107" s="41">
        <f t="shared" si="164"/>
        <v>9.64</v>
      </c>
      <c r="EK107" s="8">
        <f t="shared" si="241"/>
        <v>13.01</v>
      </c>
      <c r="EL107" s="8">
        <f t="shared" si="165"/>
        <v>125.41640000000001</v>
      </c>
      <c r="EM107" s="8">
        <f t="shared" si="241"/>
        <v>80</v>
      </c>
      <c r="EN107" s="8">
        <f t="shared" si="241"/>
        <v>21.79</v>
      </c>
      <c r="EO107" s="10">
        <f>SUMIF('BANCO NOV'!$B$2:$B$300,'EDC GENERAL'!$B107,'BANCO NOV'!$E$2:$E$300)</f>
        <v>0</v>
      </c>
      <c r="EP107" s="10">
        <f t="shared" si="166"/>
        <v>-227.2064</v>
      </c>
      <c r="EQ107" s="24">
        <f t="shared" si="167"/>
        <v>227.2064</v>
      </c>
      <c r="ER107" s="42">
        <v>98.64</v>
      </c>
      <c r="ES107" s="42">
        <v>109</v>
      </c>
      <c r="ET107" s="42">
        <f t="shared" si="168"/>
        <v>10.36</v>
      </c>
      <c r="EU107" s="8">
        <f t="shared" si="242"/>
        <v>19.78</v>
      </c>
      <c r="EV107" s="8">
        <f t="shared" si="169"/>
        <v>204.92080000000001</v>
      </c>
      <c r="EW107" s="8">
        <f t="shared" si="242"/>
        <v>80</v>
      </c>
      <c r="EX107" s="8">
        <f t="shared" si="242"/>
        <v>62.02</v>
      </c>
      <c r="EY107" s="10">
        <f>SUMIF('BANCO DIC'!$B$2:$B$300,'EDC GENERAL'!$B107,'BANCO DIC'!$E$2:$E$300)</f>
        <v>0</v>
      </c>
      <c r="EZ107" s="10">
        <f t="shared" si="170"/>
        <v>-346.94079999999997</v>
      </c>
      <c r="FA107" s="24">
        <f t="shared" si="171"/>
        <v>346.94079999999997</v>
      </c>
      <c r="FB107" s="42">
        <v>109</v>
      </c>
      <c r="FC107" s="42">
        <v>120</v>
      </c>
      <c r="FD107" s="42">
        <f t="shared" si="172"/>
        <v>11</v>
      </c>
      <c r="FE107" s="8">
        <f t="shared" si="243"/>
        <v>14.68234064785789</v>
      </c>
      <c r="FF107" s="8">
        <f t="shared" si="173"/>
        <v>161.5057471264368</v>
      </c>
      <c r="FG107" s="8">
        <f t="shared" si="243"/>
        <v>80</v>
      </c>
      <c r="FH107" s="8">
        <f t="shared" si="243"/>
        <v>26.942462147335423</v>
      </c>
      <c r="FI107" s="10">
        <f>SUMIF('BANCO DIC'!$B$2:$B$300,'EDC GENERAL'!$B107,'BANCO DIC'!$E$2:$E$300)</f>
        <v>0</v>
      </c>
      <c r="FJ107" s="10">
        <f t="shared" si="174"/>
        <v>-268.44820927377225</v>
      </c>
      <c r="FK107" s="24">
        <f t="shared" si="175"/>
        <v>268.44820927377225</v>
      </c>
      <c r="FL107" s="42">
        <v>120</v>
      </c>
      <c r="FM107" s="42"/>
      <c r="FN107" s="42">
        <f t="shared" si="176"/>
        <v>-120</v>
      </c>
      <c r="FO107" s="8">
        <f t="shared" si="244"/>
        <v>19.78</v>
      </c>
      <c r="FP107" s="8">
        <f t="shared" si="177"/>
        <v>-2373.6000000000004</v>
      </c>
      <c r="FQ107" s="8">
        <f t="shared" si="244"/>
        <v>80</v>
      </c>
      <c r="FR107" s="8">
        <f t="shared" si="244"/>
        <v>62.02</v>
      </c>
      <c r="FS107" s="10">
        <f>SUMIF('BANCO DIC'!$B$2:$B$300,'EDC GENERAL'!$B107,'BANCO DIC'!$E$2:$E$300)</f>
        <v>0</v>
      </c>
      <c r="FT107" s="10">
        <f t="shared" si="178"/>
        <v>2231.5800000000004</v>
      </c>
    </row>
    <row r="108" spans="1:176" ht="15.75" outlineLevel="1" thickBot="1" x14ac:dyDescent="0.3">
      <c r="A108" s="11" t="s">
        <v>518</v>
      </c>
      <c r="B108" s="74" t="s">
        <v>342</v>
      </c>
      <c r="C108" s="66"/>
      <c r="D108" s="12"/>
      <c r="E108" s="12"/>
      <c r="F108" s="63"/>
      <c r="G108" s="74"/>
      <c r="H108" s="74"/>
      <c r="I108" s="63"/>
      <c r="J108" s="66"/>
      <c r="L108" s="66"/>
      <c r="M108" s="12"/>
      <c r="N108" s="12"/>
      <c r="O108" s="63"/>
      <c r="P108" s="74"/>
      <c r="Q108" s="74"/>
      <c r="R108" s="63"/>
      <c r="S108" s="66"/>
      <c r="V108" s="13"/>
      <c r="W108" s="13"/>
      <c r="X108" s="13"/>
      <c r="Y108" s="13"/>
      <c r="Z108" s="13"/>
      <c r="AA108" s="13"/>
      <c r="AC108" s="74">
        <v>0.95000000000000007</v>
      </c>
      <c r="AD108" s="8"/>
      <c r="AE108" s="8"/>
      <c r="AF108" s="8"/>
      <c r="AG108" s="8"/>
      <c r="AH108" s="8"/>
      <c r="AI108" s="10">
        <f t="shared" si="232"/>
        <v>0</v>
      </c>
      <c r="AJ108" s="74"/>
      <c r="AK108" s="32">
        <f t="shared" si="231"/>
        <v>0.95000000000000007</v>
      </c>
      <c r="AL108" s="54">
        <v>1000</v>
      </c>
      <c r="AM108" s="55">
        <v>538</v>
      </c>
      <c r="AN108" s="41">
        <v>500</v>
      </c>
      <c r="AO108" s="9">
        <v>500</v>
      </c>
      <c r="AP108" s="8"/>
      <c r="AQ108" s="8"/>
      <c r="AR108" s="8">
        <v>-2538</v>
      </c>
      <c r="AS108" s="2">
        <f t="shared" si="186"/>
        <v>2538</v>
      </c>
      <c r="AT108" s="2">
        <f t="shared" si="187"/>
        <v>0</v>
      </c>
      <c r="AU108" s="24">
        <f t="shared" si="138"/>
        <v>-2538</v>
      </c>
      <c r="AV108" s="54">
        <v>84</v>
      </c>
      <c r="AW108" s="54">
        <v>88</v>
      </c>
      <c r="AX108" s="41">
        <f t="shared" si="112"/>
        <v>4</v>
      </c>
      <c r="AY108" s="8">
        <v>24.71</v>
      </c>
      <c r="AZ108" s="9">
        <f t="shared" si="188"/>
        <v>98.84</v>
      </c>
      <c r="BA108" s="9">
        <v>183</v>
      </c>
      <c r="BB108" s="8">
        <v>-282</v>
      </c>
      <c r="BC108" s="2">
        <f t="shared" si="139"/>
        <v>281.84000000000003</v>
      </c>
      <c r="BD108" s="2">
        <f t="shared" si="140"/>
        <v>-0.15999999999996817</v>
      </c>
      <c r="BE108" s="24">
        <f t="shared" si="141"/>
        <v>-0.15999999999996817</v>
      </c>
      <c r="BF108" s="42">
        <f t="shared" si="234"/>
        <v>88</v>
      </c>
      <c r="BG108" s="41">
        <v>100</v>
      </c>
      <c r="BH108" s="41">
        <f t="shared" si="142"/>
        <v>12</v>
      </c>
      <c r="BI108" s="9">
        <f t="shared" si="190"/>
        <v>436.9674</v>
      </c>
      <c r="BJ108" s="9">
        <v>358.17</v>
      </c>
      <c r="BK108" s="9">
        <f t="shared" si="191"/>
        <v>78.79740000000001</v>
      </c>
      <c r="BL108" s="9">
        <v>-434</v>
      </c>
      <c r="BM108" s="10">
        <f>SUMIF(ENERO!$B$2:$B$900,'EDC GENERAL'!$B108,ENERO!$E$2:$E$900)</f>
        <v>0</v>
      </c>
      <c r="BN108" s="10">
        <f t="shared" si="143"/>
        <v>-2.9673999999999978</v>
      </c>
      <c r="BO108" s="24">
        <f t="shared" si="144"/>
        <v>2.9673999999999978</v>
      </c>
      <c r="BP108" s="41">
        <f t="shared" si="180"/>
        <v>100</v>
      </c>
      <c r="BQ108" s="41">
        <v>121</v>
      </c>
      <c r="BR108" s="41">
        <f t="shared" si="145"/>
        <v>21</v>
      </c>
      <c r="BS108" s="9">
        <f t="shared" si="192"/>
        <v>646.45360000000005</v>
      </c>
      <c r="BT108" s="9">
        <v>529.88</v>
      </c>
      <c r="BU108" s="9">
        <f t="shared" si="146"/>
        <v>116.5736</v>
      </c>
      <c r="BV108" s="9">
        <v>-650</v>
      </c>
      <c r="BW108" s="10">
        <f>SUMIF(ENERO!$B$2:$B$900,'EDC GENERAL'!$B108,ENERO!$E$2:$E$900)</f>
        <v>0</v>
      </c>
      <c r="BX108" s="10">
        <f t="shared" si="147"/>
        <v>3.5463999999999487</v>
      </c>
      <c r="BY108" s="24">
        <f t="shared" si="148"/>
        <v>-3.5463999999999487</v>
      </c>
      <c r="BZ108" s="41">
        <f t="shared" si="193"/>
        <v>121</v>
      </c>
      <c r="CA108" s="42">
        <v>126</v>
      </c>
      <c r="CB108" s="41">
        <f t="shared" si="181"/>
        <v>5</v>
      </c>
      <c r="CC108" s="24">
        <f t="shared" si="182"/>
        <v>296.44780000000003</v>
      </c>
      <c r="CD108" s="8">
        <v>242.99</v>
      </c>
      <c r="CE108" s="9">
        <f t="shared" si="233"/>
        <v>53.457799999999999</v>
      </c>
      <c r="CF108" s="8">
        <f t="shared" si="235"/>
        <v>0</v>
      </c>
      <c r="CG108" s="10">
        <v>300</v>
      </c>
      <c r="CH108" s="2">
        <f t="shared" si="149"/>
        <v>-3.5521999999999707</v>
      </c>
      <c r="CJ108" s="41">
        <f t="shared" si="184"/>
        <v>126</v>
      </c>
      <c r="CK108" s="42">
        <v>131</v>
      </c>
      <c r="CL108" s="42">
        <f t="shared" si="185"/>
        <v>5</v>
      </c>
      <c r="CM108" s="8">
        <v>122.59</v>
      </c>
      <c r="CN108" s="9">
        <f t="shared" si="150"/>
        <v>26.969799999999999</v>
      </c>
      <c r="CO108" s="8">
        <f t="shared" si="236"/>
        <v>0</v>
      </c>
      <c r="CP108" s="8">
        <f t="shared" si="236"/>
        <v>0</v>
      </c>
      <c r="CQ108" s="10">
        <f>SUMIF('BANCO JUN'!$B$2:$B$300,'EDC GENERAL'!$B108,'BANCO JUN'!$E$2:$E$300)</f>
        <v>0</v>
      </c>
      <c r="CR108" s="2">
        <f t="shared" si="151"/>
        <v>149.5598</v>
      </c>
      <c r="CT108" s="10">
        <v>9</v>
      </c>
      <c r="CU108" s="42">
        <v>11</v>
      </c>
      <c r="CV108" s="42">
        <f t="shared" si="152"/>
        <v>2</v>
      </c>
      <c r="CW108" s="8">
        <f t="shared" si="237"/>
        <v>17</v>
      </c>
      <c r="CX108" s="8">
        <f t="shared" si="153"/>
        <v>34</v>
      </c>
      <c r="CY108" s="8">
        <f t="shared" si="237"/>
        <v>80</v>
      </c>
      <c r="CZ108" s="8">
        <f t="shared" si="237"/>
        <v>49</v>
      </c>
      <c r="DA108" s="10">
        <f>SUMIF('BANCO JUL'!$B$2:$B$300,'EDC GENERAL'!$B108,'BANCO JUL'!$E$2:$E$300)</f>
        <v>0</v>
      </c>
      <c r="DB108" s="10">
        <f t="shared" si="154"/>
        <v>-163</v>
      </c>
      <c r="DD108" s="42">
        <v>11</v>
      </c>
      <c r="DE108" s="42">
        <v>14</v>
      </c>
      <c r="DF108" s="42">
        <f t="shared" si="155"/>
        <v>3</v>
      </c>
      <c r="DG108" s="8">
        <f t="shared" si="238"/>
        <v>15</v>
      </c>
      <c r="DH108" s="8">
        <f t="shared" si="156"/>
        <v>45</v>
      </c>
      <c r="DI108" s="8">
        <f t="shared" si="238"/>
        <v>80</v>
      </c>
      <c r="DJ108" s="8">
        <f t="shared" si="238"/>
        <v>17</v>
      </c>
      <c r="DK108" s="10">
        <f>SUMIF('BANCO JUL'!$B$2:$B$300,'EDC GENERAL'!$B108,'BANCO JUL'!$E$2:$E$300)</f>
        <v>0</v>
      </c>
      <c r="DL108" s="10">
        <f t="shared" si="157"/>
        <v>-142</v>
      </c>
      <c r="DN108" s="42">
        <v>14</v>
      </c>
      <c r="DO108" s="42">
        <v>14</v>
      </c>
      <c r="DP108" s="42">
        <f t="shared" si="158"/>
        <v>0</v>
      </c>
      <c r="DQ108" s="8">
        <f t="shared" si="239"/>
        <v>16</v>
      </c>
      <c r="DR108" s="8">
        <f t="shared" si="159"/>
        <v>0</v>
      </c>
      <c r="DS108" s="8">
        <f t="shared" si="239"/>
        <v>80</v>
      </c>
      <c r="DT108" s="8">
        <f t="shared" si="239"/>
        <v>63</v>
      </c>
      <c r="DU108" s="10">
        <f>SUMIF('BANCO JUL'!$B$2:$B$300,'EDC GENERAL'!$B108,'BANCO JUL'!$E$2:$E$300)</f>
        <v>0</v>
      </c>
      <c r="DV108" s="10">
        <f t="shared" si="160"/>
        <v>-143</v>
      </c>
      <c r="DX108" s="42">
        <v>14</v>
      </c>
      <c r="DY108" s="42">
        <v>15</v>
      </c>
      <c r="DZ108" s="42">
        <f t="shared" si="161"/>
        <v>1</v>
      </c>
      <c r="EA108" s="8">
        <f t="shared" si="240"/>
        <v>15</v>
      </c>
      <c r="EB108" s="8">
        <f t="shared" si="162"/>
        <v>15</v>
      </c>
      <c r="EC108" s="8">
        <f t="shared" si="240"/>
        <v>80</v>
      </c>
      <c r="ED108" s="8">
        <f t="shared" si="240"/>
        <v>64</v>
      </c>
      <c r="EE108" s="10">
        <f>SUMIF('BANCO JUL'!$B$2:$B$300,'EDC GENERAL'!$B108,'BANCO JUL'!$E$2:$E$300)</f>
        <v>0</v>
      </c>
      <c r="EF108" s="10">
        <f t="shared" si="163"/>
        <v>-159</v>
      </c>
      <c r="EG108" s="24"/>
      <c r="EH108" s="42">
        <v>15</v>
      </c>
      <c r="EI108" s="42">
        <v>20.3752</v>
      </c>
      <c r="EJ108" s="41">
        <f t="shared" si="164"/>
        <v>5.3751999999999995</v>
      </c>
      <c r="EK108" s="8">
        <f t="shared" si="241"/>
        <v>13.01</v>
      </c>
      <c r="EL108" s="8">
        <f t="shared" si="165"/>
        <v>69.93135199999999</v>
      </c>
      <c r="EM108" s="8">
        <f t="shared" si="241"/>
        <v>80</v>
      </c>
      <c r="EN108" s="8">
        <f t="shared" si="241"/>
        <v>21.79</v>
      </c>
      <c r="EO108" s="10">
        <f>SUMIF('BANCO NOV'!$B$2:$B$300,'EDC GENERAL'!$B108,'BANCO NOV'!$E$2:$E$300)</f>
        <v>0</v>
      </c>
      <c r="EP108" s="10">
        <f t="shared" si="166"/>
        <v>-171.721352</v>
      </c>
      <c r="EQ108" s="24">
        <f t="shared" si="167"/>
        <v>171.721352</v>
      </c>
      <c r="ER108" s="42">
        <v>20.3752</v>
      </c>
      <c r="ES108" s="42">
        <v>30.07</v>
      </c>
      <c r="ET108" s="42">
        <f t="shared" si="168"/>
        <v>9.6948000000000008</v>
      </c>
      <c r="EU108" s="8">
        <f t="shared" si="242"/>
        <v>19.78</v>
      </c>
      <c r="EV108" s="8">
        <f t="shared" si="169"/>
        <v>191.76314400000004</v>
      </c>
      <c r="EW108" s="8">
        <f t="shared" si="242"/>
        <v>80</v>
      </c>
      <c r="EX108" s="8">
        <f t="shared" si="242"/>
        <v>62.02</v>
      </c>
      <c r="EY108" s="10">
        <f>SUMIF('BANCO DIC'!$B$2:$B$300,'EDC GENERAL'!$B108,'BANCO DIC'!$E$2:$E$300)</f>
        <v>0</v>
      </c>
      <c r="EZ108" s="10">
        <f t="shared" si="170"/>
        <v>-333.78314399999999</v>
      </c>
      <c r="FA108" s="24">
        <f t="shared" si="171"/>
        <v>333.78314399999999</v>
      </c>
      <c r="FB108" s="42">
        <v>30.07</v>
      </c>
      <c r="FC108" s="42">
        <v>48</v>
      </c>
      <c r="FD108" s="42">
        <f t="shared" si="172"/>
        <v>17.93</v>
      </c>
      <c r="FE108" s="8">
        <f t="shared" si="243"/>
        <v>14.68234064785789</v>
      </c>
      <c r="FF108" s="8">
        <f t="shared" si="173"/>
        <v>263.25436781609199</v>
      </c>
      <c r="FG108" s="8">
        <f t="shared" si="243"/>
        <v>80</v>
      </c>
      <c r="FH108" s="8">
        <f t="shared" si="243"/>
        <v>26.942462147335423</v>
      </c>
      <c r="FI108" s="10">
        <f>SUMIF('BANCO DIC'!$B$2:$B$300,'EDC GENERAL'!$B108,'BANCO DIC'!$E$2:$E$300)</f>
        <v>0</v>
      </c>
      <c r="FJ108" s="10">
        <f t="shared" si="174"/>
        <v>-370.19682996342743</v>
      </c>
      <c r="FK108" s="24">
        <f t="shared" si="175"/>
        <v>370.19682996342743</v>
      </c>
      <c r="FL108" s="42">
        <v>48</v>
      </c>
      <c r="FM108" s="42"/>
      <c r="FN108" s="42">
        <f t="shared" si="176"/>
        <v>-48</v>
      </c>
      <c r="FO108" s="8">
        <f t="shared" si="244"/>
        <v>19.78</v>
      </c>
      <c r="FP108" s="8">
        <f t="shared" si="177"/>
        <v>-949.44</v>
      </c>
      <c r="FQ108" s="8">
        <f t="shared" si="244"/>
        <v>80</v>
      </c>
      <c r="FR108" s="8">
        <f t="shared" si="244"/>
        <v>62.02</v>
      </c>
      <c r="FS108" s="10">
        <f>SUMIF('BANCO DIC'!$B$2:$B$300,'EDC GENERAL'!$B108,'BANCO DIC'!$E$2:$E$300)</f>
        <v>0</v>
      </c>
      <c r="FT108" s="10">
        <f t="shared" si="178"/>
        <v>807.42000000000007</v>
      </c>
    </row>
    <row r="109" spans="1:176" ht="15.75" outlineLevel="1" thickBot="1" x14ac:dyDescent="0.3">
      <c r="A109" s="11" t="s">
        <v>519</v>
      </c>
      <c r="B109" s="74" t="s">
        <v>343</v>
      </c>
      <c r="C109" s="66"/>
      <c r="D109" s="12"/>
      <c r="E109" s="12"/>
      <c r="F109" s="63"/>
      <c r="G109" s="74"/>
      <c r="H109" s="74"/>
      <c r="I109" s="63"/>
      <c r="J109" s="66"/>
      <c r="L109" s="66"/>
      <c r="M109" s="12"/>
      <c r="N109" s="12"/>
      <c r="O109" s="63"/>
      <c r="P109" s="74"/>
      <c r="Q109" s="74"/>
      <c r="R109" s="63"/>
      <c r="S109" s="66"/>
      <c r="V109" s="13"/>
      <c r="W109" s="13"/>
      <c r="X109" s="13"/>
      <c r="Y109" s="13"/>
      <c r="Z109" s="13"/>
      <c r="AA109" s="13"/>
      <c r="AC109" s="74">
        <v>0.96</v>
      </c>
      <c r="AD109" s="8"/>
      <c r="AE109" s="8"/>
      <c r="AF109" s="8"/>
      <c r="AG109" s="8"/>
      <c r="AH109" s="8"/>
      <c r="AI109" s="10">
        <f t="shared" si="232"/>
        <v>0</v>
      </c>
      <c r="AJ109" s="74"/>
      <c r="AK109" s="32">
        <f t="shared" si="231"/>
        <v>0.96</v>
      </c>
      <c r="AL109" s="54">
        <v>1000</v>
      </c>
      <c r="AM109" s="55">
        <v>538</v>
      </c>
      <c r="AN109" s="41">
        <v>500</v>
      </c>
      <c r="AO109" s="9">
        <v>500</v>
      </c>
      <c r="AP109" s="8"/>
      <c r="AQ109" s="8"/>
      <c r="AR109" s="8">
        <v>-2538</v>
      </c>
      <c r="AS109" s="2">
        <f t="shared" si="186"/>
        <v>2538</v>
      </c>
      <c r="AT109" s="2">
        <f t="shared" si="187"/>
        <v>0</v>
      </c>
      <c r="AU109" s="24">
        <f t="shared" si="138"/>
        <v>-2538</v>
      </c>
      <c r="AV109" s="54">
        <v>148</v>
      </c>
      <c r="AW109" s="54">
        <v>153</v>
      </c>
      <c r="AX109" s="41">
        <f t="shared" si="112"/>
        <v>5</v>
      </c>
      <c r="AY109" s="8">
        <v>24.71</v>
      </c>
      <c r="AZ109" s="9">
        <f t="shared" si="188"/>
        <v>123.55000000000001</v>
      </c>
      <c r="BA109" s="9">
        <v>183</v>
      </c>
      <c r="BB109" s="8">
        <v>-306</v>
      </c>
      <c r="BC109" s="2">
        <f t="shared" si="139"/>
        <v>306.55</v>
      </c>
      <c r="BD109" s="2">
        <f t="shared" si="140"/>
        <v>0.55000000000001137</v>
      </c>
      <c r="BE109" s="24">
        <f t="shared" si="141"/>
        <v>0.55000000000001137</v>
      </c>
      <c r="BF109" s="42">
        <f t="shared" si="234"/>
        <v>153</v>
      </c>
      <c r="BG109" s="41">
        <v>156</v>
      </c>
      <c r="BH109" s="41">
        <f t="shared" si="142"/>
        <v>3</v>
      </c>
      <c r="BI109" s="9">
        <f t="shared" si="190"/>
        <v>261.22640000000001</v>
      </c>
      <c r="BJ109" s="9">
        <v>214.12</v>
      </c>
      <c r="BK109" s="9">
        <f t="shared" si="191"/>
        <v>47.106400000000001</v>
      </c>
      <c r="BL109" s="9">
        <v>-261</v>
      </c>
      <c r="BM109" s="10">
        <f>SUMIF(ENERO!$B$2:$B$900,'EDC GENERAL'!$B109,ENERO!$E$2:$E$900)</f>
        <v>0</v>
      </c>
      <c r="BN109" s="10">
        <f t="shared" si="143"/>
        <v>-0.22640000000001237</v>
      </c>
      <c r="BO109" s="24">
        <f t="shared" si="144"/>
        <v>0.22640000000001237</v>
      </c>
      <c r="BP109" s="41">
        <f t="shared" si="180"/>
        <v>156</v>
      </c>
      <c r="BQ109" s="41">
        <v>163</v>
      </c>
      <c r="BR109" s="41">
        <f t="shared" si="145"/>
        <v>7</v>
      </c>
      <c r="BS109" s="9">
        <f t="shared" si="192"/>
        <v>334.14580000000001</v>
      </c>
      <c r="BT109" s="9">
        <v>273.89</v>
      </c>
      <c r="BU109" s="9">
        <f t="shared" si="146"/>
        <v>60.255800000000001</v>
      </c>
      <c r="BV109" s="9">
        <v>-334</v>
      </c>
      <c r="BW109" s="10">
        <f>SUMIF(ENERO!$B$2:$B$900,'EDC GENERAL'!$B109,ENERO!$E$2:$E$900)</f>
        <v>0</v>
      </c>
      <c r="BX109" s="10">
        <f t="shared" si="147"/>
        <v>-0.14580000000000837</v>
      </c>
      <c r="BY109" s="24">
        <f t="shared" si="148"/>
        <v>0.14580000000000837</v>
      </c>
      <c r="BZ109" s="41">
        <f t="shared" si="193"/>
        <v>163</v>
      </c>
      <c r="CA109" s="42">
        <v>169</v>
      </c>
      <c r="CB109" s="41">
        <f t="shared" si="181"/>
        <v>6</v>
      </c>
      <c r="CC109" s="24">
        <f t="shared" si="182"/>
        <v>314.9674</v>
      </c>
      <c r="CD109" s="8">
        <v>258.17</v>
      </c>
      <c r="CE109" s="9">
        <f t="shared" si="233"/>
        <v>56.797400000000003</v>
      </c>
      <c r="CF109" s="8">
        <f t="shared" si="235"/>
        <v>0</v>
      </c>
      <c r="CG109" s="10">
        <f>SUMIF('BANCO MAY'!$B$2:$B$300,'EDC GENERAL'!$B109,'BANCO MAY'!$E$2:$E$300)</f>
        <v>0</v>
      </c>
      <c r="CH109" s="2">
        <f t="shared" si="149"/>
        <v>314.9674</v>
      </c>
      <c r="CJ109" s="41">
        <f t="shared" si="184"/>
        <v>169</v>
      </c>
      <c r="CK109" s="42">
        <v>179</v>
      </c>
      <c r="CL109" s="42">
        <f t="shared" si="185"/>
        <v>10</v>
      </c>
      <c r="CM109" s="8">
        <v>205.03</v>
      </c>
      <c r="CN109" s="9">
        <f t="shared" si="150"/>
        <v>45.1066</v>
      </c>
      <c r="CO109" s="8">
        <f t="shared" si="236"/>
        <v>0</v>
      </c>
      <c r="CP109" s="8">
        <f t="shared" si="236"/>
        <v>0</v>
      </c>
      <c r="CQ109" s="10">
        <f>SUMIF('BANCO JUN'!$B$2:$B$300,'EDC GENERAL'!$B109,'BANCO JUN'!$E$2:$E$300)</f>
        <v>0</v>
      </c>
      <c r="CR109" s="2">
        <f t="shared" si="151"/>
        <v>250.13659999999999</v>
      </c>
      <c r="CT109" s="10">
        <v>62</v>
      </c>
      <c r="CU109" s="42">
        <v>75</v>
      </c>
      <c r="CV109" s="42">
        <f t="shared" si="152"/>
        <v>13</v>
      </c>
      <c r="CW109" s="8">
        <f t="shared" si="237"/>
        <v>17</v>
      </c>
      <c r="CX109" s="8">
        <f t="shared" si="153"/>
        <v>221</v>
      </c>
      <c r="CY109" s="8">
        <f t="shared" si="237"/>
        <v>80</v>
      </c>
      <c r="CZ109" s="8">
        <f t="shared" si="237"/>
        <v>49</v>
      </c>
      <c r="DA109" s="10">
        <f>SUMIF('BANCO JUL'!$B$2:$B$300,'EDC GENERAL'!$B109,'BANCO JUL'!$E$2:$E$300)</f>
        <v>0</v>
      </c>
      <c r="DB109" s="10">
        <f t="shared" si="154"/>
        <v>-350</v>
      </c>
      <c r="DD109" s="42">
        <v>75</v>
      </c>
      <c r="DE109" s="42">
        <v>87</v>
      </c>
      <c r="DF109" s="42">
        <f t="shared" si="155"/>
        <v>12</v>
      </c>
      <c r="DG109" s="8">
        <f t="shared" si="238"/>
        <v>15</v>
      </c>
      <c r="DH109" s="8">
        <f t="shared" si="156"/>
        <v>180</v>
      </c>
      <c r="DI109" s="8">
        <f t="shared" si="238"/>
        <v>80</v>
      </c>
      <c r="DJ109" s="8">
        <f t="shared" si="238"/>
        <v>17</v>
      </c>
      <c r="DK109" s="10">
        <f>SUMIF('BANCO JUL'!$B$2:$B$300,'EDC GENERAL'!$B109,'BANCO JUL'!$E$2:$E$300)</f>
        <v>0</v>
      </c>
      <c r="DL109" s="10">
        <f t="shared" si="157"/>
        <v>-277</v>
      </c>
      <c r="DN109" s="42">
        <v>87</v>
      </c>
      <c r="DO109" s="42">
        <v>100</v>
      </c>
      <c r="DP109" s="42">
        <f t="shared" si="158"/>
        <v>13</v>
      </c>
      <c r="DQ109" s="8">
        <f t="shared" si="239"/>
        <v>16</v>
      </c>
      <c r="DR109" s="8">
        <f t="shared" si="159"/>
        <v>208</v>
      </c>
      <c r="DS109" s="8">
        <f t="shared" si="239"/>
        <v>80</v>
      </c>
      <c r="DT109" s="8">
        <f t="shared" si="239"/>
        <v>63</v>
      </c>
      <c r="DU109" s="10">
        <f>SUMIF('BANCO JUL'!$B$2:$B$300,'EDC GENERAL'!$B109,'BANCO JUL'!$E$2:$E$300)</f>
        <v>0</v>
      </c>
      <c r="DV109" s="10">
        <f t="shared" si="160"/>
        <v>-351</v>
      </c>
      <c r="DX109" s="42">
        <v>100</v>
      </c>
      <c r="DY109" s="42">
        <v>113</v>
      </c>
      <c r="DZ109" s="42">
        <f t="shared" si="161"/>
        <v>13</v>
      </c>
      <c r="EA109" s="8">
        <f t="shared" si="240"/>
        <v>15</v>
      </c>
      <c r="EB109" s="8">
        <f t="shared" si="162"/>
        <v>195</v>
      </c>
      <c r="EC109" s="8">
        <f t="shared" si="240"/>
        <v>80</v>
      </c>
      <c r="ED109" s="8">
        <f t="shared" si="240"/>
        <v>64</v>
      </c>
      <c r="EE109" s="10">
        <f>SUMIF('BANCO JUL'!$B$2:$B$300,'EDC GENERAL'!$B109,'BANCO JUL'!$E$2:$E$300)</f>
        <v>0</v>
      </c>
      <c r="EF109" s="10">
        <f t="shared" si="163"/>
        <v>-339</v>
      </c>
      <c r="EG109" s="24"/>
      <c r="EH109" s="42">
        <v>113</v>
      </c>
      <c r="EI109" s="42">
        <v>132.53</v>
      </c>
      <c r="EJ109" s="41">
        <f t="shared" si="164"/>
        <v>19.53</v>
      </c>
      <c r="EK109" s="8">
        <f t="shared" si="241"/>
        <v>13.01</v>
      </c>
      <c r="EL109" s="8">
        <f t="shared" si="165"/>
        <v>254.08530000000002</v>
      </c>
      <c r="EM109" s="8">
        <f t="shared" si="241"/>
        <v>80</v>
      </c>
      <c r="EN109" s="8">
        <f t="shared" si="241"/>
        <v>21.79</v>
      </c>
      <c r="EO109" s="10">
        <f>SUMIF('BANCO NOV'!$B$2:$B$300,'EDC GENERAL'!$B109,'BANCO NOV'!$E$2:$E$300)</f>
        <v>0</v>
      </c>
      <c r="EP109" s="10">
        <f t="shared" si="166"/>
        <v>-355.87530000000004</v>
      </c>
      <c r="EQ109" s="24">
        <f t="shared" si="167"/>
        <v>355.87530000000004</v>
      </c>
      <c r="ER109" s="42">
        <v>132.53</v>
      </c>
      <c r="ES109" s="42">
        <v>149.69999999999999</v>
      </c>
      <c r="ET109" s="42">
        <f t="shared" si="168"/>
        <v>17.169999999999987</v>
      </c>
      <c r="EU109" s="8">
        <f t="shared" si="242"/>
        <v>19.78</v>
      </c>
      <c r="EV109" s="8">
        <f t="shared" si="169"/>
        <v>339.62259999999975</v>
      </c>
      <c r="EW109" s="8">
        <f t="shared" si="242"/>
        <v>80</v>
      </c>
      <c r="EX109" s="8">
        <f t="shared" si="242"/>
        <v>62.02</v>
      </c>
      <c r="EY109" s="10">
        <f>SUMIF('BANCO DIC'!$B$2:$B$300,'EDC GENERAL'!$B109,'BANCO DIC'!$E$2:$E$300)</f>
        <v>0</v>
      </c>
      <c r="EZ109" s="10">
        <f t="shared" si="170"/>
        <v>-481.64259999999973</v>
      </c>
      <c r="FA109" s="24">
        <f t="shared" si="171"/>
        <v>481.64259999999973</v>
      </c>
      <c r="FB109" s="42">
        <v>149.69999999999999</v>
      </c>
      <c r="FC109" s="42">
        <v>164</v>
      </c>
      <c r="FD109" s="42">
        <f t="shared" si="172"/>
        <v>14.300000000000011</v>
      </c>
      <c r="FE109" s="8">
        <f t="shared" si="243"/>
        <v>14.68234064785789</v>
      </c>
      <c r="FF109" s="8">
        <f t="shared" si="173"/>
        <v>209.957471264368</v>
      </c>
      <c r="FG109" s="8">
        <f t="shared" si="243"/>
        <v>80</v>
      </c>
      <c r="FH109" s="8">
        <f t="shared" si="243"/>
        <v>26.942462147335423</v>
      </c>
      <c r="FI109" s="10">
        <f>SUMIF('BANCO DIC'!$B$2:$B$300,'EDC GENERAL'!$B109,'BANCO DIC'!$E$2:$E$300)</f>
        <v>0</v>
      </c>
      <c r="FJ109" s="10">
        <f t="shared" si="174"/>
        <v>-316.89993341170344</v>
      </c>
      <c r="FK109" s="24">
        <f t="shared" si="175"/>
        <v>316.89993341170344</v>
      </c>
      <c r="FL109" s="42">
        <v>164</v>
      </c>
      <c r="FM109" s="42"/>
      <c r="FN109" s="42">
        <f t="shared" si="176"/>
        <v>-164</v>
      </c>
      <c r="FO109" s="8">
        <f t="shared" si="244"/>
        <v>19.78</v>
      </c>
      <c r="FP109" s="8">
        <f t="shared" si="177"/>
        <v>-3243.92</v>
      </c>
      <c r="FQ109" s="8">
        <f t="shared" si="244"/>
        <v>80</v>
      </c>
      <c r="FR109" s="8">
        <f t="shared" si="244"/>
        <v>62.02</v>
      </c>
      <c r="FS109" s="10">
        <f>SUMIF('BANCO DIC'!$B$2:$B$300,'EDC GENERAL'!$B109,'BANCO DIC'!$E$2:$E$300)</f>
        <v>0</v>
      </c>
      <c r="FT109" s="10">
        <f t="shared" si="178"/>
        <v>3101.9</v>
      </c>
    </row>
    <row r="110" spans="1:176" ht="15.75" outlineLevel="1" thickBot="1" x14ac:dyDescent="0.3">
      <c r="A110" s="11" t="s">
        <v>520</v>
      </c>
      <c r="B110" s="74" t="s">
        <v>344</v>
      </c>
      <c r="C110" s="66"/>
      <c r="D110" s="12"/>
      <c r="E110" s="12"/>
      <c r="F110" s="63"/>
      <c r="G110" s="74"/>
      <c r="H110" s="74"/>
      <c r="I110" s="63"/>
      <c r="J110" s="66"/>
      <c r="L110" s="66"/>
      <c r="M110" s="12"/>
      <c r="N110" s="12"/>
      <c r="O110" s="63"/>
      <c r="P110" s="74"/>
      <c r="Q110" s="74"/>
      <c r="R110" s="63"/>
      <c r="S110" s="66"/>
      <c r="V110" s="13"/>
      <c r="W110" s="13"/>
      <c r="X110" s="13"/>
      <c r="Y110" s="13"/>
      <c r="Z110" s="13"/>
      <c r="AA110" s="13"/>
      <c r="AC110" s="74">
        <v>0.97</v>
      </c>
      <c r="AD110" s="8"/>
      <c r="AE110" s="8"/>
      <c r="AF110" s="8"/>
      <c r="AG110" s="8"/>
      <c r="AH110" s="8"/>
      <c r="AI110" s="10">
        <f t="shared" si="232"/>
        <v>0</v>
      </c>
      <c r="AJ110" s="74"/>
      <c r="AK110" s="32">
        <f t="shared" si="231"/>
        <v>0.97</v>
      </c>
      <c r="AL110" s="54">
        <v>1000</v>
      </c>
      <c r="AM110" s="55">
        <v>538</v>
      </c>
      <c r="AN110" s="41">
        <v>500</v>
      </c>
      <c r="AO110" s="9">
        <v>500</v>
      </c>
      <c r="AP110" s="8"/>
      <c r="AQ110" s="8"/>
      <c r="AR110" s="8">
        <v>-2538</v>
      </c>
      <c r="AS110" s="2">
        <f t="shared" si="186"/>
        <v>2538</v>
      </c>
      <c r="AT110" s="2">
        <f t="shared" si="187"/>
        <v>0</v>
      </c>
      <c r="AU110" s="24">
        <f t="shared" si="138"/>
        <v>-2538</v>
      </c>
      <c r="AV110" s="54">
        <v>75</v>
      </c>
      <c r="AW110" s="54">
        <v>76.3</v>
      </c>
      <c r="AX110" s="41">
        <f t="shared" si="112"/>
        <v>1.2999999999999972</v>
      </c>
      <c r="AY110" s="8">
        <v>24.71</v>
      </c>
      <c r="AZ110" s="9">
        <f t="shared" si="188"/>
        <v>32.122999999999934</v>
      </c>
      <c r="BA110" s="9">
        <v>183</v>
      </c>
      <c r="BB110" s="8">
        <v>-215</v>
      </c>
      <c r="BC110" s="2">
        <f t="shared" si="139"/>
        <v>215.12299999999993</v>
      </c>
      <c r="BD110" s="2">
        <f t="shared" si="140"/>
        <v>0.12299999999993361</v>
      </c>
      <c r="BE110" s="24">
        <f t="shared" si="141"/>
        <v>0.12299999999993361</v>
      </c>
      <c r="BF110" s="42">
        <f t="shared" si="234"/>
        <v>76.3</v>
      </c>
      <c r="BG110" s="60">
        <v>78</v>
      </c>
      <c r="BH110" s="41">
        <v>2</v>
      </c>
      <c r="BI110" s="9">
        <f t="shared" si="190"/>
        <v>244.488</v>
      </c>
      <c r="BJ110" s="9">
        <v>200.4</v>
      </c>
      <c r="BK110" s="9">
        <f t="shared" si="191"/>
        <v>44.088000000000001</v>
      </c>
      <c r="BL110" s="9">
        <v>-244</v>
      </c>
      <c r="BM110" s="10">
        <f>SUMIF(ENERO!$B$2:$B$900,'EDC GENERAL'!$B110,ENERO!$E$2:$E$900)</f>
        <v>0</v>
      </c>
      <c r="BN110" s="10">
        <f t="shared" si="143"/>
        <v>-0.48799999999999955</v>
      </c>
      <c r="BO110" s="24">
        <f t="shared" si="144"/>
        <v>0.48799999999999955</v>
      </c>
      <c r="BP110" s="41">
        <f t="shared" si="180"/>
        <v>78</v>
      </c>
      <c r="BQ110" s="41">
        <v>79</v>
      </c>
      <c r="BR110" s="41">
        <f t="shared" si="145"/>
        <v>1</v>
      </c>
      <c r="BS110" s="9">
        <f t="shared" si="192"/>
        <v>228.28640000000001</v>
      </c>
      <c r="BT110" s="9">
        <v>187.12</v>
      </c>
      <c r="BU110" s="9">
        <f t="shared" si="146"/>
        <v>41.166400000000003</v>
      </c>
      <c r="BV110" s="9">
        <v>-228</v>
      </c>
      <c r="BW110" s="10">
        <f>SUMIF(ENERO!$B$2:$B$900,'EDC GENERAL'!$B110,ENERO!$E$2:$E$900)</f>
        <v>0</v>
      </c>
      <c r="BX110" s="10">
        <f t="shared" si="147"/>
        <v>-0.28640000000001464</v>
      </c>
      <c r="BY110" s="24">
        <f t="shared" si="148"/>
        <v>0.28640000000001464</v>
      </c>
      <c r="BZ110" s="41">
        <f t="shared" si="193"/>
        <v>79</v>
      </c>
      <c r="CA110" s="42">
        <v>79</v>
      </c>
      <c r="CB110" s="41">
        <f t="shared" si="181"/>
        <v>0</v>
      </c>
      <c r="CC110" s="24">
        <f t="shared" si="182"/>
        <v>212.60940000000002</v>
      </c>
      <c r="CD110" s="8">
        <v>174.27</v>
      </c>
      <c r="CE110" s="9">
        <f t="shared" si="233"/>
        <v>38.339400000000005</v>
      </c>
      <c r="CF110" s="8">
        <f t="shared" si="235"/>
        <v>0</v>
      </c>
      <c r="CG110" s="10">
        <v>212</v>
      </c>
      <c r="CH110" s="2">
        <f t="shared" si="149"/>
        <v>0.60940000000002215</v>
      </c>
      <c r="CJ110" s="41">
        <f t="shared" si="184"/>
        <v>79</v>
      </c>
      <c r="CK110" s="42">
        <v>80</v>
      </c>
      <c r="CL110" s="42">
        <v>1</v>
      </c>
      <c r="CM110" s="8">
        <v>65.98</v>
      </c>
      <c r="CN110" s="9">
        <f t="shared" si="150"/>
        <v>14.515600000000001</v>
      </c>
      <c r="CO110" s="8">
        <f t="shared" si="236"/>
        <v>0</v>
      </c>
      <c r="CP110" s="8">
        <f t="shared" si="236"/>
        <v>0</v>
      </c>
      <c r="CQ110" s="10">
        <f>SUMIF('BANCO JUN'!$B$2:$B$300,'EDC GENERAL'!$B110,'BANCO JUN'!$E$2:$E$300)</f>
        <v>0</v>
      </c>
      <c r="CR110" s="2">
        <f t="shared" si="151"/>
        <v>80.49560000000001</v>
      </c>
      <c r="CT110" s="10">
        <v>19</v>
      </c>
      <c r="CU110" s="42">
        <v>30</v>
      </c>
      <c r="CV110" s="42">
        <f t="shared" si="152"/>
        <v>11</v>
      </c>
      <c r="CW110" s="8">
        <f t="shared" si="237"/>
        <v>17</v>
      </c>
      <c r="CX110" s="8">
        <f t="shared" si="153"/>
        <v>187</v>
      </c>
      <c r="CY110" s="8">
        <f t="shared" si="237"/>
        <v>80</v>
      </c>
      <c r="CZ110" s="8">
        <f t="shared" si="237"/>
        <v>49</v>
      </c>
      <c r="DA110" s="10">
        <f>SUMIF('BANCO JUL'!$B$2:$B$300,'EDC GENERAL'!$B110,'BANCO JUL'!$E$2:$E$300)</f>
        <v>0</v>
      </c>
      <c r="DB110" s="10">
        <f t="shared" si="154"/>
        <v>-316</v>
      </c>
      <c r="DD110" s="42">
        <v>30</v>
      </c>
      <c r="DE110" s="42">
        <v>39</v>
      </c>
      <c r="DF110" s="42">
        <f t="shared" si="155"/>
        <v>9</v>
      </c>
      <c r="DG110" s="8">
        <f t="shared" si="238"/>
        <v>15</v>
      </c>
      <c r="DH110" s="8">
        <f t="shared" si="156"/>
        <v>135</v>
      </c>
      <c r="DI110" s="8">
        <f t="shared" si="238"/>
        <v>80</v>
      </c>
      <c r="DJ110" s="8">
        <f t="shared" si="238"/>
        <v>17</v>
      </c>
      <c r="DK110" s="10">
        <f>SUMIF('BANCO JUL'!$B$2:$B$300,'EDC GENERAL'!$B110,'BANCO JUL'!$E$2:$E$300)</f>
        <v>0</v>
      </c>
      <c r="DL110" s="10">
        <f t="shared" si="157"/>
        <v>-232</v>
      </c>
      <c r="DN110" s="42">
        <v>39</v>
      </c>
      <c r="DO110" s="42">
        <v>46</v>
      </c>
      <c r="DP110" s="42">
        <f t="shared" si="158"/>
        <v>7</v>
      </c>
      <c r="DQ110" s="8">
        <f t="shared" si="239"/>
        <v>16</v>
      </c>
      <c r="DR110" s="8">
        <f t="shared" si="159"/>
        <v>112</v>
      </c>
      <c r="DS110" s="8">
        <f t="shared" si="239"/>
        <v>80</v>
      </c>
      <c r="DT110" s="8">
        <f t="shared" si="239"/>
        <v>63</v>
      </c>
      <c r="DU110" s="10">
        <f>SUMIF('BANCO JUL'!$B$2:$B$300,'EDC GENERAL'!$B110,'BANCO JUL'!$E$2:$E$300)</f>
        <v>0</v>
      </c>
      <c r="DV110" s="10">
        <f t="shared" si="160"/>
        <v>-255</v>
      </c>
      <c r="DW110" s="1" t="s">
        <v>12</v>
      </c>
      <c r="DX110" s="42">
        <v>46</v>
      </c>
      <c r="DY110" s="42">
        <v>46</v>
      </c>
      <c r="DZ110" s="42">
        <f t="shared" si="161"/>
        <v>0</v>
      </c>
      <c r="EA110" s="8">
        <f t="shared" si="240"/>
        <v>15</v>
      </c>
      <c r="EB110" s="8">
        <f t="shared" si="162"/>
        <v>0</v>
      </c>
      <c r="EC110" s="8">
        <f t="shared" si="240"/>
        <v>80</v>
      </c>
      <c r="ED110" s="8">
        <f t="shared" si="240"/>
        <v>64</v>
      </c>
      <c r="EE110" s="10">
        <f>SUMIF('BANCO JUL'!$B$2:$B$300,'EDC GENERAL'!$B110,'BANCO JUL'!$E$2:$E$300)</f>
        <v>0</v>
      </c>
      <c r="EF110" s="10">
        <f t="shared" si="163"/>
        <v>-144</v>
      </c>
      <c r="EG110" s="24"/>
      <c r="EH110" s="42">
        <v>46</v>
      </c>
      <c r="EI110" s="42">
        <v>56.86</v>
      </c>
      <c r="EJ110" s="41">
        <f t="shared" si="164"/>
        <v>10.86</v>
      </c>
      <c r="EK110" s="8">
        <f t="shared" si="241"/>
        <v>13.01</v>
      </c>
      <c r="EL110" s="8">
        <f t="shared" si="165"/>
        <v>141.2886</v>
      </c>
      <c r="EM110" s="8">
        <f t="shared" si="241"/>
        <v>80</v>
      </c>
      <c r="EN110" s="8">
        <f t="shared" si="241"/>
        <v>21.79</v>
      </c>
      <c r="EO110" s="10">
        <f>SUMIF('BANCO NOV'!$B$2:$B$300,'EDC GENERAL'!$B110,'BANCO NOV'!$E$2:$E$300)</f>
        <v>0</v>
      </c>
      <c r="EP110" s="10">
        <f t="shared" si="166"/>
        <v>-243.07859999999999</v>
      </c>
      <c r="EQ110" s="24">
        <f t="shared" si="167"/>
        <v>243.07859999999999</v>
      </c>
      <c r="ER110" s="42">
        <v>56.86</v>
      </c>
      <c r="ES110" s="42">
        <v>61.72</v>
      </c>
      <c r="ET110" s="42">
        <f t="shared" si="168"/>
        <v>4.8599999999999994</v>
      </c>
      <c r="EU110" s="8">
        <f t="shared" si="242"/>
        <v>19.78</v>
      </c>
      <c r="EV110" s="8">
        <f t="shared" si="169"/>
        <v>96.130799999999994</v>
      </c>
      <c r="EW110" s="8">
        <f t="shared" si="242"/>
        <v>80</v>
      </c>
      <c r="EX110" s="8">
        <f t="shared" si="242"/>
        <v>62.02</v>
      </c>
      <c r="EY110" s="10">
        <f>SUMIF('BANCO DIC'!$B$2:$B$300,'EDC GENERAL'!$B110,'BANCO DIC'!$E$2:$E$300)</f>
        <v>0</v>
      </c>
      <c r="EZ110" s="10">
        <f t="shared" si="170"/>
        <v>-238.1508</v>
      </c>
      <c r="FA110" s="24">
        <f t="shared" si="171"/>
        <v>238.1508</v>
      </c>
      <c r="FB110" s="42">
        <v>61.72</v>
      </c>
      <c r="FC110" s="42">
        <v>67.680000000000007</v>
      </c>
      <c r="FD110" s="42">
        <f t="shared" si="172"/>
        <v>5.960000000000008</v>
      </c>
      <c r="FE110" s="8">
        <f t="shared" si="243"/>
        <v>14.68234064785789</v>
      </c>
      <c r="FF110" s="8">
        <f t="shared" si="173"/>
        <v>87.506750261233137</v>
      </c>
      <c r="FG110" s="8">
        <f t="shared" si="243"/>
        <v>80</v>
      </c>
      <c r="FH110" s="8">
        <f t="shared" si="243"/>
        <v>26.942462147335423</v>
      </c>
      <c r="FI110" s="10">
        <f>SUMIF('BANCO DIC'!$B$2:$B$300,'EDC GENERAL'!$B110,'BANCO DIC'!$E$2:$E$300)</f>
        <v>0</v>
      </c>
      <c r="FJ110" s="10">
        <f t="shared" si="174"/>
        <v>-194.44921240856857</v>
      </c>
      <c r="FK110" s="24">
        <f t="shared" si="175"/>
        <v>194.44921240856857</v>
      </c>
      <c r="FL110" s="42">
        <v>67.680000000000007</v>
      </c>
      <c r="FM110" s="42"/>
      <c r="FN110" s="42">
        <f t="shared" si="176"/>
        <v>-67.680000000000007</v>
      </c>
      <c r="FO110" s="8">
        <f t="shared" si="244"/>
        <v>19.78</v>
      </c>
      <c r="FP110" s="8">
        <f t="shared" si="177"/>
        <v>-1338.7104000000002</v>
      </c>
      <c r="FQ110" s="8">
        <f t="shared" si="244"/>
        <v>80</v>
      </c>
      <c r="FR110" s="8">
        <f t="shared" si="244"/>
        <v>62.02</v>
      </c>
      <c r="FS110" s="10">
        <f>SUMIF('BANCO DIC'!$B$2:$B$300,'EDC GENERAL'!$B110,'BANCO DIC'!$E$2:$E$300)</f>
        <v>0</v>
      </c>
      <c r="FT110" s="10">
        <f t="shared" si="178"/>
        <v>1196.6904000000002</v>
      </c>
    </row>
    <row r="111" spans="1:176" ht="15.75" outlineLevel="1" thickBot="1" x14ac:dyDescent="0.3">
      <c r="A111" s="11" t="s">
        <v>521</v>
      </c>
      <c r="B111" s="74" t="s">
        <v>345</v>
      </c>
      <c r="C111" s="66"/>
      <c r="D111" s="12"/>
      <c r="E111" s="12"/>
      <c r="F111" s="63"/>
      <c r="G111" s="74"/>
      <c r="H111" s="74"/>
      <c r="I111" s="63"/>
      <c r="J111" s="66"/>
      <c r="L111" s="66"/>
      <c r="M111" s="12"/>
      <c r="N111" s="12"/>
      <c r="O111" s="63"/>
      <c r="P111" s="74"/>
      <c r="Q111" s="74"/>
      <c r="R111" s="63"/>
      <c r="S111" s="66"/>
      <c r="V111" s="13"/>
      <c r="W111" s="13"/>
      <c r="X111" s="13"/>
      <c r="Y111" s="13"/>
      <c r="Z111" s="13"/>
      <c r="AA111" s="13"/>
      <c r="AC111" s="74">
        <v>0.98</v>
      </c>
      <c r="AD111" s="8"/>
      <c r="AE111" s="8"/>
      <c r="AF111" s="8"/>
      <c r="AG111" s="8"/>
      <c r="AH111" s="8"/>
      <c r="AI111" s="10">
        <f t="shared" si="232"/>
        <v>0</v>
      </c>
      <c r="AJ111" s="74"/>
      <c r="AK111" s="32">
        <f t="shared" si="231"/>
        <v>0.98</v>
      </c>
      <c r="AL111" s="54">
        <v>1000</v>
      </c>
      <c r="AM111" s="55">
        <v>538</v>
      </c>
      <c r="AN111" s="41">
        <v>500</v>
      </c>
      <c r="AO111" s="9">
        <v>500</v>
      </c>
      <c r="AP111" s="8"/>
      <c r="AQ111" s="8"/>
      <c r="AR111" s="8">
        <v>-2538</v>
      </c>
      <c r="AS111" s="2">
        <f t="shared" si="186"/>
        <v>2538</v>
      </c>
      <c r="AT111" s="2">
        <f t="shared" si="187"/>
        <v>0</v>
      </c>
      <c r="AU111" s="24">
        <f t="shared" si="138"/>
        <v>-2538</v>
      </c>
      <c r="AV111" s="54">
        <v>56</v>
      </c>
      <c r="AW111" s="54">
        <v>59</v>
      </c>
      <c r="AX111" s="41">
        <f t="shared" si="112"/>
        <v>3</v>
      </c>
      <c r="AY111" s="8">
        <v>24.71</v>
      </c>
      <c r="AZ111" s="9">
        <f t="shared" si="188"/>
        <v>74.13</v>
      </c>
      <c r="BA111" s="9">
        <v>183</v>
      </c>
      <c r="BB111" s="8">
        <v>-257</v>
      </c>
      <c r="BC111" s="2">
        <f t="shared" si="139"/>
        <v>257.13</v>
      </c>
      <c r="BD111" s="2">
        <f t="shared" si="140"/>
        <v>0.12999999999999545</v>
      </c>
      <c r="BE111" s="24">
        <f t="shared" si="141"/>
        <v>0.12999999999999545</v>
      </c>
      <c r="BF111" s="42">
        <f t="shared" si="234"/>
        <v>59</v>
      </c>
      <c r="BG111" s="41">
        <v>64</v>
      </c>
      <c r="BH111" s="41">
        <f t="shared" si="142"/>
        <v>5</v>
      </c>
      <c r="BI111" s="9">
        <f t="shared" si="190"/>
        <v>296.44780000000003</v>
      </c>
      <c r="BJ111" s="9">
        <v>242.99</v>
      </c>
      <c r="BK111" s="9">
        <f t="shared" si="191"/>
        <v>53.457799999999999</v>
      </c>
      <c r="BL111" s="9">
        <v>-296</v>
      </c>
      <c r="BM111" s="10">
        <f>SUMIF(ENERO!$B$2:$B$900,'EDC GENERAL'!$B111,ENERO!$E$2:$E$900)</f>
        <v>0</v>
      </c>
      <c r="BN111" s="10">
        <f t="shared" si="143"/>
        <v>-0.44780000000002929</v>
      </c>
      <c r="BO111" s="24">
        <f t="shared" si="144"/>
        <v>0.44780000000002929</v>
      </c>
      <c r="BP111" s="41">
        <f t="shared" si="180"/>
        <v>64</v>
      </c>
      <c r="BQ111" s="41">
        <v>69</v>
      </c>
      <c r="BR111" s="41">
        <f t="shared" si="145"/>
        <v>5</v>
      </c>
      <c r="BS111" s="9">
        <f t="shared" si="192"/>
        <v>296.44780000000003</v>
      </c>
      <c r="BT111" s="9">
        <v>242.99</v>
      </c>
      <c r="BU111" s="9">
        <f t="shared" si="146"/>
        <v>53.457799999999999</v>
      </c>
      <c r="BV111" s="9">
        <v>-296</v>
      </c>
      <c r="BW111" s="10">
        <f>SUMIF(ENERO!$B$2:$B$900,'EDC GENERAL'!$B111,ENERO!$E$2:$E$900)</f>
        <v>0</v>
      </c>
      <c r="BX111" s="10">
        <f t="shared" si="147"/>
        <v>-0.44780000000002929</v>
      </c>
      <c r="BY111" s="24">
        <f t="shared" si="148"/>
        <v>0.44780000000002929</v>
      </c>
      <c r="BZ111" s="41">
        <f t="shared" si="193"/>
        <v>69</v>
      </c>
      <c r="CA111" s="42">
        <v>73</v>
      </c>
      <c r="CB111" s="41">
        <f t="shared" si="181"/>
        <v>4</v>
      </c>
      <c r="CC111" s="24">
        <f t="shared" si="182"/>
        <v>278.53820000000002</v>
      </c>
      <c r="CD111" s="8">
        <v>228.31</v>
      </c>
      <c r="CE111" s="9">
        <f t="shared" si="233"/>
        <v>50.228200000000001</v>
      </c>
      <c r="CF111" s="8">
        <f t="shared" si="235"/>
        <v>0</v>
      </c>
      <c r="CG111" s="10">
        <f>SUMIF('BANCO MAY'!$B$2:$B$300,'EDC GENERAL'!$B111,'BANCO MAY'!$E$2:$E$300)</f>
        <v>0</v>
      </c>
      <c r="CH111" s="2">
        <f t="shared" si="149"/>
        <v>278.53820000000002</v>
      </c>
      <c r="CJ111" s="41">
        <f t="shared" si="184"/>
        <v>73</v>
      </c>
      <c r="CK111" s="42">
        <v>76</v>
      </c>
      <c r="CL111" s="42">
        <f t="shared" si="185"/>
        <v>3</v>
      </c>
      <c r="CM111" s="8">
        <v>93.34</v>
      </c>
      <c r="CN111" s="9">
        <f t="shared" si="150"/>
        <v>20.534800000000001</v>
      </c>
      <c r="CO111" s="8">
        <f t="shared" si="236"/>
        <v>0</v>
      </c>
      <c r="CP111" s="8">
        <f t="shared" si="236"/>
        <v>0</v>
      </c>
      <c r="CQ111" s="10">
        <f>SUMIF('BANCO JUN'!$B$2:$B$300,'EDC GENERAL'!$B111,'BANCO JUN'!$E$2:$E$300)</f>
        <v>0</v>
      </c>
      <c r="CR111" s="2">
        <f t="shared" si="151"/>
        <v>113.87480000000001</v>
      </c>
      <c r="CT111" s="10">
        <v>10</v>
      </c>
      <c r="CU111" s="42">
        <v>13</v>
      </c>
      <c r="CV111" s="42">
        <f t="shared" si="152"/>
        <v>3</v>
      </c>
      <c r="CW111" s="8">
        <f t="shared" si="237"/>
        <v>17</v>
      </c>
      <c r="CX111" s="8">
        <f t="shared" si="153"/>
        <v>51</v>
      </c>
      <c r="CY111" s="8">
        <f t="shared" si="237"/>
        <v>80</v>
      </c>
      <c r="CZ111" s="8">
        <f t="shared" si="237"/>
        <v>49</v>
      </c>
      <c r="DA111" s="10">
        <f>SUMIF('BANCO JUL'!$B$2:$B$300,'EDC GENERAL'!$B111,'BANCO JUL'!$E$2:$E$300)</f>
        <v>0</v>
      </c>
      <c r="DB111" s="10">
        <f t="shared" si="154"/>
        <v>-180</v>
      </c>
      <c r="DD111" s="42">
        <v>13</v>
      </c>
      <c r="DE111" s="42">
        <v>17</v>
      </c>
      <c r="DF111" s="42">
        <f t="shared" si="155"/>
        <v>4</v>
      </c>
      <c r="DG111" s="8">
        <f t="shared" si="238"/>
        <v>15</v>
      </c>
      <c r="DH111" s="8">
        <f t="shared" si="156"/>
        <v>60</v>
      </c>
      <c r="DI111" s="8">
        <f t="shared" si="238"/>
        <v>80</v>
      </c>
      <c r="DJ111" s="8">
        <f t="shared" si="238"/>
        <v>17</v>
      </c>
      <c r="DK111" s="10">
        <f>SUMIF('BANCO JUL'!$B$2:$B$300,'EDC GENERAL'!$B111,'BANCO JUL'!$E$2:$E$300)</f>
        <v>0</v>
      </c>
      <c r="DL111" s="10">
        <f t="shared" si="157"/>
        <v>-157</v>
      </c>
      <c r="DN111" s="42">
        <v>17</v>
      </c>
      <c r="DO111" s="42">
        <v>19</v>
      </c>
      <c r="DP111" s="42">
        <f t="shared" si="158"/>
        <v>2</v>
      </c>
      <c r="DQ111" s="8">
        <f t="shared" si="239"/>
        <v>16</v>
      </c>
      <c r="DR111" s="8">
        <f t="shared" si="159"/>
        <v>32</v>
      </c>
      <c r="DS111" s="8">
        <f t="shared" si="239"/>
        <v>80</v>
      </c>
      <c r="DT111" s="8">
        <f t="shared" si="239"/>
        <v>63</v>
      </c>
      <c r="DU111" s="10">
        <f>SUMIF('BANCO JUL'!$B$2:$B$300,'EDC GENERAL'!$B111,'BANCO JUL'!$E$2:$E$300)</f>
        <v>0</v>
      </c>
      <c r="DV111" s="10">
        <f t="shared" si="160"/>
        <v>-175</v>
      </c>
      <c r="DW111" s="1" t="s">
        <v>12</v>
      </c>
      <c r="DX111" s="42">
        <v>19</v>
      </c>
      <c r="DY111" s="42">
        <v>19</v>
      </c>
      <c r="DZ111" s="42">
        <f t="shared" si="161"/>
        <v>0</v>
      </c>
      <c r="EA111" s="8">
        <f t="shared" si="240"/>
        <v>15</v>
      </c>
      <c r="EB111" s="8">
        <f t="shared" si="162"/>
        <v>0</v>
      </c>
      <c r="EC111" s="8">
        <f t="shared" si="240"/>
        <v>80</v>
      </c>
      <c r="ED111" s="8">
        <f t="shared" si="240"/>
        <v>64</v>
      </c>
      <c r="EE111" s="10">
        <f>SUMIF('BANCO JUL'!$B$2:$B$300,'EDC GENERAL'!$B111,'BANCO JUL'!$E$2:$E$300)</f>
        <v>0</v>
      </c>
      <c r="EF111" s="10">
        <f t="shared" si="163"/>
        <v>-144</v>
      </c>
      <c r="EG111" s="24"/>
      <c r="EH111" s="42">
        <v>19</v>
      </c>
      <c r="EI111" s="42">
        <v>21.8</v>
      </c>
      <c r="EJ111" s="41">
        <f t="shared" si="164"/>
        <v>2.8000000000000007</v>
      </c>
      <c r="EK111" s="8">
        <f t="shared" si="241"/>
        <v>13.01</v>
      </c>
      <c r="EL111" s="8">
        <f t="shared" si="165"/>
        <v>36.428000000000011</v>
      </c>
      <c r="EM111" s="8">
        <f t="shared" si="241"/>
        <v>80</v>
      </c>
      <c r="EN111" s="8">
        <f t="shared" si="241"/>
        <v>21.79</v>
      </c>
      <c r="EO111" s="10">
        <f>SUMIF('BANCO NOV'!$B$2:$B$300,'EDC GENERAL'!$B111,'BANCO NOV'!$E$2:$E$300)</f>
        <v>0</v>
      </c>
      <c r="EP111" s="10">
        <f t="shared" si="166"/>
        <v>-138.21800000000002</v>
      </c>
      <c r="EQ111" s="24">
        <f t="shared" si="167"/>
        <v>138.21800000000002</v>
      </c>
      <c r="ER111" s="42">
        <v>21.8</v>
      </c>
      <c r="ES111" s="42">
        <v>23</v>
      </c>
      <c r="ET111" s="42">
        <f t="shared" si="168"/>
        <v>1.1999999999999993</v>
      </c>
      <c r="EU111" s="8">
        <f t="shared" si="242"/>
        <v>19.78</v>
      </c>
      <c r="EV111" s="8">
        <f t="shared" si="169"/>
        <v>23.735999999999986</v>
      </c>
      <c r="EW111" s="8">
        <f t="shared" si="242"/>
        <v>80</v>
      </c>
      <c r="EX111" s="8">
        <f t="shared" si="242"/>
        <v>62.02</v>
      </c>
      <c r="EY111" s="10">
        <f>SUMIF('BANCO DIC'!$B$2:$B$300,'EDC GENERAL'!$B111,'BANCO DIC'!$E$2:$E$300)</f>
        <v>0</v>
      </c>
      <c r="EZ111" s="10">
        <f t="shared" si="170"/>
        <v>-165.756</v>
      </c>
      <c r="FA111" s="24">
        <f t="shared" si="171"/>
        <v>165.756</v>
      </c>
      <c r="FB111" s="42">
        <v>23</v>
      </c>
      <c r="FC111" s="42">
        <v>25</v>
      </c>
      <c r="FD111" s="42">
        <f t="shared" si="172"/>
        <v>2</v>
      </c>
      <c r="FE111" s="8">
        <f t="shared" si="243"/>
        <v>14.68234064785789</v>
      </c>
      <c r="FF111" s="8">
        <f t="shared" si="173"/>
        <v>29.36468129571578</v>
      </c>
      <c r="FG111" s="8">
        <f t="shared" si="243"/>
        <v>80</v>
      </c>
      <c r="FH111" s="8">
        <f t="shared" si="243"/>
        <v>26.942462147335423</v>
      </c>
      <c r="FI111" s="10">
        <f>SUMIF('BANCO DIC'!$B$2:$B$300,'EDC GENERAL'!$B111,'BANCO DIC'!$E$2:$E$300)</f>
        <v>0</v>
      </c>
      <c r="FJ111" s="10">
        <f t="shared" si="174"/>
        <v>-136.30714344305122</v>
      </c>
      <c r="FK111" s="24">
        <f t="shared" si="175"/>
        <v>136.30714344305122</v>
      </c>
      <c r="FL111" s="42">
        <v>25</v>
      </c>
      <c r="FM111" s="42"/>
      <c r="FN111" s="42">
        <f t="shared" si="176"/>
        <v>-25</v>
      </c>
      <c r="FO111" s="8">
        <f t="shared" si="244"/>
        <v>19.78</v>
      </c>
      <c r="FP111" s="8">
        <f t="shared" si="177"/>
        <v>-494.5</v>
      </c>
      <c r="FQ111" s="8">
        <f t="shared" si="244"/>
        <v>80</v>
      </c>
      <c r="FR111" s="8">
        <f t="shared" si="244"/>
        <v>62.02</v>
      </c>
      <c r="FS111" s="10">
        <f>SUMIF('BANCO DIC'!$B$2:$B$300,'EDC GENERAL'!$B111,'BANCO DIC'!$E$2:$E$300)</f>
        <v>0</v>
      </c>
      <c r="FT111" s="10">
        <f t="shared" si="178"/>
        <v>352.48</v>
      </c>
    </row>
    <row r="112" spans="1:176" ht="15.75" outlineLevel="1" thickBot="1" x14ac:dyDescent="0.3">
      <c r="A112" s="11" t="s">
        <v>522</v>
      </c>
      <c r="B112" s="74" t="s">
        <v>346</v>
      </c>
      <c r="C112" s="66"/>
      <c r="D112" s="12"/>
      <c r="E112" s="12"/>
      <c r="F112" s="63"/>
      <c r="G112" s="74"/>
      <c r="H112" s="74"/>
      <c r="I112" s="63"/>
      <c r="J112" s="66"/>
      <c r="L112" s="66"/>
      <c r="M112" s="12"/>
      <c r="N112" s="12"/>
      <c r="O112" s="63"/>
      <c r="P112" s="74"/>
      <c r="Q112" s="74"/>
      <c r="R112" s="63"/>
      <c r="S112" s="66"/>
      <c r="V112" s="13"/>
      <c r="W112" s="13"/>
      <c r="X112" s="13"/>
      <c r="Y112" s="13"/>
      <c r="Z112" s="13"/>
      <c r="AA112" s="13"/>
      <c r="AC112" s="74">
        <v>0.99</v>
      </c>
      <c r="AD112" s="8"/>
      <c r="AE112" s="8"/>
      <c r="AF112" s="8"/>
      <c r="AG112" s="8"/>
      <c r="AH112" s="8"/>
      <c r="AI112" s="10">
        <f t="shared" si="232"/>
        <v>0</v>
      </c>
      <c r="AJ112" s="74"/>
      <c r="AK112" s="32">
        <f t="shared" si="231"/>
        <v>0.99</v>
      </c>
      <c r="AL112" s="54">
        <v>1000</v>
      </c>
      <c r="AM112" s="55">
        <v>538</v>
      </c>
      <c r="AN112" s="41">
        <v>500</v>
      </c>
      <c r="AO112" s="9">
        <v>500</v>
      </c>
      <c r="AP112" s="8"/>
      <c r="AQ112" s="8"/>
      <c r="AR112" s="8">
        <v>-2538</v>
      </c>
      <c r="AS112" s="2">
        <f t="shared" si="186"/>
        <v>2538</v>
      </c>
      <c r="AT112" s="2">
        <f t="shared" si="187"/>
        <v>0</v>
      </c>
      <c r="AU112" s="24">
        <f t="shared" si="138"/>
        <v>-2538</v>
      </c>
      <c r="AV112" s="54">
        <v>188</v>
      </c>
      <c r="AW112" s="54">
        <v>192</v>
      </c>
      <c r="AX112" s="41">
        <f t="shared" si="112"/>
        <v>4</v>
      </c>
      <c r="AY112" s="8">
        <v>24.71</v>
      </c>
      <c r="AZ112" s="9">
        <f t="shared" si="188"/>
        <v>98.84</v>
      </c>
      <c r="BA112" s="9">
        <v>183</v>
      </c>
      <c r="BB112" s="8">
        <v>-281</v>
      </c>
      <c r="BC112" s="2">
        <f t="shared" si="139"/>
        <v>281.84000000000003</v>
      </c>
      <c r="BD112" s="2">
        <f t="shared" si="140"/>
        <v>0.84000000000003183</v>
      </c>
      <c r="BE112" s="24">
        <f t="shared" si="141"/>
        <v>0.84000000000003183</v>
      </c>
      <c r="BF112" s="42">
        <f t="shared" si="234"/>
        <v>192</v>
      </c>
      <c r="BG112" s="41">
        <v>198</v>
      </c>
      <c r="BH112" s="41">
        <f t="shared" si="142"/>
        <v>6</v>
      </c>
      <c r="BI112" s="9">
        <f t="shared" si="190"/>
        <v>314.9674</v>
      </c>
      <c r="BJ112" s="9">
        <v>258.17</v>
      </c>
      <c r="BK112" s="9">
        <f t="shared" si="191"/>
        <v>56.797400000000003</v>
      </c>
      <c r="BL112" s="9">
        <v>-315</v>
      </c>
      <c r="BM112" s="10">
        <f>SUMIF(ENERO!$B$2:$B$900,'EDC GENERAL'!$B112,ENERO!$E$2:$E$900)</f>
        <v>0</v>
      </c>
      <c r="BN112" s="10">
        <f t="shared" si="143"/>
        <v>3.2600000000002183E-2</v>
      </c>
      <c r="BO112" s="24">
        <f t="shared" si="144"/>
        <v>-3.2600000000002183E-2</v>
      </c>
      <c r="BP112" s="41">
        <f t="shared" si="180"/>
        <v>198</v>
      </c>
      <c r="BQ112" s="41">
        <v>205</v>
      </c>
      <c r="BR112" s="41">
        <f t="shared" si="145"/>
        <v>7</v>
      </c>
      <c r="BS112" s="9">
        <f t="shared" si="192"/>
        <v>334.14580000000001</v>
      </c>
      <c r="BT112" s="9">
        <v>273.89</v>
      </c>
      <c r="BU112" s="9">
        <f t="shared" si="146"/>
        <v>60.255800000000001</v>
      </c>
      <c r="BV112" s="9">
        <f>BV$4</f>
        <v>0</v>
      </c>
      <c r="BW112" s="10">
        <f>SUMIF(ENERO!$B$2:$B$900,'EDC GENERAL'!$B112,ENERO!$E$2:$E$900)</f>
        <v>0</v>
      </c>
      <c r="BX112" s="10">
        <f t="shared" si="147"/>
        <v>-334.14580000000001</v>
      </c>
      <c r="BY112" s="24">
        <f t="shared" si="148"/>
        <v>334.14580000000001</v>
      </c>
      <c r="BZ112" s="41">
        <f t="shared" si="193"/>
        <v>205</v>
      </c>
      <c r="CA112" s="42">
        <v>213</v>
      </c>
      <c r="CB112" s="41">
        <f t="shared" si="181"/>
        <v>8</v>
      </c>
      <c r="CC112" s="24">
        <f t="shared" si="182"/>
        <v>353.98299999999995</v>
      </c>
      <c r="CD112" s="8">
        <v>290.14999999999998</v>
      </c>
      <c r="CE112" s="9">
        <f t="shared" si="233"/>
        <v>63.832999999999998</v>
      </c>
      <c r="CF112" s="8">
        <f t="shared" si="235"/>
        <v>0</v>
      </c>
      <c r="CG112" s="10">
        <f>SUMIF('BANCO MAY'!$B$2:$B$300,'EDC GENERAL'!$B112,'BANCO MAY'!$E$2:$E$300)</f>
        <v>0</v>
      </c>
      <c r="CH112" s="2">
        <f t="shared" si="149"/>
        <v>353.98299999999995</v>
      </c>
      <c r="CJ112" s="41">
        <f t="shared" si="184"/>
        <v>213</v>
      </c>
      <c r="CK112" s="42">
        <v>221</v>
      </c>
      <c r="CL112" s="42">
        <f t="shared" si="185"/>
        <v>8</v>
      </c>
      <c r="CM112" s="8">
        <v>170.36</v>
      </c>
      <c r="CN112" s="9">
        <f t="shared" si="150"/>
        <v>37.479200000000006</v>
      </c>
      <c r="CO112" s="8">
        <f t="shared" si="236"/>
        <v>0</v>
      </c>
      <c r="CP112" s="8">
        <f t="shared" si="236"/>
        <v>0</v>
      </c>
      <c r="CQ112" s="10">
        <f>SUMIF('BANCO JUN'!$B$2:$B$300,'EDC GENERAL'!$B112,'BANCO JUN'!$E$2:$E$300)</f>
        <v>0</v>
      </c>
      <c r="CR112" s="2">
        <f t="shared" si="151"/>
        <v>207.83920000000001</v>
      </c>
      <c r="CT112" s="10">
        <v>24</v>
      </c>
      <c r="CU112" s="42">
        <v>34</v>
      </c>
      <c r="CV112" s="42">
        <f t="shared" si="152"/>
        <v>10</v>
      </c>
      <c r="CW112" s="8">
        <f t="shared" si="237"/>
        <v>17</v>
      </c>
      <c r="CX112" s="8">
        <f t="shared" si="153"/>
        <v>170</v>
      </c>
      <c r="CY112" s="8">
        <f t="shared" si="237"/>
        <v>80</v>
      </c>
      <c r="CZ112" s="8">
        <f t="shared" si="237"/>
        <v>49</v>
      </c>
      <c r="DA112" s="10">
        <f>SUMIF('BANCO JUL'!$B$2:$B$300,'EDC GENERAL'!$B112,'BANCO JUL'!$E$2:$E$300)</f>
        <v>0</v>
      </c>
      <c r="DB112" s="10">
        <f t="shared" si="154"/>
        <v>-299</v>
      </c>
      <c r="DD112" s="42">
        <v>34</v>
      </c>
      <c r="DE112" s="42">
        <v>40</v>
      </c>
      <c r="DF112" s="42">
        <f t="shared" si="155"/>
        <v>6</v>
      </c>
      <c r="DG112" s="8">
        <f t="shared" si="238"/>
        <v>15</v>
      </c>
      <c r="DH112" s="8">
        <f t="shared" si="156"/>
        <v>90</v>
      </c>
      <c r="DI112" s="8">
        <f t="shared" si="238"/>
        <v>80</v>
      </c>
      <c r="DJ112" s="8">
        <f t="shared" si="238"/>
        <v>17</v>
      </c>
      <c r="DK112" s="10">
        <f>SUMIF('BANCO JUL'!$B$2:$B$300,'EDC GENERAL'!$B112,'BANCO JUL'!$E$2:$E$300)</f>
        <v>0</v>
      </c>
      <c r="DL112" s="10">
        <f t="shared" si="157"/>
        <v>-187</v>
      </c>
      <c r="DN112" s="42">
        <v>40</v>
      </c>
      <c r="DO112" s="42">
        <v>47</v>
      </c>
      <c r="DP112" s="42">
        <f t="shared" si="158"/>
        <v>7</v>
      </c>
      <c r="DQ112" s="8">
        <f t="shared" si="239"/>
        <v>16</v>
      </c>
      <c r="DR112" s="8">
        <f t="shared" si="159"/>
        <v>112</v>
      </c>
      <c r="DS112" s="8">
        <f t="shared" si="239"/>
        <v>80</v>
      </c>
      <c r="DT112" s="8">
        <f t="shared" si="239"/>
        <v>63</v>
      </c>
      <c r="DU112" s="10">
        <f>SUMIF('BANCO JUL'!$B$2:$B$300,'EDC GENERAL'!$B112,'BANCO JUL'!$E$2:$E$300)</f>
        <v>0</v>
      </c>
      <c r="DV112" s="10">
        <f t="shared" si="160"/>
        <v>-255</v>
      </c>
      <c r="DX112" s="42">
        <v>47</v>
      </c>
      <c r="DY112" s="42">
        <v>55</v>
      </c>
      <c r="DZ112" s="42">
        <f t="shared" si="161"/>
        <v>8</v>
      </c>
      <c r="EA112" s="8">
        <f t="shared" si="240"/>
        <v>15</v>
      </c>
      <c r="EB112" s="8">
        <f t="shared" si="162"/>
        <v>120</v>
      </c>
      <c r="EC112" s="8">
        <f t="shared" si="240"/>
        <v>80</v>
      </c>
      <c r="ED112" s="8">
        <f t="shared" si="240"/>
        <v>64</v>
      </c>
      <c r="EE112" s="10">
        <f>SUMIF('BANCO JUL'!$B$2:$B$300,'EDC GENERAL'!$B112,'BANCO JUL'!$E$2:$E$300)</f>
        <v>0</v>
      </c>
      <c r="EF112" s="10">
        <f t="shared" si="163"/>
        <v>-264</v>
      </c>
      <c r="EG112" s="24"/>
      <c r="EH112" s="42">
        <v>55</v>
      </c>
      <c r="EI112" s="42">
        <v>63.75</v>
      </c>
      <c r="EJ112" s="41">
        <f t="shared" si="164"/>
        <v>8.75</v>
      </c>
      <c r="EK112" s="8">
        <f t="shared" si="241"/>
        <v>13.01</v>
      </c>
      <c r="EL112" s="8">
        <f t="shared" si="165"/>
        <v>113.83749999999999</v>
      </c>
      <c r="EM112" s="8">
        <f t="shared" si="241"/>
        <v>80</v>
      </c>
      <c r="EN112" s="8">
        <f t="shared" si="241"/>
        <v>21.79</v>
      </c>
      <c r="EO112" s="10">
        <f>SUMIF('BANCO NOV'!$B$2:$B$300,'EDC GENERAL'!$B112,'BANCO NOV'!$E$2:$E$300)</f>
        <v>0</v>
      </c>
      <c r="EP112" s="10">
        <f t="shared" si="166"/>
        <v>-215.62749999999997</v>
      </c>
      <c r="EQ112" s="24">
        <f t="shared" si="167"/>
        <v>215.62749999999997</v>
      </c>
      <c r="ER112" s="42">
        <v>63.75</v>
      </c>
      <c r="ES112" s="42">
        <v>71</v>
      </c>
      <c r="ET112" s="42">
        <f t="shared" si="168"/>
        <v>7.25</v>
      </c>
      <c r="EU112" s="8">
        <f t="shared" si="242"/>
        <v>19.78</v>
      </c>
      <c r="EV112" s="8">
        <f t="shared" si="169"/>
        <v>143.405</v>
      </c>
      <c r="EW112" s="8">
        <f t="shared" si="242"/>
        <v>80</v>
      </c>
      <c r="EX112" s="8">
        <f t="shared" si="242"/>
        <v>62.02</v>
      </c>
      <c r="EY112" s="10">
        <f>SUMIF('BANCO DIC'!$B$2:$B$300,'EDC GENERAL'!$B112,'BANCO DIC'!$E$2:$E$300)</f>
        <v>0</v>
      </c>
      <c r="EZ112" s="10">
        <f t="shared" si="170"/>
        <v>-285.42500000000001</v>
      </c>
      <c r="FA112" s="24">
        <f t="shared" si="171"/>
        <v>285.42500000000001</v>
      </c>
      <c r="FB112" s="42">
        <v>71</v>
      </c>
      <c r="FC112" s="42">
        <v>78.260000000000005</v>
      </c>
      <c r="FD112" s="42">
        <f t="shared" si="172"/>
        <v>7.2600000000000051</v>
      </c>
      <c r="FE112" s="8">
        <f t="shared" si="243"/>
        <v>14.68234064785789</v>
      </c>
      <c r="FF112" s="8">
        <f t="shared" si="173"/>
        <v>106.59379310344836</v>
      </c>
      <c r="FG112" s="8">
        <f t="shared" si="243"/>
        <v>80</v>
      </c>
      <c r="FH112" s="8">
        <f t="shared" si="243"/>
        <v>26.942462147335423</v>
      </c>
      <c r="FI112" s="10">
        <f>SUMIF('BANCO DIC'!$B$2:$B$300,'EDC GENERAL'!$B112,'BANCO DIC'!$E$2:$E$300)</f>
        <v>0</v>
      </c>
      <c r="FJ112" s="10">
        <f t="shared" si="174"/>
        <v>-213.5362552507838</v>
      </c>
      <c r="FK112" s="24">
        <f t="shared" si="175"/>
        <v>213.5362552507838</v>
      </c>
      <c r="FL112" s="42">
        <v>78.260000000000005</v>
      </c>
      <c r="FM112" s="42"/>
      <c r="FN112" s="42">
        <f t="shared" si="176"/>
        <v>-78.260000000000005</v>
      </c>
      <c r="FO112" s="8">
        <f t="shared" si="244"/>
        <v>19.78</v>
      </c>
      <c r="FP112" s="8">
        <f t="shared" si="177"/>
        <v>-1547.9828000000002</v>
      </c>
      <c r="FQ112" s="8">
        <f t="shared" si="244"/>
        <v>80</v>
      </c>
      <c r="FR112" s="8">
        <f t="shared" si="244"/>
        <v>62.02</v>
      </c>
      <c r="FS112" s="10">
        <f>SUMIF('BANCO DIC'!$B$2:$B$300,'EDC GENERAL'!$B112,'BANCO DIC'!$E$2:$E$300)</f>
        <v>0</v>
      </c>
      <c r="FT112" s="10">
        <f t="shared" si="178"/>
        <v>1405.9628000000002</v>
      </c>
    </row>
    <row r="113" spans="1:176" ht="15.75" outlineLevel="1" thickBot="1" x14ac:dyDescent="0.3">
      <c r="A113" s="11" t="s">
        <v>347</v>
      </c>
      <c r="B113" s="74" t="s">
        <v>347</v>
      </c>
      <c r="C113" s="66"/>
      <c r="D113" s="12"/>
      <c r="E113" s="12"/>
      <c r="F113" s="63"/>
      <c r="G113" s="74"/>
      <c r="H113" s="74"/>
      <c r="I113" s="63"/>
      <c r="J113" s="66"/>
      <c r="L113" s="66"/>
      <c r="M113" s="12"/>
      <c r="N113" s="12"/>
      <c r="O113" s="63"/>
      <c r="P113" s="74"/>
      <c r="Q113" s="74"/>
      <c r="R113" s="63"/>
      <c r="S113" s="66"/>
      <c r="V113" s="13"/>
      <c r="W113" s="13"/>
      <c r="X113" s="13"/>
      <c r="Y113" s="13"/>
      <c r="Z113" s="13"/>
      <c r="AA113" s="13"/>
      <c r="AC113" s="74">
        <v>1</v>
      </c>
      <c r="AD113" s="8"/>
      <c r="AE113" s="8"/>
      <c r="AF113" s="8"/>
      <c r="AG113" s="8"/>
      <c r="AH113" s="8"/>
      <c r="AI113" s="10">
        <f t="shared" si="232"/>
        <v>0</v>
      </c>
      <c r="AJ113" s="74"/>
      <c r="AK113" s="32">
        <f t="shared" si="231"/>
        <v>1</v>
      </c>
      <c r="AL113" s="54">
        <v>1000</v>
      </c>
      <c r="AM113" s="55">
        <v>538</v>
      </c>
      <c r="AN113" s="41">
        <v>500</v>
      </c>
      <c r="AO113" s="9">
        <v>500</v>
      </c>
      <c r="AP113" s="8"/>
      <c r="AQ113" s="8"/>
      <c r="AR113" s="8">
        <v>-2538</v>
      </c>
      <c r="AS113" s="2">
        <f t="shared" si="186"/>
        <v>2538</v>
      </c>
      <c r="AT113" s="2">
        <f t="shared" si="187"/>
        <v>0</v>
      </c>
      <c r="AU113" s="24">
        <f t="shared" si="138"/>
        <v>-2538</v>
      </c>
      <c r="AV113" s="54">
        <v>209</v>
      </c>
      <c r="AW113" s="54">
        <v>213.4</v>
      </c>
      <c r="AX113" s="41">
        <f t="shared" si="112"/>
        <v>4.4000000000000057</v>
      </c>
      <c r="AY113" s="8">
        <v>24.71</v>
      </c>
      <c r="AZ113" s="9">
        <f t="shared" si="188"/>
        <v>108.72400000000015</v>
      </c>
      <c r="BA113" s="9">
        <v>183</v>
      </c>
      <c r="BB113" s="8">
        <v>-291</v>
      </c>
      <c r="BC113" s="2">
        <f t="shared" si="139"/>
        <v>291.72400000000016</v>
      </c>
      <c r="BD113" s="2">
        <f t="shared" si="140"/>
        <v>0.72400000000016007</v>
      </c>
      <c r="BE113" s="24">
        <f t="shared" si="141"/>
        <v>0.72400000000016007</v>
      </c>
      <c r="BF113" s="42">
        <f t="shared" si="234"/>
        <v>213.4</v>
      </c>
      <c r="BG113" s="41">
        <v>221</v>
      </c>
      <c r="BH113" s="41">
        <v>8</v>
      </c>
      <c r="BI113" s="9">
        <f t="shared" si="190"/>
        <v>353.98299999999995</v>
      </c>
      <c r="BJ113" s="9">
        <v>290.14999999999998</v>
      </c>
      <c r="BK113" s="9">
        <f t="shared" si="191"/>
        <v>63.832999999999998</v>
      </c>
      <c r="BL113" s="9">
        <v>-354</v>
      </c>
      <c r="BM113" s="10">
        <f>SUMIF(ENERO!$B$2:$B$900,'EDC GENERAL'!$B113,ENERO!$E$2:$E$900)</f>
        <v>0</v>
      </c>
      <c r="BN113" s="10">
        <f t="shared" si="143"/>
        <v>1.7000000000052751E-2</v>
      </c>
      <c r="BO113" s="24">
        <f t="shared" si="144"/>
        <v>-1.7000000000052751E-2</v>
      </c>
      <c r="BP113" s="41">
        <f t="shared" si="180"/>
        <v>221</v>
      </c>
      <c r="BQ113" s="41">
        <v>229</v>
      </c>
      <c r="BR113" s="41">
        <f t="shared" si="145"/>
        <v>8</v>
      </c>
      <c r="BS113" s="9">
        <f t="shared" si="192"/>
        <v>353.98299999999995</v>
      </c>
      <c r="BT113" s="9">
        <v>290.14999999999998</v>
      </c>
      <c r="BU113" s="9">
        <f t="shared" si="146"/>
        <v>63.832999999999998</v>
      </c>
      <c r="BV113" s="9">
        <v>-354</v>
      </c>
      <c r="BW113" s="10">
        <f>SUMIF(ENERO!$B$2:$B$900,'EDC GENERAL'!$B113,ENERO!$E$2:$E$900)</f>
        <v>0</v>
      </c>
      <c r="BX113" s="10">
        <f t="shared" si="147"/>
        <v>1.7000000000052751E-2</v>
      </c>
      <c r="BY113" s="24">
        <f t="shared" si="148"/>
        <v>-1.7000000000052751E-2</v>
      </c>
      <c r="BZ113" s="41">
        <f t="shared" si="193"/>
        <v>229</v>
      </c>
      <c r="CA113" s="42">
        <v>238</v>
      </c>
      <c r="CB113" s="41">
        <f t="shared" si="181"/>
        <v>9</v>
      </c>
      <c r="CC113" s="24">
        <f t="shared" si="182"/>
        <v>374.50340000000006</v>
      </c>
      <c r="CD113" s="8">
        <v>306.97000000000003</v>
      </c>
      <c r="CE113" s="9">
        <f t="shared" si="233"/>
        <v>67.5334</v>
      </c>
      <c r="CF113" s="8">
        <f t="shared" si="235"/>
        <v>0</v>
      </c>
      <c r="CG113" s="10">
        <v>373</v>
      </c>
      <c r="CH113" s="2">
        <f t="shared" si="149"/>
        <v>1.503400000000056</v>
      </c>
      <c r="CJ113" s="41">
        <f t="shared" si="184"/>
        <v>238</v>
      </c>
      <c r="CK113" s="42">
        <v>246</v>
      </c>
      <c r="CL113" s="42">
        <f t="shared" si="185"/>
        <v>8</v>
      </c>
      <c r="CM113" s="8">
        <v>170.36</v>
      </c>
      <c r="CN113" s="9">
        <f t="shared" si="150"/>
        <v>37.479200000000006</v>
      </c>
      <c r="CO113" s="8">
        <f t="shared" si="236"/>
        <v>0</v>
      </c>
      <c r="CP113" s="8">
        <f t="shared" si="236"/>
        <v>0</v>
      </c>
      <c r="CQ113" s="10">
        <f>SUMIF('BANCO JUN'!$B$2:$B$300,'EDC GENERAL'!$B113,'BANCO JUN'!$E$2:$E$300)</f>
        <v>0</v>
      </c>
      <c r="CR113" s="2">
        <f t="shared" si="151"/>
        <v>207.83920000000001</v>
      </c>
      <c r="CT113" s="10">
        <v>1</v>
      </c>
      <c r="CU113" s="42">
        <v>1</v>
      </c>
      <c r="CV113" s="42">
        <f t="shared" si="152"/>
        <v>0</v>
      </c>
      <c r="CW113" s="8">
        <f t="shared" si="237"/>
        <v>17</v>
      </c>
      <c r="CX113" s="8">
        <f t="shared" si="153"/>
        <v>0</v>
      </c>
      <c r="CY113" s="8">
        <f t="shared" si="237"/>
        <v>80</v>
      </c>
      <c r="CZ113" s="8">
        <f t="shared" si="237"/>
        <v>49</v>
      </c>
      <c r="DA113" s="10">
        <f>SUMIF('BANCO JUL'!$B$2:$B$300,'EDC GENERAL'!$B113,'BANCO JUL'!$E$2:$E$300)</f>
        <v>0</v>
      </c>
      <c r="DB113" s="10">
        <f t="shared" si="154"/>
        <v>-129</v>
      </c>
      <c r="DD113" s="42">
        <v>1</v>
      </c>
      <c r="DE113" s="42">
        <v>1</v>
      </c>
      <c r="DF113" s="42">
        <f t="shared" si="155"/>
        <v>0</v>
      </c>
      <c r="DG113" s="8">
        <f t="shared" si="238"/>
        <v>15</v>
      </c>
      <c r="DH113" s="8">
        <f t="shared" si="156"/>
        <v>0</v>
      </c>
      <c r="DI113" s="8">
        <f t="shared" si="238"/>
        <v>80</v>
      </c>
      <c r="DJ113" s="8">
        <f t="shared" si="238"/>
        <v>17</v>
      </c>
      <c r="DK113" s="10">
        <f>SUMIF('BANCO JUL'!$B$2:$B$300,'EDC GENERAL'!$B113,'BANCO JUL'!$E$2:$E$300)</f>
        <v>0</v>
      </c>
      <c r="DL113" s="10">
        <f t="shared" si="157"/>
        <v>-97</v>
      </c>
      <c r="DN113" s="42">
        <v>1</v>
      </c>
      <c r="DO113" s="42">
        <v>1</v>
      </c>
      <c r="DP113" s="42">
        <f t="shared" si="158"/>
        <v>0</v>
      </c>
      <c r="DQ113" s="8">
        <f t="shared" si="239"/>
        <v>16</v>
      </c>
      <c r="DR113" s="8">
        <f t="shared" si="159"/>
        <v>0</v>
      </c>
      <c r="DS113" s="8">
        <f t="shared" si="239"/>
        <v>80</v>
      </c>
      <c r="DT113" s="8">
        <f t="shared" si="239"/>
        <v>63</v>
      </c>
      <c r="DU113" s="10">
        <f>SUMIF('BANCO JUL'!$B$2:$B$300,'EDC GENERAL'!$B113,'BANCO JUL'!$E$2:$E$300)</f>
        <v>0</v>
      </c>
      <c r="DV113" s="10">
        <f t="shared" si="160"/>
        <v>-143</v>
      </c>
      <c r="DX113" s="42">
        <v>1</v>
      </c>
      <c r="DY113" s="42">
        <v>1</v>
      </c>
      <c r="DZ113" s="42">
        <f t="shared" si="161"/>
        <v>0</v>
      </c>
      <c r="EA113" s="8">
        <f t="shared" si="240"/>
        <v>15</v>
      </c>
      <c r="EB113" s="8">
        <f t="shared" si="162"/>
        <v>0</v>
      </c>
      <c r="EC113" s="8">
        <f t="shared" si="240"/>
        <v>80</v>
      </c>
      <c r="ED113" s="8">
        <f t="shared" si="240"/>
        <v>64</v>
      </c>
      <c r="EE113" s="10">
        <f>SUMIF('BANCO JUL'!$B$2:$B$300,'EDC GENERAL'!$B113,'BANCO JUL'!$E$2:$E$300)</f>
        <v>0</v>
      </c>
      <c r="EF113" s="10">
        <f t="shared" si="163"/>
        <v>-144</v>
      </c>
      <c r="EG113" s="49" t="s">
        <v>62</v>
      </c>
      <c r="EH113" s="50">
        <v>1</v>
      </c>
      <c r="EI113" s="50"/>
      <c r="EJ113" s="51"/>
      <c r="EK113" s="52">
        <f t="shared" si="241"/>
        <v>13.01</v>
      </c>
      <c r="EL113" s="52">
        <f t="shared" si="165"/>
        <v>0</v>
      </c>
      <c r="EM113" s="52">
        <f t="shared" si="241"/>
        <v>80</v>
      </c>
      <c r="EN113" s="52">
        <f t="shared" si="241"/>
        <v>21.79</v>
      </c>
      <c r="EO113" s="53">
        <f>SUMIF('BANCO NOV'!$B$2:$B$300,'EDC GENERAL'!$B113,'BANCO NOV'!$E$2:$E$300)</f>
        <v>0</v>
      </c>
      <c r="EP113" s="10">
        <f t="shared" si="166"/>
        <v>-101.78999999999999</v>
      </c>
      <c r="EQ113" s="24">
        <f t="shared" si="167"/>
        <v>101.78999999999999</v>
      </c>
      <c r="ER113" s="50"/>
      <c r="ES113" s="42"/>
      <c r="ET113" s="42">
        <f t="shared" si="168"/>
        <v>0</v>
      </c>
      <c r="EU113" s="8">
        <f t="shared" si="242"/>
        <v>19.78</v>
      </c>
      <c r="EV113" s="8">
        <f t="shared" si="169"/>
        <v>0</v>
      </c>
      <c r="EW113" s="8">
        <f t="shared" si="242"/>
        <v>80</v>
      </c>
      <c r="EX113" s="8">
        <f t="shared" si="242"/>
        <v>62.02</v>
      </c>
      <c r="EY113" s="10">
        <f>SUMIF('BANCO DIC'!$B$2:$B$300,'EDC GENERAL'!$B113,'BANCO DIC'!$E$2:$E$300)</f>
        <v>0</v>
      </c>
      <c r="EZ113" s="10">
        <f t="shared" si="170"/>
        <v>-142.02000000000001</v>
      </c>
      <c r="FA113" s="24">
        <f t="shared" si="171"/>
        <v>142.02000000000001</v>
      </c>
      <c r="FB113" s="42"/>
      <c r="FC113" s="42"/>
      <c r="FD113" s="42">
        <f t="shared" si="172"/>
        <v>0</v>
      </c>
      <c r="FE113" s="8">
        <f t="shared" si="243"/>
        <v>14.68234064785789</v>
      </c>
      <c r="FF113" s="8">
        <f t="shared" si="173"/>
        <v>0</v>
      </c>
      <c r="FG113" s="8">
        <f t="shared" si="243"/>
        <v>80</v>
      </c>
      <c r="FH113" s="8">
        <f t="shared" si="243"/>
        <v>26.942462147335423</v>
      </c>
      <c r="FI113" s="10">
        <f>SUMIF('BANCO DIC'!$B$2:$B$300,'EDC GENERAL'!$B113,'BANCO DIC'!$E$2:$E$300)</f>
        <v>0</v>
      </c>
      <c r="FJ113" s="10">
        <f t="shared" si="174"/>
        <v>-106.94246214733542</v>
      </c>
      <c r="FK113" s="24">
        <f t="shared" si="175"/>
        <v>106.94246214733542</v>
      </c>
      <c r="FL113" s="42"/>
      <c r="FM113" s="42"/>
      <c r="FN113" s="42">
        <f t="shared" si="176"/>
        <v>0</v>
      </c>
      <c r="FO113" s="8">
        <f t="shared" si="244"/>
        <v>19.78</v>
      </c>
      <c r="FP113" s="8">
        <f t="shared" si="177"/>
        <v>0</v>
      </c>
      <c r="FQ113" s="8">
        <f t="shared" si="244"/>
        <v>80</v>
      </c>
      <c r="FR113" s="8">
        <f t="shared" si="244"/>
        <v>62.02</v>
      </c>
      <c r="FS113" s="10">
        <f>SUMIF('BANCO DIC'!$B$2:$B$300,'EDC GENERAL'!$B113,'BANCO DIC'!$E$2:$E$300)</f>
        <v>0</v>
      </c>
      <c r="FT113" s="10">
        <f t="shared" si="178"/>
        <v>-142.02000000000001</v>
      </c>
    </row>
    <row r="114" spans="1:176" ht="15.75" thickBot="1" x14ac:dyDescent="0.3">
      <c r="A114" s="11" t="s">
        <v>523</v>
      </c>
      <c r="B114" s="14"/>
      <c r="C114" s="14"/>
      <c r="D114" s="12"/>
      <c r="E114" s="12"/>
      <c r="F114" s="14"/>
      <c r="G114" s="14"/>
      <c r="H114" s="14"/>
      <c r="I114" s="14"/>
      <c r="J114" s="14"/>
      <c r="L114" s="14"/>
      <c r="M114" s="12"/>
      <c r="N114" s="12"/>
      <c r="O114" s="14"/>
      <c r="P114" s="14"/>
      <c r="Q114" s="14"/>
      <c r="R114" s="14"/>
      <c r="S114" s="14"/>
      <c r="V114" s="14"/>
      <c r="W114" s="14"/>
      <c r="X114" s="14"/>
      <c r="Y114" s="14"/>
      <c r="Z114" s="14"/>
      <c r="AA114" s="14"/>
      <c r="AC114" s="14">
        <v>0</v>
      </c>
      <c r="AD114" s="14"/>
      <c r="AE114" s="14"/>
      <c r="AF114" s="14"/>
      <c r="AG114" s="14"/>
      <c r="AH114" s="14"/>
      <c r="AI114" s="14"/>
      <c r="AJ114" s="14"/>
      <c r="AK114" s="32">
        <f t="shared" si="231"/>
        <v>0</v>
      </c>
      <c r="AL114" s="54"/>
      <c r="AM114" s="55"/>
      <c r="AN114" s="41"/>
      <c r="AO114" s="9"/>
      <c r="AP114" s="14"/>
      <c r="AQ114" s="14"/>
      <c r="AR114" s="14"/>
      <c r="AS114" s="14"/>
      <c r="AT114" s="2">
        <f>SUM(AL114:AR114)</f>
        <v>0</v>
      </c>
      <c r="AU114" s="24">
        <f t="shared" si="138"/>
        <v>0</v>
      </c>
      <c r="AV114" s="14"/>
      <c r="AW114" s="44"/>
      <c r="AX114" s="42">
        <v>0</v>
      </c>
      <c r="AY114" s="14"/>
      <c r="AZ114" s="14"/>
      <c r="BA114" s="14"/>
      <c r="BB114" s="14"/>
      <c r="BC114" s="2">
        <f t="shared" si="139"/>
        <v>0</v>
      </c>
      <c r="BD114" s="2">
        <f t="shared" si="140"/>
        <v>0</v>
      </c>
      <c r="BE114" s="24">
        <f t="shared" si="141"/>
        <v>0</v>
      </c>
      <c r="BF114" s="44"/>
      <c r="BG114" s="41"/>
      <c r="BH114" s="41">
        <f t="shared" si="142"/>
        <v>0</v>
      </c>
      <c r="BI114" s="14"/>
      <c r="BJ114" s="9">
        <f>BH114*BI114</f>
        <v>0</v>
      </c>
      <c r="BK114" s="14"/>
      <c r="BL114" s="9"/>
      <c r="BM114" s="14">
        <f>SUMIF(ENERO!$B$2:$B$900,'EDC GENERAL'!$B114,ENERO!$E$2:$E$900)</f>
        <v>0</v>
      </c>
      <c r="BN114" s="14">
        <f t="shared" si="143"/>
        <v>0</v>
      </c>
      <c r="BO114" s="24">
        <f t="shared" si="144"/>
        <v>0</v>
      </c>
      <c r="BP114" s="41"/>
      <c r="BQ114" s="41"/>
      <c r="BR114" s="41">
        <f t="shared" si="145"/>
        <v>0</v>
      </c>
      <c r="BS114" s="14"/>
      <c r="BT114" s="9">
        <f>BR114*BS114</f>
        <v>0</v>
      </c>
      <c r="BU114" s="9">
        <f t="shared" si="146"/>
        <v>0</v>
      </c>
      <c r="BV114" s="9"/>
      <c r="BW114" s="14">
        <f>SUMIF(ENERO!$B$2:$B$900,'EDC GENERAL'!$B114,ENERO!$E$2:$E$900)</f>
        <v>0</v>
      </c>
      <c r="BX114" s="14">
        <f t="shared" si="147"/>
        <v>0</v>
      </c>
      <c r="BY114" s="24">
        <f t="shared" si="148"/>
        <v>0</v>
      </c>
      <c r="BZ114" s="44"/>
      <c r="CA114" s="42"/>
      <c r="CB114" s="41"/>
      <c r="CC114" s="24"/>
      <c r="CD114" s="14"/>
      <c r="CE114" s="14">
        <f>CB114*CD114</f>
        <v>0</v>
      </c>
      <c r="CF114" s="14"/>
      <c r="CG114" s="14"/>
      <c r="CH114" s="2">
        <f t="shared" si="149"/>
        <v>0</v>
      </c>
      <c r="CJ114" s="41"/>
      <c r="CK114" s="44"/>
      <c r="CL114" s="42"/>
      <c r="CM114" s="14"/>
      <c r="CN114" s="9">
        <f t="shared" si="150"/>
        <v>0</v>
      </c>
      <c r="CO114" s="14"/>
      <c r="CP114" s="14"/>
      <c r="CQ114" s="14"/>
      <c r="CR114" s="2">
        <f t="shared" si="151"/>
        <v>0</v>
      </c>
      <c r="CT114" s="14"/>
      <c r="CU114" s="44"/>
      <c r="CV114" s="42">
        <f t="shared" si="152"/>
        <v>0</v>
      </c>
      <c r="CW114" s="14"/>
      <c r="CX114" s="14">
        <f t="shared" si="153"/>
        <v>0</v>
      </c>
      <c r="CY114" s="14"/>
      <c r="CZ114" s="14"/>
      <c r="DA114" s="14"/>
      <c r="DB114" s="14">
        <f t="shared" si="154"/>
        <v>0</v>
      </c>
      <c r="DD114" s="44"/>
      <c r="DE114" s="44"/>
      <c r="DF114" s="42">
        <f t="shared" si="155"/>
        <v>0</v>
      </c>
      <c r="DG114" s="14"/>
      <c r="DH114" s="14">
        <f t="shared" si="156"/>
        <v>0</v>
      </c>
      <c r="DI114" s="14"/>
      <c r="DJ114" s="14"/>
      <c r="DK114" s="14"/>
      <c r="DL114" s="14">
        <f t="shared" si="157"/>
        <v>0</v>
      </c>
      <c r="DN114" s="44"/>
      <c r="DO114" s="44"/>
      <c r="DP114" s="42">
        <f t="shared" si="158"/>
        <v>0</v>
      </c>
      <c r="DQ114" s="14"/>
      <c r="DR114" s="14">
        <f t="shared" si="159"/>
        <v>0</v>
      </c>
      <c r="DS114" s="14"/>
      <c r="DT114" s="14"/>
      <c r="DU114" s="14"/>
      <c r="DV114" s="14">
        <f t="shared" si="160"/>
        <v>0</v>
      </c>
      <c r="DX114" s="44"/>
      <c r="DY114" s="44"/>
      <c r="DZ114" s="42">
        <f t="shared" si="161"/>
        <v>0</v>
      </c>
      <c r="EA114" s="14"/>
      <c r="EB114" s="14">
        <f t="shared" si="162"/>
        <v>0</v>
      </c>
      <c r="EC114" s="14"/>
      <c r="ED114" s="14"/>
      <c r="EE114" s="14"/>
      <c r="EF114" s="14">
        <f t="shared" si="163"/>
        <v>0</v>
      </c>
      <c r="EG114" s="24"/>
      <c r="EH114" s="44"/>
      <c r="EI114" s="44"/>
      <c r="EJ114" s="41">
        <f t="shared" si="164"/>
        <v>0</v>
      </c>
      <c r="EK114" s="14"/>
      <c r="EL114" s="14">
        <f t="shared" si="165"/>
        <v>0</v>
      </c>
      <c r="EM114" s="14"/>
      <c r="EN114" s="14"/>
      <c r="EO114" s="14"/>
      <c r="EP114" s="14">
        <f t="shared" si="166"/>
        <v>0</v>
      </c>
      <c r="EQ114" s="24">
        <f t="shared" si="167"/>
        <v>0</v>
      </c>
      <c r="ER114" s="44"/>
      <c r="ES114" s="44"/>
      <c r="ET114" s="44">
        <f t="shared" si="168"/>
        <v>0</v>
      </c>
      <c r="EU114" s="14"/>
      <c r="EV114" s="14">
        <f t="shared" si="169"/>
        <v>0</v>
      </c>
      <c r="EW114" s="14"/>
      <c r="EX114" s="14"/>
      <c r="EY114" s="14"/>
      <c r="EZ114" s="10">
        <f t="shared" si="170"/>
        <v>0</v>
      </c>
      <c r="FA114" s="24">
        <f t="shared" si="171"/>
        <v>0</v>
      </c>
      <c r="FB114" s="44"/>
      <c r="FC114" s="44"/>
      <c r="FD114" s="44">
        <f t="shared" si="172"/>
        <v>0</v>
      </c>
      <c r="FE114" s="14"/>
      <c r="FF114" s="14">
        <f t="shared" si="173"/>
        <v>0</v>
      </c>
      <c r="FG114" s="14"/>
      <c r="FH114" s="14"/>
      <c r="FI114" s="14"/>
      <c r="FJ114" s="10">
        <f t="shared" si="174"/>
        <v>0</v>
      </c>
      <c r="FK114" s="24">
        <f t="shared" si="175"/>
        <v>0</v>
      </c>
      <c r="FL114" s="44"/>
      <c r="FM114" s="44"/>
      <c r="FN114" s="44">
        <f t="shared" si="176"/>
        <v>0</v>
      </c>
      <c r="FO114" s="14"/>
      <c r="FP114" s="14">
        <f t="shared" si="177"/>
        <v>0</v>
      </c>
      <c r="FQ114" s="14"/>
      <c r="FR114" s="14"/>
      <c r="FS114" s="14"/>
      <c r="FT114" s="10">
        <f t="shared" si="178"/>
        <v>0</v>
      </c>
    </row>
    <row r="115" spans="1:176" ht="15.75" outlineLevel="1" thickBot="1" x14ac:dyDescent="0.3">
      <c r="A115" s="11" t="s">
        <v>348</v>
      </c>
      <c r="B115" s="74" t="s">
        <v>348</v>
      </c>
      <c r="C115" s="66"/>
      <c r="D115" s="12"/>
      <c r="E115" s="12"/>
      <c r="F115" s="63"/>
      <c r="G115" s="74"/>
      <c r="H115" s="74"/>
      <c r="I115" s="63"/>
      <c r="J115" s="66"/>
      <c r="L115" s="66"/>
      <c r="M115" s="12"/>
      <c r="N115" s="12"/>
      <c r="O115" s="63"/>
      <c r="P115" s="74"/>
      <c r="Q115" s="74"/>
      <c r="R115" s="63"/>
      <c r="S115" s="66"/>
      <c r="V115" s="13"/>
      <c r="W115" s="13"/>
      <c r="X115" s="13"/>
      <c r="Y115" s="13"/>
      <c r="Z115" s="13"/>
      <c r="AA115" s="13"/>
      <c r="AC115" s="74">
        <v>1.01</v>
      </c>
      <c r="AD115" s="8"/>
      <c r="AE115" s="8"/>
      <c r="AF115" s="8"/>
      <c r="AG115" s="8"/>
      <c r="AH115" s="8"/>
      <c r="AI115" s="10">
        <f t="shared" ref="AI115:AI124" si="245">-SUM(AD115:AH115)</f>
        <v>0</v>
      </c>
      <c r="AJ115" s="74"/>
      <c r="AK115" s="32">
        <f t="shared" si="231"/>
        <v>1.01</v>
      </c>
      <c r="AL115" s="54">
        <v>1000</v>
      </c>
      <c r="AM115" s="55">
        <v>538</v>
      </c>
      <c r="AN115" s="41">
        <v>500</v>
      </c>
      <c r="AO115" s="9">
        <v>500</v>
      </c>
      <c r="AP115" s="8"/>
      <c r="AQ115" s="8"/>
      <c r="AR115" s="8"/>
      <c r="AS115" s="2">
        <f t="shared" si="186"/>
        <v>2538</v>
      </c>
      <c r="AT115" s="2">
        <f t="shared" si="187"/>
        <v>-2538</v>
      </c>
      <c r="AU115" s="24">
        <f t="shared" si="138"/>
        <v>0</v>
      </c>
      <c r="AV115" s="10">
        <v>0</v>
      </c>
      <c r="AW115" s="42">
        <v>0</v>
      </c>
      <c r="AX115" s="41">
        <f t="shared" si="112"/>
        <v>0</v>
      </c>
      <c r="AY115" s="9">
        <v>24.71</v>
      </c>
      <c r="AZ115" s="9">
        <f t="shared" si="188"/>
        <v>0</v>
      </c>
      <c r="BA115" s="9">
        <v>183</v>
      </c>
      <c r="BB115" s="8"/>
      <c r="BC115" s="2">
        <f t="shared" si="139"/>
        <v>183</v>
      </c>
      <c r="BD115" s="2">
        <f t="shared" si="140"/>
        <v>183</v>
      </c>
      <c r="BE115" s="24">
        <f t="shared" si="141"/>
        <v>183</v>
      </c>
      <c r="BF115" s="42">
        <f>+AW115</f>
        <v>0</v>
      </c>
      <c r="BG115" s="41">
        <v>0</v>
      </c>
      <c r="BH115" s="41">
        <f t="shared" si="142"/>
        <v>0</v>
      </c>
      <c r="BI115" s="9">
        <f t="shared" si="190"/>
        <v>212.60940000000002</v>
      </c>
      <c r="BJ115" s="9">
        <v>174.27</v>
      </c>
      <c r="BK115" s="9">
        <f t="shared" si="191"/>
        <v>38.339400000000005</v>
      </c>
      <c r="BL115" s="9"/>
      <c r="BM115" s="10">
        <f>SUMIF(ENERO!$B$2:$B$900,'EDC GENERAL'!$B115,ENERO!$E$2:$E$900)</f>
        <v>0</v>
      </c>
      <c r="BN115" s="10">
        <f t="shared" si="143"/>
        <v>-212.60940000000002</v>
      </c>
      <c r="BO115" s="24">
        <f t="shared" si="144"/>
        <v>212.60940000000002</v>
      </c>
      <c r="BP115" s="41">
        <f t="shared" si="180"/>
        <v>0</v>
      </c>
      <c r="BQ115" s="41">
        <v>0</v>
      </c>
      <c r="BR115" s="41">
        <f t="shared" si="145"/>
        <v>0</v>
      </c>
      <c r="BS115" s="9">
        <f t="shared" si="192"/>
        <v>212.60940000000002</v>
      </c>
      <c r="BT115" s="9">
        <v>174.27</v>
      </c>
      <c r="BU115" s="9">
        <f t="shared" si="146"/>
        <v>38.339400000000005</v>
      </c>
      <c r="BV115" s="9">
        <f>BV$4</f>
        <v>0</v>
      </c>
      <c r="BW115" s="10">
        <f>SUMIF(ENERO!$B$2:$B$900,'EDC GENERAL'!$B115,ENERO!$E$2:$E$900)</f>
        <v>0</v>
      </c>
      <c r="BX115" s="10">
        <f t="shared" si="147"/>
        <v>-212.60940000000002</v>
      </c>
      <c r="BY115" s="24">
        <f t="shared" si="148"/>
        <v>212.60940000000002</v>
      </c>
      <c r="BZ115" s="41">
        <f t="shared" si="193"/>
        <v>0</v>
      </c>
      <c r="CA115" s="42">
        <v>0</v>
      </c>
      <c r="CB115" s="41">
        <f t="shared" si="181"/>
        <v>0</v>
      </c>
      <c r="CC115" s="24">
        <f t="shared" si="182"/>
        <v>212.60940000000002</v>
      </c>
      <c r="CD115" s="8">
        <v>174.27</v>
      </c>
      <c r="CE115" s="9">
        <f t="shared" ref="CE115:CE124" si="246">+CD115*0.22</f>
        <v>38.339400000000005</v>
      </c>
      <c r="CF115" s="8">
        <f>CF$4</f>
        <v>0</v>
      </c>
      <c r="CG115" s="10">
        <f>SUMIF('BANCO MAY'!$B$2:$B$300,'EDC GENERAL'!$B115,'BANCO MAY'!$E$2:$E$300)</f>
        <v>0</v>
      </c>
      <c r="CH115" s="2">
        <f t="shared" si="149"/>
        <v>212.60940000000002</v>
      </c>
      <c r="CJ115" s="41">
        <f t="shared" si="184"/>
        <v>0</v>
      </c>
      <c r="CK115" s="42">
        <v>0</v>
      </c>
      <c r="CL115" s="42">
        <v>1</v>
      </c>
      <c r="CM115" s="8">
        <v>65.98</v>
      </c>
      <c r="CN115" s="9">
        <f t="shared" si="150"/>
        <v>14.515600000000001</v>
      </c>
      <c r="CO115" s="8">
        <f>CO$4</f>
        <v>0</v>
      </c>
      <c r="CP115" s="8">
        <f>CP$4</f>
        <v>0</v>
      </c>
      <c r="CQ115" s="10">
        <f>SUMIF('BANCO JUN'!$B$2:$B$300,'EDC GENERAL'!$B115,'BANCO JUN'!$E$2:$E$300)</f>
        <v>0</v>
      </c>
      <c r="CR115" s="2">
        <f t="shared" si="151"/>
        <v>80.49560000000001</v>
      </c>
      <c r="CT115" s="10">
        <v>17</v>
      </c>
      <c r="CU115" s="42">
        <v>23</v>
      </c>
      <c r="CV115" s="42">
        <f t="shared" si="152"/>
        <v>6</v>
      </c>
      <c r="CW115" s="8">
        <f>CW$4</f>
        <v>17</v>
      </c>
      <c r="CX115" s="8">
        <f t="shared" si="153"/>
        <v>102</v>
      </c>
      <c r="CY115" s="8">
        <f>CY$4</f>
        <v>80</v>
      </c>
      <c r="CZ115" s="8">
        <f>CZ$4</f>
        <v>49</v>
      </c>
      <c r="DA115" s="10">
        <f>SUMIF('BANCO JUL'!$B$2:$B$300,'EDC GENERAL'!$B115,'BANCO JUL'!$E$2:$E$300)</f>
        <v>0</v>
      </c>
      <c r="DB115" s="10">
        <f t="shared" si="154"/>
        <v>-231</v>
      </c>
      <c r="DD115" s="42">
        <v>23</v>
      </c>
      <c r="DE115" s="42">
        <v>30</v>
      </c>
      <c r="DF115" s="42">
        <f t="shared" si="155"/>
        <v>7</v>
      </c>
      <c r="DG115" s="8">
        <f>DG$4</f>
        <v>15</v>
      </c>
      <c r="DH115" s="8">
        <f t="shared" si="156"/>
        <v>105</v>
      </c>
      <c r="DI115" s="8">
        <f>DI$4</f>
        <v>80</v>
      </c>
      <c r="DJ115" s="8">
        <f>DJ$4</f>
        <v>17</v>
      </c>
      <c r="DK115" s="10">
        <f>SUMIF('BANCO JUL'!$B$2:$B$300,'EDC GENERAL'!$B115,'BANCO JUL'!$E$2:$E$300)</f>
        <v>0</v>
      </c>
      <c r="DL115" s="10">
        <f t="shared" si="157"/>
        <v>-202</v>
      </c>
      <c r="DN115" s="42">
        <v>30</v>
      </c>
      <c r="DO115" s="42">
        <v>37</v>
      </c>
      <c r="DP115" s="42">
        <f t="shared" si="158"/>
        <v>7</v>
      </c>
      <c r="DQ115" s="8">
        <f>DQ$4</f>
        <v>16</v>
      </c>
      <c r="DR115" s="8">
        <f t="shared" si="159"/>
        <v>112</v>
      </c>
      <c r="DS115" s="8">
        <f>DS$4</f>
        <v>80</v>
      </c>
      <c r="DT115" s="8">
        <f>DT$4</f>
        <v>63</v>
      </c>
      <c r="DU115" s="10">
        <f>SUMIF('BANCO JUL'!$B$2:$B$300,'EDC GENERAL'!$B115,'BANCO JUL'!$E$2:$E$300)</f>
        <v>0</v>
      </c>
      <c r="DV115" s="10">
        <f t="shared" si="160"/>
        <v>-255</v>
      </c>
      <c r="DX115" s="42">
        <v>37</v>
      </c>
      <c r="DY115" s="42">
        <v>41</v>
      </c>
      <c r="DZ115" s="42">
        <f t="shared" si="161"/>
        <v>4</v>
      </c>
      <c r="EA115" s="8">
        <f>EA$4</f>
        <v>15</v>
      </c>
      <c r="EB115" s="8">
        <f t="shared" si="162"/>
        <v>60</v>
      </c>
      <c r="EC115" s="8">
        <f>EC$4</f>
        <v>80</v>
      </c>
      <c r="ED115" s="8">
        <f>ED$4</f>
        <v>64</v>
      </c>
      <c r="EE115" s="10">
        <f>SUMIF('BANCO JUL'!$B$2:$B$300,'EDC GENERAL'!$B115,'BANCO JUL'!$E$2:$E$300)</f>
        <v>0</v>
      </c>
      <c r="EF115" s="10">
        <f t="shared" si="163"/>
        <v>-204</v>
      </c>
      <c r="EG115" s="24"/>
      <c r="EH115" s="42">
        <v>41</v>
      </c>
      <c r="EI115" s="42">
        <v>45.234000000000002</v>
      </c>
      <c r="EJ115" s="41">
        <f t="shared" si="164"/>
        <v>4.2340000000000018</v>
      </c>
      <c r="EK115" s="8">
        <f>EK$4</f>
        <v>13.01</v>
      </c>
      <c r="EL115" s="8">
        <f t="shared" si="165"/>
        <v>55.084340000000019</v>
      </c>
      <c r="EM115" s="8">
        <f>EM$4</f>
        <v>80</v>
      </c>
      <c r="EN115" s="8">
        <f>EN$4</f>
        <v>21.79</v>
      </c>
      <c r="EO115" s="10">
        <f>SUMIF('BANCO NOV'!$B$2:$B$300,'EDC GENERAL'!$B115,'BANCO NOV'!$E$2:$E$300)</f>
        <v>0</v>
      </c>
      <c r="EP115" s="10">
        <f t="shared" si="166"/>
        <v>-156.87434000000002</v>
      </c>
      <c r="EQ115" s="24">
        <f t="shared" si="167"/>
        <v>156.87434000000002</v>
      </c>
      <c r="ER115" s="42">
        <v>45.234000000000002</v>
      </c>
      <c r="ES115" s="42">
        <v>50.26</v>
      </c>
      <c r="ET115" s="42">
        <f t="shared" si="168"/>
        <v>5.0259999999999962</v>
      </c>
      <c r="EU115" s="8">
        <f>EU$4</f>
        <v>19.78</v>
      </c>
      <c r="EV115" s="8">
        <f t="shared" si="169"/>
        <v>99.414279999999934</v>
      </c>
      <c r="EW115" s="8">
        <f>EW$4</f>
        <v>80</v>
      </c>
      <c r="EX115" s="8">
        <f>EX$4</f>
        <v>62.02</v>
      </c>
      <c r="EY115" s="10">
        <f>SUMIF('BANCO DIC'!$B$2:$B$300,'EDC GENERAL'!$B115,'BANCO DIC'!$E$2:$E$300)</f>
        <v>0</v>
      </c>
      <c r="EZ115" s="10">
        <f t="shared" si="170"/>
        <v>-241.43427999999994</v>
      </c>
      <c r="FA115" s="24">
        <f t="shared" si="171"/>
        <v>241.43427999999994</v>
      </c>
      <c r="FB115" s="42">
        <v>50.26</v>
      </c>
      <c r="FC115" s="42">
        <v>55.47</v>
      </c>
      <c r="FD115" s="42">
        <f t="shared" si="172"/>
        <v>5.2100000000000009</v>
      </c>
      <c r="FE115" s="8">
        <f>FE$4</f>
        <v>14.68234064785789</v>
      </c>
      <c r="FF115" s="8">
        <f t="shared" si="173"/>
        <v>76.49499477533962</v>
      </c>
      <c r="FG115" s="8">
        <f>FG$4</f>
        <v>80</v>
      </c>
      <c r="FH115" s="8">
        <f>FH$4</f>
        <v>26.942462147335423</v>
      </c>
      <c r="FI115" s="10">
        <f>SUMIF('BANCO DIC'!$B$2:$B$300,'EDC GENERAL'!$B115,'BANCO DIC'!$E$2:$E$300)</f>
        <v>0</v>
      </c>
      <c r="FJ115" s="10">
        <f t="shared" si="174"/>
        <v>-183.43745692267504</v>
      </c>
      <c r="FK115" s="24">
        <f t="shared" si="175"/>
        <v>183.43745692267504</v>
      </c>
      <c r="FL115" s="42">
        <v>55.47</v>
      </c>
      <c r="FM115" s="42"/>
      <c r="FN115" s="42">
        <f t="shared" si="176"/>
        <v>-55.47</v>
      </c>
      <c r="FO115" s="8">
        <f>FO$4</f>
        <v>19.78</v>
      </c>
      <c r="FP115" s="8">
        <f t="shared" si="177"/>
        <v>-1097.1966</v>
      </c>
      <c r="FQ115" s="8">
        <f>FQ$4</f>
        <v>80</v>
      </c>
      <c r="FR115" s="8">
        <f>FR$4</f>
        <v>62.02</v>
      </c>
      <c r="FS115" s="10">
        <f>SUMIF('BANCO DIC'!$B$2:$B$300,'EDC GENERAL'!$B115,'BANCO DIC'!$E$2:$E$300)</f>
        <v>0</v>
      </c>
      <c r="FT115" s="10">
        <f t="shared" si="178"/>
        <v>955.17660000000001</v>
      </c>
    </row>
    <row r="116" spans="1:176" ht="15.75" outlineLevel="1" thickBot="1" x14ac:dyDescent="0.3">
      <c r="A116" s="11" t="s">
        <v>349</v>
      </c>
      <c r="B116" s="74" t="s">
        <v>349</v>
      </c>
      <c r="C116" s="66"/>
      <c r="D116" s="12"/>
      <c r="E116" s="12"/>
      <c r="F116" s="63"/>
      <c r="G116" s="74"/>
      <c r="H116" s="74"/>
      <c r="I116" s="63"/>
      <c r="J116" s="66"/>
      <c r="L116" s="66"/>
      <c r="M116" s="12"/>
      <c r="N116" s="12"/>
      <c r="O116" s="63"/>
      <c r="P116" s="74"/>
      <c r="Q116" s="74"/>
      <c r="R116" s="63"/>
      <c r="S116" s="66"/>
      <c r="V116" s="13"/>
      <c r="W116" s="13"/>
      <c r="X116" s="13"/>
      <c r="Y116" s="13"/>
      <c r="Z116" s="13"/>
      <c r="AA116" s="13"/>
      <c r="AC116" s="74">
        <v>1.02</v>
      </c>
      <c r="AD116" s="8"/>
      <c r="AE116" s="8"/>
      <c r="AF116" s="8"/>
      <c r="AG116" s="8"/>
      <c r="AH116" s="8"/>
      <c r="AI116" s="10">
        <f t="shared" si="245"/>
        <v>0</v>
      </c>
      <c r="AJ116" s="74"/>
      <c r="AK116" s="32">
        <f t="shared" si="231"/>
        <v>1.02</v>
      </c>
      <c r="AL116" s="54">
        <v>1000</v>
      </c>
      <c r="AM116" s="55">
        <v>538</v>
      </c>
      <c r="AN116" s="41">
        <v>500</v>
      </c>
      <c r="AO116" s="9">
        <v>500</v>
      </c>
      <c r="AP116" s="8"/>
      <c r="AQ116" s="8"/>
      <c r="AR116" s="8">
        <v>-2500</v>
      </c>
      <c r="AS116" s="2">
        <f t="shared" si="186"/>
        <v>2538</v>
      </c>
      <c r="AT116" s="2">
        <f t="shared" si="187"/>
        <v>-38</v>
      </c>
      <c r="AU116" s="24">
        <f t="shared" si="138"/>
        <v>-2500</v>
      </c>
      <c r="AV116" s="54">
        <v>201</v>
      </c>
      <c r="AW116" s="54">
        <v>204</v>
      </c>
      <c r="AX116" s="41">
        <f t="shared" ref="AX116:AX128" si="247">+AW116-AV116</f>
        <v>3</v>
      </c>
      <c r="AY116" s="8">
        <v>24.71</v>
      </c>
      <c r="AZ116" s="9">
        <f t="shared" si="188"/>
        <v>74.13</v>
      </c>
      <c r="BA116" s="9">
        <v>183</v>
      </c>
      <c r="BB116" s="8">
        <v>-257</v>
      </c>
      <c r="BC116" s="2">
        <f t="shared" si="139"/>
        <v>257.13</v>
      </c>
      <c r="BD116" s="2">
        <f t="shared" si="140"/>
        <v>0.12999999999999545</v>
      </c>
      <c r="BE116" s="24">
        <f t="shared" si="141"/>
        <v>0.12999999999999545</v>
      </c>
      <c r="BF116" s="42">
        <f t="shared" ref="BF116:BF124" si="248">+AW116</f>
        <v>204</v>
      </c>
      <c r="BG116" s="41">
        <v>210</v>
      </c>
      <c r="BH116" s="41">
        <f t="shared" si="142"/>
        <v>6</v>
      </c>
      <c r="BI116" s="9">
        <f t="shared" si="190"/>
        <v>314.9674</v>
      </c>
      <c r="BJ116" s="9">
        <v>258.17</v>
      </c>
      <c r="BK116" s="9">
        <f t="shared" si="191"/>
        <v>56.797400000000003</v>
      </c>
      <c r="BL116" s="9">
        <v>-314</v>
      </c>
      <c r="BM116" s="10">
        <f>SUMIF(ENERO!$B$2:$B$900,'EDC GENERAL'!$B116,ENERO!$E$2:$E$900)</f>
        <v>0</v>
      </c>
      <c r="BN116" s="10">
        <f t="shared" si="143"/>
        <v>-0.96739999999999782</v>
      </c>
      <c r="BO116" s="24">
        <f t="shared" si="144"/>
        <v>0.96739999999999782</v>
      </c>
      <c r="BP116" s="41">
        <f t="shared" si="180"/>
        <v>210</v>
      </c>
      <c r="BQ116" s="41">
        <v>215</v>
      </c>
      <c r="BR116" s="41">
        <f t="shared" si="145"/>
        <v>5</v>
      </c>
      <c r="BS116" s="9">
        <f t="shared" si="192"/>
        <v>296.44780000000003</v>
      </c>
      <c r="BT116" s="9">
        <v>242.99</v>
      </c>
      <c r="BU116" s="9">
        <f t="shared" si="146"/>
        <v>53.457799999999999</v>
      </c>
      <c r="BV116" s="9">
        <v>-297</v>
      </c>
      <c r="BW116" s="10">
        <f>SUMIF(ENERO!$B$2:$B$900,'EDC GENERAL'!$B116,ENERO!$E$2:$E$900)</f>
        <v>0</v>
      </c>
      <c r="BX116" s="10">
        <f t="shared" si="147"/>
        <v>0.55219999999997071</v>
      </c>
      <c r="BY116" s="24">
        <f t="shared" si="148"/>
        <v>-0.55219999999997071</v>
      </c>
      <c r="BZ116" s="41">
        <f t="shared" si="193"/>
        <v>215</v>
      </c>
      <c r="CA116" s="42">
        <v>219</v>
      </c>
      <c r="CB116" s="41">
        <f t="shared" si="181"/>
        <v>4</v>
      </c>
      <c r="CC116" s="24">
        <f t="shared" si="182"/>
        <v>278.53820000000002</v>
      </c>
      <c r="CD116" s="8">
        <v>228.31</v>
      </c>
      <c r="CE116" s="9">
        <f t="shared" si="246"/>
        <v>50.228200000000001</v>
      </c>
      <c r="CF116" s="8">
        <f t="shared" ref="CF116:CF124" si="249">CF$4</f>
        <v>0</v>
      </c>
      <c r="CG116" s="10">
        <v>278</v>
      </c>
      <c r="CH116" s="2">
        <f t="shared" si="149"/>
        <v>0.53820000000001755</v>
      </c>
      <c r="CJ116" s="41">
        <f t="shared" si="184"/>
        <v>219</v>
      </c>
      <c r="CK116" s="42">
        <v>225</v>
      </c>
      <c r="CL116" s="42">
        <f t="shared" si="185"/>
        <v>6</v>
      </c>
      <c r="CM116" s="8">
        <v>137.97</v>
      </c>
      <c r="CN116" s="9">
        <f t="shared" si="150"/>
        <v>30.353400000000001</v>
      </c>
      <c r="CO116" s="8">
        <f t="shared" ref="CO116:CP124" si="250">CO$4</f>
        <v>0</v>
      </c>
      <c r="CP116" s="8">
        <f t="shared" si="250"/>
        <v>0</v>
      </c>
      <c r="CQ116" s="10">
        <f>SUMIF('BANCO JUN'!$B$2:$B$300,'EDC GENERAL'!$B116,'BANCO JUN'!$E$2:$E$300)</f>
        <v>0</v>
      </c>
      <c r="CR116" s="2">
        <f t="shared" si="151"/>
        <v>168.32339999999999</v>
      </c>
      <c r="CT116" s="10">
        <v>24</v>
      </c>
      <c r="CU116" s="42">
        <v>30</v>
      </c>
      <c r="CV116" s="42">
        <f t="shared" si="152"/>
        <v>6</v>
      </c>
      <c r="CW116" s="8">
        <f t="shared" ref="CW116:CZ124" si="251">CW$4</f>
        <v>17</v>
      </c>
      <c r="CX116" s="8">
        <f t="shared" si="153"/>
        <v>102</v>
      </c>
      <c r="CY116" s="8">
        <f t="shared" si="251"/>
        <v>80</v>
      </c>
      <c r="CZ116" s="8">
        <f t="shared" si="251"/>
        <v>49</v>
      </c>
      <c r="DA116" s="10">
        <f>SUMIF('BANCO JUL'!$B$2:$B$300,'EDC GENERAL'!$B116,'BANCO JUL'!$E$2:$E$300)</f>
        <v>0</v>
      </c>
      <c r="DB116" s="10">
        <f t="shared" si="154"/>
        <v>-231</v>
      </c>
      <c r="DD116" s="42">
        <v>30</v>
      </c>
      <c r="DE116" s="42">
        <v>37</v>
      </c>
      <c r="DF116" s="42">
        <f t="shared" si="155"/>
        <v>7</v>
      </c>
      <c r="DG116" s="8">
        <f t="shared" ref="DG116:DJ124" si="252">DG$4</f>
        <v>15</v>
      </c>
      <c r="DH116" s="8">
        <f t="shared" si="156"/>
        <v>105</v>
      </c>
      <c r="DI116" s="8">
        <f t="shared" si="252"/>
        <v>80</v>
      </c>
      <c r="DJ116" s="8">
        <f t="shared" si="252"/>
        <v>17</v>
      </c>
      <c r="DK116" s="10">
        <f>SUMIF('BANCO JUL'!$B$2:$B$300,'EDC GENERAL'!$B116,'BANCO JUL'!$E$2:$E$300)</f>
        <v>0</v>
      </c>
      <c r="DL116" s="10">
        <f t="shared" si="157"/>
        <v>-202</v>
      </c>
      <c r="DN116" s="42">
        <v>37</v>
      </c>
      <c r="DO116" s="42">
        <v>42</v>
      </c>
      <c r="DP116" s="42">
        <f t="shared" si="158"/>
        <v>5</v>
      </c>
      <c r="DQ116" s="8">
        <f t="shared" ref="DQ116:DT124" si="253">DQ$4</f>
        <v>16</v>
      </c>
      <c r="DR116" s="8">
        <f t="shared" si="159"/>
        <v>80</v>
      </c>
      <c r="DS116" s="8">
        <f t="shared" si="253"/>
        <v>80</v>
      </c>
      <c r="DT116" s="8">
        <f t="shared" si="253"/>
        <v>63</v>
      </c>
      <c r="DU116" s="10">
        <f>SUMIF('BANCO JUL'!$B$2:$B$300,'EDC GENERAL'!$B116,'BANCO JUL'!$E$2:$E$300)</f>
        <v>0</v>
      </c>
      <c r="DV116" s="10">
        <f t="shared" si="160"/>
        <v>-223</v>
      </c>
      <c r="DX116" s="42">
        <v>42</v>
      </c>
      <c r="DY116" s="42">
        <v>47</v>
      </c>
      <c r="DZ116" s="42">
        <f t="shared" si="161"/>
        <v>5</v>
      </c>
      <c r="EA116" s="8">
        <f t="shared" ref="EA116:ED124" si="254">EA$4</f>
        <v>15</v>
      </c>
      <c r="EB116" s="8">
        <f t="shared" si="162"/>
        <v>75</v>
      </c>
      <c r="EC116" s="8">
        <f t="shared" si="254"/>
        <v>80</v>
      </c>
      <c r="ED116" s="8">
        <f t="shared" si="254"/>
        <v>64</v>
      </c>
      <c r="EE116" s="10">
        <f>SUMIF('BANCO JUL'!$B$2:$B$300,'EDC GENERAL'!$B116,'BANCO JUL'!$E$2:$E$300)</f>
        <v>0</v>
      </c>
      <c r="EF116" s="10">
        <f t="shared" si="163"/>
        <v>-219</v>
      </c>
      <c r="EG116" s="24"/>
      <c r="EH116" s="42">
        <v>47</v>
      </c>
      <c r="EI116" s="42">
        <v>51.66</v>
      </c>
      <c r="EJ116" s="41">
        <f t="shared" si="164"/>
        <v>4.6599999999999966</v>
      </c>
      <c r="EK116" s="8">
        <f t="shared" ref="EK116:EN124" si="255">EK$4</f>
        <v>13.01</v>
      </c>
      <c r="EL116" s="8">
        <f t="shared" si="165"/>
        <v>60.626599999999954</v>
      </c>
      <c r="EM116" s="8">
        <f t="shared" si="255"/>
        <v>80</v>
      </c>
      <c r="EN116" s="8">
        <f t="shared" si="255"/>
        <v>21.79</v>
      </c>
      <c r="EO116" s="10">
        <f>SUMIF('BANCO NOV'!$B$2:$B$300,'EDC GENERAL'!$B116,'BANCO NOV'!$E$2:$E$300)</f>
        <v>0</v>
      </c>
      <c r="EP116" s="10">
        <f t="shared" si="166"/>
        <v>-162.41659999999993</v>
      </c>
      <c r="EQ116" s="24">
        <f t="shared" si="167"/>
        <v>162.41659999999993</v>
      </c>
      <c r="ER116" s="42">
        <v>51.66</v>
      </c>
      <c r="ES116" s="42">
        <v>56.89</v>
      </c>
      <c r="ET116" s="42">
        <f t="shared" si="168"/>
        <v>5.230000000000004</v>
      </c>
      <c r="EU116" s="8">
        <f t="shared" ref="EU116:EX124" si="256">EU$4</f>
        <v>19.78</v>
      </c>
      <c r="EV116" s="8">
        <f t="shared" si="169"/>
        <v>103.44940000000008</v>
      </c>
      <c r="EW116" s="8">
        <f t="shared" si="256"/>
        <v>80</v>
      </c>
      <c r="EX116" s="8">
        <f t="shared" si="256"/>
        <v>62.02</v>
      </c>
      <c r="EY116" s="10">
        <f>SUMIF('BANCO DIC'!$B$2:$B$300,'EDC GENERAL'!$B116,'BANCO DIC'!$E$2:$E$300)</f>
        <v>0</v>
      </c>
      <c r="EZ116" s="10">
        <f t="shared" si="170"/>
        <v>-245.46940000000009</v>
      </c>
      <c r="FA116" s="24">
        <f t="shared" si="171"/>
        <v>245.46940000000009</v>
      </c>
      <c r="FB116" s="42">
        <v>56.89</v>
      </c>
      <c r="FC116" s="42">
        <v>61.44</v>
      </c>
      <c r="FD116" s="42">
        <f t="shared" si="172"/>
        <v>4.5499999999999972</v>
      </c>
      <c r="FE116" s="8">
        <f t="shared" ref="FE116:FH124" si="257">FE$4</f>
        <v>14.68234064785789</v>
      </c>
      <c r="FF116" s="8">
        <f t="shared" si="173"/>
        <v>66.804649947753362</v>
      </c>
      <c r="FG116" s="8">
        <f t="shared" si="257"/>
        <v>80</v>
      </c>
      <c r="FH116" s="8">
        <f t="shared" si="257"/>
        <v>26.942462147335423</v>
      </c>
      <c r="FI116" s="10">
        <f>SUMIF('BANCO DIC'!$B$2:$B$300,'EDC GENERAL'!$B116,'BANCO DIC'!$E$2:$E$300)</f>
        <v>0</v>
      </c>
      <c r="FJ116" s="10">
        <f t="shared" si="174"/>
        <v>-173.7471120950888</v>
      </c>
      <c r="FK116" s="24">
        <f t="shared" si="175"/>
        <v>173.7471120950888</v>
      </c>
      <c r="FL116" s="42">
        <v>61.44</v>
      </c>
      <c r="FM116" s="42"/>
      <c r="FN116" s="42">
        <f t="shared" si="176"/>
        <v>-61.44</v>
      </c>
      <c r="FO116" s="8">
        <f t="shared" ref="FO116:FR124" si="258">FO$4</f>
        <v>19.78</v>
      </c>
      <c r="FP116" s="8">
        <f t="shared" si="177"/>
        <v>-1215.2832000000001</v>
      </c>
      <c r="FQ116" s="8">
        <f t="shared" si="258"/>
        <v>80</v>
      </c>
      <c r="FR116" s="8">
        <f t="shared" si="258"/>
        <v>62.02</v>
      </c>
      <c r="FS116" s="10">
        <f>SUMIF('BANCO DIC'!$B$2:$B$300,'EDC GENERAL'!$B116,'BANCO DIC'!$E$2:$E$300)</f>
        <v>0</v>
      </c>
      <c r="FT116" s="10">
        <f t="shared" si="178"/>
        <v>1073.2632000000001</v>
      </c>
    </row>
    <row r="117" spans="1:176" ht="15.75" outlineLevel="1" thickBot="1" x14ac:dyDescent="0.3">
      <c r="A117" s="11" t="s">
        <v>350</v>
      </c>
      <c r="B117" s="74" t="s">
        <v>350</v>
      </c>
      <c r="C117" s="66"/>
      <c r="D117" s="12"/>
      <c r="E117" s="12"/>
      <c r="F117" s="63"/>
      <c r="G117" s="74"/>
      <c r="H117" s="74"/>
      <c r="I117" s="63"/>
      <c r="J117" s="66"/>
      <c r="L117" s="66"/>
      <c r="M117" s="12"/>
      <c r="N117" s="12"/>
      <c r="O117" s="63"/>
      <c r="P117" s="74"/>
      <c r="Q117" s="74"/>
      <c r="R117" s="63"/>
      <c r="S117" s="66"/>
      <c r="V117" s="13"/>
      <c r="W117" s="13"/>
      <c r="X117" s="13"/>
      <c r="Y117" s="13"/>
      <c r="Z117" s="13"/>
      <c r="AA117" s="13"/>
      <c r="AC117" s="74">
        <v>1.03</v>
      </c>
      <c r="AD117" s="8"/>
      <c r="AE117" s="8"/>
      <c r="AF117" s="8"/>
      <c r="AG117" s="8"/>
      <c r="AH117" s="8"/>
      <c r="AI117" s="10">
        <f t="shared" si="245"/>
        <v>0</v>
      </c>
      <c r="AJ117" s="74"/>
      <c r="AK117" s="32">
        <f t="shared" si="231"/>
        <v>1.03</v>
      </c>
      <c r="AL117" s="54">
        <v>1000</v>
      </c>
      <c r="AM117" s="55">
        <v>538</v>
      </c>
      <c r="AN117" s="41">
        <v>500</v>
      </c>
      <c r="AO117" s="9">
        <v>500</v>
      </c>
      <c r="AP117" s="8"/>
      <c r="AQ117" s="8"/>
      <c r="AR117" s="8">
        <v>-2538</v>
      </c>
      <c r="AS117" s="2">
        <f t="shared" si="186"/>
        <v>2538</v>
      </c>
      <c r="AT117" s="2">
        <f t="shared" si="187"/>
        <v>0</v>
      </c>
      <c r="AU117" s="24">
        <f t="shared" si="138"/>
        <v>-2538</v>
      </c>
      <c r="AV117" s="54">
        <v>234</v>
      </c>
      <c r="AW117" s="54">
        <v>242</v>
      </c>
      <c r="AX117" s="41">
        <f t="shared" si="247"/>
        <v>8</v>
      </c>
      <c r="AY117" s="8">
        <v>24.71</v>
      </c>
      <c r="AZ117" s="9">
        <f t="shared" si="188"/>
        <v>197.68</v>
      </c>
      <c r="BA117" s="9">
        <v>183</v>
      </c>
      <c r="BB117" s="8">
        <v>-380</v>
      </c>
      <c r="BC117" s="2">
        <f t="shared" si="139"/>
        <v>380.68</v>
      </c>
      <c r="BD117" s="2">
        <f t="shared" si="140"/>
        <v>0.68000000000000682</v>
      </c>
      <c r="BE117" s="24">
        <f t="shared" si="141"/>
        <v>0.68000000000000682</v>
      </c>
      <c r="BF117" s="42">
        <f t="shared" si="248"/>
        <v>242</v>
      </c>
      <c r="BG117" s="41">
        <v>258</v>
      </c>
      <c r="BH117" s="41">
        <f t="shared" si="142"/>
        <v>16</v>
      </c>
      <c r="BI117" s="9">
        <f t="shared" si="190"/>
        <v>524.99040000000002</v>
      </c>
      <c r="BJ117" s="9">
        <v>430.32</v>
      </c>
      <c r="BK117" s="9">
        <f t="shared" si="191"/>
        <v>94.670400000000001</v>
      </c>
      <c r="BL117" s="9">
        <v>-523.5</v>
      </c>
      <c r="BM117" s="10">
        <f>SUMIF(ENERO!$B$2:$B$900,'EDC GENERAL'!$B117,ENERO!$E$2:$E$900)</f>
        <v>0</v>
      </c>
      <c r="BN117" s="10">
        <f t="shared" si="143"/>
        <v>-1.4904000000000224</v>
      </c>
      <c r="BO117" s="24">
        <f t="shared" si="144"/>
        <v>1.4904000000000224</v>
      </c>
      <c r="BP117" s="41">
        <f t="shared" si="180"/>
        <v>258</v>
      </c>
      <c r="BQ117" s="41">
        <v>272</v>
      </c>
      <c r="BR117" s="41">
        <f t="shared" si="145"/>
        <v>14</v>
      </c>
      <c r="BS117" s="9">
        <f t="shared" si="192"/>
        <v>480.02119999999996</v>
      </c>
      <c r="BT117" s="9">
        <v>393.46</v>
      </c>
      <c r="BU117" s="9">
        <f t="shared" si="146"/>
        <v>86.561199999999999</v>
      </c>
      <c r="BV117" s="9">
        <v>-480</v>
      </c>
      <c r="BW117" s="10">
        <f>SUMIF(ENERO!$B$2:$B$900,'EDC GENERAL'!$B117,ENERO!$E$2:$E$900)</f>
        <v>0</v>
      </c>
      <c r="BX117" s="10">
        <f t="shared" si="147"/>
        <v>-2.1199999999964803E-2</v>
      </c>
      <c r="BY117" s="24">
        <f t="shared" si="148"/>
        <v>2.1199999999964803E-2</v>
      </c>
      <c r="BZ117" s="41">
        <f t="shared" si="193"/>
        <v>272</v>
      </c>
      <c r="CA117" s="42">
        <v>285</v>
      </c>
      <c r="CB117" s="41">
        <f t="shared" si="181"/>
        <v>13</v>
      </c>
      <c r="CC117" s="24">
        <f t="shared" si="182"/>
        <v>458.26859999999999</v>
      </c>
      <c r="CD117" s="8">
        <v>375.63</v>
      </c>
      <c r="CE117" s="9">
        <f t="shared" si="246"/>
        <v>82.638599999999997</v>
      </c>
      <c r="CF117" s="8">
        <f t="shared" si="249"/>
        <v>0</v>
      </c>
      <c r="CG117" s="10">
        <v>460</v>
      </c>
      <c r="CH117" s="2">
        <f t="shared" si="149"/>
        <v>-1.7314000000000078</v>
      </c>
      <c r="CJ117" s="41">
        <f t="shared" si="184"/>
        <v>285</v>
      </c>
      <c r="CK117" s="42">
        <v>297</v>
      </c>
      <c r="CL117" s="42">
        <f t="shared" si="185"/>
        <v>12</v>
      </c>
      <c r="CM117" s="8">
        <v>239.28</v>
      </c>
      <c r="CN117" s="9">
        <f t="shared" si="150"/>
        <v>52.641600000000004</v>
      </c>
      <c r="CO117" s="8">
        <f t="shared" si="250"/>
        <v>0</v>
      </c>
      <c r="CP117" s="8">
        <f t="shared" si="250"/>
        <v>0</v>
      </c>
      <c r="CQ117" s="10">
        <f>SUMIF('BANCO JUN'!$B$2:$B$300,'EDC GENERAL'!$B117,'BANCO JUN'!$E$2:$E$300)</f>
        <v>0</v>
      </c>
      <c r="CR117" s="2">
        <f t="shared" si="151"/>
        <v>291.92160000000001</v>
      </c>
      <c r="CT117" s="10">
        <v>43</v>
      </c>
      <c r="CU117" s="42">
        <v>60</v>
      </c>
      <c r="CV117" s="42">
        <f t="shared" si="152"/>
        <v>17</v>
      </c>
      <c r="CW117" s="8">
        <f t="shared" si="251"/>
        <v>17</v>
      </c>
      <c r="CX117" s="8">
        <f t="shared" si="153"/>
        <v>289</v>
      </c>
      <c r="CY117" s="8">
        <f t="shared" si="251"/>
        <v>80</v>
      </c>
      <c r="CZ117" s="8">
        <f t="shared" si="251"/>
        <v>49</v>
      </c>
      <c r="DA117" s="10">
        <f>SUMIF('BANCO JUL'!$B$2:$B$300,'EDC GENERAL'!$B117,'BANCO JUL'!$E$2:$E$300)</f>
        <v>0</v>
      </c>
      <c r="DB117" s="10">
        <f t="shared" si="154"/>
        <v>-418</v>
      </c>
      <c r="DD117" s="42">
        <v>60</v>
      </c>
      <c r="DE117" s="42">
        <v>76</v>
      </c>
      <c r="DF117" s="42">
        <f t="shared" si="155"/>
        <v>16</v>
      </c>
      <c r="DG117" s="8">
        <f t="shared" si="252"/>
        <v>15</v>
      </c>
      <c r="DH117" s="8">
        <f t="shared" si="156"/>
        <v>240</v>
      </c>
      <c r="DI117" s="8">
        <f t="shared" si="252"/>
        <v>80</v>
      </c>
      <c r="DJ117" s="8">
        <f t="shared" si="252"/>
        <v>17</v>
      </c>
      <c r="DK117" s="10">
        <f>SUMIF('BANCO JUL'!$B$2:$B$300,'EDC GENERAL'!$B117,'BANCO JUL'!$E$2:$E$300)</f>
        <v>0</v>
      </c>
      <c r="DL117" s="10">
        <f t="shared" si="157"/>
        <v>-337</v>
      </c>
      <c r="DN117" s="42">
        <v>76</v>
      </c>
      <c r="DO117" s="42">
        <v>91</v>
      </c>
      <c r="DP117" s="42">
        <f t="shared" si="158"/>
        <v>15</v>
      </c>
      <c r="DQ117" s="8">
        <f t="shared" si="253"/>
        <v>16</v>
      </c>
      <c r="DR117" s="8">
        <f t="shared" si="159"/>
        <v>240</v>
      </c>
      <c r="DS117" s="8">
        <f t="shared" si="253"/>
        <v>80</v>
      </c>
      <c r="DT117" s="8">
        <f t="shared" si="253"/>
        <v>63</v>
      </c>
      <c r="DU117" s="10">
        <f>SUMIF('BANCO JUL'!$B$2:$B$300,'EDC GENERAL'!$B117,'BANCO JUL'!$E$2:$E$300)</f>
        <v>0</v>
      </c>
      <c r="DV117" s="10">
        <f t="shared" si="160"/>
        <v>-383</v>
      </c>
      <c r="DX117" s="42">
        <v>91</v>
      </c>
      <c r="DY117" s="42">
        <v>105</v>
      </c>
      <c r="DZ117" s="42">
        <f t="shared" si="161"/>
        <v>14</v>
      </c>
      <c r="EA117" s="8">
        <f t="shared" si="254"/>
        <v>15</v>
      </c>
      <c r="EB117" s="8">
        <f t="shared" si="162"/>
        <v>210</v>
      </c>
      <c r="EC117" s="8">
        <f t="shared" si="254"/>
        <v>80</v>
      </c>
      <c r="ED117" s="8">
        <f t="shared" si="254"/>
        <v>64</v>
      </c>
      <c r="EE117" s="10">
        <f>SUMIF('BANCO JUL'!$B$2:$B$300,'EDC GENERAL'!$B117,'BANCO JUL'!$E$2:$E$300)</f>
        <v>0</v>
      </c>
      <c r="EF117" s="10">
        <f t="shared" si="163"/>
        <v>-354</v>
      </c>
      <c r="EG117" s="24"/>
      <c r="EH117" s="42">
        <v>105</v>
      </c>
      <c r="EI117" s="42">
        <v>122.256</v>
      </c>
      <c r="EJ117" s="41">
        <f t="shared" si="164"/>
        <v>17.256</v>
      </c>
      <c r="EK117" s="8">
        <f t="shared" si="255"/>
        <v>13.01</v>
      </c>
      <c r="EL117" s="8">
        <f t="shared" si="165"/>
        <v>224.50056000000001</v>
      </c>
      <c r="EM117" s="8">
        <f t="shared" si="255"/>
        <v>80</v>
      </c>
      <c r="EN117" s="8">
        <f t="shared" si="255"/>
        <v>21.79</v>
      </c>
      <c r="EO117" s="10">
        <f>SUMIF('BANCO NOV'!$B$2:$B$300,'EDC GENERAL'!$B117,'BANCO NOV'!$E$2:$E$300)</f>
        <v>0</v>
      </c>
      <c r="EP117" s="10">
        <f t="shared" si="166"/>
        <v>-326.29056000000003</v>
      </c>
      <c r="EQ117" s="24">
        <f t="shared" si="167"/>
        <v>326.29056000000003</v>
      </c>
      <c r="ER117" s="42">
        <v>122.256</v>
      </c>
      <c r="ES117" s="42">
        <v>136.44</v>
      </c>
      <c r="ET117" s="42">
        <f t="shared" si="168"/>
        <v>14.183999999999997</v>
      </c>
      <c r="EU117" s="8">
        <f t="shared" si="256"/>
        <v>19.78</v>
      </c>
      <c r="EV117" s="8">
        <f t="shared" si="169"/>
        <v>280.55951999999996</v>
      </c>
      <c r="EW117" s="8">
        <f t="shared" si="256"/>
        <v>80</v>
      </c>
      <c r="EX117" s="8">
        <f t="shared" si="256"/>
        <v>62.02</v>
      </c>
      <c r="EY117" s="10">
        <f>SUMIF('BANCO DIC'!$B$2:$B$300,'EDC GENERAL'!$B117,'BANCO DIC'!$E$2:$E$300)</f>
        <v>0</v>
      </c>
      <c r="EZ117" s="10">
        <f t="shared" si="170"/>
        <v>-422.57951999999995</v>
      </c>
      <c r="FA117" s="24">
        <f t="shared" si="171"/>
        <v>422.57951999999995</v>
      </c>
      <c r="FB117" s="42">
        <v>136.44</v>
      </c>
      <c r="FC117" s="42">
        <v>154</v>
      </c>
      <c r="FD117" s="42">
        <f t="shared" si="172"/>
        <v>17.560000000000002</v>
      </c>
      <c r="FE117" s="8">
        <f t="shared" si="257"/>
        <v>14.68234064785789</v>
      </c>
      <c r="FF117" s="8">
        <f t="shared" si="173"/>
        <v>257.82190177638461</v>
      </c>
      <c r="FG117" s="8">
        <f t="shared" si="257"/>
        <v>80</v>
      </c>
      <c r="FH117" s="8">
        <f t="shared" si="257"/>
        <v>26.942462147335423</v>
      </c>
      <c r="FI117" s="10">
        <f>SUMIF('BANCO DIC'!$B$2:$B$300,'EDC GENERAL'!$B117,'BANCO DIC'!$E$2:$E$300)</f>
        <v>0</v>
      </c>
      <c r="FJ117" s="10">
        <f t="shared" si="174"/>
        <v>-364.76436392372005</v>
      </c>
      <c r="FK117" s="24">
        <f t="shared" si="175"/>
        <v>364.76436392372005</v>
      </c>
      <c r="FL117" s="42">
        <v>154</v>
      </c>
      <c r="FM117" s="42"/>
      <c r="FN117" s="42">
        <f t="shared" si="176"/>
        <v>-154</v>
      </c>
      <c r="FO117" s="8">
        <f t="shared" si="258"/>
        <v>19.78</v>
      </c>
      <c r="FP117" s="8">
        <f t="shared" si="177"/>
        <v>-3046.1200000000003</v>
      </c>
      <c r="FQ117" s="8">
        <f t="shared" si="258"/>
        <v>80</v>
      </c>
      <c r="FR117" s="8">
        <f t="shared" si="258"/>
        <v>62.02</v>
      </c>
      <c r="FS117" s="10">
        <f>SUMIF('BANCO DIC'!$B$2:$B$300,'EDC GENERAL'!$B117,'BANCO DIC'!$E$2:$E$300)</f>
        <v>0</v>
      </c>
      <c r="FT117" s="10">
        <f t="shared" si="178"/>
        <v>2904.1000000000004</v>
      </c>
    </row>
    <row r="118" spans="1:176" ht="15.75" outlineLevel="1" thickBot="1" x14ac:dyDescent="0.3">
      <c r="A118" s="11" t="s">
        <v>351</v>
      </c>
      <c r="B118" s="74" t="s">
        <v>351</v>
      </c>
      <c r="C118" s="66"/>
      <c r="D118" s="12"/>
      <c r="E118" s="12"/>
      <c r="F118" s="63"/>
      <c r="G118" s="74"/>
      <c r="H118" s="74"/>
      <c r="I118" s="63"/>
      <c r="J118" s="66"/>
      <c r="L118" s="66"/>
      <c r="M118" s="12"/>
      <c r="N118" s="12"/>
      <c r="O118" s="63"/>
      <c r="P118" s="74"/>
      <c r="Q118" s="74"/>
      <c r="R118" s="63"/>
      <c r="S118" s="66"/>
      <c r="V118" s="13"/>
      <c r="W118" s="13"/>
      <c r="X118" s="13"/>
      <c r="Y118" s="13"/>
      <c r="Z118" s="13"/>
      <c r="AA118" s="13"/>
      <c r="AC118" s="74">
        <v>1.04</v>
      </c>
      <c r="AD118" s="8"/>
      <c r="AE118" s="8"/>
      <c r="AF118" s="8"/>
      <c r="AG118" s="8"/>
      <c r="AH118" s="8"/>
      <c r="AI118" s="10">
        <f t="shared" si="245"/>
        <v>0</v>
      </c>
      <c r="AJ118" s="74"/>
      <c r="AK118" s="32">
        <f t="shared" si="231"/>
        <v>1.04</v>
      </c>
      <c r="AL118" s="54">
        <v>1000</v>
      </c>
      <c r="AM118" s="55">
        <v>538</v>
      </c>
      <c r="AN118" s="41">
        <v>500</v>
      </c>
      <c r="AO118" s="9">
        <v>500</v>
      </c>
      <c r="AP118" s="8"/>
      <c r="AQ118" s="8"/>
      <c r="AR118" s="8">
        <v>-2538</v>
      </c>
      <c r="AS118" s="2">
        <f t="shared" si="186"/>
        <v>2538</v>
      </c>
      <c r="AT118" s="2">
        <f t="shared" si="187"/>
        <v>0</v>
      </c>
      <c r="AU118" s="24">
        <f t="shared" si="138"/>
        <v>-2538</v>
      </c>
      <c r="AV118" s="54">
        <v>98</v>
      </c>
      <c r="AW118" s="54">
        <v>100</v>
      </c>
      <c r="AX118" s="41">
        <f t="shared" si="247"/>
        <v>2</v>
      </c>
      <c r="AY118" s="8">
        <v>24.71</v>
      </c>
      <c r="AZ118" s="9">
        <f t="shared" si="188"/>
        <v>49.42</v>
      </c>
      <c r="BA118" s="9">
        <v>183</v>
      </c>
      <c r="BB118" s="8">
        <v>-232</v>
      </c>
      <c r="BC118" s="2">
        <f t="shared" si="139"/>
        <v>232.42000000000002</v>
      </c>
      <c r="BD118" s="2">
        <f t="shared" si="140"/>
        <v>0.42000000000001592</v>
      </c>
      <c r="BE118" s="24">
        <f t="shared" si="141"/>
        <v>0.42000000000001592</v>
      </c>
      <c r="BF118" s="42">
        <f t="shared" si="248"/>
        <v>100</v>
      </c>
      <c r="BG118" s="41">
        <v>102</v>
      </c>
      <c r="BH118" s="41">
        <f t="shared" si="142"/>
        <v>2</v>
      </c>
      <c r="BI118" s="9">
        <f t="shared" si="190"/>
        <v>244.488</v>
      </c>
      <c r="BJ118" s="9">
        <v>200.4</v>
      </c>
      <c r="BK118" s="9">
        <f t="shared" si="191"/>
        <v>44.088000000000001</v>
      </c>
      <c r="BL118" s="9">
        <v>-245</v>
      </c>
      <c r="BM118" s="10">
        <f>SUMIF(ENERO!$B$2:$B$900,'EDC GENERAL'!$B118,ENERO!$E$2:$E$900)</f>
        <v>0</v>
      </c>
      <c r="BN118" s="10">
        <f t="shared" si="143"/>
        <v>0.51200000000000045</v>
      </c>
      <c r="BO118" s="24">
        <f t="shared" si="144"/>
        <v>-0.51200000000000045</v>
      </c>
      <c r="BP118" s="41">
        <f t="shared" si="180"/>
        <v>102</v>
      </c>
      <c r="BQ118" s="41">
        <v>105</v>
      </c>
      <c r="BR118" s="41">
        <f t="shared" si="145"/>
        <v>3</v>
      </c>
      <c r="BS118" s="9">
        <f t="shared" si="192"/>
        <v>261.22640000000001</v>
      </c>
      <c r="BT118" s="9">
        <v>214.12</v>
      </c>
      <c r="BU118" s="9">
        <f t="shared" si="146"/>
        <v>47.106400000000001</v>
      </c>
      <c r="BV118" s="9">
        <v>-261</v>
      </c>
      <c r="BW118" s="10">
        <f>SUMIF(ENERO!$B$2:$B$900,'EDC GENERAL'!$B118,ENERO!$E$2:$E$900)</f>
        <v>0</v>
      </c>
      <c r="BX118" s="10">
        <f t="shared" si="147"/>
        <v>-0.22640000000001237</v>
      </c>
      <c r="BY118" s="24">
        <f t="shared" si="148"/>
        <v>0.22640000000001237</v>
      </c>
      <c r="BZ118" s="41">
        <f t="shared" si="193"/>
        <v>105</v>
      </c>
      <c r="CA118" s="42">
        <v>111</v>
      </c>
      <c r="CB118" s="41">
        <f t="shared" si="181"/>
        <v>6</v>
      </c>
      <c r="CC118" s="24">
        <f t="shared" si="182"/>
        <v>314.9674</v>
      </c>
      <c r="CD118" s="8">
        <v>258.17</v>
      </c>
      <c r="CE118" s="9">
        <f t="shared" si="246"/>
        <v>56.797400000000003</v>
      </c>
      <c r="CF118" s="8">
        <f t="shared" si="249"/>
        <v>0</v>
      </c>
      <c r="CG118" s="10">
        <v>315</v>
      </c>
      <c r="CH118" s="2">
        <f t="shared" si="149"/>
        <v>-3.2600000000002183E-2</v>
      </c>
      <c r="CJ118" s="41">
        <f t="shared" si="184"/>
        <v>111</v>
      </c>
      <c r="CK118" s="42">
        <v>116</v>
      </c>
      <c r="CL118" s="42">
        <f t="shared" si="185"/>
        <v>5</v>
      </c>
      <c r="CM118" s="8">
        <v>122.59</v>
      </c>
      <c r="CN118" s="9">
        <f t="shared" si="150"/>
        <v>26.969799999999999</v>
      </c>
      <c r="CO118" s="8">
        <f t="shared" si="250"/>
        <v>0</v>
      </c>
      <c r="CP118" s="8">
        <f t="shared" si="250"/>
        <v>0</v>
      </c>
      <c r="CQ118" s="10">
        <f>SUMIF('BANCO JUN'!$B$2:$B$300,'EDC GENERAL'!$B118,'BANCO JUN'!$E$2:$E$300)</f>
        <v>0</v>
      </c>
      <c r="CR118" s="2">
        <f t="shared" si="151"/>
        <v>149.5598</v>
      </c>
      <c r="CT118" s="10">
        <v>81</v>
      </c>
      <c r="CU118" s="42">
        <v>98</v>
      </c>
      <c r="CV118" s="42">
        <f t="shared" si="152"/>
        <v>17</v>
      </c>
      <c r="CW118" s="8">
        <f t="shared" si="251"/>
        <v>17</v>
      </c>
      <c r="CX118" s="8">
        <f t="shared" si="153"/>
        <v>289</v>
      </c>
      <c r="CY118" s="8">
        <f t="shared" si="251"/>
        <v>80</v>
      </c>
      <c r="CZ118" s="8">
        <f t="shared" si="251"/>
        <v>49</v>
      </c>
      <c r="DA118" s="10">
        <f>SUMIF('BANCO JUL'!$B$2:$B$300,'EDC GENERAL'!$B118,'BANCO JUL'!$E$2:$E$300)</f>
        <v>0</v>
      </c>
      <c r="DB118" s="10">
        <f t="shared" si="154"/>
        <v>-418</v>
      </c>
      <c r="DD118" s="42">
        <v>98</v>
      </c>
      <c r="DE118" s="42">
        <v>118</v>
      </c>
      <c r="DF118" s="42">
        <f t="shared" si="155"/>
        <v>20</v>
      </c>
      <c r="DG118" s="8">
        <f t="shared" si="252"/>
        <v>15</v>
      </c>
      <c r="DH118" s="8">
        <f t="shared" si="156"/>
        <v>300</v>
      </c>
      <c r="DI118" s="8">
        <f t="shared" si="252"/>
        <v>80</v>
      </c>
      <c r="DJ118" s="8">
        <f t="shared" si="252"/>
        <v>17</v>
      </c>
      <c r="DK118" s="10">
        <f>SUMIF('BANCO JUL'!$B$2:$B$300,'EDC GENERAL'!$B118,'BANCO JUL'!$E$2:$E$300)</f>
        <v>0</v>
      </c>
      <c r="DL118" s="10">
        <f t="shared" si="157"/>
        <v>-397</v>
      </c>
      <c r="DN118" s="42">
        <v>118</v>
      </c>
      <c r="DO118" s="42">
        <v>132</v>
      </c>
      <c r="DP118" s="42">
        <f t="shared" si="158"/>
        <v>14</v>
      </c>
      <c r="DQ118" s="8">
        <f t="shared" si="253"/>
        <v>16</v>
      </c>
      <c r="DR118" s="8">
        <f t="shared" si="159"/>
        <v>224</v>
      </c>
      <c r="DS118" s="8">
        <f t="shared" si="253"/>
        <v>80</v>
      </c>
      <c r="DT118" s="8">
        <f t="shared" si="253"/>
        <v>63</v>
      </c>
      <c r="DU118" s="10">
        <f>SUMIF('BANCO JUL'!$B$2:$B$300,'EDC GENERAL'!$B118,'BANCO JUL'!$E$2:$E$300)</f>
        <v>0</v>
      </c>
      <c r="DV118" s="10">
        <f t="shared" si="160"/>
        <v>-367</v>
      </c>
      <c r="DX118" s="42">
        <v>132</v>
      </c>
      <c r="DY118" s="42">
        <v>146</v>
      </c>
      <c r="DZ118" s="42">
        <f t="shared" si="161"/>
        <v>14</v>
      </c>
      <c r="EA118" s="8">
        <f t="shared" si="254"/>
        <v>15</v>
      </c>
      <c r="EB118" s="8">
        <f t="shared" si="162"/>
        <v>210</v>
      </c>
      <c r="EC118" s="8">
        <f t="shared" si="254"/>
        <v>80</v>
      </c>
      <c r="ED118" s="8">
        <f t="shared" si="254"/>
        <v>64</v>
      </c>
      <c r="EE118" s="10">
        <f>SUMIF('BANCO JUL'!$B$2:$B$300,'EDC GENERAL'!$B118,'BANCO JUL'!$E$2:$E$300)</f>
        <v>0</v>
      </c>
      <c r="EF118" s="10">
        <f t="shared" si="163"/>
        <v>-354</v>
      </c>
      <c r="EG118" s="24"/>
      <c r="EH118" s="42">
        <v>146</v>
      </c>
      <c r="EI118" s="42">
        <v>160.82</v>
      </c>
      <c r="EJ118" s="41">
        <f t="shared" si="164"/>
        <v>14.819999999999993</v>
      </c>
      <c r="EK118" s="8">
        <f t="shared" si="255"/>
        <v>13.01</v>
      </c>
      <c r="EL118" s="8">
        <f t="shared" si="165"/>
        <v>192.80819999999991</v>
      </c>
      <c r="EM118" s="8">
        <f t="shared" si="255"/>
        <v>80</v>
      </c>
      <c r="EN118" s="8">
        <f t="shared" si="255"/>
        <v>21.79</v>
      </c>
      <c r="EO118" s="10">
        <f>SUMIF('BANCO NOV'!$B$2:$B$300,'EDC GENERAL'!$B118,'BANCO NOV'!$E$2:$E$300)</f>
        <v>0</v>
      </c>
      <c r="EP118" s="10">
        <f t="shared" si="166"/>
        <v>-294.59819999999996</v>
      </c>
      <c r="EQ118" s="24">
        <f t="shared" si="167"/>
        <v>294.59819999999996</v>
      </c>
      <c r="ER118" s="42">
        <v>160.82</v>
      </c>
      <c r="ES118" s="42">
        <v>176.04</v>
      </c>
      <c r="ET118" s="42">
        <f t="shared" si="168"/>
        <v>15.219999999999999</v>
      </c>
      <c r="EU118" s="8">
        <f t="shared" si="256"/>
        <v>19.78</v>
      </c>
      <c r="EV118" s="8">
        <f t="shared" si="169"/>
        <v>301.05160000000001</v>
      </c>
      <c r="EW118" s="8">
        <f t="shared" si="256"/>
        <v>80</v>
      </c>
      <c r="EX118" s="8">
        <f t="shared" si="256"/>
        <v>62.02</v>
      </c>
      <c r="EY118" s="10">
        <f>SUMIF('BANCO DIC'!$B$2:$B$300,'EDC GENERAL'!$B118,'BANCO DIC'!$E$2:$E$300)</f>
        <v>0</v>
      </c>
      <c r="EZ118" s="10">
        <f t="shared" si="170"/>
        <v>-443.07159999999999</v>
      </c>
      <c r="FA118" s="24">
        <f t="shared" si="171"/>
        <v>443.07159999999999</v>
      </c>
      <c r="FB118" s="42">
        <v>176.04</v>
      </c>
      <c r="FC118" s="42">
        <v>192</v>
      </c>
      <c r="FD118" s="42">
        <f t="shared" si="172"/>
        <v>15.960000000000008</v>
      </c>
      <c r="FE118" s="8">
        <f t="shared" si="257"/>
        <v>14.68234064785789</v>
      </c>
      <c r="FF118" s="8">
        <f t="shared" si="173"/>
        <v>234.33015673981205</v>
      </c>
      <c r="FG118" s="8">
        <f t="shared" si="257"/>
        <v>80</v>
      </c>
      <c r="FH118" s="8">
        <f t="shared" si="257"/>
        <v>26.942462147335423</v>
      </c>
      <c r="FI118" s="10">
        <f>SUMIF('BANCO DIC'!$B$2:$B$300,'EDC GENERAL'!$B118,'BANCO DIC'!$E$2:$E$300)</f>
        <v>0</v>
      </c>
      <c r="FJ118" s="10">
        <f t="shared" si="174"/>
        <v>-341.27261888714753</v>
      </c>
      <c r="FK118" s="24">
        <f t="shared" si="175"/>
        <v>341.27261888714753</v>
      </c>
      <c r="FL118" s="42">
        <v>192</v>
      </c>
      <c r="FM118" s="42"/>
      <c r="FN118" s="42">
        <f t="shared" si="176"/>
        <v>-192</v>
      </c>
      <c r="FO118" s="8">
        <f t="shared" si="258"/>
        <v>19.78</v>
      </c>
      <c r="FP118" s="8">
        <f t="shared" si="177"/>
        <v>-3797.76</v>
      </c>
      <c r="FQ118" s="8">
        <f t="shared" si="258"/>
        <v>80</v>
      </c>
      <c r="FR118" s="8">
        <f t="shared" si="258"/>
        <v>62.02</v>
      </c>
      <c r="FS118" s="10">
        <f>SUMIF('BANCO DIC'!$B$2:$B$300,'EDC GENERAL'!$B118,'BANCO DIC'!$E$2:$E$300)</f>
        <v>0</v>
      </c>
      <c r="FT118" s="10">
        <f t="shared" si="178"/>
        <v>3655.7400000000002</v>
      </c>
    </row>
    <row r="119" spans="1:176" ht="15.75" outlineLevel="1" thickBot="1" x14ac:dyDescent="0.3">
      <c r="A119" s="11" t="s">
        <v>352</v>
      </c>
      <c r="B119" s="74" t="s">
        <v>352</v>
      </c>
      <c r="C119" s="66"/>
      <c r="D119" s="12"/>
      <c r="E119" s="12"/>
      <c r="F119" s="63"/>
      <c r="G119" s="74"/>
      <c r="H119" s="74"/>
      <c r="I119" s="63"/>
      <c r="J119" s="66"/>
      <c r="L119" s="66"/>
      <c r="M119" s="12"/>
      <c r="N119" s="12"/>
      <c r="O119" s="63"/>
      <c r="P119" s="74"/>
      <c r="Q119" s="74"/>
      <c r="R119" s="63"/>
      <c r="S119" s="66"/>
      <c r="V119" s="13"/>
      <c r="W119" s="13"/>
      <c r="X119" s="13"/>
      <c r="Y119" s="13"/>
      <c r="Z119" s="13"/>
      <c r="AA119" s="13"/>
      <c r="AC119" s="74">
        <v>1.05</v>
      </c>
      <c r="AD119" s="8"/>
      <c r="AE119" s="8"/>
      <c r="AF119" s="8"/>
      <c r="AG119" s="8"/>
      <c r="AH119" s="8"/>
      <c r="AI119" s="10">
        <f t="shared" si="245"/>
        <v>0</v>
      </c>
      <c r="AJ119" s="74"/>
      <c r="AK119" s="32">
        <f t="shared" si="231"/>
        <v>1.05</v>
      </c>
      <c r="AL119" s="54">
        <v>1000</v>
      </c>
      <c r="AM119" s="55">
        <v>538</v>
      </c>
      <c r="AN119" s="41">
        <v>500</v>
      </c>
      <c r="AO119" s="9">
        <v>500</v>
      </c>
      <c r="AP119" s="8"/>
      <c r="AQ119" s="8"/>
      <c r="AR119" s="8">
        <v>-2538</v>
      </c>
      <c r="AS119" s="2">
        <f t="shared" si="186"/>
        <v>2538</v>
      </c>
      <c r="AT119" s="2">
        <f t="shared" si="187"/>
        <v>0</v>
      </c>
      <c r="AU119" s="24">
        <f t="shared" si="138"/>
        <v>-2538</v>
      </c>
      <c r="AV119" s="54">
        <v>189</v>
      </c>
      <c r="AW119" s="54">
        <v>192</v>
      </c>
      <c r="AX119" s="41">
        <f t="shared" si="247"/>
        <v>3</v>
      </c>
      <c r="AY119" s="8">
        <v>24.71</v>
      </c>
      <c r="AZ119" s="9">
        <f t="shared" si="188"/>
        <v>74.13</v>
      </c>
      <c r="BA119" s="9">
        <v>183</v>
      </c>
      <c r="BB119" s="8">
        <v>-257</v>
      </c>
      <c r="BC119" s="2">
        <f t="shared" si="139"/>
        <v>257.13</v>
      </c>
      <c r="BD119" s="2">
        <f t="shared" si="140"/>
        <v>0.12999999999999545</v>
      </c>
      <c r="BE119" s="24">
        <f t="shared" si="141"/>
        <v>0.12999999999999545</v>
      </c>
      <c r="BF119" s="42">
        <f t="shared" si="248"/>
        <v>192</v>
      </c>
      <c r="BG119" s="41">
        <v>195</v>
      </c>
      <c r="BH119" s="41">
        <f t="shared" si="142"/>
        <v>3</v>
      </c>
      <c r="BI119" s="9">
        <f t="shared" si="190"/>
        <v>261.22640000000001</v>
      </c>
      <c r="BJ119" s="9">
        <v>214.12</v>
      </c>
      <c r="BK119" s="9">
        <f t="shared" si="191"/>
        <v>47.106400000000001</v>
      </c>
      <c r="BL119" s="9">
        <v>-261</v>
      </c>
      <c r="BM119" s="10">
        <f>SUMIF(ENERO!$B$2:$B$900,'EDC GENERAL'!$B119,ENERO!$E$2:$E$900)</f>
        <v>0</v>
      </c>
      <c r="BN119" s="10">
        <f t="shared" si="143"/>
        <v>-0.22640000000001237</v>
      </c>
      <c r="BO119" s="24">
        <f t="shared" si="144"/>
        <v>0.22640000000001237</v>
      </c>
      <c r="BP119" s="41">
        <f t="shared" si="180"/>
        <v>195</v>
      </c>
      <c r="BQ119" s="41">
        <v>202</v>
      </c>
      <c r="BR119" s="41">
        <f t="shared" si="145"/>
        <v>7</v>
      </c>
      <c r="BS119" s="9">
        <f t="shared" si="192"/>
        <v>334.14580000000001</v>
      </c>
      <c r="BT119" s="9">
        <v>273.89</v>
      </c>
      <c r="BU119" s="9">
        <f t="shared" si="146"/>
        <v>60.255800000000001</v>
      </c>
      <c r="BV119" s="9">
        <v>-334</v>
      </c>
      <c r="BW119" s="10">
        <f>SUMIF(ENERO!$B$2:$B$900,'EDC GENERAL'!$B119,ENERO!$E$2:$E$900)</f>
        <v>0</v>
      </c>
      <c r="BX119" s="10">
        <f t="shared" si="147"/>
        <v>-0.14580000000000837</v>
      </c>
      <c r="BY119" s="24">
        <f t="shared" si="148"/>
        <v>0.14580000000000837</v>
      </c>
      <c r="BZ119" s="41">
        <f t="shared" si="193"/>
        <v>202</v>
      </c>
      <c r="CA119" s="42">
        <v>208</v>
      </c>
      <c r="CB119" s="41">
        <f t="shared" si="181"/>
        <v>6</v>
      </c>
      <c r="CC119" s="24">
        <f t="shared" si="182"/>
        <v>314.9674</v>
      </c>
      <c r="CD119" s="8">
        <v>258.17</v>
      </c>
      <c r="CE119" s="9">
        <f t="shared" si="246"/>
        <v>56.797400000000003</v>
      </c>
      <c r="CF119" s="8">
        <f t="shared" si="249"/>
        <v>0</v>
      </c>
      <c r="CG119" s="10">
        <v>314</v>
      </c>
      <c r="CH119" s="2">
        <f t="shared" si="149"/>
        <v>0.96739999999999782</v>
      </c>
      <c r="CJ119" s="41">
        <f t="shared" si="184"/>
        <v>208</v>
      </c>
      <c r="CK119" s="42">
        <v>214</v>
      </c>
      <c r="CL119" s="42">
        <f t="shared" si="185"/>
        <v>6</v>
      </c>
      <c r="CM119" s="8">
        <v>137.97</v>
      </c>
      <c r="CN119" s="9">
        <f t="shared" si="150"/>
        <v>30.353400000000001</v>
      </c>
      <c r="CO119" s="8">
        <f t="shared" si="250"/>
        <v>0</v>
      </c>
      <c r="CP119" s="8">
        <f t="shared" si="250"/>
        <v>0</v>
      </c>
      <c r="CQ119" s="10">
        <f>SUMIF('BANCO JUN'!$B$2:$B$300,'EDC GENERAL'!$B119,'BANCO JUN'!$E$2:$E$300)</f>
        <v>0</v>
      </c>
      <c r="CR119" s="2">
        <f t="shared" si="151"/>
        <v>168.32339999999999</v>
      </c>
      <c r="CT119" s="10">
        <v>49</v>
      </c>
      <c r="CU119" s="42">
        <v>69</v>
      </c>
      <c r="CV119" s="42">
        <f t="shared" si="152"/>
        <v>20</v>
      </c>
      <c r="CW119" s="8">
        <f t="shared" si="251"/>
        <v>17</v>
      </c>
      <c r="CX119" s="8">
        <f t="shared" si="153"/>
        <v>340</v>
      </c>
      <c r="CY119" s="8">
        <f t="shared" si="251"/>
        <v>80</v>
      </c>
      <c r="CZ119" s="8">
        <f t="shared" si="251"/>
        <v>49</v>
      </c>
      <c r="DA119" s="10">
        <f>SUMIF('BANCO JUL'!$B$2:$B$300,'EDC GENERAL'!$B119,'BANCO JUL'!$E$2:$E$300)</f>
        <v>0</v>
      </c>
      <c r="DB119" s="10">
        <f t="shared" si="154"/>
        <v>-469</v>
      </c>
      <c r="DD119" s="42">
        <v>69</v>
      </c>
      <c r="DE119" s="42">
        <v>86</v>
      </c>
      <c r="DF119" s="42">
        <f t="shared" si="155"/>
        <v>17</v>
      </c>
      <c r="DG119" s="8">
        <f t="shared" si="252"/>
        <v>15</v>
      </c>
      <c r="DH119" s="8">
        <f t="shared" si="156"/>
        <v>255</v>
      </c>
      <c r="DI119" s="8">
        <f t="shared" si="252"/>
        <v>80</v>
      </c>
      <c r="DJ119" s="8">
        <f t="shared" si="252"/>
        <v>17</v>
      </c>
      <c r="DK119" s="10">
        <f>SUMIF('BANCO JUL'!$B$2:$B$300,'EDC GENERAL'!$B119,'BANCO JUL'!$E$2:$E$300)</f>
        <v>0</v>
      </c>
      <c r="DL119" s="10">
        <f t="shared" si="157"/>
        <v>-352</v>
      </c>
      <c r="DN119" s="42">
        <v>86</v>
      </c>
      <c r="DO119" s="42">
        <v>102</v>
      </c>
      <c r="DP119" s="42">
        <f t="shared" si="158"/>
        <v>16</v>
      </c>
      <c r="DQ119" s="8">
        <f t="shared" si="253"/>
        <v>16</v>
      </c>
      <c r="DR119" s="8">
        <f t="shared" si="159"/>
        <v>256</v>
      </c>
      <c r="DS119" s="8">
        <f t="shared" si="253"/>
        <v>80</v>
      </c>
      <c r="DT119" s="8">
        <f t="shared" si="253"/>
        <v>63</v>
      </c>
      <c r="DU119" s="10">
        <f>SUMIF('BANCO JUL'!$B$2:$B$300,'EDC GENERAL'!$B119,'BANCO JUL'!$E$2:$E$300)</f>
        <v>0</v>
      </c>
      <c r="DV119" s="10">
        <f t="shared" si="160"/>
        <v>-399</v>
      </c>
      <c r="DX119" s="42">
        <v>102</v>
      </c>
      <c r="DY119" s="42">
        <v>113</v>
      </c>
      <c r="DZ119" s="42">
        <f t="shared" si="161"/>
        <v>11</v>
      </c>
      <c r="EA119" s="8">
        <f t="shared" si="254"/>
        <v>15</v>
      </c>
      <c r="EB119" s="8">
        <f t="shared" si="162"/>
        <v>165</v>
      </c>
      <c r="EC119" s="8">
        <f t="shared" si="254"/>
        <v>80</v>
      </c>
      <c r="ED119" s="8">
        <f t="shared" si="254"/>
        <v>64</v>
      </c>
      <c r="EE119" s="10">
        <f>SUMIF('BANCO JUL'!$B$2:$B$300,'EDC GENERAL'!$B119,'BANCO JUL'!$E$2:$E$300)</f>
        <v>0</v>
      </c>
      <c r="EF119" s="10">
        <f t="shared" si="163"/>
        <v>-309</v>
      </c>
      <c r="EG119" s="24"/>
      <c r="EH119" s="42">
        <v>113</v>
      </c>
      <c r="EI119" s="42">
        <v>123.27</v>
      </c>
      <c r="EJ119" s="41">
        <f t="shared" si="164"/>
        <v>10.269999999999996</v>
      </c>
      <c r="EK119" s="8">
        <f t="shared" si="255"/>
        <v>13.01</v>
      </c>
      <c r="EL119" s="8">
        <f t="shared" si="165"/>
        <v>133.61269999999993</v>
      </c>
      <c r="EM119" s="8">
        <f t="shared" si="255"/>
        <v>80</v>
      </c>
      <c r="EN119" s="8">
        <f t="shared" si="255"/>
        <v>21.79</v>
      </c>
      <c r="EO119" s="10">
        <f>SUMIF('BANCO NOV'!$B$2:$B$300,'EDC GENERAL'!$B119,'BANCO NOV'!$E$2:$E$300)</f>
        <v>0</v>
      </c>
      <c r="EP119" s="10">
        <f t="shared" si="166"/>
        <v>-235.40269999999992</v>
      </c>
      <c r="EQ119" s="24">
        <f t="shared" si="167"/>
        <v>235.40269999999992</v>
      </c>
      <c r="ER119" s="42">
        <v>123.27</v>
      </c>
      <c r="ES119" s="42">
        <v>135.76</v>
      </c>
      <c r="ET119" s="42">
        <f t="shared" si="168"/>
        <v>12.489999999999995</v>
      </c>
      <c r="EU119" s="8">
        <f t="shared" si="256"/>
        <v>19.78</v>
      </c>
      <c r="EV119" s="8">
        <f t="shared" si="169"/>
        <v>247.05219999999991</v>
      </c>
      <c r="EW119" s="8">
        <f t="shared" si="256"/>
        <v>80</v>
      </c>
      <c r="EX119" s="8">
        <f t="shared" si="256"/>
        <v>62.02</v>
      </c>
      <c r="EY119" s="10">
        <f>SUMIF('BANCO DIC'!$B$2:$B$300,'EDC GENERAL'!$B119,'BANCO DIC'!$E$2:$E$300)</f>
        <v>0</v>
      </c>
      <c r="EZ119" s="10">
        <f t="shared" si="170"/>
        <v>-389.0721999999999</v>
      </c>
      <c r="FA119" s="24">
        <f t="shared" si="171"/>
        <v>389.0721999999999</v>
      </c>
      <c r="FB119" s="42">
        <v>135.76</v>
      </c>
      <c r="FC119" s="42">
        <v>149</v>
      </c>
      <c r="FD119" s="42">
        <f t="shared" si="172"/>
        <v>13.240000000000009</v>
      </c>
      <c r="FE119" s="8">
        <f t="shared" si="257"/>
        <v>14.68234064785789</v>
      </c>
      <c r="FF119" s="8">
        <f t="shared" si="173"/>
        <v>194.39419017763859</v>
      </c>
      <c r="FG119" s="8">
        <f t="shared" si="257"/>
        <v>80</v>
      </c>
      <c r="FH119" s="8">
        <f t="shared" si="257"/>
        <v>26.942462147335423</v>
      </c>
      <c r="FI119" s="10">
        <f>SUMIF('BANCO DIC'!$B$2:$B$300,'EDC GENERAL'!$B119,'BANCO DIC'!$E$2:$E$300)</f>
        <v>0</v>
      </c>
      <c r="FJ119" s="10">
        <f t="shared" si="174"/>
        <v>-301.33665232497407</v>
      </c>
      <c r="FK119" s="24">
        <f t="shared" si="175"/>
        <v>301.33665232497407</v>
      </c>
      <c r="FL119" s="42">
        <v>149</v>
      </c>
      <c r="FM119" s="42"/>
      <c r="FN119" s="42">
        <f t="shared" si="176"/>
        <v>-149</v>
      </c>
      <c r="FO119" s="8">
        <f t="shared" si="258"/>
        <v>19.78</v>
      </c>
      <c r="FP119" s="8">
        <f t="shared" si="177"/>
        <v>-2947.2200000000003</v>
      </c>
      <c r="FQ119" s="8">
        <f t="shared" si="258"/>
        <v>80</v>
      </c>
      <c r="FR119" s="8">
        <f t="shared" si="258"/>
        <v>62.02</v>
      </c>
      <c r="FS119" s="10">
        <f>SUMIF('BANCO DIC'!$B$2:$B$300,'EDC GENERAL'!$B119,'BANCO DIC'!$E$2:$E$300)</f>
        <v>0</v>
      </c>
      <c r="FT119" s="10">
        <f t="shared" si="178"/>
        <v>2805.2000000000003</v>
      </c>
    </row>
    <row r="120" spans="1:176" ht="15.75" outlineLevel="1" thickBot="1" x14ac:dyDescent="0.3">
      <c r="A120" s="11" t="s">
        <v>353</v>
      </c>
      <c r="B120" s="74" t="s">
        <v>353</v>
      </c>
      <c r="C120" s="66"/>
      <c r="D120" s="12"/>
      <c r="E120" s="12"/>
      <c r="F120" s="63"/>
      <c r="G120" s="74"/>
      <c r="H120" s="74"/>
      <c r="I120" s="63"/>
      <c r="J120" s="66"/>
      <c r="L120" s="66"/>
      <c r="M120" s="12"/>
      <c r="N120" s="12"/>
      <c r="O120" s="63"/>
      <c r="P120" s="74"/>
      <c r="Q120" s="74"/>
      <c r="R120" s="63"/>
      <c r="S120" s="66"/>
      <c r="V120" s="13"/>
      <c r="W120" s="13"/>
      <c r="X120" s="13"/>
      <c r="Y120" s="13"/>
      <c r="Z120" s="13"/>
      <c r="AA120" s="13"/>
      <c r="AC120" s="74">
        <v>1.06</v>
      </c>
      <c r="AD120" s="8"/>
      <c r="AE120" s="8"/>
      <c r="AF120" s="8"/>
      <c r="AG120" s="8"/>
      <c r="AH120" s="8"/>
      <c r="AI120" s="10">
        <f t="shared" si="245"/>
        <v>0</v>
      </c>
      <c r="AJ120" s="74"/>
      <c r="AK120" s="32">
        <f t="shared" si="231"/>
        <v>1.06</v>
      </c>
      <c r="AL120" s="54">
        <v>1000</v>
      </c>
      <c r="AM120" s="55">
        <v>538</v>
      </c>
      <c r="AN120" s="41">
        <v>500</v>
      </c>
      <c r="AO120" s="9">
        <v>500</v>
      </c>
      <c r="AP120" s="8"/>
      <c r="AQ120" s="8"/>
      <c r="AR120" s="8">
        <v>-2538</v>
      </c>
      <c r="AS120" s="2">
        <f t="shared" si="186"/>
        <v>2538</v>
      </c>
      <c r="AT120" s="2">
        <f t="shared" si="187"/>
        <v>0</v>
      </c>
      <c r="AU120" s="24">
        <f t="shared" si="138"/>
        <v>-2538</v>
      </c>
      <c r="AV120" s="54">
        <v>234</v>
      </c>
      <c r="AW120" s="54">
        <v>240</v>
      </c>
      <c r="AX120" s="41">
        <f t="shared" si="247"/>
        <v>6</v>
      </c>
      <c r="AY120" s="8">
        <v>24.71</v>
      </c>
      <c r="AZ120" s="9">
        <f t="shared" si="188"/>
        <v>148.26</v>
      </c>
      <c r="BA120" s="9">
        <v>183</v>
      </c>
      <c r="BB120" s="8">
        <v>-331</v>
      </c>
      <c r="BC120" s="2">
        <f t="shared" si="139"/>
        <v>331.26</v>
      </c>
      <c r="BD120" s="2">
        <f t="shared" si="140"/>
        <v>0.25999999999999091</v>
      </c>
      <c r="BE120" s="24">
        <f t="shared" si="141"/>
        <v>0.25999999999999091</v>
      </c>
      <c r="BF120" s="42">
        <f t="shared" si="248"/>
        <v>240</v>
      </c>
      <c r="BG120" s="41">
        <v>249</v>
      </c>
      <c r="BH120" s="41">
        <f t="shared" si="142"/>
        <v>9</v>
      </c>
      <c r="BI120" s="9">
        <f t="shared" si="190"/>
        <v>374.50340000000006</v>
      </c>
      <c r="BJ120" s="9">
        <v>306.97000000000003</v>
      </c>
      <c r="BK120" s="9">
        <f t="shared" si="191"/>
        <v>67.5334</v>
      </c>
      <c r="BL120" s="9">
        <v>-374</v>
      </c>
      <c r="BM120" s="10">
        <f>SUMIF(ENERO!$B$2:$B$900,'EDC GENERAL'!$B120,ENERO!$E$2:$E$900)</f>
        <v>0</v>
      </c>
      <c r="BN120" s="10">
        <f t="shared" si="143"/>
        <v>-0.50340000000005602</v>
      </c>
      <c r="BO120" s="24">
        <f t="shared" si="144"/>
        <v>0.50340000000005602</v>
      </c>
      <c r="BP120" s="41">
        <f t="shared" si="180"/>
        <v>249</v>
      </c>
      <c r="BQ120" s="41">
        <v>256</v>
      </c>
      <c r="BR120" s="41">
        <f t="shared" si="145"/>
        <v>7</v>
      </c>
      <c r="BS120" s="9">
        <f t="shared" si="192"/>
        <v>334.14580000000001</v>
      </c>
      <c r="BT120" s="9">
        <v>273.89</v>
      </c>
      <c r="BU120" s="9">
        <f t="shared" si="146"/>
        <v>60.255800000000001</v>
      </c>
      <c r="BV120" s="9">
        <v>-334</v>
      </c>
      <c r="BW120" s="10">
        <f>SUMIF(ENERO!$B$2:$B$900,'EDC GENERAL'!$B120,ENERO!$E$2:$E$900)</f>
        <v>0</v>
      </c>
      <c r="BX120" s="10">
        <f t="shared" si="147"/>
        <v>-0.14580000000000837</v>
      </c>
      <c r="BY120" s="24">
        <f t="shared" si="148"/>
        <v>0.14580000000000837</v>
      </c>
      <c r="BZ120" s="41">
        <f t="shared" si="193"/>
        <v>256</v>
      </c>
      <c r="CA120" s="42">
        <v>264</v>
      </c>
      <c r="CB120" s="41">
        <f t="shared" si="181"/>
        <v>8</v>
      </c>
      <c r="CC120" s="24">
        <f t="shared" si="182"/>
        <v>353.98299999999995</v>
      </c>
      <c r="CD120" s="8">
        <v>290.14999999999998</v>
      </c>
      <c r="CE120" s="9">
        <f t="shared" si="246"/>
        <v>63.832999999999998</v>
      </c>
      <c r="CF120" s="8">
        <f t="shared" si="249"/>
        <v>0</v>
      </c>
      <c r="CG120" s="10">
        <v>354</v>
      </c>
      <c r="CH120" s="2">
        <f t="shared" si="149"/>
        <v>-1.7000000000052751E-2</v>
      </c>
      <c r="CJ120" s="41">
        <f t="shared" si="184"/>
        <v>264</v>
      </c>
      <c r="CK120" s="42">
        <v>276</v>
      </c>
      <c r="CL120" s="42">
        <f t="shared" si="185"/>
        <v>12</v>
      </c>
      <c r="CM120" s="8">
        <v>239.28</v>
      </c>
      <c r="CN120" s="9">
        <f t="shared" si="150"/>
        <v>52.641600000000004</v>
      </c>
      <c r="CO120" s="8">
        <f t="shared" si="250"/>
        <v>0</v>
      </c>
      <c r="CP120" s="8">
        <f t="shared" si="250"/>
        <v>0</v>
      </c>
      <c r="CQ120" s="10">
        <f>SUMIF('BANCO JUN'!$B$2:$B$300,'EDC GENERAL'!$B120,'BANCO JUN'!$E$2:$E$300)</f>
        <v>0</v>
      </c>
      <c r="CR120" s="2">
        <f t="shared" si="151"/>
        <v>291.92160000000001</v>
      </c>
      <c r="CT120" s="10">
        <v>35</v>
      </c>
      <c r="CU120" s="42">
        <v>39</v>
      </c>
      <c r="CV120" s="42">
        <f t="shared" si="152"/>
        <v>4</v>
      </c>
      <c r="CW120" s="8">
        <f t="shared" si="251"/>
        <v>17</v>
      </c>
      <c r="CX120" s="8">
        <f t="shared" si="153"/>
        <v>68</v>
      </c>
      <c r="CY120" s="8">
        <f t="shared" si="251"/>
        <v>80</v>
      </c>
      <c r="CZ120" s="8">
        <f t="shared" si="251"/>
        <v>49</v>
      </c>
      <c r="DA120" s="10">
        <f>SUMIF('BANCO JUL'!$B$2:$B$300,'EDC GENERAL'!$B120,'BANCO JUL'!$E$2:$E$300)</f>
        <v>0</v>
      </c>
      <c r="DB120" s="10">
        <f t="shared" si="154"/>
        <v>-197</v>
      </c>
      <c r="DD120" s="42">
        <v>39</v>
      </c>
      <c r="DE120" s="42">
        <v>47</v>
      </c>
      <c r="DF120" s="42">
        <f t="shared" si="155"/>
        <v>8</v>
      </c>
      <c r="DG120" s="8">
        <f t="shared" si="252"/>
        <v>15</v>
      </c>
      <c r="DH120" s="8">
        <f t="shared" si="156"/>
        <v>120</v>
      </c>
      <c r="DI120" s="8">
        <f t="shared" si="252"/>
        <v>80</v>
      </c>
      <c r="DJ120" s="8">
        <f t="shared" si="252"/>
        <v>17</v>
      </c>
      <c r="DK120" s="10">
        <f>SUMIF('BANCO JUL'!$B$2:$B$300,'EDC GENERAL'!$B120,'BANCO JUL'!$E$2:$E$300)</f>
        <v>0</v>
      </c>
      <c r="DL120" s="10">
        <f t="shared" si="157"/>
        <v>-217</v>
      </c>
      <c r="DN120" s="42">
        <v>47</v>
      </c>
      <c r="DO120" s="42">
        <v>53</v>
      </c>
      <c r="DP120" s="42">
        <f t="shared" si="158"/>
        <v>6</v>
      </c>
      <c r="DQ120" s="8">
        <f t="shared" si="253"/>
        <v>16</v>
      </c>
      <c r="DR120" s="8">
        <f t="shared" si="159"/>
        <v>96</v>
      </c>
      <c r="DS120" s="8">
        <f t="shared" si="253"/>
        <v>80</v>
      </c>
      <c r="DT120" s="8">
        <f t="shared" si="253"/>
        <v>63</v>
      </c>
      <c r="DU120" s="10">
        <f>SUMIF('BANCO JUL'!$B$2:$B$300,'EDC GENERAL'!$B120,'BANCO JUL'!$E$2:$E$300)</f>
        <v>0</v>
      </c>
      <c r="DV120" s="10">
        <f t="shared" si="160"/>
        <v>-239</v>
      </c>
      <c r="DX120" s="42">
        <v>53</v>
      </c>
      <c r="DY120" s="42">
        <v>57</v>
      </c>
      <c r="DZ120" s="42">
        <f t="shared" si="161"/>
        <v>4</v>
      </c>
      <c r="EA120" s="8">
        <f t="shared" si="254"/>
        <v>15</v>
      </c>
      <c r="EB120" s="8">
        <f t="shared" si="162"/>
        <v>60</v>
      </c>
      <c r="EC120" s="8">
        <f t="shared" si="254"/>
        <v>80</v>
      </c>
      <c r="ED120" s="8">
        <f t="shared" si="254"/>
        <v>64</v>
      </c>
      <c r="EE120" s="10">
        <f>SUMIF('BANCO JUL'!$B$2:$B$300,'EDC GENERAL'!$B120,'BANCO JUL'!$E$2:$E$300)</f>
        <v>0</v>
      </c>
      <c r="EF120" s="10">
        <f t="shared" si="163"/>
        <v>-204</v>
      </c>
      <c r="EG120" s="24"/>
      <c r="EH120" s="42">
        <v>57</v>
      </c>
      <c r="EI120" s="42">
        <v>62.47</v>
      </c>
      <c r="EJ120" s="41">
        <f t="shared" si="164"/>
        <v>5.4699999999999989</v>
      </c>
      <c r="EK120" s="8">
        <f t="shared" si="255"/>
        <v>13.01</v>
      </c>
      <c r="EL120" s="8">
        <f t="shared" si="165"/>
        <v>71.164699999999982</v>
      </c>
      <c r="EM120" s="8">
        <f t="shared" si="255"/>
        <v>80</v>
      </c>
      <c r="EN120" s="8">
        <f t="shared" si="255"/>
        <v>21.79</v>
      </c>
      <c r="EO120" s="10">
        <f>SUMIF('BANCO NOV'!$B$2:$B$300,'EDC GENERAL'!$B120,'BANCO NOV'!$E$2:$E$300)</f>
        <v>0</v>
      </c>
      <c r="EP120" s="10">
        <f t="shared" si="166"/>
        <v>-172.95469999999997</v>
      </c>
      <c r="EQ120" s="24">
        <f t="shared" si="167"/>
        <v>172.95469999999997</v>
      </c>
      <c r="ER120" s="42">
        <v>62.47</v>
      </c>
      <c r="ES120" s="42">
        <v>67</v>
      </c>
      <c r="ET120" s="42">
        <f t="shared" si="168"/>
        <v>4.5300000000000011</v>
      </c>
      <c r="EU120" s="8">
        <f t="shared" si="256"/>
        <v>19.78</v>
      </c>
      <c r="EV120" s="8">
        <f t="shared" si="169"/>
        <v>89.603400000000022</v>
      </c>
      <c r="EW120" s="8">
        <f t="shared" si="256"/>
        <v>80</v>
      </c>
      <c r="EX120" s="8">
        <f t="shared" si="256"/>
        <v>62.02</v>
      </c>
      <c r="EY120" s="10">
        <f>SUMIF('BANCO DIC'!$B$2:$B$300,'EDC GENERAL'!$B120,'BANCO DIC'!$E$2:$E$300)</f>
        <v>0</v>
      </c>
      <c r="EZ120" s="10">
        <f t="shared" si="170"/>
        <v>-231.62340000000003</v>
      </c>
      <c r="FA120" s="24">
        <f t="shared" si="171"/>
        <v>231.62340000000003</v>
      </c>
      <c r="FB120" s="42">
        <v>67</v>
      </c>
      <c r="FC120" s="42">
        <v>73</v>
      </c>
      <c r="FD120" s="42">
        <f t="shared" si="172"/>
        <v>6</v>
      </c>
      <c r="FE120" s="8">
        <f t="shared" si="257"/>
        <v>14.68234064785789</v>
      </c>
      <c r="FF120" s="8">
        <f t="shared" si="173"/>
        <v>88.094043887147336</v>
      </c>
      <c r="FG120" s="8">
        <f t="shared" si="257"/>
        <v>80</v>
      </c>
      <c r="FH120" s="8">
        <f t="shared" si="257"/>
        <v>26.942462147335423</v>
      </c>
      <c r="FI120" s="10">
        <f>SUMIF('BANCO DIC'!$B$2:$B$300,'EDC GENERAL'!$B120,'BANCO DIC'!$E$2:$E$300)</f>
        <v>0</v>
      </c>
      <c r="FJ120" s="10">
        <f t="shared" si="174"/>
        <v>-195.03650603448276</v>
      </c>
      <c r="FK120" s="24">
        <f t="shared" si="175"/>
        <v>195.03650603448276</v>
      </c>
      <c r="FL120" s="42">
        <v>73</v>
      </c>
      <c r="FM120" s="42"/>
      <c r="FN120" s="42">
        <f t="shared" si="176"/>
        <v>-73</v>
      </c>
      <c r="FO120" s="8">
        <f t="shared" si="258"/>
        <v>19.78</v>
      </c>
      <c r="FP120" s="8">
        <f t="shared" si="177"/>
        <v>-1443.94</v>
      </c>
      <c r="FQ120" s="8">
        <f t="shared" si="258"/>
        <v>80</v>
      </c>
      <c r="FR120" s="8">
        <f t="shared" si="258"/>
        <v>62.02</v>
      </c>
      <c r="FS120" s="10">
        <f>SUMIF('BANCO DIC'!$B$2:$B$300,'EDC GENERAL'!$B120,'BANCO DIC'!$E$2:$E$300)</f>
        <v>0</v>
      </c>
      <c r="FT120" s="10">
        <f t="shared" si="178"/>
        <v>1301.92</v>
      </c>
    </row>
    <row r="121" spans="1:176" ht="15.75" outlineLevel="1" thickBot="1" x14ac:dyDescent="0.3">
      <c r="A121" s="11" t="s">
        <v>354</v>
      </c>
      <c r="B121" s="74" t="s">
        <v>354</v>
      </c>
      <c r="C121" s="66"/>
      <c r="D121" s="12"/>
      <c r="E121" s="12"/>
      <c r="F121" s="63"/>
      <c r="G121" s="74"/>
      <c r="H121" s="74"/>
      <c r="I121" s="63"/>
      <c r="J121" s="66"/>
      <c r="L121" s="66"/>
      <c r="M121" s="12"/>
      <c r="N121" s="12"/>
      <c r="O121" s="63"/>
      <c r="P121" s="74"/>
      <c r="Q121" s="74"/>
      <c r="R121" s="63"/>
      <c r="S121" s="66"/>
      <c r="V121" s="13"/>
      <c r="W121" s="13"/>
      <c r="X121" s="13"/>
      <c r="Y121" s="13"/>
      <c r="Z121" s="13"/>
      <c r="AA121" s="13"/>
      <c r="AC121" s="74">
        <v>1.07</v>
      </c>
      <c r="AD121" s="8"/>
      <c r="AE121" s="8"/>
      <c r="AF121" s="8"/>
      <c r="AG121" s="8"/>
      <c r="AH121" s="8"/>
      <c r="AI121" s="10">
        <f t="shared" si="245"/>
        <v>0</v>
      </c>
      <c r="AJ121" s="74"/>
      <c r="AK121" s="32">
        <f t="shared" si="231"/>
        <v>1.07</v>
      </c>
      <c r="AL121" s="54">
        <v>1000</v>
      </c>
      <c r="AM121" s="55">
        <v>538</v>
      </c>
      <c r="AN121" s="41">
        <v>500</v>
      </c>
      <c r="AO121" s="9">
        <v>500</v>
      </c>
      <c r="AP121" s="8"/>
      <c r="AQ121" s="8"/>
      <c r="AR121" s="8">
        <v>-2538</v>
      </c>
      <c r="AS121" s="2">
        <f t="shared" si="186"/>
        <v>2538</v>
      </c>
      <c r="AT121" s="2">
        <f t="shared" si="187"/>
        <v>0</v>
      </c>
      <c r="AU121" s="24">
        <f t="shared" si="138"/>
        <v>-2538</v>
      </c>
      <c r="AV121" s="54">
        <v>227</v>
      </c>
      <c r="AW121" s="54">
        <v>230</v>
      </c>
      <c r="AX121" s="41">
        <f t="shared" si="247"/>
        <v>3</v>
      </c>
      <c r="AY121" s="8">
        <v>24.71</v>
      </c>
      <c r="AZ121" s="9">
        <f t="shared" si="188"/>
        <v>74.13</v>
      </c>
      <c r="BA121" s="9">
        <v>183</v>
      </c>
      <c r="BB121" s="8">
        <v>-258</v>
      </c>
      <c r="BC121" s="2">
        <f t="shared" si="139"/>
        <v>257.13</v>
      </c>
      <c r="BD121" s="2">
        <f t="shared" si="140"/>
        <v>-0.87000000000000455</v>
      </c>
      <c r="BE121" s="24">
        <f t="shared" si="141"/>
        <v>-0.87000000000000455</v>
      </c>
      <c r="BF121" s="42">
        <f t="shared" si="248"/>
        <v>230</v>
      </c>
      <c r="BG121" s="41">
        <v>236</v>
      </c>
      <c r="BH121" s="41">
        <f t="shared" si="142"/>
        <v>6</v>
      </c>
      <c r="BI121" s="9">
        <f t="shared" si="190"/>
        <v>314.9674</v>
      </c>
      <c r="BJ121" s="9">
        <v>258.17</v>
      </c>
      <c r="BK121" s="9">
        <f t="shared" si="191"/>
        <v>56.797400000000003</v>
      </c>
      <c r="BL121" s="9">
        <v>-315</v>
      </c>
      <c r="BM121" s="10">
        <f>SUMIF(ENERO!$B$2:$B$900,'EDC GENERAL'!$B121,ENERO!$E$2:$E$900)</f>
        <v>0</v>
      </c>
      <c r="BN121" s="10">
        <f t="shared" si="143"/>
        <v>3.2600000000002183E-2</v>
      </c>
      <c r="BO121" s="24">
        <f t="shared" si="144"/>
        <v>-3.2600000000002183E-2</v>
      </c>
      <c r="BP121" s="41">
        <f t="shared" si="180"/>
        <v>236</v>
      </c>
      <c r="BQ121" s="41">
        <v>249</v>
      </c>
      <c r="BR121" s="41">
        <f t="shared" si="145"/>
        <v>13</v>
      </c>
      <c r="BS121" s="9">
        <f t="shared" si="192"/>
        <v>458.26859999999999</v>
      </c>
      <c r="BT121" s="9">
        <v>375.63</v>
      </c>
      <c r="BU121" s="9">
        <f t="shared" si="146"/>
        <v>82.638599999999997</v>
      </c>
      <c r="BV121" s="9">
        <v>-459</v>
      </c>
      <c r="BW121" s="10">
        <f>SUMIF(ENERO!$B$2:$B$900,'EDC GENERAL'!$B121,ENERO!$E$2:$E$900)</f>
        <v>0</v>
      </c>
      <c r="BX121" s="10">
        <f t="shared" si="147"/>
        <v>0.73140000000000782</v>
      </c>
      <c r="BY121" s="24">
        <f t="shared" si="148"/>
        <v>-0.73140000000000782</v>
      </c>
      <c r="BZ121" s="41">
        <f t="shared" si="193"/>
        <v>249</v>
      </c>
      <c r="CA121" s="42">
        <v>255</v>
      </c>
      <c r="CB121" s="41">
        <f t="shared" si="181"/>
        <v>6</v>
      </c>
      <c r="CC121" s="24">
        <f t="shared" si="182"/>
        <v>314.9674</v>
      </c>
      <c r="CD121" s="8">
        <v>258.17</v>
      </c>
      <c r="CE121" s="9">
        <f t="shared" si="246"/>
        <v>56.797400000000003</v>
      </c>
      <c r="CF121" s="8">
        <f t="shared" si="249"/>
        <v>0</v>
      </c>
      <c r="CG121" s="10">
        <f>SUMIF('BANCO MAY'!$B$2:$B$300,'EDC GENERAL'!$B121,'BANCO MAY'!$E$2:$E$300)</f>
        <v>0</v>
      </c>
      <c r="CH121" s="2">
        <f t="shared" si="149"/>
        <v>314.9674</v>
      </c>
      <c r="CJ121" s="41">
        <f t="shared" si="184"/>
        <v>255</v>
      </c>
      <c r="CK121" s="42">
        <v>260</v>
      </c>
      <c r="CL121" s="42">
        <f t="shared" si="185"/>
        <v>5</v>
      </c>
      <c r="CM121" s="8">
        <v>122.59</v>
      </c>
      <c r="CN121" s="9">
        <f t="shared" si="150"/>
        <v>26.969799999999999</v>
      </c>
      <c r="CO121" s="8">
        <f t="shared" si="250"/>
        <v>0</v>
      </c>
      <c r="CP121" s="8">
        <f t="shared" si="250"/>
        <v>0</v>
      </c>
      <c r="CQ121" s="10">
        <f>SUMIF('BANCO JUN'!$B$2:$B$300,'EDC GENERAL'!$B121,'BANCO JUN'!$E$2:$E$300)</f>
        <v>0</v>
      </c>
      <c r="CR121" s="2">
        <f t="shared" si="151"/>
        <v>149.5598</v>
      </c>
      <c r="CT121" s="10">
        <v>31</v>
      </c>
      <c r="CU121" s="42">
        <v>48</v>
      </c>
      <c r="CV121" s="42">
        <f t="shared" si="152"/>
        <v>17</v>
      </c>
      <c r="CW121" s="8">
        <f t="shared" si="251"/>
        <v>17</v>
      </c>
      <c r="CX121" s="8">
        <f t="shared" si="153"/>
        <v>289</v>
      </c>
      <c r="CY121" s="8">
        <f t="shared" si="251"/>
        <v>80</v>
      </c>
      <c r="CZ121" s="8">
        <f t="shared" si="251"/>
        <v>49</v>
      </c>
      <c r="DA121" s="10">
        <f>SUMIF('BANCO JUL'!$B$2:$B$300,'EDC GENERAL'!$B121,'BANCO JUL'!$E$2:$E$300)</f>
        <v>0</v>
      </c>
      <c r="DB121" s="10">
        <f t="shared" si="154"/>
        <v>-418</v>
      </c>
      <c r="DD121" s="42">
        <v>48</v>
      </c>
      <c r="DE121" s="42">
        <v>57</v>
      </c>
      <c r="DF121" s="42">
        <f t="shared" si="155"/>
        <v>9</v>
      </c>
      <c r="DG121" s="8">
        <f t="shared" si="252"/>
        <v>15</v>
      </c>
      <c r="DH121" s="8">
        <f t="shared" si="156"/>
        <v>135</v>
      </c>
      <c r="DI121" s="8">
        <f t="shared" si="252"/>
        <v>80</v>
      </c>
      <c r="DJ121" s="8">
        <f t="shared" si="252"/>
        <v>17</v>
      </c>
      <c r="DK121" s="10">
        <f>SUMIF('BANCO JUL'!$B$2:$B$300,'EDC GENERAL'!$B121,'BANCO JUL'!$E$2:$E$300)</f>
        <v>0</v>
      </c>
      <c r="DL121" s="10">
        <f t="shared" si="157"/>
        <v>-232</v>
      </c>
      <c r="DN121" s="42">
        <v>57</v>
      </c>
      <c r="DO121" s="42">
        <v>65</v>
      </c>
      <c r="DP121" s="42">
        <f t="shared" si="158"/>
        <v>8</v>
      </c>
      <c r="DQ121" s="8">
        <f t="shared" si="253"/>
        <v>16</v>
      </c>
      <c r="DR121" s="8">
        <f t="shared" si="159"/>
        <v>128</v>
      </c>
      <c r="DS121" s="8">
        <f t="shared" si="253"/>
        <v>80</v>
      </c>
      <c r="DT121" s="8">
        <f t="shared" si="253"/>
        <v>63</v>
      </c>
      <c r="DU121" s="10">
        <f>SUMIF('BANCO JUL'!$B$2:$B$300,'EDC GENERAL'!$B121,'BANCO JUL'!$E$2:$E$300)</f>
        <v>0</v>
      </c>
      <c r="DV121" s="10">
        <f t="shared" si="160"/>
        <v>-271</v>
      </c>
      <c r="DX121" s="42">
        <v>65</v>
      </c>
      <c r="DY121" s="42">
        <v>70</v>
      </c>
      <c r="DZ121" s="42">
        <f t="shared" si="161"/>
        <v>5</v>
      </c>
      <c r="EA121" s="8">
        <f t="shared" si="254"/>
        <v>15</v>
      </c>
      <c r="EB121" s="8">
        <f t="shared" si="162"/>
        <v>75</v>
      </c>
      <c r="EC121" s="8">
        <f t="shared" si="254"/>
        <v>80</v>
      </c>
      <c r="ED121" s="8">
        <f t="shared" si="254"/>
        <v>64</v>
      </c>
      <c r="EE121" s="10">
        <f>SUMIF('BANCO JUL'!$B$2:$B$300,'EDC GENERAL'!$B121,'BANCO JUL'!$E$2:$E$300)</f>
        <v>0</v>
      </c>
      <c r="EF121" s="10">
        <f t="shared" si="163"/>
        <v>-219</v>
      </c>
      <c r="EG121" s="24"/>
      <c r="EH121" s="42">
        <v>70</v>
      </c>
      <c r="EI121" s="42">
        <v>74.603999999999999</v>
      </c>
      <c r="EJ121" s="41">
        <f t="shared" si="164"/>
        <v>4.6039999999999992</v>
      </c>
      <c r="EK121" s="8">
        <f t="shared" si="255"/>
        <v>13.01</v>
      </c>
      <c r="EL121" s="8">
        <f t="shared" si="165"/>
        <v>59.898039999999988</v>
      </c>
      <c r="EM121" s="8">
        <f t="shared" si="255"/>
        <v>80</v>
      </c>
      <c r="EN121" s="8">
        <f t="shared" si="255"/>
        <v>21.79</v>
      </c>
      <c r="EO121" s="10">
        <f>SUMIF('BANCO NOV'!$B$2:$B$300,'EDC GENERAL'!$B121,'BANCO NOV'!$E$2:$E$300)</f>
        <v>0</v>
      </c>
      <c r="EP121" s="10">
        <f t="shared" si="166"/>
        <v>-161.68803999999997</v>
      </c>
      <c r="EQ121" s="24">
        <f t="shared" si="167"/>
        <v>161.68803999999997</v>
      </c>
      <c r="ER121" s="42">
        <v>74.603999999999999</v>
      </c>
      <c r="ES121" s="42">
        <v>82</v>
      </c>
      <c r="ET121" s="42">
        <f t="shared" si="168"/>
        <v>7.3960000000000008</v>
      </c>
      <c r="EU121" s="8">
        <f t="shared" si="256"/>
        <v>19.78</v>
      </c>
      <c r="EV121" s="8">
        <f t="shared" si="169"/>
        <v>146.29288000000003</v>
      </c>
      <c r="EW121" s="8">
        <f t="shared" si="256"/>
        <v>80</v>
      </c>
      <c r="EX121" s="8">
        <f t="shared" si="256"/>
        <v>62.02</v>
      </c>
      <c r="EY121" s="10">
        <f>SUMIF('BANCO DIC'!$B$2:$B$300,'EDC GENERAL'!$B121,'BANCO DIC'!$E$2:$E$300)</f>
        <v>0</v>
      </c>
      <c r="EZ121" s="10">
        <f t="shared" si="170"/>
        <v>-288.31288000000001</v>
      </c>
      <c r="FA121" s="24">
        <f t="shared" si="171"/>
        <v>288.31288000000001</v>
      </c>
      <c r="FB121" s="42">
        <v>82</v>
      </c>
      <c r="FC121" s="42">
        <v>87.504999999999995</v>
      </c>
      <c r="FD121" s="42">
        <f t="shared" si="172"/>
        <v>5.5049999999999955</v>
      </c>
      <c r="FE121" s="8">
        <f t="shared" si="257"/>
        <v>14.68234064785789</v>
      </c>
      <c r="FF121" s="8">
        <f t="shared" si="173"/>
        <v>80.826285266457617</v>
      </c>
      <c r="FG121" s="8">
        <f t="shared" si="257"/>
        <v>80</v>
      </c>
      <c r="FH121" s="8">
        <f t="shared" si="257"/>
        <v>26.942462147335423</v>
      </c>
      <c r="FI121" s="10">
        <f>SUMIF('BANCO DIC'!$B$2:$B$300,'EDC GENERAL'!$B121,'BANCO DIC'!$E$2:$E$300)</f>
        <v>0</v>
      </c>
      <c r="FJ121" s="10">
        <f t="shared" si="174"/>
        <v>-187.76874741379302</v>
      </c>
      <c r="FK121" s="24">
        <f t="shared" si="175"/>
        <v>187.76874741379302</v>
      </c>
      <c r="FL121" s="42">
        <v>87.504999999999995</v>
      </c>
      <c r="FM121" s="42"/>
      <c r="FN121" s="42">
        <f t="shared" si="176"/>
        <v>-87.504999999999995</v>
      </c>
      <c r="FO121" s="8">
        <f t="shared" si="258"/>
        <v>19.78</v>
      </c>
      <c r="FP121" s="8">
        <f t="shared" si="177"/>
        <v>-1730.8489</v>
      </c>
      <c r="FQ121" s="8">
        <f t="shared" si="258"/>
        <v>80</v>
      </c>
      <c r="FR121" s="8">
        <f t="shared" si="258"/>
        <v>62.02</v>
      </c>
      <c r="FS121" s="10">
        <f>SUMIF('BANCO DIC'!$B$2:$B$300,'EDC GENERAL'!$B121,'BANCO DIC'!$E$2:$E$300)</f>
        <v>0</v>
      </c>
      <c r="FT121" s="10">
        <f t="shared" si="178"/>
        <v>1588.8289</v>
      </c>
    </row>
    <row r="122" spans="1:176" ht="15.75" outlineLevel="1" thickBot="1" x14ac:dyDescent="0.3">
      <c r="A122" s="11" t="s">
        <v>355</v>
      </c>
      <c r="B122" s="74" t="s">
        <v>355</v>
      </c>
      <c r="C122" s="66"/>
      <c r="D122" s="12"/>
      <c r="E122" s="12"/>
      <c r="F122" s="63"/>
      <c r="G122" s="74"/>
      <c r="H122" s="74"/>
      <c r="I122" s="63"/>
      <c r="J122" s="66"/>
      <c r="L122" s="66"/>
      <c r="M122" s="12"/>
      <c r="N122" s="12"/>
      <c r="O122" s="63"/>
      <c r="P122" s="74"/>
      <c r="Q122" s="74"/>
      <c r="R122" s="63"/>
      <c r="S122" s="66"/>
      <c r="V122" s="13"/>
      <c r="W122" s="13"/>
      <c r="X122" s="13"/>
      <c r="Y122" s="13"/>
      <c r="Z122" s="13"/>
      <c r="AA122" s="13"/>
      <c r="AC122" s="74">
        <v>1.08</v>
      </c>
      <c r="AD122" s="8"/>
      <c r="AE122" s="8"/>
      <c r="AF122" s="8"/>
      <c r="AG122" s="8"/>
      <c r="AH122" s="8"/>
      <c r="AI122" s="10">
        <f t="shared" si="245"/>
        <v>0</v>
      </c>
      <c r="AJ122" s="74"/>
      <c r="AK122" s="32">
        <f t="shared" si="231"/>
        <v>1.08</v>
      </c>
      <c r="AL122" s="54">
        <v>1000</v>
      </c>
      <c r="AM122" s="55">
        <v>538</v>
      </c>
      <c r="AN122" s="41">
        <v>500</v>
      </c>
      <c r="AO122" s="9">
        <v>500</v>
      </c>
      <c r="AP122" s="8"/>
      <c r="AQ122" s="8"/>
      <c r="AR122" s="8">
        <v>-2538</v>
      </c>
      <c r="AS122" s="2">
        <f t="shared" si="186"/>
        <v>2538</v>
      </c>
      <c r="AT122" s="2">
        <f t="shared" si="187"/>
        <v>0</v>
      </c>
      <c r="AU122" s="24">
        <f t="shared" si="138"/>
        <v>-2538</v>
      </c>
      <c r="AV122" s="54">
        <v>210</v>
      </c>
      <c r="AW122" s="54">
        <v>213</v>
      </c>
      <c r="AX122" s="41">
        <f t="shared" si="247"/>
        <v>3</v>
      </c>
      <c r="AY122" s="8">
        <v>24.71</v>
      </c>
      <c r="AZ122" s="9">
        <f t="shared" si="188"/>
        <v>74.13</v>
      </c>
      <c r="BA122" s="9">
        <v>183</v>
      </c>
      <c r="BB122" s="8">
        <v>-257</v>
      </c>
      <c r="BC122" s="2">
        <f t="shared" si="139"/>
        <v>257.13</v>
      </c>
      <c r="BD122" s="2">
        <f t="shared" si="140"/>
        <v>0.12999999999999545</v>
      </c>
      <c r="BE122" s="24">
        <f t="shared" si="141"/>
        <v>0.12999999999999545</v>
      </c>
      <c r="BF122" s="42">
        <f t="shared" si="248"/>
        <v>213</v>
      </c>
      <c r="BG122" s="41">
        <v>215</v>
      </c>
      <c r="BH122" s="41">
        <f t="shared" si="142"/>
        <v>2</v>
      </c>
      <c r="BI122" s="9">
        <f t="shared" si="190"/>
        <v>244.488</v>
      </c>
      <c r="BJ122" s="9">
        <v>200.4</v>
      </c>
      <c r="BK122" s="9">
        <f t="shared" si="191"/>
        <v>44.088000000000001</v>
      </c>
      <c r="BL122" s="9">
        <v>-245</v>
      </c>
      <c r="BM122" s="10">
        <f>SUMIF(ENERO!$B$2:$B$900,'EDC GENERAL'!$B122,ENERO!$E$2:$E$900)</f>
        <v>0</v>
      </c>
      <c r="BN122" s="10">
        <f t="shared" si="143"/>
        <v>0.51200000000000045</v>
      </c>
      <c r="BO122" s="24">
        <f t="shared" si="144"/>
        <v>-0.51200000000000045</v>
      </c>
      <c r="BP122" s="41">
        <f t="shared" si="180"/>
        <v>215</v>
      </c>
      <c r="BQ122" s="41">
        <v>219</v>
      </c>
      <c r="BR122" s="41">
        <f t="shared" si="145"/>
        <v>4</v>
      </c>
      <c r="BS122" s="9">
        <f t="shared" si="192"/>
        <v>278.53820000000002</v>
      </c>
      <c r="BT122" s="9">
        <v>228.31</v>
      </c>
      <c r="BU122" s="9">
        <f t="shared" si="146"/>
        <v>50.228200000000001</v>
      </c>
      <c r="BV122" s="9">
        <v>-279</v>
      </c>
      <c r="BW122" s="10">
        <f>SUMIF(ENERO!$B$2:$B$900,'EDC GENERAL'!$B122,ENERO!$E$2:$E$900)</f>
        <v>0</v>
      </c>
      <c r="BX122" s="10">
        <f t="shared" si="147"/>
        <v>0.46179999999998245</v>
      </c>
      <c r="BY122" s="24">
        <f t="shared" si="148"/>
        <v>-0.46179999999998245</v>
      </c>
      <c r="BZ122" s="41">
        <f t="shared" si="193"/>
        <v>219</v>
      </c>
      <c r="CA122" s="42">
        <v>223</v>
      </c>
      <c r="CB122" s="41">
        <f t="shared" si="181"/>
        <v>4</v>
      </c>
      <c r="CC122" s="24">
        <f t="shared" si="182"/>
        <v>278.53820000000002</v>
      </c>
      <c r="CD122" s="8">
        <v>228.31</v>
      </c>
      <c r="CE122" s="9">
        <f t="shared" si="246"/>
        <v>50.228200000000001</v>
      </c>
      <c r="CF122" s="8">
        <f t="shared" si="249"/>
        <v>0</v>
      </c>
      <c r="CG122" s="10">
        <v>278</v>
      </c>
      <c r="CH122" s="2">
        <f t="shared" si="149"/>
        <v>0.53820000000001755</v>
      </c>
      <c r="CJ122" s="41">
        <f t="shared" si="184"/>
        <v>223</v>
      </c>
      <c r="CK122" s="42">
        <v>227</v>
      </c>
      <c r="CL122" s="42">
        <f t="shared" si="185"/>
        <v>4</v>
      </c>
      <c r="CM122" s="8">
        <v>107.71</v>
      </c>
      <c r="CN122" s="9">
        <f t="shared" si="150"/>
        <v>23.696199999999997</v>
      </c>
      <c r="CO122" s="8">
        <f t="shared" si="250"/>
        <v>0</v>
      </c>
      <c r="CP122" s="8">
        <f t="shared" si="250"/>
        <v>0</v>
      </c>
      <c r="CQ122" s="10">
        <f>SUMIF('BANCO JUN'!$B$2:$B$300,'EDC GENERAL'!$B122,'BANCO JUN'!$E$2:$E$300)</f>
        <v>0</v>
      </c>
      <c r="CR122" s="2">
        <f t="shared" si="151"/>
        <v>131.40619999999998</v>
      </c>
      <c r="CT122" s="10">
        <v>29</v>
      </c>
      <c r="CU122" s="42">
        <v>37</v>
      </c>
      <c r="CV122" s="42">
        <f t="shared" si="152"/>
        <v>8</v>
      </c>
      <c r="CW122" s="8">
        <f t="shared" si="251"/>
        <v>17</v>
      </c>
      <c r="CX122" s="8">
        <f t="shared" si="153"/>
        <v>136</v>
      </c>
      <c r="CY122" s="8">
        <f t="shared" si="251"/>
        <v>80</v>
      </c>
      <c r="CZ122" s="8">
        <f t="shared" si="251"/>
        <v>49</v>
      </c>
      <c r="DA122" s="10">
        <f>SUMIF('BANCO JUL'!$B$2:$B$300,'EDC GENERAL'!$B122,'BANCO JUL'!$E$2:$E$300)</f>
        <v>0</v>
      </c>
      <c r="DB122" s="10">
        <f>DA122-SUM(CX122:CZ122)</f>
        <v>-265</v>
      </c>
      <c r="DD122" s="42">
        <v>37</v>
      </c>
      <c r="DE122" s="42">
        <v>42</v>
      </c>
      <c r="DF122" s="42">
        <f t="shared" si="155"/>
        <v>5</v>
      </c>
      <c r="DG122" s="8">
        <f t="shared" si="252"/>
        <v>15</v>
      </c>
      <c r="DH122" s="8">
        <f t="shared" si="156"/>
        <v>75</v>
      </c>
      <c r="DI122" s="8">
        <f t="shared" si="252"/>
        <v>80</v>
      </c>
      <c r="DJ122" s="8">
        <f t="shared" si="252"/>
        <v>17</v>
      </c>
      <c r="DK122" s="10">
        <f>SUMIF('BANCO JUL'!$B$2:$B$300,'EDC GENERAL'!$B122,'BANCO JUL'!$E$2:$E$300)</f>
        <v>0</v>
      </c>
      <c r="DL122" s="10">
        <f>DK122-SUM(DH122:DJ122)</f>
        <v>-172</v>
      </c>
      <c r="DN122" s="42">
        <v>42</v>
      </c>
      <c r="DO122" s="42">
        <v>50</v>
      </c>
      <c r="DP122" s="42">
        <f t="shared" si="158"/>
        <v>8</v>
      </c>
      <c r="DQ122" s="8">
        <f t="shared" si="253"/>
        <v>16</v>
      </c>
      <c r="DR122" s="8">
        <f t="shared" si="159"/>
        <v>128</v>
      </c>
      <c r="DS122" s="8">
        <f t="shared" si="253"/>
        <v>80</v>
      </c>
      <c r="DT122" s="8">
        <f t="shared" si="253"/>
        <v>63</v>
      </c>
      <c r="DU122" s="10">
        <f>SUMIF('BANCO JUL'!$B$2:$B$300,'EDC GENERAL'!$B122,'BANCO JUL'!$E$2:$E$300)</f>
        <v>0</v>
      </c>
      <c r="DV122" s="10">
        <f>DU122-SUM(DR122:DT122)</f>
        <v>-271</v>
      </c>
      <c r="DX122" s="42">
        <v>50</v>
      </c>
      <c r="DY122" s="42">
        <v>58</v>
      </c>
      <c r="DZ122" s="42">
        <f t="shared" si="161"/>
        <v>8</v>
      </c>
      <c r="EA122" s="8">
        <f t="shared" si="254"/>
        <v>15</v>
      </c>
      <c r="EB122" s="8">
        <f t="shared" si="162"/>
        <v>120</v>
      </c>
      <c r="EC122" s="8">
        <f t="shared" si="254"/>
        <v>80</v>
      </c>
      <c r="ED122" s="8">
        <f t="shared" si="254"/>
        <v>64</v>
      </c>
      <c r="EE122" s="10">
        <f>SUMIF('BANCO JUL'!$B$2:$B$300,'EDC GENERAL'!$B122,'BANCO JUL'!$E$2:$E$300)</f>
        <v>0</v>
      </c>
      <c r="EF122" s="10">
        <f>EE122-SUM(EB122:ED122)</f>
        <v>-264</v>
      </c>
      <c r="EG122" s="24"/>
      <c r="EH122" s="42">
        <v>58</v>
      </c>
      <c r="EI122" s="42">
        <v>61.1</v>
      </c>
      <c r="EJ122" s="41">
        <f t="shared" si="164"/>
        <v>3.1000000000000014</v>
      </c>
      <c r="EK122" s="8">
        <f t="shared" si="255"/>
        <v>13.01</v>
      </c>
      <c r="EL122" s="8">
        <f t="shared" si="165"/>
        <v>40.331000000000017</v>
      </c>
      <c r="EM122" s="8">
        <f t="shared" si="255"/>
        <v>80</v>
      </c>
      <c r="EN122" s="8">
        <f t="shared" si="255"/>
        <v>21.79</v>
      </c>
      <c r="EO122" s="10">
        <f>SUMIF('BANCO NOV'!$B$2:$B$300,'EDC GENERAL'!$B122,'BANCO NOV'!$E$2:$E$300)</f>
        <v>0</v>
      </c>
      <c r="EP122" s="10">
        <f t="shared" si="166"/>
        <v>-142.12100000000001</v>
      </c>
      <c r="EQ122" s="24">
        <f t="shared" si="167"/>
        <v>142.12100000000001</v>
      </c>
      <c r="ER122" s="42">
        <v>61.1</v>
      </c>
      <c r="ES122" s="42">
        <v>65.840999999999994</v>
      </c>
      <c r="ET122" s="42">
        <f t="shared" si="168"/>
        <v>4.7409999999999926</v>
      </c>
      <c r="EU122" s="8">
        <f t="shared" si="256"/>
        <v>19.78</v>
      </c>
      <c r="EV122" s="8">
        <f t="shared" si="169"/>
        <v>93.776979999999853</v>
      </c>
      <c r="EW122" s="8">
        <f t="shared" si="256"/>
        <v>80</v>
      </c>
      <c r="EX122" s="8">
        <f t="shared" si="256"/>
        <v>62.02</v>
      </c>
      <c r="EY122" s="10">
        <f>SUMIF('BANCO DIC'!$B$2:$B$300,'EDC GENERAL'!$B122,'BANCO DIC'!$E$2:$E$300)</f>
        <v>0</v>
      </c>
      <c r="EZ122" s="10">
        <f t="shared" si="170"/>
        <v>-235.79697999999988</v>
      </c>
      <c r="FA122" s="24">
        <f t="shared" si="171"/>
        <v>235.79697999999988</v>
      </c>
      <c r="FB122" s="42">
        <v>65.840999999999994</v>
      </c>
      <c r="FC122" s="42">
        <v>71.58</v>
      </c>
      <c r="FD122" s="42">
        <f t="shared" si="172"/>
        <v>5.7390000000000043</v>
      </c>
      <c r="FE122" s="8">
        <f t="shared" si="257"/>
        <v>14.68234064785789</v>
      </c>
      <c r="FF122" s="8">
        <f t="shared" si="173"/>
        <v>84.261952978056499</v>
      </c>
      <c r="FG122" s="8">
        <f t="shared" si="257"/>
        <v>80</v>
      </c>
      <c r="FH122" s="8">
        <f t="shared" si="257"/>
        <v>26.942462147335423</v>
      </c>
      <c r="FI122" s="10">
        <f>SUMIF('BANCO DIC'!$B$2:$B$300,'EDC GENERAL'!$B122,'BANCO DIC'!$E$2:$E$300)</f>
        <v>0</v>
      </c>
      <c r="FJ122" s="10">
        <f t="shared" si="174"/>
        <v>-191.20441512539193</v>
      </c>
      <c r="FK122" s="24">
        <f t="shared" si="175"/>
        <v>191.20441512539193</v>
      </c>
      <c r="FL122" s="42">
        <v>71.58</v>
      </c>
      <c r="FM122" s="42"/>
      <c r="FN122" s="42">
        <f t="shared" si="176"/>
        <v>-71.58</v>
      </c>
      <c r="FO122" s="8">
        <f t="shared" si="258"/>
        <v>19.78</v>
      </c>
      <c r="FP122" s="8">
        <f t="shared" si="177"/>
        <v>-1415.8524</v>
      </c>
      <c r="FQ122" s="8">
        <f t="shared" si="258"/>
        <v>80</v>
      </c>
      <c r="FR122" s="8">
        <f t="shared" si="258"/>
        <v>62.02</v>
      </c>
      <c r="FS122" s="10">
        <f>SUMIF('BANCO DIC'!$B$2:$B$300,'EDC GENERAL'!$B122,'BANCO DIC'!$E$2:$E$300)</f>
        <v>0</v>
      </c>
      <c r="FT122" s="10">
        <f t="shared" si="178"/>
        <v>1273.8324</v>
      </c>
    </row>
    <row r="123" spans="1:176" ht="15.75" outlineLevel="1" thickBot="1" x14ac:dyDescent="0.3">
      <c r="A123" s="11" t="s">
        <v>356</v>
      </c>
      <c r="B123" s="74" t="s">
        <v>356</v>
      </c>
      <c r="C123" s="66"/>
      <c r="D123" s="12"/>
      <c r="E123" s="12"/>
      <c r="F123" s="63"/>
      <c r="G123" s="74"/>
      <c r="H123" s="74"/>
      <c r="I123" s="63"/>
      <c r="J123" s="66"/>
      <c r="L123" s="66"/>
      <c r="M123" s="12"/>
      <c r="N123" s="12"/>
      <c r="O123" s="63"/>
      <c r="P123" s="74"/>
      <c r="Q123" s="74"/>
      <c r="R123" s="63"/>
      <c r="S123" s="66"/>
      <c r="V123" s="13"/>
      <c r="W123" s="13"/>
      <c r="X123" s="13"/>
      <c r="Y123" s="13"/>
      <c r="Z123" s="13"/>
      <c r="AA123" s="13"/>
      <c r="AC123" s="74">
        <v>1.0900000000000001</v>
      </c>
      <c r="AD123" s="8"/>
      <c r="AE123" s="8"/>
      <c r="AF123" s="8"/>
      <c r="AG123" s="8"/>
      <c r="AH123" s="8"/>
      <c r="AI123" s="10">
        <f t="shared" si="245"/>
        <v>0</v>
      </c>
      <c r="AJ123" s="74"/>
      <c r="AK123" s="32">
        <f t="shared" si="231"/>
        <v>1.0900000000000001</v>
      </c>
      <c r="AL123" s="54">
        <v>1000</v>
      </c>
      <c r="AM123" s="55">
        <v>538</v>
      </c>
      <c r="AN123" s="41">
        <v>500</v>
      </c>
      <c r="AO123" s="9">
        <v>500</v>
      </c>
      <c r="AP123" s="8"/>
      <c r="AQ123" s="8"/>
      <c r="AR123" s="8">
        <v>-2538</v>
      </c>
      <c r="AS123" s="2">
        <f t="shared" si="186"/>
        <v>2538</v>
      </c>
      <c r="AT123" s="2">
        <f t="shared" si="187"/>
        <v>0</v>
      </c>
      <c r="AU123" s="24">
        <f t="shared" si="138"/>
        <v>-2538</v>
      </c>
      <c r="AV123" s="54">
        <v>79</v>
      </c>
      <c r="AW123" s="54">
        <v>82</v>
      </c>
      <c r="AX123" s="41">
        <f t="shared" si="247"/>
        <v>3</v>
      </c>
      <c r="AY123" s="8">
        <v>24.71</v>
      </c>
      <c r="AZ123" s="9">
        <f t="shared" si="188"/>
        <v>74.13</v>
      </c>
      <c r="BA123" s="9">
        <v>183</v>
      </c>
      <c r="BB123" s="8">
        <v>-257</v>
      </c>
      <c r="BC123" s="2">
        <f t="shared" si="139"/>
        <v>257.13</v>
      </c>
      <c r="BD123" s="2">
        <f t="shared" si="140"/>
        <v>0.12999999999999545</v>
      </c>
      <c r="BE123" s="24">
        <f t="shared" si="141"/>
        <v>0.12999999999999545</v>
      </c>
      <c r="BF123" s="42">
        <f t="shared" si="248"/>
        <v>82</v>
      </c>
      <c r="BG123" s="41">
        <v>84</v>
      </c>
      <c r="BH123" s="41">
        <f t="shared" si="142"/>
        <v>2</v>
      </c>
      <c r="BI123" s="9">
        <f t="shared" si="190"/>
        <v>244.488</v>
      </c>
      <c r="BJ123" s="9">
        <v>200.4</v>
      </c>
      <c r="BK123" s="9">
        <f t="shared" si="191"/>
        <v>44.088000000000001</v>
      </c>
      <c r="BL123" s="9">
        <v>-244</v>
      </c>
      <c r="BM123" s="10">
        <f>SUMIF(ENERO!$B$2:$B$900,'EDC GENERAL'!$B123,ENERO!$E$2:$E$900)</f>
        <v>0</v>
      </c>
      <c r="BN123" s="10">
        <f t="shared" si="143"/>
        <v>-0.48799999999999955</v>
      </c>
      <c r="BO123" s="24">
        <f t="shared" si="144"/>
        <v>0.48799999999999955</v>
      </c>
      <c r="BP123" s="41">
        <f t="shared" si="180"/>
        <v>84</v>
      </c>
      <c r="BQ123" s="41">
        <v>87</v>
      </c>
      <c r="BR123" s="41">
        <f t="shared" si="145"/>
        <v>3</v>
      </c>
      <c r="BS123" s="9">
        <f t="shared" si="192"/>
        <v>261.22640000000001</v>
      </c>
      <c r="BT123" s="9">
        <v>214.12</v>
      </c>
      <c r="BU123" s="9">
        <f t="shared" si="146"/>
        <v>47.106400000000001</v>
      </c>
      <c r="BV123" s="9">
        <v>-261</v>
      </c>
      <c r="BW123" s="10">
        <f>SUMIF(ENERO!$B$2:$B$900,'EDC GENERAL'!$B123,ENERO!$E$2:$E$900)</f>
        <v>0</v>
      </c>
      <c r="BX123" s="10">
        <f t="shared" si="147"/>
        <v>-0.22640000000001237</v>
      </c>
      <c r="BY123" s="24">
        <f t="shared" si="148"/>
        <v>0.22640000000001237</v>
      </c>
      <c r="BZ123" s="41">
        <f t="shared" si="193"/>
        <v>87</v>
      </c>
      <c r="CA123" s="42">
        <v>90</v>
      </c>
      <c r="CB123" s="41">
        <f t="shared" si="181"/>
        <v>3</v>
      </c>
      <c r="CC123" s="24">
        <f t="shared" si="182"/>
        <v>261.32399999999996</v>
      </c>
      <c r="CD123" s="8">
        <v>214.2</v>
      </c>
      <c r="CE123" s="9">
        <f t="shared" si="246"/>
        <v>47.123999999999995</v>
      </c>
      <c r="CF123" s="8">
        <f t="shared" si="249"/>
        <v>0</v>
      </c>
      <c r="CG123" s="10">
        <v>261</v>
      </c>
      <c r="CH123" s="2">
        <f t="shared" si="149"/>
        <v>0.32399999999995543</v>
      </c>
      <c r="CJ123" s="41">
        <f t="shared" si="184"/>
        <v>90</v>
      </c>
      <c r="CK123" s="42">
        <v>92</v>
      </c>
      <c r="CL123" s="42">
        <f t="shared" si="185"/>
        <v>2</v>
      </c>
      <c r="CM123" s="8">
        <v>79.44</v>
      </c>
      <c r="CN123" s="9">
        <f t="shared" si="150"/>
        <v>17.476800000000001</v>
      </c>
      <c r="CO123" s="8">
        <f t="shared" si="250"/>
        <v>0</v>
      </c>
      <c r="CP123" s="8">
        <f t="shared" si="250"/>
        <v>0</v>
      </c>
      <c r="CQ123" s="10">
        <f>SUMIF('BANCO JUN'!$B$2:$B$300,'EDC GENERAL'!$B123,'BANCO JUN'!$E$2:$E$300)</f>
        <v>0</v>
      </c>
      <c r="CR123" s="2">
        <f t="shared" si="151"/>
        <v>96.916799999999995</v>
      </c>
      <c r="CT123" s="10">
        <v>20</v>
      </c>
      <c r="CU123" s="42">
        <v>25</v>
      </c>
      <c r="CV123" s="42">
        <f t="shared" si="152"/>
        <v>5</v>
      </c>
      <c r="CW123" s="8">
        <f t="shared" si="251"/>
        <v>17</v>
      </c>
      <c r="CX123" s="8">
        <f t="shared" si="153"/>
        <v>85</v>
      </c>
      <c r="CY123" s="8">
        <f t="shared" si="251"/>
        <v>80</v>
      </c>
      <c r="CZ123" s="8">
        <f t="shared" si="251"/>
        <v>49</v>
      </c>
      <c r="DA123" s="10">
        <f>SUMIF('BANCO JUL'!$B$2:$B$300,'EDC GENERAL'!$B123,'BANCO JUL'!$E$2:$E$300)</f>
        <v>0</v>
      </c>
      <c r="DB123" s="10">
        <f t="shared" si="154"/>
        <v>-214</v>
      </c>
      <c r="DD123" s="42">
        <v>25</v>
      </c>
      <c r="DE123" s="42">
        <v>29</v>
      </c>
      <c r="DF123" s="42">
        <f t="shared" si="155"/>
        <v>4</v>
      </c>
      <c r="DG123" s="8">
        <f t="shared" si="252"/>
        <v>15</v>
      </c>
      <c r="DH123" s="8">
        <f t="shared" si="156"/>
        <v>60</v>
      </c>
      <c r="DI123" s="8">
        <f t="shared" si="252"/>
        <v>80</v>
      </c>
      <c r="DJ123" s="8">
        <f t="shared" si="252"/>
        <v>17</v>
      </c>
      <c r="DK123" s="10">
        <f>SUMIF('BANCO JUL'!$B$2:$B$300,'EDC GENERAL'!$B123,'BANCO JUL'!$E$2:$E$300)</f>
        <v>0</v>
      </c>
      <c r="DL123" s="10">
        <f t="shared" ref="DL123:DL133" si="259">DK123-SUM(DH123:DJ123)</f>
        <v>-157</v>
      </c>
      <c r="DN123" s="42">
        <v>29</v>
      </c>
      <c r="DO123" s="42">
        <v>32</v>
      </c>
      <c r="DP123" s="42">
        <f t="shared" si="158"/>
        <v>3</v>
      </c>
      <c r="DQ123" s="8">
        <f t="shared" si="253"/>
        <v>16</v>
      </c>
      <c r="DR123" s="8">
        <f t="shared" si="159"/>
        <v>48</v>
      </c>
      <c r="DS123" s="8">
        <f t="shared" si="253"/>
        <v>80</v>
      </c>
      <c r="DT123" s="8">
        <f t="shared" si="253"/>
        <v>63</v>
      </c>
      <c r="DU123" s="10">
        <f>SUMIF('BANCO JUL'!$B$2:$B$300,'EDC GENERAL'!$B123,'BANCO JUL'!$E$2:$E$300)</f>
        <v>0</v>
      </c>
      <c r="DV123" s="10">
        <f t="shared" ref="DV123:DV135" si="260">DU123-SUM(DR123:DT123)</f>
        <v>-191</v>
      </c>
      <c r="DX123" s="42">
        <v>32</v>
      </c>
      <c r="DY123" s="42">
        <v>35</v>
      </c>
      <c r="DZ123" s="42">
        <f t="shared" si="161"/>
        <v>3</v>
      </c>
      <c r="EA123" s="8">
        <f t="shared" si="254"/>
        <v>15</v>
      </c>
      <c r="EB123" s="8">
        <f t="shared" si="162"/>
        <v>45</v>
      </c>
      <c r="EC123" s="8">
        <f t="shared" si="254"/>
        <v>80</v>
      </c>
      <c r="ED123" s="8">
        <f t="shared" si="254"/>
        <v>64</v>
      </c>
      <c r="EE123" s="10">
        <f>SUMIF('BANCO JUL'!$B$2:$B$300,'EDC GENERAL'!$B123,'BANCO JUL'!$E$2:$E$300)</f>
        <v>0</v>
      </c>
      <c r="EF123" s="10">
        <f t="shared" ref="EF123:EF136" si="261">EE123-SUM(EB123:ED123)</f>
        <v>-189</v>
      </c>
      <c r="EG123" s="24"/>
      <c r="EH123" s="42">
        <v>35</v>
      </c>
      <c r="EI123" s="42">
        <v>38.21</v>
      </c>
      <c r="EJ123" s="41">
        <f t="shared" si="164"/>
        <v>3.2100000000000009</v>
      </c>
      <c r="EK123" s="8">
        <f t="shared" si="255"/>
        <v>13.01</v>
      </c>
      <c r="EL123" s="8">
        <f t="shared" si="165"/>
        <v>41.762100000000011</v>
      </c>
      <c r="EM123" s="8">
        <f t="shared" si="255"/>
        <v>80</v>
      </c>
      <c r="EN123" s="8">
        <f t="shared" si="255"/>
        <v>21.79</v>
      </c>
      <c r="EO123" s="10">
        <f>SUMIF('BANCO NOV'!$B$2:$B$300,'EDC GENERAL'!$B123,'BANCO NOV'!$E$2:$E$300)</f>
        <v>0</v>
      </c>
      <c r="EP123" s="10">
        <f t="shared" si="166"/>
        <v>-143.5521</v>
      </c>
      <c r="EQ123" s="24">
        <f t="shared" si="167"/>
        <v>143.5521</v>
      </c>
      <c r="ER123" s="42">
        <v>38.21</v>
      </c>
      <c r="ES123" s="42">
        <v>40.090000000000003</v>
      </c>
      <c r="ET123" s="42">
        <f t="shared" si="168"/>
        <v>1.8800000000000026</v>
      </c>
      <c r="EU123" s="8">
        <f t="shared" si="256"/>
        <v>19.78</v>
      </c>
      <c r="EV123" s="8">
        <f t="shared" si="169"/>
        <v>37.186400000000056</v>
      </c>
      <c r="EW123" s="8">
        <f t="shared" si="256"/>
        <v>80</v>
      </c>
      <c r="EX123" s="8">
        <f t="shared" si="256"/>
        <v>62.02</v>
      </c>
      <c r="EY123" s="10">
        <f>SUMIF('BANCO DIC'!$B$2:$B$300,'EDC GENERAL'!$B123,'BANCO DIC'!$E$2:$E$300)</f>
        <v>0</v>
      </c>
      <c r="EZ123" s="10">
        <f t="shared" si="170"/>
        <v>-179.20640000000006</v>
      </c>
      <c r="FA123" s="24">
        <f t="shared" si="171"/>
        <v>179.20640000000006</v>
      </c>
      <c r="FB123" s="42">
        <v>40.090000000000003</v>
      </c>
      <c r="FC123" s="42">
        <v>42.56</v>
      </c>
      <c r="FD123" s="42">
        <f t="shared" si="172"/>
        <v>2.4699999999999989</v>
      </c>
      <c r="FE123" s="8">
        <f t="shared" si="257"/>
        <v>14.68234064785789</v>
      </c>
      <c r="FF123" s="8">
        <f t="shared" si="173"/>
        <v>36.265381400208973</v>
      </c>
      <c r="FG123" s="8">
        <f t="shared" si="257"/>
        <v>80</v>
      </c>
      <c r="FH123" s="8">
        <f t="shared" si="257"/>
        <v>26.942462147335423</v>
      </c>
      <c r="FI123" s="10">
        <f>SUMIF('BANCO DIC'!$B$2:$B$300,'EDC GENERAL'!$B123,'BANCO DIC'!$E$2:$E$300)</f>
        <v>0</v>
      </c>
      <c r="FJ123" s="10">
        <f t="shared" si="174"/>
        <v>-143.2078435475444</v>
      </c>
      <c r="FK123" s="24">
        <f t="shared" si="175"/>
        <v>143.2078435475444</v>
      </c>
      <c r="FL123" s="42">
        <v>42.56</v>
      </c>
      <c r="FM123" s="42"/>
      <c r="FN123" s="42">
        <f t="shared" si="176"/>
        <v>-42.56</v>
      </c>
      <c r="FO123" s="8">
        <f t="shared" si="258"/>
        <v>19.78</v>
      </c>
      <c r="FP123" s="8">
        <f t="shared" si="177"/>
        <v>-841.83680000000004</v>
      </c>
      <c r="FQ123" s="8">
        <f t="shared" si="258"/>
        <v>80</v>
      </c>
      <c r="FR123" s="8">
        <f t="shared" si="258"/>
        <v>62.02</v>
      </c>
      <c r="FS123" s="10">
        <f>SUMIF('BANCO DIC'!$B$2:$B$300,'EDC GENERAL'!$B123,'BANCO DIC'!$E$2:$E$300)</f>
        <v>0</v>
      </c>
      <c r="FT123" s="10">
        <f t="shared" si="178"/>
        <v>699.81680000000006</v>
      </c>
    </row>
    <row r="124" spans="1:176" ht="10.9" customHeight="1" outlineLevel="1" thickBot="1" x14ac:dyDescent="0.3">
      <c r="A124" s="11" t="s">
        <v>357</v>
      </c>
      <c r="B124" s="74" t="s">
        <v>357</v>
      </c>
      <c r="C124" s="66"/>
      <c r="D124" s="12"/>
      <c r="E124" s="12"/>
      <c r="F124" s="63"/>
      <c r="G124" s="74"/>
      <c r="H124" s="74"/>
      <c r="I124" s="63"/>
      <c r="J124" s="66"/>
      <c r="L124" s="66"/>
      <c r="M124" s="12"/>
      <c r="N124" s="12"/>
      <c r="O124" s="63"/>
      <c r="P124" s="74"/>
      <c r="Q124" s="74"/>
      <c r="R124" s="63"/>
      <c r="S124" s="66"/>
      <c r="V124" s="13"/>
      <c r="W124" s="13"/>
      <c r="X124" s="13"/>
      <c r="Y124" s="13"/>
      <c r="Z124" s="13"/>
      <c r="AA124" s="13"/>
      <c r="AC124" s="74">
        <v>1.1000000000000001</v>
      </c>
      <c r="AD124" s="8"/>
      <c r="AE124" s="8"/>
      <c r="AF124" s="8"/>
      <c r="AG124" s="8"/>
      <c r="AH124" s="8"/>
      <c r="AI124" s="10">
        <f t="shared" si="245"/>
        <v>0</v>
      </c>
      <c r="AJ124" s="74"/>
      <c r="AK124" s="32">
        <f t="shared" si="231"/>
        <v>1.1000000000000001</v>
      </c>
      <c r="AL124" s="54">
        <v>1000</v>
      </c>
      <c r="AM124" s="55">
        <v>538</v>
      </c>
      <c r="AN124" s="41">
        <v>500</v>
      </c>
      <c r="AO124" s="9">
        <v>500</v>
      </c>
      <c r="AP124" s="8"/>
      <c r="AQ124" s="8"/>
      <c r="AR124" s="8">
        <v>-2538</v>
      </c>
      <c r="AS124" s="2">
        <f t="shared" si="186"/>
        <v>2538</v>
      </c>
      <c r="AT124" s="2">
        <f t="shared" si="187"/>
        <v>0</v>
      </c>
      <c r="AU124" s="24">
        <f t="shared" si="138"/>
        <v>-2538</v>
      </c>
      <c r="AV124" s="54">
        <v>294</v>
      </c>
      <c r="AW124" s="54">
        <v>301</v>
      </c>
      <c r="AX124" s="41">
        <f t="shared" si="247"/>
        <v>7</v>
      </c>
      <c r="AY124" s="8">
        <v>24.71</v>
      </c>
      <c r="AZ124" s="9">
        <f t="shared" si="188"/>
        <v>172.97</v>
      </c>
      <c r="BA124" s="9">
        <v>183</v>
      </c>
      <c r="BB124" s="8">
        <v>-356</v>
      </c>
      <c r="BC124" s="2">
        <f t="shared" si="139"/>
        <v>355.97</v>
      </c>
      <c r="BD124" s="2">
        <f t="shared" si="140"/>
        <v>-2.9999999999972715E-2</v>
      </c>
      <c r="BE124" s="24">
        <f t="shared" si="141"/>
        <v>-2.9999999999972715E-2</v>
      </c>
      <c r="BF124" s="42">
        <f t="shared" si="248"/>
        <v>301</v>
      </c>
      <c r="BG124" s="41">
        <v>313</v>
      </c>
      <c r="BH124" s="41">
        <f t="shared" si="142"/>
        <v>12</v>
      </c>
      <c r="BI124" s="9">
        <f t="shared" si="190"/>
        <v>436.9674</v>
      </c>
      <c r="BJ124" s="9">
        <v>358.17</v>
      </c>
      <c r="BK124" s="9">
        <f t="shared" si="191"/>
        <v>78.79740000000001</v>
      </c>
      <c r="BL124" s="9">
        <v>-437</v>
      </c>
      <c r="BM124" s="10">
        <f>SUMIF(ENERO!$B$2:$B$900,'EDC GENERAL'!$B124,ENERO!$E$2:$E$900)</f>
        <v>0</v>
      </c>
      <c r="BN124" s="10">
        <f t="shared" si="143"/>
        <v>3.2600000000002183E-2</v>
      </c>
      <c r="BO124" s="24">
        <f t="shared" si="144"/>
        <v>-3.2600000000002183E-2</v>
      </c>
      <c r="BP124" s="41">
        <f t="shared" si="180"/>
        <v>313</v>
      </c>
      <c r="BQ124" s="41">
        <v>326</v>
      </c>
      <c r="BR124" s="41">
        <f t="shared" si="145"/>
        <v>13</v>
      </c>
      <c r="BS124" s="9">
        <f t="shared" si="192"/>
        <v>458.26859999999999</v>
      </c>
      <c r="BT124" s="9">
        <v>375.63</v>
      </c>
      <c r="BU124" s="9">
        <f t="shared" si="146"/>
        <v>82.638599999999997</v>
      </c>
      <c r="BV124" s="9">
        <v>-458</v>
      </c>
      <c r="BW124" s="10">
        <f>SUMIF(ENERO!$B$2:$B$900,'EDC GENERAL'!$B124,ENERO!$E$2:$E$900)</f>
        <v>0</v>
      </c>
      <c r="BX124" s="10">
        <f t="shared" si="147"/>
        <v>-0.26859999999999218</v>
      </c>
      <c r="BY124" s="24">
        <f t="shared" si="148"/>
        <v>0.26859999999999218</v>
      </c>
      <c r="BZ124" s="41">
        <f t="shared" si="193"/>
        <v>326</v>
      </c>
      <c r="CA124" s="42">
        <v>337</v>
      </c>
      <c r="CB124" s="41">
        <f t="shared" si="181"/>
        <v>11</v>
      </c>
      <c r="CC124" s="24">
        <f t="shared" si="182"/>
        <v>416.12979999999999</v>
      </c>
      <c r="CD124" s="8">
        <v>341.09</v>
      </c>
      <c r="CE124" s="9">
        <f t="shared" si="246"/>
        <v>75.0398</v>
      </c>
      <c r="CF124" s="8">
        <f t="shared" si="249"/>
        <v>0</v>
      </c>
      <c r="CG124" s="10">
        <f>SUMIF('BANCO MAY'!$B$2:$B$300,'EDC GENERAL'!$B124,'BANCO MAY'!$E$2:$E$300)</f>
        <v>0</v>
      </c>
      <c r="CH124" s="2">
        <f t="shared" si="149"/>
        <v>416.12979999999999</v>
      </c>
      <c r="CJ124" s="41">
        <f t="shared" si="184"/>
        <v>337</v>
      </c>
      <c r="CK124" s="42">
        <v>349</v>
      </c>
      <c r="CL124" s="42">
        <f t="shared" si="185"/>
        <v>12</v>
      </c>
      <c r="CM124" s="8">
        <v>239.28</v>
      </c>
      <c r="CN124" s="9">
        <f t="shared" si="150"/>
        <v>52.641600000000004</v>
      </c>
      <c r="CO124" s="8">
        <f t="shared" si="250"/>
        <v>0</v>
      </c>
      <c r="CP124" s="8">
        <f t="shared" si="250"/>
        <v>0</v>
      </c>
      <c r="CQ124" s="10">
        <f>SUMIF('BANCO JUN'!$B$2:$B$300,'EDC GENERAL'!$B124,'BANCO JUN'!$E$2:$E$300)</f>
        <v>0</v>
      </c>
      <c r="CR124" s="2">
        <f t="shared" si="151"/>
        <v>291.92160000000001</v>
      </c>
      <c r="CT124" s="10">
        <v>23</v>
      </c>
      <c r="CU124" s="42">
        <v>29</v>
      </c>
      <c r="CV124" s="42">
        <f t="shared" si="152"/>
        <v>6</v>
      </c>
      <c r="CW124" s="8">
        <f t="shared" si="251"/>
        <v>17</v>
      </c>
      <c r="CX124" s="8">
        <f t="shared" si="153"/>
        <v>102</v>
      </c>
      <c r="CY124" s="8">
        <f t="shared" si="251"/>
        <v>80</v>
      </c>
      <c r="CZ124" s="8">
        <f t="shared" si="251"/>
        <v>49</v>
      </c>
      <c r="DA124" s="10">
        <f>SUMIF('BANCO JUL'!$B$2:$B$300,'EDC GENERAL'!$B124,'BANCO JUL'!$E$2:$E$300)</f>
        <v>0</v>
      </c>
      <c r="DB124" s="10">
        <f t="shared" si="154"/>
        <v>-231</v>
      </c>
      <c r="DD124" s="42">
        <v>29</v>
      </c>
      <c r="DE124" s="42">
        <v>34</v>
      </c>
      <c r="DF124" s="42">
        <f t="shared" si="155"/>
        <v>5</v>
      </c>
      <c r="DG124" s="8">
        <f t="shared" si="252"/>
        <v>15</v>
      </c>
      <c r="DH124" s="8">
        <f t="shared" si="156"/>
        <v>75</v>
      </c>
      <c r="DI124" s="8">
        <f t="shared" si="252"/>
        <v>80</v>
      </c>
      <c r="DJ124" s="8">
        <f t="shared" si="252"/>
        <v>17</v>
      </c>
      <c r="DK124" s="10">
        <f>SUMIF('BANCO JUL'!$B$2:$B$300,'EDC GENERAL'!$B124,'BANCO JUL'!$E$2:$E$300)</f>
        <v>0</v>
      </c>
      <c r="DL124" s="10">
        <f t="shared" si="259"/>
        <v>-172</v>
      </c>
      <c r="DN124" s="42">
        <v>34</v>
      </c>
      <c r="DO124" s="42">
        <v>39</v>
      </c>
      <c r="DP124" s="42">
        <f t="shared" si="158"/>
        <v>5</v>
      </c>
      <c r="DQ124" s="8">
        <f t="shared" si="253"/>
        <v>16</v>
      </c>
      <c r="DR124" s="8">
        <f t="shared" si="159"/>
        <v>80</v>
      </c>
      <c r="DS124" s="8">
        <f t="shared" si="253"/>
        <v>80</v>
      </c>
      <c r="DT124" s="8">
        <f t="shared" si="253"/>
        <v>63</v>
      </c>
      <c r="DU124" s="10">
        <f>SUMIF('BANCO JUL'!$B$2:$B$300,'EDC GENERAL'!$B124,'BANCO JUL'!$E$2:$E$300)</f>
        <v>0</v>
      </c>
      <c r="DV124" s="10">
        <f t="shared" si="260"/>
        <v>-223</v>
      </c>
      <c r="DX124" s="42">
        <v>39</v>
      </c>
      <c r="DY124" s="42">
        <v>44</v>
      </c>
      <c r="DZ124" s="42">
        <f t="shared" si="161"/>
        <v>5</v>
      </c>
      <c r="EA124" s="8">
        <f t="shared" si="254"/>
        <v>15</v>
      </c>
      <c r="EB124" s="8">
        <f t="shared" si="162"/>
        <v>75</v>
      </c>
      <c r="EC124" s="8">
        <f t="shared" si="254"/>
        <v>80</v>
      </c>
      <c r="ED124" s="8">
        <f t="shared" si="254"/>
        <v>64</v>
      </c>
      <c r="EE124" s="10">
        <f>SUMIF('BANCO JUL'!$B$2:$B$300,'EDC GENERAL'!$B124,'BANCO JUL'!$E$2:$E$300)</f>
        <v>0</v>
      </c>
      <c r="EF124" s="10">
        <f t="shared" si="261"/>
        <v>-219</v>
      </c>
      <c r="EG124" s="24"/>
      <c r="EH124" s="42">
        <v>44</v>
      </c>
      <c r="EI124" s="42">
        <v>49.04</v>
      </c>
      <c r="EJ124" s="41">
        <f t="shared" si="164"/>
        <v>5.0399999999999991</v>
      </c>
      <c r="EK124" s="8">
        <f t="shared" si="255"/>
        <v>13.01</v>
      </c>
      <c r="EL124" s="8">
        <f t="shared" si="165"/>
        <v>65.570399999999992</v>
      </c>
      <c r="EM124" s="8">
        <f t="shared" si="255"/>
        <v>80</v>
      </c>
      <c r="EN124" s="8">
        <f t="shared" si="255"/>
        <v>21.79</v>
      </c>
      <c r="EO124" s="10">
        <f>SUMIF('BANCO NOV'!$B$2:$B$300,'EDC GENERAL'!$B124,'BANCO NOV'!$E$2:$E$300)</f>
        <v>0</v>
      </c>
      <c r="EP124" s="10">
        <f t="shared" si="166"/>
        <v>-167.3604</v>
      </c>
      <c r="EQ124" s="24">
        <f t="shared" si="167"/>
        <v>167.3604</v>
      </c>
      <c r="ER124" s="42">
        <v>49.04</v>
      </c>
      <c r="ES124" s="42">
        <v>53.96</v>
      </c>
      <c r="ET124" s="42">
        <f t="shared" si="168"/>
        <v>4.9200000000000017</v>
      </c>
      <c r="EU124" s="8">
        <f t="shared" si="256"/>
        <v>19.78</v>
      </c>
      <c r="EV124" s="8">
        <f t="shared" si="169"/>
        <v>97.317600000000041</v>
      </c>
      <c r="EW124" s="8">
        <f t="shared" si="256"/>
        <v>80</v>
      </c>
      <c r="EX124" s="8">
        <f t="shared" si="256"/>
        <v>62.02</v>
      </c>
      <c r="EY124" s="10">
        <f>SUMIF('BANCO DIC'!$B$2:$B$300,'EDC GENERAL'!$B124,'BANCO DIC'!$E$2:$E$300)</f>
        <v>0</v>
      </c>
      <c r="EZ124" s="10">
        <f t="shared" si="170"/>
        <v>-239.33760000000004</v>
      </c>
      <c r="FA124" s="24">
        <f t="shared" si="171"/>
        <v>239.33760000000004</v>
      </c>
      <c r="FB124" s="42">
        <v>53.96</v>
      </c>
      <c r="FC124" s="42">
        <v>58</v>
      </c>
      <c r="FD124" s="42">
        <f t="shared" si="172"/>
        <v>4.0399999999999991</v>
      </c>
      <c r="FE124" s="8">
        <f t="shared" si="257"/>
        <v>14.68234064785789</v>
      </c>
      <c r="FF124" s="8">
        <f t="shared" si="173"/>
        <v>59.316656217345866</v>
      </c>
      <c r="FG124" s="8">
        <f t="shared" si="257"/>
        <v>80</v>
      </c>
      <c r="FH124" s="8">
        <f t="shared" si="257"/>
        <v>26.942462147335423</v>
      </c>
      <c r="FI124" s="10">
        <f>SUMIF('BANCO DIC'!$B$2:$B$300,'EDC GENERAL'!$B124,'BANCO DIC'!$E$2:$E$300)</f>
        <v>0</v>
      </c>
      <c r="FJ124" s="10">
        <f t="shared" si="174"/>
        <v>-166.25911836468129</v>
      </c>
      <c r="FK124" s="24">
        <f t="shared" si="175"/>
        <v>166.25911836468129</v>
      </c>
      <c r="FL124" s="42">
        <v>58</v>
      </c>
      <c r="FM124" s="42"/>
      <c r="FN124" s="42">
        <f t="shared" si="176"/>
        <v>-58</v>
      </c>
      <c r="FO124" s="8">
        <f t="shared" si="258"/>
        <v>19.78</v>
      </c>
      <c r="FP124" s="8">
        <f t="shared" si="177"/>
        <v>-1147.24</v>
      </c>
      <c r="FQ124" s="8">
        <f t="shared" si="258"/>
        <v>80</v>
      </c>
      <c r="FR124" s="8">
        <f t="shared" si="258"/>
        <v>62.02</v>
      </c>
      <c r="FS124" s="10">
        <f>SUMIF('BANCO DIC'!$B$2:$B$300,'EDC GENERAL'!$B124,'BANCO DIC'!$E$2:$E$300)</f>
        <v>0</v>
      </c>
      <c r="FT124" s="10">
        <f t="shared" si="178"/>
        <v>1005.22</v>
      </c>
    </row>
    <row r="125" spans="1:176" ht="15.75" thickBot="1" x14ac:dyDescent="0.3">
      <c r="A125" s="11" t="s">
        <v>524</v>
      </c>
      <c r="B125" s="14"/>
      <c r="C125" s="14"/>
      <c r="D125" s="12"/>
      <c r="E125" s="12"/>
      <c r="F125" s="14"/>
      <c r="G125" s="14"/>
      <c r="H125" s="14"/>
      <c r="I125" s="14"/>
      <c r="J125" s="14"/>
      <c r="L125" s="14"/>
      <c r="M125" s="12"/>
      <c r="N125" s="12"/>
      <c r="O125" s="14"/>
      <c r="P125" s="14"/>
      <c r="Q125" s="14"/>
      <c r="R125" s="14"/>
      <c r="S125" s="14"/>
      <c r="V125" s="14"/>
      <c r="W125" s="14"/>
      <c r="X125" s="14"/>
      <c r="Y125" s="14"/>
      <c r="Z125" s="14"/>
      <c r="AA125" s="14"/>
      <c r="AC125" s="14">
        <v>0</v>
      </c>
      <c r="AD125" s="14"/>
      <c r="AE125" s="14"/>
      <c r="AF125" s="14"/>
      <c r="AG125" s="14"/>
      <c r="AH125" s="14"/>
      <c r="AI125" s="14"/>
      <c r="AJ125" s="14"/>
      <c r="AK125" s="32">
        <f t="shared" si="231"/>
        <v>0</v>
      </c>
      <c r="AL125" s="54"/>
      <c r="AM125" s="55"/>
      <c r="AN125" s="41"/>
      <c r="AO125" s="9"/>
      <c r="AP125" s="14"/>
      <c r="AQ125" s="14"/>
      <c r="AR125" s="14"/>
      <c r="AS125" s="14"/>
      <c r="AT125" s="2">
        <f>SUM(AL125:AR125)</f>
        <v>0</v>
      </c>
      <c r="AU125" s="24">
        <f t="shared" si="138"/>
        <v>0</v>
      </c>
      <c r="AV125" s="14"/>
      <c r="AW125" s="44"/>
      <c r="AX125" s="42"/>
      <c r="AY125" s="14"/>
      <c r="AZ125" s="14">
        <v>0</v>
      </c>
      <c r="BA125" s="14"/>
      <c r="BB125" s="14"/>
      <c r="BC125" s="2">
        <f t="shared" si="139"/>
        <v>0</v>
      </c>
      <c r="BD125" s="2">
        <f t="shared" si="140"/>
        <v>0</v>
      </c>
      <c r="BE125" s="24">
        <f t="shared" si="141"/>
        <v>0</v>
      </c>
      <c r="BF125" s="44"/>
      <c r="BG125" s="41"/>
      <c r="BH125" s="41">
        <f t="shared" si="142"/>
        <v>0</v>
      </c>
      <c r="BI125" s="14"/>
      <c r="BJ125" s="9">
        <f>BH125*BI125</f>
        <v>0</v>
      </c>
      <c r="BK125" s="14"/>
      <c r="BL125" s="9"/>
      <c r="BM125" s="14">
        <f>SUMIF(ENERO!$B$2:$B$900,'EDC GENERAL'!$B125,ENERO!$E$2:$E$900)</f>
        <v>0</v>
      </c>
      <c r="BN125" s="14">
        <f t="shared" si="143"/>
        <v>0</v>
      </c>
      <c r="BO125" s="24">
        <f t="shared" si="144"/>
        <v>0</v>
      </c>
      <c r="BP125" s="41"/>
      <c r="BQ125" s="41"/>
      <c r="BR125" s="41">
        <f t="shared" si="145"/>
        <v>0</v>
      </c>
      <c r="BS125" s="14"/>
      <c r="BT125" s="9">
        <f>BR125*BS125</f>
        <v>0</v>
      </c>
      <c r="BU125" s="9">
        <f t="shared" si="146"/>
        <v>0</v>
      </c>
      <c r="BV125" s="9"/>
      <c r="BW125" s="14">
        <f>SUMIF(ENERO!$B$2:$B$900,'EDC GENERAL'!$B125,ENERO!$E$2:$E$900)</f>
        <v>0</v>
      </c>
      <c r="BX125" s="14">
        <f t="shared" si="147"/>
        <v>0</v>
      </c>
      <c r="BY125" s="24">
        <f t="shared" si="148"/>
        <v>0</v>
      </c>
      <c r="BZ125" s="44"/>
      <c r="CA125" s="42"/>
      <c r="CB125" s="41"/>
      <c r="CC125" s="24"/>
      <c r="CD125" s="14"/>
      <c r="CE125" s="14">
        <f>CB125*CD125</f>
        <v>0</v>
      </c>
      <c r="CF125" s="14"/>
      <c r="CG125" s="14"/>
      <c r="CH125" s="2">
        <f t="shared" si="149"/>
        <v>0</v>
      </c>
      <c r="CJ125" s="41"/>
      <c r="CK125" s="44"/>
      <c r="CL125" s="42"/>
      <c r="CM125" s="14"/>
      <c r="CN125" s="9">
        <f t="shared" si="150"/>
        <v>0</v>
      </c>
      <c r="CO125" s="14"/>
      <c r="CP125" s="14"/>
      <c r="CQ125" s="14"/>
      <c r="CR125" s="2">
        <f t="shared" si="151"/>
        <v>0</v>
      </c>
      <c r="CT125" s="14"/>
      <c r="CU125" s="44"/>
      <c r="CV125" s="42">
        <f t="shared" si="152"/>
        <v>0</v>
      </c>
      <c r="CW125" s="14"/>
      <c r="CX125" s="14">
        <f t="shared" si="153"/>
        <v>0</v>
      </c>
      <c r="CY125" s="14"/>
      <c r="CZ125" s="14"/>
      <c r="DA125" s="14"/>
      <c r="DB125" s="14">
        <f t="shared" si="154"/>
        <v>0</v>
      </c>
      <c r="DD125" s="44"/>
      <c r="DE125" s="44"/>
      <c r="DF125" s="42">
        <f t="shared" si="155"/>
        <v>0</v>
      </c>
      <c r="DG125" s="14"/>
      <c r="DH125" s="14">
        <f t="shared" si="156"/>
        <v>0</v>
      </c>
      <c r="DI125" s="14"/>
      <c r="DJ125" s="14"/>
      <c r="DK125" s="14"/>
      <c r="DL125" s="14">
        <f t="shared" si="259"/>
        <v>0</v>
      </c>
      <c r="DN125" s="44"/>
      <c r="DO125" s="44"/>
      <c r="DP125" s="42">
        <f t="shared" si="158"/>
        <v>0</v>
      </c>
      <c r="DQ125" s="14"/>
      <c r="DR125" s="14">
        <f t="shared" si="159"/>
        <v>0</v>
      </c>
      <c r="DS125" s="14"/>
      <c r="DT125" s="14"/>
      <c r="DU125" s="14"/>
      <c r="DV125" s="14">
        <f t="shared" si="260"/>
        <v>0</v>
      </c>
      <c r="DX125" s="44"/>
      <c r="DY125" s="44"/>
      <c r="DZ125" s="42">
        <f t="shared" si="161"/>
        <v>0</v>
      </c>
      <c r="EA125" s="14"/>
      <c r="EB125" s="14">
        <f t="shared" si="162"/>
        <v>0</v>
      </c>
      <c r="EC125" s="14"/>
      <c r="ED125" s="14"/>
      <c r="EE125" s="14"/>
      <c r="EF125" s="14">
        <f t="shared" si="261"/>
        <v>0</v>
      </c>
      <c r="EG125" s="24"/>
      <c r="EH125" s="44"/>
      <c r="EI125" s="44"/>
      <c r="EJ125" s="41">
        <f t="shared" si="164"/>
        <v>0</v>
      </c>
      <c r="EK125" s="14"/>
      <c r="EL125" s="14">
        <f t="shared" si="165"/>
        <v>0</v>
      </c>
      <c r="EM125" s="14"/>
      <c r="EN125" s="14"/>
      <c r="EO125" s="14"/>
      <c r="EP125" s="14">
        <f t="shared" si="166"/>
        <v>0</v>
      </c>
      <c r="EQ125" s="24">
        <f t="shared" si="167"/>
        <v>0</v>
      </c>
      <c r="ER125" s="44"/>
      <c r="ES125" s="44"/>
      <c r="ET125" s="44">
        <f t="shared" si="168"/>
        <v>0</v>
      </c>
      <c r="EU125" s="14"/>
      <c r="EV125" s="14">
        <f t="shared" si="169"/>
        <v>0</v>
      </c>
      <c r="EW125" s="14"/>
      <c r="EX125" s="14"/>
      <c r="EY125" s="14"/>
      <c r="EZ125" s="10">
        <f t="shared" si="170"/>
        <v>0</v>
      </c>
      <c r="FA125" s="24">
        <f t="shared" si="171"/>
        <v>0</v>
      </c>
      <c r="FB125" s="44"/>
      <c r="FC125" s="44"/>
      <c r="FD125" s="44">
        <f t="shared" si="172"/>
        <v>0</v>
      </c>
      <c r="FE125" s="14"/>
      <c r="FF125" s="14">
        <f t="shared" si="173"/>
        <v>0</v>
      </c>
      <c r="FG125" s="14"/>
      <c r="FH125" s="14"/>
      <c r="FI125" s="14"/>
      <c r="FJ125" s="10">
        <f t="shared" si="174"/>
        <v>0</v>
      </c>
      <c r="FK125" s="24">
        <f t="shared" si="175"/>
        <v>0</v>
      </c>
      <c r="FL125" s="44"/>
      <c r="FM125" s="44"/>
      <c r="FN125" s="44">
        <f t="shared" si="176"/>
        <v>0</v>
      </c>
      <c r="FO125" s="14"/>
      <c r="FP125" s="14">
        <f t="shared" si="177"/>
        <v>0</v>
      </c>
      <c r="FQ125" s="14"/>
      <c r="FR125" s="14"/>
      <c r="FS125" s="14"/>
      <c r="FT125" s="10">
        <f t="shared" si="178"/>
        <v>0</v>
      </c>
    </row>
    <row r="126" spans="1:176" ht="15.75" outlineLevel="1" thickBot="1" x14ac:dyDescent="0.3">
      <c r="A126" s="11" t="s">
        <v>358</v>
      </c>
      <c r="B126" s="74" t="s">
        <v>358</v>
      </c>
      <c r="C126" s="66"/>
      <c r="D126" s="12"/>
      <c r="E126" s="12"/>
      <c r="F126" s="63"/>
      <c r="G126" s="74"/>
      <c r="H126" s="74"/>
      <c r="I126" s="63"/>
      <c r="J126" s="66"/>
      <c r="L126" s="66"/>
      <c r="M126" s="12"/>
      <c r="N126" s="12"/>
      <c r="O126" s="63"/>
      <c r="P126" s="74"/>
      <c r="Q126" s="74"/>
      <c r="R126" s="63"/>
      <c r="S126" s="66"/>
      <c r="V126" s="13"/>
      <c r="W126" s="13"/>
      <c r="X126" s="13"/>
      <c r="Y126" s="13"/>
      <c r="Z126" s="13"/>
      <c r="AA126" s="13"/>
      <c r="AC126" s="74">
        <v>1.1100000000000001</v>
      </c>
      <c r="AD126" s="8"/>
      <c r="AE126" s="8"/>
      <c r="AF126" s="8"/>
      <c r="AG126" s="8"/>
      <c r="AH126" s="8"/>
      <c r="AI126" s="10">
        <f t="shared" ref="AI126:AI135" si="262">-SUM(AD126:AH126)</f>
        <v>0</v>
      </c>
      <c r="AJ126" s="74"/>
      <c r="AK126" s="32">
        <f t="shared" si="231"/>
        <v>1.1100000000000001</v>
      </c>
      <c r="AL126" s="54">
        <v>1000</v>
      </c>
      <c r="AM126" s="55">
        <v>538</v>
      </c>
      <c r="AN126" s="41">
        <v>500</v>
      </c>
      <c r="AO126" s="9">
        <v>500</v>
      </c>
      <c r="AP126" s="8"/>
      <c r="AQ126" s="8"/>
      <c r="AR126" s="8">
        <v>-2538</v>
      </c>
      <c r="AS126" s="2">
        <f t="shared" si="186"/>
        <v>2538</v>
      </c>
      <c r="AT126" s="2">
        <f t="shared" si="187"/>
        <v>0</v>
      </c>
      <c r="AU126" s="24">
        <f t="shared" si="138"/>
        <v>-2538</v>
      </c>
      <c r="AV126" s="54">
        <v>221</v>
      </c>
      <c r="AW126" s="54">
        <v>227</v>
      </c>
      <c r="AX126" s="41">
        <f t="shared" si="247"/>
        <v>6</v>
      </c>
      <c r="AY126" s="9">
        <v>24.71</v>
      </c>
      <c r="AZ126" s="9">
        <f t="shared" si="188"/>
        <v>148.26</v>
      </c>
      <c r="BA126" s="9">
        <v>183</v>
      </c>
      <c r="BB126" s="8">
        <v>-331</v>
      </c>
      <c r="BC126" s="2">
        <f t="shared" si="139"/>
        <v>331.26</v>
      </c>
      <c r="BD126" s="2">
        <f t="shared" si="140"/>
        <v>0.25999999999999091</v>
      </c>
      <c r="BE126" s="24">
        <f t="shared" si="141"/>
        <v>0.25999999999999091</v>
      </c>
      <c r="BF126" s="42">
        <f>+AW126</f>
        <v>227</v>
      </c>
      <c r="BG126" s="41">
        <v>236</v>
      </c>
      <c r="BH126" s="41">
        <f t="shared" si="142"/>
        <v>9</v>
      </c>
      <c r="BI126" s="9">
        <f t="shared" si="190"/>
        <v>374.50340000000006</v>
      </c>
      <c r="BJ126" s="9">
        <v>306.97000000000003</v>
      </c>
      <c r="BK126" s="9">
        <f t="shared" si="191"/>
        <v>67.5334</v>
      </c>
      <c r="BL126" s="9">
        <v>-374</v>
      </c>
      <c r="BM126" s="10">
        <f>SUMIF(ENERO!$B$2:$B$900,'EDC GENERAL'!$B126,ENERO!$E$2:$E$900)</f>
        <v>0</v>
      </c>
      <c r="BN126" s="10">
        <f t="shared" si="143"/>
        <v>-0.50340000000005602</v>
      </c>
      <c r="BO126" s="24">
        <f t="shared" si="144"/>
        <v>0.50340000000005602</v>
      </c>
      <c r="BP126" s="41">
        <f t="shared" si="180"/>
        <v>236</v>
      </c>
      <c r="BQ126" s="41">
        <v>249</v>
      </c>
      <c r="BR126" s="41">
        <f t="shared" si="145"/>
        <v>13</v>
      </c>
      <c r="BS126" s="9">
        <f t="shared" si="192"/>
        <v>458.26859999999999</v>
      </c>
      <c r="BT126" s="9">
        <v>375.63</v>
      </c>
      <c r="BU126" s="9">
        <f t="shared" si="146"/>
        <v>82.638599999999997</v>
      </c>
      <c r="BV126" s="9">
        <v>-458</v>
      </c>
      <c r="BW126" s="10">
        <f>SUMIF(ENERO!$B$2:$B$900,'EDC GENERAL'!$B126,ENERO!$E$2:$E$900)</f>
        <v>0</v>
      </c>
      <c r="BX126" s="10">
        <f t="shared" si="147"/>
        <v>-0.26859999999999218</v>
      </c>
      <c r="BY126" s="24">
        <f t="shared" si="148"/>
        <v>0.26859999999999218</v>
      </c>
      <c r="BZ126" s="41">
        <f t="shared" si="193"/>
        <v>249</v>
      </c>
      <c r="CA126" s="42">
        <v>259</v>
      </c>
      <c r="CB126" s="41">
        <f t="shared" si="181"/>
        <v>10</v>
      </c>
      <c r="CC126" s="24">
        <f t="shared" si="182"/>
        <v>395.73140000000001</v>
      </c>
      <c r="CD126" s="8">
        <v>324.37</v>
      </c>
      <c r="CE126" s="9">
        <f>+CD126*0.22</f>
        <v>71.361400000000003</v>
      </c>
      <c r="CF126" s="8">
        <f>CF$4</f>
        <v>0</v>
      </c>
      <c r="CG126" s="10">
        <v>396</v>
      </c>
      <c r="CH126" s="2">
        <f t="shared" si="149"/>
        <v>-0.26859999999999218</v>
      </c>
      <c r="CJ126" s="41">
        <f t="shared" si="184"/>
        <v>259</v>
      </c>
      <c r="CK126" s="42">
        <v>268</v>
      </c>
      <c r="CL126" s="42">
        <f t="shared" si="185"/>
        <v>9</v>
      </c>
      <c r="CM126" s="8">
        <v>187.4</v>
      </c>
      <c r="CN126" s="9">
        <f t="shared" si="150"/>
        <v>41.228000000000002</v>
      </c>
      <c r="CO126" s="8">
        <f>CO$4</f>
        <v>0</v>
      </c>
      <c r="CP126" s="8">
        <f>CP$4</f>
        <v>0</v>
      </c>
      <c r="CQ126" s="10">
        <f>SUMIF('BANCO JUN'!$B$2:$B$300,'EDC GENERAL'!$B126,'BANCO JUN'!$E$2:$E$300)</f>
        <v>0</v>
      </c>
      <c r="CR126" s="2">
        <f t="shared" si="151"/>
        <v>228.62800000000001</v>
      </c>
      <c r="CT126" s="10">
        <v>10</v>
      </c>
      <c r="CU126" s="42">
        <v>14</v>
      </c>
      <c r="CV126" s="42">
        <f t="shared" si="152"/>
        <v>4</v>
      </c>
      <c r="CW126" s="8">
        <f>CW$4</f>
        <v>17</v>
      </c>
      <c r="CX126" s="8">
        <f t="shared" si="153"/>
        <v>68</v>
      </c>
      <c r="CY126" s="8">
        <f>CY$4</f>
        <v>80</v>
      </c>
      <c r="CZ126" s="8">
        <f>CZ$4</f>
        <v>49</v>
      </c>
      <c r="DA126" s="10">
        <f>SUMIF('BANCO JUL'!$B$2:$B$300,'EDC GENERAL'!$B126,'BANCO JUL'!$E$2:$E$300)</f>
        <v>0</v>
      </c>
      <c r="DB126" s="10">
        <f t="shared" si="154"/>
        <v>-197</v>
      </c>
      <c r="DD126" s="42">
        <v>14</v>
      </c>
      <c r="DE126" s="42">
        <v>17</v>
      </c>
      <c r="DF126" s="42">
        <f t="shared" si="155"/>
        <v>3</v>
      </c>
      <c r="DG126" s="8">
        <f>DG$4</f>
        <v>15</v>
      </c>
      <c r="DH126" s="8">
        <f t="shared" si="156"/>
        <v>45</v>
      </c>
      <c r="DI126" s="8">
        <f>DI$4</f>
        <v>80</v>
      </c>
      <c r="DJ126" s="8">
        <f>DJ$4</f>
        <v>17</v>
      </c>
      <c r="DK126" s="10">
        <f>SUMIF('BANCO JUL'!$B$2:$B$300,'EDC GENERAL'!$B126,'BANCO JUL'!$E$2:$E$300)</f>
        <v>0</v>
      </c>
      <c r="DL126" s="10">
        <f t="shared" si="259"/>
        <v>-142</v>
      </c>
      <c r="DN126" s="42">
        <v>17</v>
      </c>
      <c r="DO126" s="42">
        <v>21</v>
      </c>
      <c r="DP126" s="42">
        <f t="shared" si="158"/>
        <v>4</v>
      </c>
      <c r="DQ126" s="8">
        <f>DQ$4</f>
        <v>16</v>
      </c>
      <c r="DR126" s="8">
        <f t="shared" si="159"/>
        <v>64</v>
      </c>
      <c r="DS126" s="8">
        <f>DS$4</f>
        <v>80</v>
      </c>
      <c r="DT126" s="8">
        <f>DT$4</f>
        <v>63</v>
      </c>
      <c r="DU126" s="10">
        <f>SUMIF('BANCO JUL'!$B$2:$B$300,'EDC GENERAL'!$B126,'BANCO JUL'!$E$2:$E$300)</f>
        <v>0</v>
      </c>
      <c r="DV126" s="10">
        <f t="shared" si="260"/>
        <v>-207</v>
      </c>
      <c r="DW126" s="1" t="s">
        <v>12</v>
      </c>
      <c r="DX126" s="42">
        <v>21</v>
      </c>
      <c r="DY126" s="42">
        <v>21</v>
      </c>
      <c r="DZ126" s="42">
        <f t="shared" si="161"/>
        <v>0</v>
      </c>
      <c r="EA126" s="8">
        <f>EA$4</f>
        <v>15</v>
      </c>
      <c r="EB126" s="8">
        <f t="shared" si="162"/>
        <v>0</v>
      </c>
      <c r="EC126" s="8">
        <f>EC$4</f>
        <v>80</v>
      </c>
      <c r="ED126" s="8">
        <f>ED$4</f>
        <v>64</v>
      </c>
      <c r="EE126" s="10">
        <f>SUMIF('BANCO JUL'!$B$2:$B$300,'EDC GENERAL'!$B126,'BANCO JUL'!$E$2:$E$300)</f>
        <v>0</v>
      </c>
      <c r="EF126" s="10">
        <f t="shared" si="261"/>
        <v>-144</v>
      </c>
      <c r="EG126" s="24"/>
      <c r="EH126" s="42">
        <v>21</v>
      </c>
      <c r="EI126" s="42">
        <v>25.18</v>
      </c>
      <c r="EJ126" s="41">
        <f t="shared" si="164"/>
        <v>4.18</v>
      </c>
      <c r="EK126" s="8">
        <f>EK$4</f>
        <v>13.01</v>
      </c>
      <c r="EL126" s="8">
        <f t="shared" si="165"/>
        <v>54.381799999999998</v>
      </c>
      <c r="EM126" s="8">
        <f>EM$4</f>
        <v>80</v>
      </c>
      <c r="EN126" s="8">
        <f>EN$4</f>
        <v>21.79</v>
      </c>
      <c r="EO126" s="10">
        <f>SUMIF('BANCO NOV'!$B$2:$B$300,'EDC GENERAL'!$B126,'BANCO NOV'!$E$2:$E$300)</f>
        <v>0</v>
      </c>
      <c r="EP126" s="10">
        <f t="shared" si="166"/>
        <v>-156.17179999999999</v>
      </c>
      <c r="EQ126" s="24">
        <f t="shared" si="167"/>
        <v>156.17179999999999</v>
      </c>
      <c r="ER126" s="42">
        <v>25.18</v>
      </c>
      <c r="ES126" s="42">
        <v>28.763999999999999</v>
      </c>
      <c r="ET126" s="42">
        <f t="shared" si="168"/>
        <v>3.5839999999999996</v>
      </c>
      <c r="EU126" s="8">
        <f>EU$4</f>
        <v>19.78</v>
      </c>
      <c r="EV126" s="8">
        <f t="shared" si="169"/>
        <v>70.89152</v>
      </c>
      <c r="EW126" s="8">
        <f>EW$4</f>
        <v>80</v>
      </c>
      <c r="EX126" s="8">
        <f>EX$4</f>
        <v>62.02</v>
      </c>
      <c r="EY126" s="10">
        <f>SUMIF('BANCO DIC'!$B$2:$B$300,'EDC GENERAL'!$B126,'BANCO DIC'!$E$2:$E$300)</f>
        <v>0</v>
      </c>
      <c r="EZ126" s="10">
        <f t="shared" si="170"/>
        <v>-212.91152000000002</v>
      </c>
      <c r="FA126" s="24">
        <f t="shared" si="171"/>
        <v>212.91152000000002</v>
      </c>
      <c r="FB126" s="42">
        <v>28.763999999999999</v>
      </c>
      <c r="FC126" s="42">
        <v>33</v>
      </c>
      <c r="FD126" s="42">
        <f t="shared" si="172"/>
        <v>4.2360000000000007</v>
      </c>
      <c r="FE126" s="8">
        <f>FE$4</f>
        <v>14.68234064785789</v>
      </c>
      <c r="FF126" s="8">
        <f t="shared" si="173"/>
        <v>62.194394984326031</v>
      </c>
      <c r="FG126" s="8">
        <f>FG$4</f>
        <v>80</v>
      </c>
      <c r="FH126" s="8">
        <f>FH$4</f>
        <v>26.942462147335423</v>
      </c>
      <c r="FI126" s="10">
        <f>SUMIF('BANCO DIC'!$B$2:$B$300,'EDC GENERAL'!$B126,'BANCO DIC'!$E$2:$E$300)</f>
        <v>0</v>
      </c>
      <c r="FJ126" s="10">
        <f t="shared" si="174"/>
        <v>-169.13685713166146</v>
      </c>
      <c r="FK126" s="24">
        <f t="shared" si="175"/>
        <v>169.13685713166146</v>
      </c>
      <c r="FL126" s="42">
        <v>33</v>
      </c>
      <c r="FM126" s="42"/>
      <c r="FN126" s="42">
        <f t="shared" si="176"/>
        <v>-33</v>
      </c>
      <c r="FO126" s="8">
        <f>FO$4</f>
        <v>19.78</v>
      </c>
      <c r="FP126" s="8">
        <f t="shared" si="177"/>
        <v>-652.74</v>
      </c>
      <c r="FQ126" s="8">
        <f>FQ$4</f>
        <v>80</v>
      </c>
      <c r="FR126" s="8">
        <f>FR$4</f>
        <v>62.02</v>
      </c>
      <c r="FS126" s="10">
        <f>SUMIF('BANCO DIC'!$B$2:$B$300,'EDC GENERAL'!$B126,'BANCO DIC'!$E$2:$E$300)</f>
        <v>0</v>
      </c>
      <c r="FT126" s="10">
        <f t="shared" si="178"/>
        <v>510.72</v>
      </c>
    </row>
    <row r="127" spans="1:176" ht="15.75" outlineLevel="1" thickBot="1" x14ac:dyDescent="0.3">
      <c r="A127" s="11" t="s">
        <v>359</v>
      </c>
      <c r="B127" s="74" t="s">
        <v>359</v>
      </c>
      <c r="C127" s="66"/>
      <c r="D127" s="12"/>
      <c r="E127" s="12"/>
      <c r="F127" s="63"/>
      <c r="G127" s="74"/>
      <c r="H127" s="74"/>
      <c r="I127" s="63"/>
      <c r="J127" s="66"/>
      <c r="L127" s="66"/>
      <c r="M127" s="12"/>
      <c r="N127" s="12"/>
      <c r="O127" s="63"/>
      <c r="P127" s="74"/>
      <c r="Q127" s="74"/>
      <c r="R127" s="63"/>
      <c r="S127" s="66"/>
      <c r="V127" s="13"/>
      <c r="W127" s="13"/>
      <c r="X127" s="13"/>
      <c r="Y127" s="13"/>
      <c r="Z127" s="13"/>
      <c r="AA127" s="13"/>
      <c r="AC127" s="74">
        <v>1.1200000000000001</v>
      </c>
      <c r="AD127" s="8"/>
      <c r="AE127" s="8"/>
      <c r="AF127" s="8"/>
      <c r="AG127" s="8"/>
      <c r="AH127" s="8"/>
      <c r="AI127" s="10">
        <f t="shared" si="262"/>
        <v>0</v>
      </c>
      <c r="AJ127" s="74"/>
      <c r="AK127" s="32">
        <f t="shared" si="231"/>
        <v>1.1200000000000001</v>
      </c>
      <c r="AL127" s="54">
        <v>1000</v>
      </c>
      <c r="AM127" s="55">
        <v>538</v>
      </c>
      <c r="AN127" s="41">
        <v>500</v>
      </c>
      <c r="AO127" s="9">
        <v>500</v>
      </c>
      <c r="AP127" s="8"/>
      <c r="AQ127" s="8"/>
      <c r="AR127" s="8">
        <v>-2538</v>
      </c>
      <c r="AS127" s="2">
        <f t="shared" si="186"/>
        <v>2538</v>
      </c>
      <c r="AT127" s="2">
        <f t="shared" si="187"/>
        <v>0</v>
      </c>
      <c r="AU127" s="24">
        <f t="shared" si="138"/>
        <v>-2538</v>
      </c>
      <c r="AV127" s="54">
        <v>238</v>
      </c>
      <c r="AW127" s="54">
        <v>244</v>
      </c>
      <c r="AX127" s="41">
        <f t="shared" si="247"/>
        <v>6</v>
      </c>
      <c r="AY127" s="8">
        <v>24.71</v>
      </c>
      <c r="AZ127" s="9">
        <f t="shared" si="188"/>
        <v>148.26</v>
      </c>
      <c r="BA127" s="9">
        <v>183</v>
      </c>
      <c r="BB127" s="8">
        <v>-331</v>
      </c>
      <c r="BC127" s="2">
        <f t="shared" si="139"/>
        <v>331.26</v>
      </c>
      <c r="BD127" s="2">
        <f t="shared" si="140"/>
        <v>0.25999999999999091</v>
      </c>
      <c r="BE127" s="24">
        <f t="shared" si="141"/>
        <v>0.25999999999999091</v>
      </c>
      <c r="BF127" s="42">
        <f>+AW127</f>
        <v>244</v>
      </c>
      <c r="BG127" s="41">
        <v>252</v>
      </c>
      <c r="BH127" s="41">
        <f t="shared" si="142"/>
        <v>8</v>
      </c>
      <c r="BI127" s="9">
        <f t="shared" si="190"/>
        <v>353.98299999999995</v>
      </c>
      <c r="BJ127" s="9">
        <v>290.14999999999998</v>
      </c>
      <c r="BK127" s="9">
        <f t="shared" si="191"/>
        <v>63.832999999999998</v>
      </c>
      <c r="BL127" s="9">
        <v>-351</v>
      </c>
      <c r="BM127" s="10">
        <f>SUMIF(ENERO!$B$2:$B$900,'EDC GENERAL'!$B127,ENERO!$E$2:$E$900)</f>
        <v>0</v>
      </c>
      <c r="BN127" s="10">
        <f t="shared" si="143"/>
        <v>-2.9829999999999472</v>
      </c>
      <c r="BO127" s="24">
        <f t="shared" si="144"/>
        <v>2.9829999999999472</v>
      </c>
      <c r="BP127" s="41">
        <f t="shared" si="180"/>
        <v>252</v>
      </c>
      <c r="BQ127" s="41">
        <v>259</v>
      </c>
      <c r="BR127" s="41">
        <f t="shared" si="145"/>
        <v>7</v>
      </c>
      <c r="BS127" s="9">
        <f t="shared" si="192"/>
        <v>334.14580000000001</v>
      </c>
      <c r="BT127" s="9">
        <v>273.89</v>
      </c>
      <c r="BU127" s="9">
        <f t="shared" si="146"/>
        <v>60.255800000000001</v>
      </c>
      <c r="BV127" s="9">
        <v>-334</v>
      </c>
      <c r="BW127" s="10">
        <f>SUMIF(ENERO!$B$2:$B$900,'EDC GENERAL'!$B127,ENERO!$E$2:$E$900)</f>
        <v>0</v>
      </c>
      <c r="BX127" s="10">
        <f t="shared" si="147"/>
        <v>-0.14580000000000837</v>
      </c>
      <c r="BY127" s="24">
        <f t="shared" si="148"/>
        <v>0.14580000000000837</v>
      </c>
      <c r="BZ127" s="41">
        <f t="shared" si="193"/>
        <v>259</v>
      </c>
      <c r="CA127" s="42">
        <v>266</v>
      </c>
      <c r="CB127" s="41">
        <f t="shared" si="181"/>
        <v>7</v>
      </c>
      <c r="CC127" s="24">
        <f t="shared" si="182"/>
        <v>334.14580000000001</v>
      </c>
      <c r="CD127" s="8">
        <v>273.89</v>
      </c>
      <c r="CE127" s="9">
        <f>+CD127*0.22</f>
        <v>60.255800000000001</v>
      </c>
      <c r="CF127" s="8">
        <f>CF$4</f>
        <v>0</v>
      </c>
      <c r="CG127" s="10">
        <v>334</v>
      </c>
      <c r="CH127" s="2">
        <f t="shared" si="149"/>
        <v>0.14580000000000837</v>
      </c>
      <c r="CJ127" s="41">
        <f t="shared" si="184"/>
        <v>266</v>
      </c>
      <c r="CK127" s="42">
        <v>274</v>
      </c>
      <c r="CL127" s="42">
        <f t="shared" si="185"/>
        <v>8</v>
      </c>
      <c r="CM127" s="8">
        <v>170.36</v>
      </c>
      <c r="CN127" s="9">
        <f t="shared" si="150"/>
        <v>37.479200000000006</v>
      </c>
      <c r="CO127" s="8">
        <f t="shared" ref="CO127:CP128" si="263">CO$4</f>
        <v>0</v>
      </c>
      <c r="CP127" s="8">
        <f t="shared" si="263"/>
        <v>0</v>
      </c>
      <c r="CQ127" s="10">
        <f>SUMIF('BANCO JUN'!$B$2:$B$300,'EDC GENERAL'!$B127,'BANCO JUN'!$E$2:$E$300)</f>
        <v>0</v>
      </c>
      <c r="CR127" s="2">
        <f t="shared" si="151"/>
        <v>207.83920000000001</v>
      </c>
      <c r="CT127" s="10">
        <v>32</v>
      </c>
      <c r="CU127" s="42">
        <v>38</v>
      </c>
      <c r="CV127" s="42">
        <f t="shared" si="152"/>
        <v>6</v>
      </c>
      <c r="CW127" s="8">
        <f t="shared" ref="CW127:CZ128" si="264">CW$4</f>
        <v>17</v>
      </c>
      <c r="CX127" s="8">
        <f t="shared" si="153"/>
        <v>102</v>
      </c>
      <c r="CY127" s="8">
        <f t="shared" si="264"/>
        <v>80</v>
      </c>
      <c r="CZ127" s="8">
        <f t="shared" si="264"/>
        <v>49</v>
      </c>
      <c r="DA127" s="10">
        <f>SUMIF('BANCO JUL'!$B$2:$B$300,'EDC GENERAL'!$B127,'BANCO JUL'!$E$2:$E$300)</f>
        <v>0</v>
      </c>
      <c r="DB127" s="10">
        <f t="shared" si="154"/>
        <v>-231</v>
      </c>
      <c r="DD127" s="42">
        <v>38</v>
      </c>
      <c r="DE127" s="42">
        <v>48</v>
      </c>
      <c r="DF127" s="42">
        <f t="shared" si="155"/>
        <v>10</v>
      </c>
      <c r="DG127" s="8">
        <f t="shared" ref="DG127:DJ128" si="265">DG$4</f>
        <v>15</v>
      </c>
      <c r="DH127" s="8">
        <f t="shared" si="156"/>
        <v>150</v>
      </c>
      <c r="DI127" s="8">
        <f t="shared" si="265"/>
        <v>80</v>
      </c>
      <c r="DJ127" s="8">
        <f t="shared" si="265"/>
        <v>17</v>
      </c>
      <c r="DK127" s="10">
        <f>SUMIF('BANCO JUL'!$B$2:$B$300,'EDC GENERAL'!$B127,'BANCO JUL'!$E$2:$E$300)</f>
        <v>0</v>
      </c>
      <c r="DL127" s="10">
        <f t="shared" si="259"/>
        <v>-247</v>
      </c>
      <c r="DN127" s="42">
        <v>48</v>
      </c>
      <c r="DO127" s="42">
        <v>54</v>
      </c>
      <c r="DP127" s="42">
        <f t="shared" si="158"/>
        <v>6</v>
      </c>
      <c r="DQ127" s="8">
        <f t="shared" ref="DQ127:DT135" si="266">DQ$4</f>
        <v>16</v>
      </c>
      <c r="DR127" s="8">
        <f t="shared" si="159"/>
        <v>96</v>
      </c>
      <c r="DS127" s="8">
        <f t="shared" si="266"/>
        <v>80</v>
      </c>
      <c r="DT127" s="8">
        <f t="shared" si="266"/>
        <v>63</v>
      </c>
      <c r="DU127" s="10">
        <f>SUMIF('BANCO JUL'!$B$2:$B$300,'EDC GENERAL'!$B127,'BANCO JUL'!$E$2:$E$300)</f>
        <v>0</v>
      </c>
      <c r="DV127" s="10">
        <f t="shared" si="260"/>
        <v>-239</v>
      </c>
      <c r="DX127" s="42">
        <v>54</v>
      </c>
      <c r="DY127" s="42">
        <v>59</v>
      </c>
      <c r="DZ127" s="42">
        <f t="shared" si="161"/>
        <v>5</v>
      </c>
      <c r="EA127" s="8">
        <f t="shared" ref="EA127:ED135" si="267">EA$4</f>
        <v>15</v>
      </c>
      <c r="EB127" s="8">
        <f t="shared" si="162"/>
        <v>75</v>
      </c>
      <c r="EC127" s="8">
        <f t="shared" si="267"/>
        <v>80</v>
      </c>
      <c r="ED127" s="8">
        <f t="shared" si="267"/>
        <v>64</v>
      </c>
      <c r="EE127" s="10">
        <f>SUMIF('BANCO JUL'!$B$2:$B$300,'EDC GENERAL'!$B127,'BANCO JUL'!$E$2:$E$300)</f>
        <v>0</v>
      </c>
      <c r="EF127" s="10">
        <f t="shared" si="261"/>
        <v>-219</v>
      </c>
      <c r="EG127" s="24"/>
      <c r="EH127" s="42">
        <v>59</v>
      </c>
      <c r="EI127" s="42">
        <v>64.42</v>
      </c>
      <c r="EJ127" s="41">
        <f t="shared" si="164"/>
        <v>5.4200000000000017</v>
      </c>
      <c r="EK127" s="8">
        <f t="shared" ref="EK127:EN135" si="268">EK$4</f>
        <v>13.01</v>
      </c>
      <c r="EL127" s="8">
        <f t="shared" si="165"/>
        <v>70.514200000000017</v>
      </c>
      <c r="EM127" s="8">
        <f t="shared" si="268"/>
        <v>80</v>
      </c>
      <c r="EN127" s="8">
        <f t="shared" si="268"/>
        <v>21.79</v>
      </c>
      <c r="EO127" s="10">
        <f>SUMIF('BANCO NOV'!$B$2:$B$300,'EDC GENERAL'!$B127,'BANCO NOV'!$E$2:$E$300)</f>
        <v>0</v>
      </c>
      <c r="EP127" s="10">
        <f t="shared" si="166"/>
        <v>-172.30420000000001</v>
      </c>
      <c r="EQ127" s="24">
        <f t="shared" si="167"/>
        <v>172.30420000000001</v>
      </c>
      <c r="ER127" s="42">
        <v>64.42</v>
      </c>
      <c r="ES127" s="42">
        <v>70.55</v>
      </c>
      <c r="ET127" s="42">
        <f t="shared" si="168"/>
        <v>6.1299999999999955</v>
      </c>
      <c r="EU127" s="8">
        <f t="shared" ref="EU127:EX135" si="269">EU$4</f>
        <v>19.78</v>
      </c>
      <c r="EV127" s="8">
        <f t="shared" si="169"/>
        <v>121.25139999999992</v>
      </c>
      <c r="EW127" s="8">
        <f t="shared" si="269"/>
        <v>80</v>
      </c>
      <c r="EX127" s="8">
        <f t="shared" si="269"/>
        <v>62.02</v>
      </c>
      <c r="EY127" s="10">
        <f>SUMIF('BANCO DIC'!$B$2:$B$300,'EDC GENERAL'!$B127,'BANCO DIC'!$E$2:$E$300)</f>
        <v>0</v>
      </c>
      <c r="EZ127" s="10">
        <f t="shared" si="170"/>
        <v>-263.27139999999991</v>
      </c>
      <c r="FA127" s="24">
        <f t="shared" si="171"/>
        <v>263.27139999999991</v>
      </c>
      <c r="FB127" s="42">
        <v>70.55</v>
      </c>
      <c r="FC127" s="42">
        <v>75</v>
      </c>
      <c r="FD127" s="42">
        <f t="shared" si="172"/>
        <v>4.4500000000000028</v>
      </c>
      <c r="FE127" s="8">
        <f t="shared" ref="FE127:FH135" si="270">FE$4</f>
        <v>14.68234064785789</v>
      </c>
      <c r="FF127" s="8">
        <f t="shared" si="173"/>
        <v>65.336415882967657</v>
      </c>
      <c r="FG127" s="8">
        <f t="shared" si="270"/>
        <v>80</v>
      </c>
      <c r="FH127" s="8">
        <f t="shared" si="270"/>
        <v>26.942462147335423</v>
      </c>
      <c r="FI127" s="10">
        <f>SUMIF('BANCO DIC'!$B$2:$B$300,'EDC GENERAL'!$B127,'BANCO DIC'!$E$2:$E$300)</f>
        <v>0</v>
      </c>
      <c r="FJ127" s="10">
        <f t="shared" si="174"/>
        <v>-172.27887803030308</v>
      </c>
      <c r="FK127" s="24">
        <f t="shared" si="175"/>
        <v>172.27887803030308</v>
      </c>
      <c r="FL127" s="42">
        <v>75</v>
      </c>
      <c r="FM127" s="42"/>
      <c r="FN127" s="42">
        <f t="shared" si="176"/>
        <v>-75</v>
      </c>
      <c r="FO127" s="8">
        <f t="shared" ref="FO127:FR135" si="271">FO$4</f>
        <v>19.78</v>
      </c>
      <c r="FP127" s="8">
        <f t="shared" si="177"/>
        <v>-1483.5</v>
      </c>
      <c r="FQ127" s="8">
        <f t="shared" si="271"/>
        <v>80</v>
      </c>
      <c r="FR127" s="8">
        <f t="shared" si="271"/>
        <v>62.02</v>
      </c>
      <c r="FS127" s="10">
        <f>SUMIF('BANCO DIC'!$B$2:$B$300,'EDC GENERAL'!$B127,'BANCO DIC'!$E$2:$E$300)</f>
        <v>0</v>
      </c>
      <c r="FT127" s="10">
        <f t="shared" si="178"/>
        <v>1341.48</v>
      </c>
    </row>
    <row r="128" spans="1:176" ht="15.75" outlineLevel="1" thickBot="1" x14ac:dyDescent="0.3">
      <c r="A128" s="11" t="s">
        <v>360</v>
      </c>
      <c r="B128" s="74" t="s">
        <v>360</v>
      </c>
      <c r="C128" s="66"/>
      <c r="D128" s="12"/>
      <c r="E128" s="12"/>
      <c r="F128" s="63"/>
      <c r="G128" s="74"/>
      <c r="H128" s="74"/>
      <c r="I128" s="63"/>
      <c r="J128" s="66"/>
      <c r="L128" s="66"/>
      <c r="M128" s="12"/>
      <c r="N128" s="12"/>
      <c r="O128" s="63"/>
      <c r="P128" s="74"/>
      <c r="Q128" s="74"/>
      <c r="R128" s="63"/>
      <c r="S128" s="66"/>
      <c r="V128" s="13"/>
      <c r="W128" s="13"/>
      <c r="X128" s="13"/>
      <c r="Y128" s="13"/>
      <c r="Z128" s="13"/>
      <c r="AA128" s="13"/>
      <c r="AC128" s="74">
        <v>1.1300000000000001</v>
      </c>
      <c r="AD128" s="8"/>
      <c r="AE128" s="8"/>
      <c r="AF128" s="8"/>
      <c r="AG128" s="8"/>
      <c r="AH128" s="8"/>
      <c r="AI128" s="10">
        <f t="shared" si="262"/>
        <v>0</v>
      </c>
      <c r="AJ128" s="74"/>
      <c r="AK128" s="32">
        <f t="shared" si="231"/>
        <v>1.1300000000000001</v>
      </c>
      <c r="AL128" s="54">
        <v>1000</v>
      </c>
      <c r="AM128" s="55">
        <v>538</v>
      </c>
      <c r="AN128" s="41">
        <v>500</v>
      </c>
      <c r="AO128" s="9">
        <v>500</v>
      </c>
      <c r="AP128" s="8"/>
      <c r="AQ128" s="8"/>
      <c r="AR128" s="8">
        <v>-2538</v>
      </c>
      <c r="AS128" s="2">
        <f t="shared" si="186"/>
        <v>2538</v>
      </c>
      <c r="AT128" s="2">
        <f t="shared" si="187"/>
        <v>0</v>
      </c>
      <c r="AU128" s="24">
        <f t="shared" si="138"/>
        <v>-2538</v>
      </c>
      <c r="AV128" s="10">
        <v>0</v>
      </c>
      <c r="AW128" s="42">
        <v>0</v>
      </c>
      <c r="AX128" s="41">
        <f t="shared" si="247"/>
        <v>0</v>
      </c>
      <c r="AY128" s="8">
        <v>24.71</v>
      </c>
      <c r="AZ128" s="9">
        <f t="shared" si="188"/>
        <v>0</v>
      </c>
      <c r="BA128" s="9">
        <v>183</v>
      </c>
      <c r="BB128" s="8"/>
      <c r="BC128" s="2">
        <f t="shared" si="139"/>
        <v>183</v>
      </c>
      <c r="BD128" s="2">
        <f t="shared" si="140"/>
        <v>183</v>
      </c>
      <c r="BE128" s="24">
        <f t="shared" si="141"/>
        <v>183</v>
      </c>
      <c r="BF128" s="42">
        <f>+AW128</f>
        <v>0</v>
      </c>
      <c r="BG128" s="41">
        <v>0</v>
      </c>
      <c r="BH128" s="41">
        <f t="shared" si="142"/>
        <v>0</v>
      </c>
      <c r="BI128" s="9">
        <f t="shared" si="190"/>
        <v>212.60940000000002</v>
      </c>
      <c r="BJ128" s="9">
        <v>174.27</v>
      </c>
      <c r="BK128" s="9">
        <f t="shared" si="191"/>
        <v>38.339400000000005</v>
      </c>
      <c r="BL128" s="9"/>
      <c r="BM128" s="10">
        <f>SUMIF(ENERO!$B$2:$B$900,'EDC GENERAL'!$B128,ENERO!$E$2:$E$900)</f>
        <v>0</v>
      </c>
      <c r="BN128" s="10">
        <f>BM128-SUM(BJ128:BL128)</f>
        <v>-212.60940000000002</v>
      </c>
      <c r="BO128" s="24">
        <f t="shared" si="144"/>
        <v>212.60940000000002</v>
      </c>
      <c r="BP128" s="41">
        <f t="shared" si="180"/>
        <v>0</v>
      </c>
      <c r="BQ128" s="41">
        <v>0</v>
      </c>
      <c r="BR128" s="41">
        <f t="shared" si="145"/>
        <v>0</v>
      </c>
      <c r="BS128" s="9">
        <f t="shared" si="192"/>
        <v>212.60940000000002</v>
      </c>
      <c r="BT128" s="9">
        <v>174.27</v>
      </c>
      <c r="BU128" s="9">
        <f t="shared" si="146"/>
        <v>38.339400000000005</v>
      </c>
      <c r="BV128" s="9"/>
      <c r="BW128" s="10">
        <f>SUMIF(ENERO!$B$2:$B$900,'EDC GENERAL'!$B128,ENERO!$E$2:$E$900)</f>
        <v>0</v>
      </c>
      <c r="BX128" s="10">
        <f t="shared" si="147"/>
        <v>-212.60940000000002</v>
      </c>
      <c r="BY128" s="24">
        <f t="shared" si="148"/>
        <v>212.60940000000002</v>
      </c>
      <c r="BZ128" s="41">
        <f t="shared" si="193"/>
        <v>0</v>
      </c>
      <c r="CA128" s="42">
        <v>0</v>
      </c>
      <c r="CB128" s="41">
        <f t="shared" si="181"/>
        <v>0</v>
      </c>
      <c r="CC128" s="24">
        <f t="shared" si="182"/>
        <v>212.60940000000002</v>
      </c>
      <c r="CD128" s="8">
        <v>174.27</v>
      </c>
      <c r="CE128" s="9">
        <f>+CD128*0.22</f>
        <v>38.339400000000005</v>
      </c>
      <c r="CF128" s="8">
        <f>CF$4</f>
        <v>0</v>
      </c>
      <c r="CG128" s="10">
        <f>SUMIF('BANCO MAY'!$B$2:$B$300,'EDC GENERAL'!$B128,'BANCO MAY'!$E$2:$E$300)</f>
        <v>0</v>
      </c>
      <c r="CH128" s="2">
        <f t="shared" si="149"/>
        <v>212.60940000000002</v>
      </c>
      <c r="CJ128" s="41">
        <f t="shared" si="184"/>
        <v>0</v>
      </c>
      <c r="CK128" s="42">
        <v>0</v>
      </c>
      <c r="CL128" s="42">
        <v>1</v>
      </c>
      <c r="CM128" s="8">
        <v>65.98</v>
      </c>
      <c r="CN128" s="9">
        <f t="shared" si="150"/>
        <v>14.515600000000001</v>
      </c>
      <c r="CO128" s="8">
        <f t="shared" si="263"/>
        <v>0</v>
      </c>
      <c r="CP128" s="8">
        <f t="shared" si="263"/>
        <v>0</v>
      </c>
      <c r="CQ128" s="10">
        <f>SUMIF('BANCO JUN'!$B$2:$B$300,'EDC GENERAL'!$B128,'BANCO JUN'!$E$2:$E$300)</f>
        <v>0</v>
      </c>
      <c r="CR128" s="2">
        <f t="shared" si="151"/>
        <v>80.49560000000001</v>
      </c>
      <c r="CT128" s="10">
        <v>38</v>
      </c>
      <c r="CU128" s="42">
        <v>47</v>
      </c>
      <c r="CV128" s="42">
        <f t="shared" si="152"/>
        <v>9</v>
      </c>
      <c r="CW128" s="8">
        <f t="shared" si="264"/>
        <v>17</v>
      </c>
      <c r="CX128" s="8">
        <f t="shared" si="153"/>
        <v>153</v>
      </c>
      <c r="CY128" s="8">
        <f t="shared" si="264"/>
        <v>80</v>
      </c>
      <c r="CZ128" s="8">
        <f t="shared" si="264"/>
        <v>49</v>
      </c>
      <c r="DA128" s="10">
        <f>SUMIF('BANCO JUL'!$B$2:$B$300,'EDC GENERAL'!$B128,'BANCO JUL'!$E$2:$E$300)</f>
        <v>0</v>
      </c>
      <c r="DB128" s="10">
        <f t="shared" si="154"/>
        <v>-282</v>
      </c>
      <c r="DD128" s="42">
        <v>47</v>
      </c>
      <c r="DE128" s="42">
        <v>59</v>
      </c>
      <c r="DF128" s="42">
        <f t="shared" si="155"/>
        <v>12</v>
      </c>
      <c r="DG128" s="8">
        <f t="shared" si="265"/>
        <v>15</v>
      </c>
      <c r="DH128" s="8">
        <f t="shared" si="156"/>
        <v>180</v>
      </c>
      <c r="DI128" s="8">
        <f t="shared" si="265"/>
        <v>80</v>
      </c>
      <c r="DJ128" s="8">
        <f t="shared" si="265"/>
        <v>17</v>
      </c>
      <c r="DK128" s="10">
        <f>SUMIF('BANCO JUL'!$B$2:$B$300,'EDC GENERAL'!$B128,'BANCO JUL'!$E$2:$E$300)</f>
        <v>0</v>
      </c>
      <c r="DL128" s="10">
        <f t="shared" si="259"/>
        <v>-277</v>
      </c>
      <c r="DN128" s="42">
        <v>59</v>
      </c>
      <c r="DO128" s="42">
        <v>70</v>
      </c>
      <c r="DP128" s="42">
        <f t="shared" si="158"/>
        <v>11</v>
      </c>
      <c r="DQ128" s="8">
        <f t="shared" si="266"/>
        <v>16</v>
      </c>
      <c r="DR128" s="8">
        <f t="shared" si="159"/>
        <v>176</v>
      </c>
      <c r="DS128" s="8">
        <f t="shared" si="266"/>
        <v>80</v>
      </c>
      <c r="DT128" s="8">
        <f t="shared" si="266"/>
        <v>63</v>
      </c>
      <c r="DU128" s="10">
        <f>SUMIF('BANCO JUL'!$B$2:$B$300,'EDC GENERAL'!$B128,'BANCO JUL'!$E$2:$E$300)</f>
        <v>0</v>
      </c>
      <c r="DV128" s="10">
        <f t="shared" si="260"/>
        <v>-319</v>
      </c>
      <c r="DX128" s="42">
        <v>70</v>
      </c>
      <c r="DY128" s="42">
        <v>77</v>
      </c>
      <c r="DZ128" s="42">
        <f t="shared" si="161"/>
        <v>7</v>
      </c>
      <c r="EA128" s="8">
        <f t="shared" si="267"/>
        <v>15</v>
      </c>
      <c r="EB128" s="8">
        <f t="shared" si="162"/>
        <v>105</v>
      </c>
      <c r="EC128" s="8">
        <f t="shared" si="267"/>
        <v>80</v>
      </c>
      <c r="ED128" s="8">
        <f t="shared" si="267"/>
        <v>64</v>
      </c>
      <c r="EE128" s="10">
        <f>SUMIF('BANCO JUL'!$B$2:$B$300,'EDC GENERAL'!$B128,'BANCO JUL'!$E$2:$E$300)</f>
        <v>0</v>
      </c>
      <c r="EF128" s="10">
        <f t="shared" si="261"/>
        <v>-249</v>
      </c>
      <c r="EG128" s="24"/>
      <c r="EH128" s="42">
        <v>77</v>
      </c>
      <c r="EI128" s="42">
        <v>87.929000000000002</v>
      </c>
      <c r="EJ128" s="41">
        <f t="shared" si="164"/>
        <v>10.929000000000002</v>
      </c>
      <c r="EK128" s="8">
        <f t="shared" si="268"/>
        <v>13.01</v>
      </c>
      <c r="EL128" s="8">
        <f t="shared" si="165"/>
        <v>142.18629000000001</v>
      </c>
      <c r="EM128" s="8">
        <f t="shared" si="268"/>
        <v>80</v>
      </c>
      <c r="EN128" s="8">
        <f t="shared" si="268"/>
        <v>21.79</v>
      </c>
      <c r="EO128" s="10">
        <f>SUMIF('BANCO NOV'!$B$2:$B$300,'EDC GENERAL'!$B128,'BANCO NOV'!$E$2:$E$300)</f>
        <v>0</v>
      </c>
      <c r="EP128" s="10">
        <f t="shared" si="166"/>
        <v>-243.97629000000001</v>
      </c>
      <c r="EQ128" s="24">
        <f t="shared" si="167"/>
        <v>243.97629000000001</v>
      </c>
      <c r="ER128" s="42">
        <v>87.929000000000002</v>
      </c>
      <c r="ES128" s="42">
        <v>93.2</v>
      </c>
      <c r="ET128" s="42">
        <f t="shared" si="168"/>
        <v>5.2710000000000008</v>
      </c>
      <c r="EU128" s="8">
        <f t="shared" si="269"/>
        <v>19.78</v>
      </c>
      <c r="EV128" s="8">
        <f t="shared" si="169"/>
        <v>104.26038000000003</v>
      </c>
      <c r="EW128" s="8">
        <f t="shared" si="269"/>
        <v>80</v>
      </c>
      <c r="EX128" s="8">
        <f t="shared" si="269"/>
        <v>62.02</v>
      </c>
      <c r="EY128" s="10">
        <f>SUMIF('BANCO DIC'!$B$2:$B$300,'EDC GENERAL'!$B128,'BANCO DIC'!$E$2:$E$300)</f>
        <v>0</v>
      </c>
      <c r="EZ128" s="10">
        <f t="shared" si="170"/>
        <v>-246.28038000000004</v>
      </c>
      <c r="FA128" s="24">
        <f t="shared" si="171"/>
        <v>246.28038000000004</v>
      </c>
      <c r="FB128" s="42">
        <v>93.2</v>
      </c>
      <c r="FC128" s="42">
        <v>102</v>
      </c>
      <c r="FD128" s="42">
        <f t="shared" si="172"/>
        <v>8.7999999999999972</v>
      </c>
      <c r="FE128" s="8">
        <f t="shared" si="270"/>
        <v>14.68234064785789</v>
      </c>
      <c r="FF128" s="8">
        <f t="shared" si="173"/>
        <v>129.2045977011494</v>
      </c>
      <c r="FG128" s="8">
        <f t="shared" si="270"/>
        <v>80</v>
      </c>
      <c r="FH128" s="8">
        <f t="shared" si="270"/>
        <v>26.942462147335423</v>
      </c>
      <c r="FI128" s="10">
        <f>SUMIF('BANCO DIC'!$B$2:$B$300,'EDC GENERAL'!$B128,'BANCO DIC'!$E$2:$E$300)</f>
        <v>0</v>
      </c>
      <c r="FJ128" s="10">
        <f t="shared" si="174"/>
        <v>-236.14705984848482</v>
      </c>
      <c r="FK128" s="24">
        <f t="shared" si="175"/>
        <v>236.14705984848482</v>
      </c>
      <c r="FL128" s="42">
        <v>102</v>
      </c>
      <c r="FM128" s="42"/>
      <c r="FN128" s="42">
        <f t="shared" si="176"/>
        <v>-102</v>
      </c>
      <c r="FO128" s="8">
        <f t="shared" si="271"/>
        <v>19.78</v>
      </c>
      <c r="FP128" s="8">
        <f t="shared" si="177"/>
        <v>-2017.5600000000002</v>
      </c>
      <c r="FQ128" s="8">
        <f t="shared" si="271"/>
        <v>80</v>
      </c>
      <c r="FR128" s="8">
        <f t="shared" si="271"/>
        <v>62.02</v>
      </c>
      <c r="FS128" s="10">
        <f>SUMIF('BANCO DIC'!$B$2:$B$300,'EDC GENERAL'!$B128,'BANCO DIC'!$E$2:$E$300)</f>
        <v>0</v>
      </c>
      <c r="FT128" s="10">
        <f t="shared" si="178"/>
        <v>1875.5400000000002</v>
      </c>
    </row>
    <row r="129" spans="1:176" ht="12" outlineLevel="1" thickBot="1" x14ac:dyDescent="0.3">
      <c r="A129" s="11" t="s">
        <v>525</v>
      </c>
      <c r="B129" s="74" t="s">
        <v>525</v>
      </c>
      <c r="C129" s="66"/>
      <c r="D129" s="12"/>
      <c r="E129" s="12"/>
      <c r="F129" s="63"/>
      <c r="G129" s="74"/>
      <c r="H129" s="74"/>
      <c r="I129" s="63"/>
      <c r="J129" s="66"/>
      <c r="L129" s="66"/>
      <c r="M129" s="12"/>
      <c r="N129" s="12"/>
      <c r="O129" s="63"/>
      <c r="P129" s="74"/>
      <c r="Q129" s="74"/>
      <c r="R129" s="63"/>
      <c r="S129" s="66"/>
      <c r="V129" s="13"/>
      <c r="W129" s="13"/>
      <c r="X129" s="13"/>
      <c r="Y129" s="13"/>
      <c r="Z129" s="13"/>
      <c r="AA129" s="13"/>
      <c r="AC129" s="74">
        <v>1.1400000000000001</v>
      </c>
      <c r="AD129" s="8"/>
      <c r="AE129" s="8"/>
      <c r="AF129" s="8"/>
      <c r="AG129" s="8"/>
      <c r="AH129" s="8"/>
      <c r="AI129" s="10">
        <f t="shared" si="262"/>
        <v>0</v>
      </c>
      <c r="AJ129" s="74"/>
      <c r="AK129" s="32">
        <f t="shared" si="231"/>
        <v>1.1400000000000001</v>
      </c>
      <c r="AL129" s="10"/>
      <c r="AM129" s="42"/>
      <c r="AN129" s="42"/>
      <c r="AO129" s="8"/>
      <c r="AP129" s="8"/>
      <c r="AQ129" s="8"/>
      <c r="AR129" s="8"/>
      <c r="AS129" s="10">
        <v>0</v>
      </c>
      <c r="AT129" s="2">
        <f t="shared" ref="AT129:AT135" si="272">AS129-SUM(AP129:AR129)</f>
        <v>0</v>
      </c>
      <c r="AU129" s="24">
        <f t="shared" si="138"/>
        <v>0</v>
      </c>
      <c r="AV129" s="10"/>
      <c r="AW129" s="42"/>
      <c r="AX129" s="42"/>
      <c r="AY129" s="8"/>
      <c r="AZ129" s="8"/>
      <c r="BA129" s="9"/>
      <c r="BB129" s="8"/>
      <c r="BC129" s="10"/>
      <c r="BD129" s="2">
        <f t="shared" ref="BD129:BD135" si="273">BC129-SUM(AZ129:BB129)</f>
        <v>0</v>
      </c>
      <c r="BE129" s="24">
        <f t="shared" si="141"/>
        <v>0</v>
      </c>
      <c r="BF129" s="42"/>
      <c r="BG129" s="41"/>
      <c r="BH129" s="41">
        <f t="shared" si="142"/>
        <v>0</v>
      </c>
      <c r="BI129" s="8"/>
      <c r="BJ129" s="9">
        <f t="shared" ref="BJ129:BJ135" si="274">BH129*BI129</f>
        <v>0</v>
      </c>
      <c r="BK129" s="9">
        <f t="shared" si="191"/>
        <v>0</v>
      </c>
      <c r="BL129" s="9"/>
      <c r="BM129" s="10">
        <f>SUMIF(ENERO!$B$2:$B$900,'EDC GENERAL'!$B129,ENERO!$E$2:$E$900)</f>
        <v>0</v>
      </c>
      <c r="BN129" s="10">
        <f t="shared" si="143"/>
        <v>0</v>
      </c>
      <c r="BO129" s="24">
        <f t="shared" si="144"/>
        <v>0</v>
      </c>
      <c r="BP129" s="41"/>
      <c r="BQ129" s="41"/>
      <c r="BR129" s="41">
        <f>SUM(BR5:BR128)</f>
        <v>773</v>
      </c>
      <c r="BS129" s="8"/>
      <c r="BT129" s="9">
        <f>BR129*BS129</f>
        <v>0</v>
      </c>
      <c r="BU129" s="8"/>
      <c r="BV129" s="9"/>
      <c r="BW129" s="10"/>
      <c r="BX129" s="10"/>
      <c r="BY129" s="24"/>
      <c r="BZ129" s="42"/>
      <c r="CA129" s="42"/>
      <c r="CB129" s="41"/>
      <c r="CC129" s="8"/>
      <c r="CD129" s="8"/>
      <c r="CE129" s="8"/>
      <c r="CF129" s="8"/>
      <c r="CG129" s="10"/>
      <c r="CH129" s="10"/>
      <c r="CJ129" s="42"/>
      <c r="CK129" s="42"/>
      <c r="CL129" s="42"/>
      <c r="CM129" s="8"/>
      <c r="CN129" s="8"/>
      <c r="CO129" s="8"/>
      <c r="CP129" s="8"/>
      <c r="CQ129" s="10"/>
      <c r="CR129" s="10"/>
      <c r="CT129" s="10"/>
      <c r="CU129" s="42"/>
      <c r="CV129" s="42"/>
      <c r="CW129" s="8"/>
      <c r="CX129" s="8"/>
      <c r="CY129" s="8"/>
      <c r="CZ129" s="8"/>
      <c r="DA129" s="10"/>
      <c r="DB129" s="10"/>
      <c r="DD129" s="42"/>
      <c r="DE129" s="42"/>
      <c r="DF129" s="42"/>
      <c r="DG129" s="8"/>
      <c r="DH129" s="8"/>
      <c r="DI129" s="8"/>
      <c r="DJ129" s="8"/>
      <c r="DK129" s="10">
        <f>SUMIF('BANCO JUL'!$B$2:$B$300,'EDC GENERAL'!$B129,'BANCO JUL'!$E$2:$E$300)</f>
        <v>0</v>
      </c>
      <c r="DL129" s="10">
        <f t="shared" si="259"/>
        <v>0</v>
      </c>
      <c r="DN129" s="42">
        <v>32</v>
      </c>
      <c r="DO129" s="42">
        <v>35</v>
      </c>
      <c r="DP129" s="42">
        <f t="shared" si="158"/>
        <v>3</v>
      </c>
      <c r="DQ129" s="8">
        <f t="shared" si="266"/>
        <v>16</v>
      </c>
      <c r="DR129" s="8">
        <f t="shared" si="159"/>
        <v>48</v>
      </c>
      <c r="DS129" s="8">
        <f t="shared" si="266"/>
        <v>80</v>
      </c>
      <c r="DT129" s="8">
        <f t="shared" si="266"/>
        <v>63</v>
      </c>
      <c r="DU129" s="10">
        <f>SUMIF('BANCO JUL'!$B$2:$B$300,'EDC GENERAL'!$B129,'BANCO JUL'!$E$2:$E$300)</f>
        <v>0</v>
      </c>
      <c r="DV129" s="10">
        <f t="shared" si="260"/>
        <v>-191</v>
      </c>
      <c r="DX129" s="42">
        <v>35</v>
      </c>
      <c r="DY129" s="42">
        <v>37</v>
      </c>
      <c r="DZ129" s="42">
        <f t="shared" si="161"/>
        <v>2</v>
      </c>
      <c r="EA129" s="8">
        <f t="shared" si="267"/>
        <v>15</v>
      </c>
      <c r="EB129" s="8">
        <f t="shared" si="162"/>
        <v>30</v>
      </c>
      <c r="EC129" s="8">
        <f t="shared" si="267"/>
        <v>80</v>
      </c>
      <c r="ED129" s="8">
        <f t="shared" si="267"/>
        <v>64</v>
      </c>
      <c r="EE129" s="10">
        <f>SUMIF('BANCO JUL'!$B$2:$B$300,'EDC GENERAL'!$B129,'BANCO JUL'!$E$2:$E$300)</f>
        <v>0</v>
      </c>
      <c r="EF129" s="10">
        <f t="shared" si="261"/>
        <v>-174</v>
      </c>
      <c r="EG129" s="24"/>
      <c r="EH129" s="42">
        <v>37</v>
      </c>
      <c r="EI129" s="42">
        <v>41.4</v>
      </c>
      <c r="EJ129" s="41">
        <f t="shared" si="164"/>
        <v>4.3999999999999986</v>
      </c>
      <c r="EK129" s="8">
        <f t="shared" si="268"/>
        <v>13.01</v>
      </c>
      <c r="EL129" s="8">
        <f t="shared" si="165"/>
        <v>57.243999999999978</v>
      </c>
      <c r="EM129" s="8">
        <f t="shared" si="268"/>
        <v>80</v>
      </c>
      <c r="EN129" s="8">
        <f t="shared" si="268"/>
        <v>21.79</v>
      </c>
      <c r="EO129" s="10">
        <f>SUMIF('BANCO NOV'!$B$2:$B$300,'EDC GENERAL'!$B129,'BANCO NOV'!$E$2:$E$300)</f>
        <v>0</v>
      </c>
      <c r="EP129" s="10">
        <f t="shared" si="166"/>
        <v>-159.03399999999996</v>
      </c>
      <c r="EQ129" s="24">
        <f t="shared" si="167"/>
        <v>159.03399999999996</v>
      </c>
      <c r="ER129" s="42">
        <v>41.4</v>
      </c>
      <c r="ES129" s="42">
        <v>45.625</v>
      </c>
      <c r="ET129" s="42">
        <f t="shared" si="168"/>
        <v>4.2250000000000014</v>
      </c>
      <c r="EU129" s="8">
        <f t="shared" si="269"/>
        <v>19.78</v>
      </c>
      <c r="EV129" s="8">
        <f t="shared" si="169"/>
        <v>83.570500000000038</v>
      </c>
      <c r="EW129" s="8">
        <f t="shared" si="269"/>
        <v>80</v>
      </c>
      <c r="EX129" s="8">
        <f t="shared" si="269"/>
        <v>62.02</v>
      </c>
      <c r="EY129" s="10">
        <f>SUMIF('BANCO DIC'!$B$2:$B$300,'EDC GENERAL'!$B129,'BANCO DIC'!$E$2:$E$300)</f>
        <v>0</v>
      </c>
      <c r="EZ129" s="10">
        <f t="shared" si="170"/>
        <v>-225.59050000000005</v>
      </c>
      <c r="FA129" s="24">
        <f t="shared" si="171"/>
        <v>225.59050000000005</v>
      </c>
      <c r="FB129" s="42">
        <v>45.625</v>
      </c>
      <c r="FC129" s="42">
        <v>49</v>
      </c>
      <c r="FD129" s="42">
        <f t="shared" si="172"/>
        <v>3.375</v>
      </c>
      <c r="FE129" s="8">
        <f t="shared" si="270"/>
        <v>14.68234064785789</v>
      </c>
      <c r="FF129" s="8">
        <f t="shared" si="173"/>
        <v>49.552899686520377</v>
      </c>
      <c r="FG129" s="8">
        <f t="shared" si="270"/>
        <v>80</v>
      </c>
      <c r="FH129" s="8">
        <f t="shared" si="270"/>
        <v>26.942462147335423</v>
      </c>
      <c r="FI129" s="10">
        <f>SUMIF('BANCO DIC'!$B$2:$B$300,'EDC GENERAL'!$B129,'BANCO DIC'!$E$2:$E$300)</f>
        <v>0</v>
      </c>
      <c r="FJ129" s="10">
        <f t="shared" si="174"/>
        <v>-156.49536183385581</v>
      </c>
      <c r="FK129" s="24">
        <f t="shared" si="175"/>
        <v>156.49536183385581</v>
      </c>
      <c r="FL129" s="42">
        <v>49</v>
      </c>
      <c r="FM129" s="42"/>
      <c r="FN129" s="42">
        <f t="shared" si="176"/>
        <v>-49</v>
      </c>
      <c r="FO129" s="8">
        <f t="shared" si="271"/>
        <v>19.78</v>
      </c>
      <c r="FP129" s="8">
        <f t="shared" si="177"/>
        <v>-969.22</v>
      </c>
      <c r="FQ129" s="8">
        <f t="shared" si="271"/>
        <v>80</v>
      </c>
      <c r="FR129" s="8">
        <f t="shared" si="271"/>
        <v>62.02</v>
      </c>
      <c r="FS129" s="10">
        <f>SUMIF('BANCO DIC'!$B$2:$B$300,'EDC GENERAL'!$B129,'BANCO DIC'!$E$2:$E$300)</f>
        <v>0</v>
      </c>
      <c r="FT129" s="10">
        <f t="shared" si="178"/>
        <v>827.2</v>
      </c>
    </row>
    <row r="130" spans="1:176" ht="12" outlineLevel="1" thickBot="1" x14ac:dyDescent="0.3">
      <c r="A130" s="11" t="s">
        <v>526</v>
      </c>
      <c r="B130" s="74" t="s">
        <v>526</v>
      </c>
      <c r="C130" s="66"/>
      <c r="D130" s="12"/>
      <c r="E130" s="12"/>
      <c r="F130" s="63"/>
      <c r="G130" s="74"/>
      <c r="H130" s="74"/>
      <c r="I130" s="63"/>
      <c r="J130" s="66"/>
      <c r="L130" s="66"/>
      <c r="M130" s="12"/>
      <c r="N130" s="12"/>
      <c r="O130" s="63"/>
      <c r="P130" s="74"/>
      <c r="Q130" s="74"/>
      <c r="R130" s="63"/>
      <c r="S130" s="66"/>
      <c r="V130" s="13"/>
      <c r="W130" s="13"/>
      <c r="X130" s="13"/>
      <c r="Y130" s="13"/>
      <c r="Z130" s="13"/>
      <c r="AA130" s="13"/>
      <c r="AC130" s="74">
        <v>1.1500000000000001</v>
      </c>
      <c r="AD130" s="8"/>
      <c r="AE130" s="8"/>
      <c r="AF130" s="8"/>
      <c r="AG130" s="8"/>
      <c r="AH130" s="8"/>
      <c r="AI130" s="10">
        <f t="shared" si="262"/>
        <v>0</v>
      </c>
      <c r="AJ130" s="74"/>
      <c r="AK130" s="32">
        <f t="shared" si="231"/>
        <v>1.1500000000000001</v>
      </c>
      <c r="AL130" s="10"/>
      <c r="AM130" s="42"/>
      <c r="AN130" s="42"/>
      <c r="AO130" s="8"/>
      <c r="AP130" s="8"/>
      <c r="AQ130" s="8"/>
      <c r="AR130" s="8"/>
      <c r="AS130" s="10">
        <v>0</v>
      </c>
      <c r="AT130" s="2">
        <f t="shared" si="272"/>
        <v>0</v>
      </c>
      <c r="AU130" s="24">
        <f t="shared" si="138"/>
        <v>0</v>
      </c>
      <c r="AV130" s="10"/>
      <c r="AW130" s="42"/>
      <c r="AX130" s="42"/>
      <c r="AY130" s="8"/>
      <c r="AZ130" s="8"/>
      <c r="BA130" s="9"/>
      <c r="BB130" s="8"/>
      <c r="BC130" s="10">
        <f>SUMIF('BANCO FEB'!$B$2:$B$300,'EDC GENERAL'!$B130,'BANCO FEB'!$E$2:$E$300)</f>
        <v>0</v>
      </c>
      <c r="BD130" s="2">
        <f t="shared" si="273"/>
        <v>0</v>
      </c>
      <c r="BE130" s="24">
        <f t="shared" si="141"/>
        <v>0</v>
      </c>
      <c r="BF130" s="42"/>
      <c r="BG130" s="41"/>
      <c r="BH130" s="41">
        <f t="shared" si="142"/>
        <v>0</v>
      </c>
      <c r="BI130" s="8"/>
      <c r="BJ130" s="9">
        <f t="shared" si="274"/>
        <v>0</v>
      </c>
      <c r="BK130" s="8"/>
      <c r="BL130" s="9"/>
      <c r="BM130" s="10">
        <f>SUMIF(ENERO!$B$2:$B$900,'EDC GENERAL'!$B130,ENERO!$E$2:$E$900)</f>
        <v>0</v>
      </c>
      <c r="BN130" s="10">
        <f t="shared" si="143"/>
        <v>0</v>
      </c>
      <c r="BO130" s="24">
        <f t="shared" si="144"/>
        <v>0</v>
      </c>
      <c r="BP130" s="41"/>
      <c r="BQ130" s="41"/>
      <c r="BR130" s="41"/>
      <c r="BS130" s="8"/>
      <c r="BT130" s="9">
        <f>SUM(BT5:BT129)</f>
        <v>31542.930000000008</v>
      </c>
      <c r="BU130" s="9">
        <f>SUM(BU5:BU129)</f>
        <v>6939.4445999999953</v>
      </c>
      <c r="BV130" s="9">
        <f>SUM(BV5:BV128)</f>
        <v>-28405.79</v>
      </c>
      <c r="BW130" s="10"/>
      <c r="BX130" s="10">
        <f>SUM(BX5:BX129)</f>
        <v>-10076.584599999996</v>
      </c>
      <c r="BY130" s="24"/>
      <c r="BZ130" s="42"/>
      <c r="CA130" s="42"/>
      <c r="CB130" s="41">
        <f>SUM(CB5:CB128)</f>
        <v>644</v>
      </c>
      <c r="CC130" s="8">
        <f>SUM(CC5:CC129)</f>
        <v>35821.981600000021</v>
      </c>
      <c r="CD130" s="8">
        <f>SUM(CD5:CD129)</f>
        <v>29362.28000000001</v>
      </c>
      <c r="CE130" s="8">
        <f>SUM(CE5:CE129)</f>
        <v>6459.7015999999967</v>
      </c>
      <c r="CF130" s="8"/>
      <c r="CG130" s="8">
        <f>SUM(CG5:CG129)</f>
        <v>21544.83</v>
      </c>
      <c r="CH130" s="8">
        <f>SUM(CH5:CH129)</f>
        <v>14277.151600000005</v>
      </c>
      <c r="CJ130" s="42"/>
      <c r="CK130" s="42"/>
      <c r="CL130" s="42">
        <f>SUM(CL5:CL129)</f>
        <v>728</v>
      </c>
      <c r="CM130" s="8">
        <f>SUM(CM5:CM128)</f>
        <v>17234.499999999989</v>
      </c>
      <c r="CN130" s="8">
        <f>SUM(CN5:CN128)</f>
        <v>3791.5900000000006</v>
      </c>
      <c r="CO130" s="8">
        <f>+CM130+CN130</f>
        <v>21026.089999999989</v>
      </c>
      <c r="CP130" s="8"/>
      <c r="CQ130" s="10"/>
      <c r="CR130" s="10">
        <f>SUM(CR5:CR129)</f>
        <v>21026.089999999997</v>
      </c>
      <c r="CT130" s="10"/>
      <c r="CU130" s="42"/>
      <c r="CV130" s="42"/>
      <c r="CW130" s="8"/>
      <c r="CX130" s="8"/>
      <c r="CY130" s="8"/>
      <c r="CZ130" s="8"/>
      <c r="DA130" s="10"/>
      <c r="DB130" s="10"/>
      <c r="DD130" s="42"/>
      <c r="DE130" s="42"/>
      <c r="DF130" s="42"/>
      <c r="DG130" s="8"/>
      <c r="DH130" s="8"/>
      <c r="DI130" s="8"/>
      <c r="DJ130" s="8"/>
      <c r="DK130" s="10">
        <f>SUMIF('BANCO JUL'!$B$2:$B$300,'EDC GENERAL'!$B130,'BANCO JUL'!$E$2:$E$300)</f>
        <v>0</v>
      </c>
      <c r="DL130" s="10">
        <f t="shared" si="259"/>
        <v>0</v>
      </c>
      <c r="DN130" s="42">
        <v>6</v>
      </c>
      <c r="DO130" s="42">
        <v>1</v>
      </c>
      <c r="DP130" s="42">
        <f t="shared" si="158"/>
        <v>-5</v>
      </c>
      <c r="DQ130" s="8">
        <f t="shared" si="266"/>
        <v>16</v>
      </c>
      <c r="DR130" s="8">
        <f t="shared" si="159"/>
        <v>-80</v>
      </c>
      <c r="DS130" s="8">
        <f t="shared" si="266"/>
        <v>80</v>
      </c>
      <c r="DT130" s="8">
        <f t="shared" si="266"/>
        <v>63</v>
      </c>
      <c r="DU130" s="10">
        <f>SUMIF('BANCO JUL'!$B$2:$B$300,'EDC GENERAL'!$B130,'BANCO JUL'!$E$2:$E$300)</f>
        <v>0</v>
      </c>
      <c r="DV130" s="10">
        <f t="shared" si="260"/>
        <v>-63</v>
      </c>
      <c r="DW130" s="1" t="s">
        <v>12</v>
      </c>
      <c r="DX130" s="42">
        <v>1</v>
      </c>
      <c r="DY130" s="42">
        <v>1</v>
      </c>
      <c r="DZ130" s="42">
        <f t="shared" si="161"/>
        <v>0</v>
      </c>
      <c r="EA130" s="8">
        <f t="shared" si="267"/>
        <v>15</v>
      </c>
      <c r="EB130" s="8">
        <f t="shared" si="162"/>
        <v>0</v>
      </c>
      <c r="EC130" s="8">
        <f t="shared" si="267"/>
        <v>80</v>
      </c>
      <c r="ED130" s="8">
        <f t="shared" si="267"/>
        <v>64</v>
      </c>
      <c r="EE130" s="10">
        <f>SUMIF('BANCO JUL'!$B$2:$B$300,'EDC GENERAL'!$B130,'BANCO JUL'!$E$2:$E$300)</f>
        <v>0</v>
      </c>
      <c r="EF130" s="10">
        <f t="shared" si="261"/>
        <v>-144</v>
      </c>
      <c r="EG130" s="49" t="s">
        <v>62</v>
      </c>
      <c r="EH130" s="50">
        <v>1</v>
      </c>
      <c r="EI130" s="50"/>
      <c r="EJ130" s="51"/>
      <c r="EK130" s="52">
        <f t="shared" si="268"/>
        <v>13.01</v>
      </c>
      <c r="EL130" s="52">
        <f t="shared" si="165"/>
        <v>0</v>
      </c>
      <c r="EM130" s="52">
        <f t="shared" si="268"/>
        <v>80</v>
      </c>
      <c r="EN130" s="52">
        <f t="shared" si="268"/>
        <v>21.79</v>
      </c>
      <c r="EO130" s="53">
        <f>SUMIF('BANCO NOV'!$B$2:$B$300,'EDC GENERAL'!$B130,'BANCO NOV'!$E$2:$E$300)</f>
        <v>0</v>
      </c>
      <c r="EP130" s="10">
        <f t="shared" si="166"/>
        <v>-101.78999999999999</v>
      </c>
      <c r="EQ130" s="24">
        <f t="shared" si="167"/>
        <v>101.78999999999999</v>
      </c>
      <c r="ER130" s="50"/>
      <c r="ES130" s="42"/>
      <c r="ET130" s="42">
        <f t="shared" si="168"/>
        <v>0</v>
      </c>
      <c r="EU130" s="8">
        <f t="shared" si="269"/>
        <v>19.78</v>
      </c>
      <c r="EV130" s="8">
        <f t="shared" si="169"/>
        <v>0</v>
      </c>
      <c r="EW130" s="8">
        <f t="shared" si="269"/>
        <v>80</v>
      </c>
      <c r="EX130" s="8">
        <f t="shared" si="269"/>
        <v>62.02</v>
      </c>
      <c r="EY130" s="10">
        <f>SUMIF('BANCO DIC'!$B$2:$B$300,'EDC GENERAL'!$B130,'BANCO DIC'!$E$2:$E$300)</f>
        <v>0</v>
      </c>
      <c r="EZ130" s="10">
        <f t="shared" si="170"/>
        <v>-142.02000000000001</v>
      </c>
      <c r="FA130" s="24">
        <f t="shared" si="171"/>
        <v>142.02000000000001</v>
      </c>
      <c r="FB130" s="42"/>
      <c r="FC130" s="42">
        <v>1</v>
      </c>
      <c r="FD130" s="42">
        <f t="shared" si="172"/>
        <v>1</v>
      </c>
      <c r="FE130" s="8">
        <f t="shared" si="270"/>
        <v>14.68234064785789</v>
      </c>
      <c r="FF130" s="8">
        <f t="shared" si="173"/>
        <v>14.68234064785789</v>
      </c>
      <c r="FG130" s="8">
        <f t="shared" si="270"/>
        <v>80</v>
      </c>
      <c r="FH130" s="8">
        <f t="shared" si="270"/>
        <v>26.942462147335423</v>
      </c>
      <c r="FI130" s="10">
        <f>SUMIF('BANCO DIC'!$B$2:$B$300,'EDC GENERAL'!$B130,'BANCO DIC'!$E$2:$E$300)</f>
        <v>0</v>
      </c>
      <c r="FJ130" s="10">
        <f t="shared" si="174"/>
        <v>-121.6248027951933</v>
      </c>
      <c r="FK130" s="24">
        <f t="shared" si="175"/>
        <v>121.6248027951933</v>
      </c>
      <c r="FL130" s="42">
        <v>1</v>
      </c>
      <c r="FM130" s="42"/>
      <c r="FN130" s="42">
        <f t="shared" si="176"/>
        <v>-1</v>
      </c>
      <c r="FO130" s="8">
        <f t="shared" si="271"/>
        <v>19.78</v>
      </c>
      <c r="FP130" s="8">
        <f t="shared" si="177"/>
        <v>-19.78</v>
      </c>
      <c r="FQ130" s="8">
        <f t="shared" si="271"/>
        <v>80</v>
      </c>
      <c r="FR130" s="8">
        <f t="shared" si="271"/>
        <v>62.02</v>
      </c>
      <c r="FS130" s="10">
        <f>SUMIF('BANCO DIC'!$B$2:$B$300,'EDC GENERAL'!$B130,'BANCO DIC'!$E$2:$E$300)</f>
        <v>0</v>
      </c>
      <c r="FT130" s="10">
        <f t="shared" si="178"/>
        <v>-122.24000000000001</v>
      </c>
    </row>
    <row r="131" spans="1:176" ht="12" outlineLevel="1" thickBot="1" x14ac:dyDescent="0.3">
      <c r="A131" s="11" t="s">
        <v>527</v>
      </c>
      <c r="B131" s="74" t="s">
        <v>527</v>
      </c>
      <c r="C131" s="66"/>
      <c r="D131" s="12"/>
      <c r="E131" s="12"/>
      <c r="F131" s="63"/>
      <c r="G131" s="74"/>
      <c r="H131" s="74"/>
      <c r="I131" s="63"/>
      <c r="J131" s="66"/>
      <c r="L131" s="66"/>
      <c r="M131" s="12"/>
      <c r="N131" s="12"/>
      <c r="O131" s="63"/>
      <c r="P131" s="74"/>
      <c r="Q131" s="74"/>
      <c r="R131" s="63"/>
      <c r="S131" s="66"/>
      <c r="V131" s="13"/>
      <c r="W131" s="13"/>
      <c r="X131" s="13"/>
      <c r="Y131" s="13"/>
      <c r="Z131" s="13"/>
      <c r="AA131" s="13"/>
      <c r="AC131" s="74">
        <v>1.1599999999999999</v>
      </c>
      <c r="AD131" s="8"/>
      <c r="AE131" s="8"/>
      <c r="AF131" s="8"/>
      <c r="AG131" s="8"/>
      <c r="AH131" s="8"/>
      <c r="AI131" s="10">
        <f t="shared" si="262"/>
        <v>0</v>
      </c>
      <c r="AJ131" s="74"/>
      <c r="AK131" s="32">
        <f t="shared" si="231"/>
        <v>1.1599999999999999</v>
      </c>
      <c r="AL131" s="10"/>
      <c r="AM131" s="42"/>
      <c r="AN131" s="42"/>
      <c r="AO131" s="8"/>
      <c r="AP131" s="8"/>
      <c r="AQ131" s="8"/>
      <c r="AR131" s="8"/>
      <c r="AS131" s="10">
        <v>0</v>
      </c>
      <c r="AT131" s="2">
        <f t="shared" si="272"/>
        <v>0</v>
      </c>
      <c r="AU131" s="24">
        <f t="shared" si="138"/>
        <v>0</v>
      </c>
      <c r="AV131" s="10"/>
      <c r="AW131" s="42"/>
      <c r="AX131" s="42"/>
      <c r="AY131" s="8"/>
      <c r="AZ131" s="8"/>
      <c r="BA131" s="9"/>
      <c r="BB131" s="8"/>
      <c r="BC131" s="10">
        <f>SUMIF('BANCO FEB'!$B$2:$B$300,'EDC GENERAL'!$B131,'BANCO FEB'!$E$2:$E$300)</f>
        <v>0</v>
      </c>
      <c r="BD131" s="2">
        <f t="shared" si="273"/>
        <v>0</v>
      </c>
      <c r="BE131" s="24">
        <f t="shared" si="141"/>
        <v>0</v>
      </c>
      <c r="BF131" s="42"/>
      <c r="BG131" s="41"/>
      <c r="BH131" s="41">
        <f t="shared" si="142"/>
        <v>0</v>
      </c>
      <c r="BI131" s="8"/>
      <c r="BJ131" s="9">
        <f t="shared" si="274"/>
        <v>0</v>
      </c>
      <c r="BK131" s="8"/>
      <c r="BL131" s="9"/>
      <c r="BM131" s="10">
        <f>SUMIF(ENERO!$B$2:$B$900,'EDC GENERAL'!$B131,ENERO!$E$2:$E$900)</f>
        <v>0</v>
      </c>
      <c r="BN131" s="10">
        <f t="shared" si="143"/>
        <v>0</v>
      </c>
      <c r="BO131" s="24">
        <f t="shared" si="144"/>
        <v>0</v>
      </c>
      <c r="BP131" s="41"/>
      <c r="BQ131" s="41"/>
      <c r="BR131" s="41">
        <v>1230</v>
      </c>
      <c r="BS131" s="8"/>
      <c r="BT131" s="9">
        <f>+BT130+BU130</f>
        <v>38482.374600000003</v>
      </c>
      <c r="BU131" s="8"/>
      <c r="BV131" s="9"/>
      <c r="BW131" s="10"/>
      <c r="BX131" s="10"/>
      <c r="BY131" s="24"/>
      <c r="BZ131" s="42"/>
      <c r="CA131" s="42"/>
      <c r="CB131" s="41">
        <v>996</v>
      </c>
      <c r="CC131" s="8"/>
      <c r="CD131" s="8"/>
      <c r="CE131" s="8"/>
      <c r="CF131" s="8"/>
      <c r="CG131" s="10"/>
      <c r="CH131" s="10"/>
      <c r="CJ131" s="42"/>
      <c r="CK131" s="42"/>
      <c r="CL131" s="42"/>
      <c r="CM131" s="8"/>
      <c r="CN131" s="8"/>
      <c r="CO131" s="8"/>
      <c r="CP131" s="8"/>
      <c r="CQ131" s="10"/>
      <c r="CR131" s="10"/>
      <c r="CT131" s="10"/>
      <c r="CU131" s="42"/>
      <c r="CV131" s="42"/>
      <c r="CW131" s="8"/>
      <c r="CX131" s="8"/>
      <c r="CY131" s="8"/>
      <c r="CZ131" s="8"/>
      <c r="DA131" s="10"/>
      <c r="DB131" s="10"/>
      <c r="DD131" s="42"/>
      <c r="DE131" s="42"/>
      <c r="DF131" s="42"/>
      <c r="DG131" s="8"/>
      <c r="DH131" s="8"/>
      <c r="DI131" s="8"/>
      <c r="DJ131" s="8"/>
      <c r="DK131" s="10">
        <f>SUMIF('BANCO JUL'!$B$2:$B$300,'EDC GENERAL'!$B131,'BANCO JUL'!$E$2:$E$300)</f>
        <v>0</v>
      </c>
      <c r="DL131" s="10">
        <f t="shared" si="259"/>
        <v>0</v>
      </c>
      <c r="DN131" s="42">
        <v>61</v>
      </c>
      <c r="DO131" s="42">
        <v>72</v>
      </c>
      <c r="DP131" s="42">
        <f t="shared" si="158"/>
        <v>11</v>
      </c>
      <c r="DQ131" s="8">
        <f t="shared" si="266"/>
        <v>16</v>
      </c>
      <c r="DR131" s="8">
        <f t="shared" si="159"/>
        <v>176</v>
      </c>
      <c r="DS131" s="8">
        <f t="shared" si="266"/>
        <v>80</v>
      </c>
      <c r="DT131" s="8">
        <f t="shared" si="266"/>
        <v>63</v>
      </c>
      <c r="DU131" s="10">
        <f>SUMIF('BANCO JUL'!$B$2:$B$300,'EDC GENERAL'!$B131,'BANCO JUL'!$E$2:$E$300)</f>
        <v>0</v>
      </c>
      <c r="DV131" s="10">
        <f t="shared" si="260"/>
        <v>-319</v>
      </c>
      <c r="DX131" s="42">
        <v>72</v>
      </c>
      <c r="DY131" s="42">
        <v>82</v>
      </c>
      <c r="DZ131" s="42">
        <f t="shared" si="161"/>
        <v>10</v>
      </c>
      <c r="EA131" s="8">
        <f t="shared" si="267"/>
        <v>15</v>
      </c>
      <c r="EB131" s="8">
        <f t="shared" si="162"/>
        <v>150</v>
      </c>
      <c r="EC131" s="8">
        <f t="shared" si="267"/>
        <v>80</v>
      </c>
      <c r="ED131" s="8">
        <f t="shared" si="267"/>
        <v>64</v>
      </c>
      <c r="EE131" s="10">
        <f>SUMIF('BANCO JUL'!$B$2:$B$300,'EDC GENERAL'!$B131,'BANCO JUL'!$E$2:$E$300)</f>
        <v>0</v>
      </c>
      <c r="EF131" s="10">
        <f t="shared" si="261"/>
        <v>-294</v>
      </c>
      <c r="EG131" s="24"/>
      <c r="EH131" s="42">
        <v>82</v>
      </c>
      <c r="EI131" s="42">
        <v>91.96</v>
      </c>
      <c r="EJ131" s="41">
        <f t="shared" si="164"/>
        <v>9.9599999999999937</v>
      </c>
      <c r="EK131" s="8">
        <f t="shared" si="268"/>
        <v>13.01</v>
      </c>
      <c r="EL131" s="8">
        <f t="shared" si="165"/>
        <v>129.57959999999991</v>
      </c>
      <c r="EM131" s="8">
        <f t="shared" si="268"/>
        <v>80</v>
      </c>
      <c r="EN131" s="8">
        <f t="shared" si="268"/>
        <v>21.79</v>
      </c>
      <c r="EO131" s="10">
        <f>SUMIF('BANCO NOV'!$B$2:$B$300,'EDC GENERAL'!$B131,'BANCO NOV'!$E$2:$E$300)</f>
        <v>0</v>
      </c>
      <c r="EP131" s="10">
        <f t="shared" si="166"/>
        <v>-231.36959999999991</v>
      </c>
      <c r="EQ131" s="24">
        <f t="shared" si="167"/>
        <v>231.36959999999991</v>
      </c>
      <c r="ER131" s="42">
        <v>91.96</v>
      </c>
      <c r="ES131" s="42">
        <v>100</v>
      </c>
      <c r="ET131" s="42">
        <f t="shared" si="168"/>
        <v>8.0400000000000063</v>
      </c>
      <c r="EU131" s="8">
        <f t="shared" si="269"/>
        <v>19.78</v>
      </c>
      <c r="EV131" s="8">
        <f t="shared" si="169"/>
        <v>159.03120000000013</v>
      </c>
      <c r="EW131" s="8">
        <f t="shared" si="269"/>
        <v>80</v>
      </c>
      <c r="EX131" s="8">
        <f t="shared" si="269"/>
        <v>62.02</v>
      </c>
      <c r="EY131" s="10">
        <f>SUMIF('BANCO DIC'!$B$2:$B$300,'EDC GENERAL'!$B131,'BANCO DIC'!$E$2:$E$300)</f>
        <v>0</v>
      </c>
      <c r="EZ131" s="10">
        <f t="shared" si="170"/>
        <v>-301.05120000000011</v>
      </c>
      <c r="FA131" s="24">
        <f t="shared" si="171"/>
        <v>301.05120000000011</v>
      </c>
      <c r="FB131" s="42">
        <v>100</v>
      </c>
      <c r="FC131" s="42">
        <v>110</v>
      </c>
      <c r="FD131" s="42">
        <f t="shared" si="172"/>
        <v>10</v>
      </c>
      <c r="FE131" s="8">
        <f t="shared" si="270"/>
        <v>14.68234064785789</v>
      </c>
      <c r="FF131" s="8">
        <f t="shared" si="173"/>
        <v>146.8234064785789</v>
      </c>
      <c r="FG131" s="8">
        <f t="shared" si="270"/>
        <v>80</v>
      </c>
      <c r="FH131" s="8">
        <f t="shared" si="270"/>
        <v>26.942462147335423</v>
      </c>
      <c r="FI131" s="10">
        <f>SUMIF('BANCO DIC'!$B$2:$B$300,'EDC GENERAL'!$B131,'BANCO DIC'!$E$2:$E$300)</f>
        <v>0</v>
      </c>
      <c r="FJ131" s="10">
        <f t="shared" si="174"/>
        <v>-253.76586862591432</v>
      </c>
      <c r="FK131" s="24">
        <f t="shared" si="175"/>
        <v>253.76586862591432</v>
      </c>
      <c r="FL131" s="42">
        <v>110</v>
      </c>
      <c r="FM131" s="42"/>
      <c r="FN131" s="42">
        <f t="shared" si="176"/>
        <v>-110</v>
      </c>
      <c r="FO131" s="8">
        <f t="shared" si="271"/>
        <v>19.78</v>
      </c>
      <c r="FP131" s="8">
        <f t="shared" si="177"/>
        <v>-2175.8000000000002</v>
      </c>
      <c r="FQ131" s="8">
        <f t="shared" si="271"/>
        <v>80</v>
      </c>
      <c r="FR131" s="8">
        <f t="shared" si="271"/>
        <v>62.02</v>
      </c>
      <c r="FS131" s="10">
        <f>SUMIF('BANCO DIC'!$B$2:$B$300,'EDC GENERAL'!$B131,'BANCO DIC'!$E$2:$E$300)</f>
        <v>0</v>
      </c>
      <c r="FT131" s="10">
        <f t="shared" si="178"/>
        <v>2033.7800000000002</v>
      </c>
    </row>
    <row r="132" spans="1:176" ht="12" outlineLevel="1" thickBot="1" x14ac:dyDescent="0.3">
      <c r="A132" s="11" t="s">
        <v>528</v>
      </c>
      <c r="B132" s="74" t="s">
        <v>528</v>
      </c>
      <c r="C132" s="66"/>
      <c r="D132" s="12"/>
      <c r="E132" s="12"/>
      <c r="F132" s="63"/>
      <c r="G132" s="74"/>
      <c r="H132" s="74"/>
      <c r="I132" s="63"/>
      <c r="J132" s="66"/>
      <c r="L132" s="66"/>
      <c r="M132" s="12"/>
      <c r="N132" s="12"/>
      <c r="O132" s="63"/>
      <c r="P132" s="74"/>
      <c r="Q132" s="74"/>
      <c r="R132" s="63"/>
      <c r="S132" s="66"/>
      <c r="V132" s="13"/>
      <c r="W132" s="13"/>
      <c r="X132" s="13"/>
      <c r="Y132" s="13"/>
      <c r="Z132" s="13"/>
      <c r="AA132" s="13"/>
      <c r="AC132" s="74">
        <v>1.17</v>
      </c>
      <c r="AD132" s="8"/>
      <c r="AE132" s="8"/>
      <c r="AF132" s="8"/>
      <c r="AG132" s="8"/>
      <c r="AH132" s="8"/>
      <c r="AI132" s="10">
        <f t="shared" si="262"/>
        <v>0</v>
      </c>
      <c r="AJ132" s="74"/>
      <c r="AK132" s="32">
        <f t="shared" si="231"/>
        <v>1.17</v>
      </c>
      <c r="AL132" s="10"/>
      <c r="AM132" s="42"/>
      <c r="AN132" s="42"/>
      <c r="AO132" s="8"/>
      <c r="AP132" s="8"/>
      <c r="AQ132" s="8"/>
      <c r="AR132" s="8"/>
      <c r="AS132" s="10">
        <v>0</v>
      </c>
      <c r="AT132" s="2">
        <f t="shared" si="272"/>
        <v>0</v>
      </c>
      <c r="AU132" s="24">
        <f t="shared" si="138"/>
        <v>0</v>
      </c>
      <c r="AV132" s="10"/>
      <c r="AW132" s="42"/>
      <c r="AX132" s="42"/>
      <c r="AY132" s="8"/>
      <c r="AZ132" s="8"/>
      <c r="BA132" s="9"/>
      <c r="BB132" s="8"/>
      <c r="BC132" s="10">
        <f>SUMIF('BANCO FEB'!$B$2:$B$300,'EDC GENERAL'!$B132,'BANCO FEB'!$E$2:$E$300)</f>
        <v>0</v>
      </c>
      <c r="BD132" s="2">
        <f t="shared" si="273"/>
        <v>0</v>
      </c>
      <c r="BE132" s="24">
        <f t="shared" si="141"/>
        <v>0</v>
      </c>
      <c r="BF132" s="42"/>
      <c r="BG132" s="41"/>
      <c r="BH132" s="41">
        <f t="shared" si="142"/>
        <v>0</v>
      </c>
      <c r="BI132" s="8"/>
      <c r="BJ132" s="9">
        <f t="shared" si="274"/>
        <v>0</v>
      </c>
      <c r="BK132" s="8"/>
      <c r="BL132" s="9"/>
      <c r="BM132" s="10">
        <f>SUMIF(ENERO!$B$2:$B$900,'EDC GENERAL'!$B132,ENERO!$E$2:$E$900)</f>
        <v>0</v>
      </c>
      <c r="BN132" s="10">
        <f t="shared" si="143"/>
        <v>0</v>
      </c>
      <c r="BO132" s="24">
        <f t="shared" si="144"/>
        <v>0</v>
      </c>
      <c r="BP132" s="42"/>
      <c r="BQ132" s="41"/>
      <c r="BR132" s="41">
        <f>+BR129-BR131</f>
        <v>-457</v>
      </c>
      <c r="BS132" s="8"/>
      <c r="BT132" s="9">
        <f>+BT131</f>
        <v>38482.374600000003</v>
      </c>
      <c r="BU132" s="8"/>
      <c r="BV132" s="9">
        <f>+BV130+BX130</f>
        <v>-38482.374599999996</v>
      </c>
      <c r="BW132" s="10"/>
      <c r="BX132" s="10">
        <v>47022</v>
      </c>
      <c r="BY132" s="24"/>
      <c r="BZ132" s="42"/>
      <c r="CA132" s="42"/>
      <c r="CB132" s="41">
        <f>+CB130-CB131</f>
        <v>-352</v>
      </c>
      <c r="CC132" s="8"/>
      <c r="CD132" s="8"/>
      <c r="CE132" s="8"/>
      <c r="CF132" s="8"/>
      <c r="CG132" s="10"/>
      <c r="CH132" s="10"/>
      <c r="CJ132" s="42"/>
      <c r="CK132" s="42"/>
      <c r="CL132" s="42">
        <v>916</v>
      </c>
      <c r="CM132" s="8"/>
      <c r="CN132" s="8">
        <v>25168</v>
      </c>
      <c r="CO132" s="8">
        <v>25168</v>
      </c>
      <c r="CP132" s="8"/>
      <c r="CQ132" s="10"/>
      <c r="CR132" s="10"/>
      <c r="CT132" s="10"/>
      <c r="CU132" s="42"/>
      <c r="CV132" s="42"/>
      <c r="CW132" s="8"/>
      <c r="CX132" s="8"/>
      <c r="CY132" s="8"/>
      <c r="CZ132" s="8"/>
      <c r="DA132" s="10"/>
      <c r="DB132" s="10"/>
      <c r="DD132" s="42"/>
      <c r="DE132" s="42"/>
      <c r="DF132" s="42"/>
      <c r="DG132" s="8"/>
      <c r="DH132" s="8"/>
      <c r="DI132" s="8"/>
      <c r="DJ132" s="8"/>
      <c r="DK132" s="10">
        <f>SUMIF('BANCO JUL'!$B$2:$B$300,'EDC GENERAL'!$B132,'BANCO JUL'!$E$2:$E$300)</f>
        <v>0</v>
      </c>
      <c r="DL132" s="10">
        <f t="shared" si="259"/>
        <v>0</v>
      </c>
      <c r="DN132" s="42">
        <v>31</v>
      </c>
      <c r="DO132" s="42">
        <v>36</v>
      </c>
      <c r="DP132" s="42">
        <f t="shared" si="158"/>
        <v>5</v>
      </c>
      <c r="DQ132" s="8">
        <f t="shared" si="266"/>
        <v>16</v>
      </c>
      <c r="DR132" s="8">
        <f t="shared" si="159"/>
        <v>80</v>
      </c>
      <c r="DS132" s="8">
        <f t="shared" si="266"/>
        <v>80</v>
      </c>
      <c r="DT132" s="8">
        <f t="shared" si="266"/>
        <v>63</v>
      </c>
      <c r="DU132" s="10">
        <f>SUMIF('BANCO JUL'!$B$2:$B$300,'EDC GENERAL'!$B132,'BANCO JUL'!$E$2:$E$300)</f>
        <v>0</v>
      </c>
      <c r="DV132" s="10">
        <f t="shared" si="260"/>
        <v>-223</v>
      </c>
      <c r="DX132" s="42">
        <v>36</v>
      </c>
      <c r="DY132" s="42">
        <v>40</v>
      </c>
      <c r="DZ132" s="42">
        <f t="shared" si="161"/>
        <v>4</v>
      </c>
      <c r="EA132" s="8">
        <f t="shared" si="267"/>
        <v>15</v>
      </c>
      <c r="EB132" s="8">
        <f t="shared" si="162"/>
        <v>60</v>
      </c>
      <c r="EC132" s="8">
        <f t="shared" si="267"/>
        <v>80</v>
      </c>
      <c r="ED132" s="8">
        <f t="shared" si="267"/>
        <v>64</v>
      </c>
      <c r="EE132" s="10">
        <f>SUMIF('BANCO JUL'!$B$2:$B$300,'EDC GENERAL'!$B132,'BANCO JUL'!$E$2:$E$300)</f>
        <v>0</v>
      </c>
      <c r="EF132" s="10">
        <f t="shared" si="261"/>
        <v>-204</v>
      </c>
      <c r="EG132" s="24"/>
      <c r="EH132" s="42">
        <v>40</v>
      </c>
      <c r="EI132" s="42">
        <v>43.97</v>
      </c>
      <c r="EJ132" s="41">
        <f t="shared" si="164"/>
        <v>3.9699999999999989</v>
      </c>
      <c r="EK132" s="8">
        <f t="shared" si="268"/>
        <v>13.01</v>
      </c>
      <c r="EL132" s="8">
        <f t="shared" si="165"/>
        <v>51.649699999999982</v>
      </c>
      <c r="EM132" s="8">
        <f t="shared" si="268"/>
        <v>80</v>
      </c>
      <c r="EN132" s="8">
        <f t="shared" si="268"/>
        <v>21.79</v>
      </c>
      <c r="EO132" s="10">
        <f>SUMIF('BANCO NOV'!$B$2:$B$300,'EDC GENERAL'!$B132,'BANCO NOV'!$E$2:$E$300)</f>
        <v>0</v>
      </c>
      <c r="EP132" s="10">
        <f t="shared" si="166"/>
        <v>-153.43969999999999</v>
      </c>
      <c r="EQ132" s="24">
        <f t="shared" si="167"/>
        <v>153.43969999999999</v>
      </c>
      <c r="ER132" s="42">
        <v>43.97</v>
      </c>
      <c r="ES132" s="42">
        <v>47.8</v>
      </c>
      <c r="ET132" s="42">
        <f t="shared" si="168"/>
        <v>3.8299999999999983</v>
      </c>
      <c r="EU132" s="8">
        <f t="shared" si="269"/>
        <v>19.78</v>
      </c>
      <c r="EV132" s="8">
        <f t="shared" si="169"/>
        <v>75.757399999999976</v>
      </c>
      <c r="EW132" s="8">
        <f t="shared" si="269"/>
        <v>80</v>
      </c>
      <c r="EX132" s="8">
        <f t="shared" si="269"/>
        <v>62.02</v>
      </c>
      <c r="EY132" s="10">
        <f>SUMIF('BANCO DIC'!$B$2:$B$300,'EDC GENERAL'!$B132,'BANCO DIC'!$E$2:$E$300)</f>
        <v>0</v>
      </c>
      <c r="EZ132" s="10">
        <f t="shared" si="170"/>
        <v>-217.77739999999997</v>
      </c>
      <c r="FA132" s="24">
        <f t="shared" si="171"/>
        <v>217.77739999999997</v>
      </c>
      <c r="FB132" s="42">
        <v>47.8</v>
      </c>
      <c r="FC132" s="42">
        <v>52</v>
      </c>
      <c r="FD132" s="42">
        <f t="shared" si="172"/>
        <v>4.2000000000000028</v>
      </c>
      <c r="FE132" s="8">
        <f t="shared" si="270"/>
        <v>14.68234064785789</v>
      </c>
      <c r="FF132" s="8">
        <f t="shared" si="173"/>
        <v>61.665830721003182</v>
      </c>
      <c r="FG132" s="8">
        <f t="shared" si="270"/>
        <v>80</v>
      </c>
      <c r="FH132" s="8">
        <f t="shared" si="270"/>
        <v>26.942462147335423</v>
      </c>
      <c r="FI132" s="10">
        <f>SUMIF('BANCO DIC'!$B$2:$B$300,'EDC GENERAL'!$B132,'BANCO DIC'!$E$2:$E$300)</f>
        <v>0</v>
      </c>
      <c r="FJ132" s="10">
        <f t="shared" si="174"/>
        <v>-168.60829286833859</v>
      </c>
      <c r="FK132" s="24">
        <f t="shared" si="175"/>
        <v>168.60829286833859</v>
      </c>
      <c r="FL132" s="42">
        <v>52</v>
      </c>
      <c r="FM132" s="42"/>
      <c r="FN132" s="42">
        <f t="shared" si="176"/>
        <v>-52</v>
      </c>
      <c r="FO132" s="8">
        <f t="shared" si="271"/>
        <v>19.78</v>
      </c>
      <c r="FP132" s="8">
        <f t="shared" si="177"/>
        <v>-1028.56</v>
      </c>
      <c r="FQ132" s="8">
        <f t="shared" si="271"/>
        <v>80</v>
      </c>
      <c r="FR132" s="8">
        <f t="shared" si="271"/>
        <v>62.02</v>
      </c>
      <c r="FS132" s="10">
        <f>SUMIF('BANCO DIC'!$B$2:$B$300,'EDC GENERAL'!$B132,'BANCO DIC'!$E$2:$E$300)</f>
        <v>0</v>
      </c>
      <c r="FT132" s="10">
        <f t="shared" si="178"/>
        <v>886.54</v>
      </c>
    </row>
    <row r="133" spans="1:176" ht="12" outlineLevel="1" thickBot="1" x14ac:dyDescent="0.3">
      <c r="A133" s="11" t="s">
        <v>529</v>
      </c>
      <c r="B133" s="74" t="s">
        <v>529</v>
      </c>
      <c r="C133" s="66"/>
      <c r="D133" s="12"/>
      <c r="E133" s="12"/>
      <c r="F133" s="63"/>
      <c r="G133" s="74"/>
      <c r="H133" s="74"/>
      <c r="I133" s="63"/>
      <c r="J133" s="66"/>
      <c r="L133" s="66"/>
      <c r="M133" s="12"/>
      <c r="N133" s="12"/>
      <c r="O133" s="63"/>
      <c r="P133" s="74"/>
      <c r="Q133" s="74"/>
      <c r="R133" s="63"/>
      <c r="S133" s="66"/>
      <c r="V133" s="13"/>
      <c r="W133" s="13"/>
      <c r="X133" s="13"/>
      <c r="Y133" s="13"/>
      <c r="Z133" s="13"/>
      <c r="AA133" s="13"/>
      <c r="AC133" s="74">
        <v>1.18</v>
      </c>
      <c r="AD133" s="8"/>
      <c r="AE133" s="8"/>
      <c r="AF133" s="8"/>
      <c r="AG133" s="8"/>
      <c r="AH133" s="8"/>
      <c r="AI133" s="10">
        <f t="shared" si="262"/>
        <v>0</v>
      </c>
      <c r="AJ133" s="74"/>
      <c r="AK133" s="32">
        <f t="shared" si="231"/>
        <v>1.18</v>
      </c>
      <c r="AL133" s="10"/>
      <c r="AM133" s="42"/>
      <c r="AN133" s="42"/>
      <c r="AO133" s="8"/>
      <c r="AP133" s="8"/>
      <c r="AQ133" s="8"/>
      <c r="AR133" s="8"/>
      <c r="AS133" s="10">
        <v>0</v>
      </c>
      <c r="AT133" s="2">
        <f t="shared" si="272"/>
        <v>0</v>
      </c>
      <c r="AU133" s="24">
        <f t="shared" si="138"/>
        <v>0</v>
      </c>
      <c r="AV133" s="10"/>
      <c r="AW133" s="42"/>
      <c r="AX133" s="42"/>
      <c r="AY133" s="8"/>
      <c r="AZ133" s="8"/>
      <c r="BA133" s="9"/>
      <c r="BB133" s="8"/>
      <c r="BC133" s="10">
        <f>SUMIF('BANCO FEB'!$B$2:$B$300,'EDC GENERAL'!$B133,'BANCO FEB'!$E$2:$E$300)</f>
        <v>0</v>
      </c>
      <c r="BD133" s="2">
        <f t="shared" si="273"/>
        <v>0</v>
      </c>
      <c r="BE133" s="24">
        <f t="shared" si="141"/>
        <v>0</v>
      </c>
      <c r="BF133" s="42"/>
      <c r="BG133" s="41"/>
      <c r="BH133" s="41">
        <f t="shared" si="142"/>
        <v>0</v>
      </c>
      <c r="BI133" s="8"/>
      <c r="BJ133" s="9">
        <f t="shared" si="274"/>
        <v>0</v>
      </c>
      <c r="BK133" s="8"/>
      <c r="BL133" s="9"/>
      <c r="BM133" s="10">
        <f>SUMIF(ENERO!$B$2:$B$900,'EDC GENERAL'!$B133,ENERO!$E$2:$E$900)</f>
        <v>0</v>
      </c>
      <c r="BN133" s="10">
        <f t="shared" si="143"/>
        <v>0</v>
      </c>
      <c r="BO133" s="24">
        <f t="shared" si="144"/>
        <v>0</v>
      </c>
      <c r="BP133" s="42"/>
      <c r="BQ133" s="41"/>
      <c r="BR133" s="41"/>
      <c r="BS133" s="8"/>
      <c r="BT133" s="9"/>
      <c r="BU133" s="8"/>
      <c r="BV133" s="9">
        <f>+BV132+BX132</f>
        <v>8539.6254000000044</v>
      </c>
      <c r="BW133" s="10"/>
      <c r="BX133" s="10">
        <f>+BX130+BX132</f>
        <v>36945.415400000005</v>
      </c>
      <c r="BY133" s="24"/>
      <c r="BZ133" s="42"/>
      <c r="CA133" s="42"/>
      <c r="CB133" s="41" t="s">
        <v>641</v>
      </c>
      <c r="CC133" s="8"/>
      <c r="CD133" s="8"/>
      <c r="CE133" s="8"/>
      <c r="CF133" s="8"/>
      <c r="CG133" s="10"/>
      <c r="CH133" s="10">
        <v>1680.32</v>
      </c>
      <c r="CJ133" s="42"/>
      <c r="CK133" s="42"/>
      <c r="CL133" s="42">
        <f>+CL130-CL132</f>
        <v>-188</v>
      </c>
      <c r="CM133" s="8"/>
      <c r="CN133" s="8"/>
      <c r="CO133" s="8"/>
      <c r="CP133" s="8"/>
      <c r="CQ133" s="10"/>
      <c r="CR133" s="10"/>
      <c r="CT133" s="10"/>
      <c r="CU133" s="42"/>
      <c r="CV133" s="42"/>
      <c r="CW133" s="8"/>
      <c r="CX133" s="8"/>
      <c r="CY133" s="8"/>
      <c r="CZ133" s="8"/>
      <c r="DA133" s="10"/>
      <c r="DB133" s="10"/>
      <c r="DD133" s="42"/>
      <c r="DE133" s="42"/>
      <c r="DF133" s="42"/>
      <c r="DG133" s="8"/>
      <c r="DH133" s="8"/>
      <c r="DI133" s="8"/>
      <c r="DJ133" s="8"/>
      <c r="DK133" s="10">
        <f>SUMIF('BANCO JUL'!$B$2:$B$300,'EDC GENERAL'!$B133,'BANCO JUL'!$E$2:$E$300)</f>
        <v>0</v>
      </c>
      <c r="DL133" s="10">
        <f t="shared" si="259"/>
        <v>0</v>
      </c>
      <c r="DN133" s="42">
        <v>2</v>
      </c>
      <c r="DO133" s="42">
        <v>2</v>
      </c>
      <c r="DP133" s="42">
        <f t="shared" si="158"/>
        <v>0</v>
      </c>
      <c r="DQ133" s="8">
        <f t="shared" si="266"/>
        <v>16</v>
      </c>
      <c r="DR133" s="8">
        <f t="shared" si="159"/>
        <v>0</v>
      </c>
      <c r="DS133" s="8">
        <f t="shared" si="266"/>
        <v>80</v>
      </c>
      <c r="DT133" s="8">
        <f t="shared" si="266"/>
        <v>63</v>
      </c>
      <c r="DU133" s="10">
        <f>SUMIF('BANCO JUL'!$B$2:$B$300,'EDC GENERAL'!$B133,'BANCO JUL'!$E$2:$E$300)</f>
        <v>0</v>
      </c>
      <c r="DV133" s="10">
        <f t="shared" si="260"/>
        <v>-143</v>
      </c>
      <c r="DX133" s="42">
        <v>2</v>
      </c>
      <c r="DY133" s="42">
        <v>2</v>
      </c>
      <c r="DZ133" s="42">
        <f t="shared" si="161"/>
        <v>0</v>
      </c>
      <c r="EA133" s="8">
        <f t="shared" si="267"/>
        <v>15</v>
      </c>
      <c r="EB133" s="8">
        <f t="shared" si="162"/>
        <v>0</v>
      </c>
      <c r="EC133" s="8">
        <f t="shared" si="267"/>
        <v>80</v>
      </c>
      <c r="ED133" s="8">
        <f t="shared" si="267"/>
        <v>64</v>
      </c>
      <c r="EE133" s="10">
        <f>SUMIF('BANCO JUL'!$B$2:$B$300,'EDC GENERAL'!$B133,'BANCO JUL'!$E$2:$E$300)</f>
        <v>0</v>
      </c>
      <c r="EF133" s="10">
        <f t="shared" si="261"/>
        <v>-144</v>
      </c>
      <c r="EG133" s="24"/>
      <c r="EH133" s="42">
        <v>2</v>
      </c>
      <c r="EI133" s="42">
        <v>3.22</v>
      </c>
      <c r="EJ133" s="41">
        <f t="shared" si="164"/>
        <v>1.2200000000000002</v>
      </c>
      <c r="EK133" s="8">
        <f t="shared" si="268"/>
        <v>13.01</v>
      </c>
      <c r="EL133" s="8">
        <f t="shared" si="165"/>
        <v>15.872200000000003</v>
      </c>
      <c r="EM133" s="8">
        <f t="shared" si="268"/>
        <v>80</v>
      </c>
      <c r="EN133" s="8">
        <f t="shared" si="268"/>
        <v>21.79</v>
      </c>
      <c r="EO133" s="10">
        <f>SUMIF('BANCO NOV'!$B$2:$B$300,'EDC GENERAL'!$B133,'BANCO NOV'!$E$2:$E$300)</f>
        <v>0</v>
      </c>
      <c r="EP133" s="10">
        <f t="shared" si="166"/>
        <v>-117.66220000000001</v>
      </c>
      <c r="EQ133" s="24">
        <f t="shared" si="167"/>
        <v>117.66220000000001</v>
      </c>
      <c r="ER133" s="42">
        <v>3.22</v>
      </c>
      <c r="ES133" s="42">
        <v>5.0599999999999996</v>
      </c>
      <c r="ET133" s="42">
        <f t="shared" si="168"/>
        <v>1.8399999999999994</v>
      </c>
      <c r="EU133" s="8">
        <f t="shared" si="269"/>
        <v>19.78</v>
      </c>
      <c r="EV133" s="8">
        <f t="shared" si="169"/>
        <v>36.395199999999988</v>
      </c>
      <c r="EW133" s="8">
        <f t="shared" si="269"/>
        <v>80</v>
      </c>
      <c r="EX133" s="8">
        <f t="shared" si="269"/>
        <v>62.02</v>
      </c>
      <c r="EY133" s="10">
        <f>SUMIF('BANCO DIC'!$B$2:$B$300,'EDC GENERAL'!$B133,'BANCO DIC'!$E$2:$E$300)</f>
        <v>0</v>
      </c>
      <c r="EZ133" s="10">
        <f t="shared" si="170"/>
        <v>-178.4152</v>
      </c>
      <c r="FA133" s="24">
        <f t="shared" si="171"/>
        <v>178.4152</v>
      </c>
      <c r="FB133" s="42">
        <v>5.0599999999999996</v>
      </c>
      <c r="FC133" s="42">
        <v>7.46</v>
      </c>
      <c r="FD133" s="42">
        <f t="shared" si="172"/>
        <v>2.4000000000000004</v>
      </c>
      <c r="FE133" s="8">
        <f t="shared" si="270"/>
        <v>14.68234064785789</v>
      </c>
      <c r="FF133" s="8">
        <f t="shared" si="173"/>
        <v>35.237617554858943</v>
      </c>
      <c r="FG133" s="8">
        <f t="shared" si="270"/>
        <v>80</v>
      </c>
      <c r="FH133" s="8">
        <f t="shared" si="270"/>
        <v>26.942462147335423</v>
      </c>
      <c r="FI133" s="10">
        <f>SUMIF('BANCO DIC'!$B$2:$B$300,'EDC GENERAL'!$B133,'BANCO DIC'!$E$2:$E$300)</f>
        <v>0</v>
      </c>
      <c r="FJ133" s="10">
        <f t="shared" si="174"/>
        <v>-142.18007970219438</v>
      </c>
      <c r="FK133" s="24">
        <f t="shared" si="175"/>
        <v>142.18007970219438</v>
      </c>
      <c r="FL133" s="42">
        <v>7.46</v>
      </c>
      <c r="FM133" s="42"/>
      <c r="FN133" s="42">
        <f t="shared" si="176"/>
        <v>-7.46</v>
      </c>
      <c r="FO133" s="8">
        <f t="shared" si="271"/>
        <v>19.78</v>
      </c>
      <c r="FP133" s="8">
        <f t="shared" si="177"/>
        <v>-147.55880000000002</v>
      </c>
      <c r="FQ133" s="8">
        <f t="shared" si="271"/>
        <v>80</v>
      </c>
      <c r="FR133" s="8">
        <f t="shared" si="271"/>
        <v>62.02</v>
      </c>
      <c r="FS133" s="10">
        <f>SUMIF('BANCO DIC'!$B$2:$B$300,'EDC GENERAL'!$B133,'BANCO DIC'!$E$2:$E$300)</f>
        <v>0</v>
      </c>
      <c r="FT133" s="10">
        <f t="shared" si="178"/>
        <v>5.5388000000000162</v>
      </c>
    </row>
    <row r="134" spans="1:176" ht="10.9" customHeight="1" outlineLevel="1" thickBot="1" x14ac:dyDescent="0.3">
      <c r="A134" s="11" t="s">
        <v>530</v>
      </c>
      <c r="B134" s="74" t="s">
        <v>530</v>
      </c>
      <c r="C134" s="66"/>
      <c r="D134" s="12"/>
      <c r="E134" s="12"/>
      <c r="F134" s="63"/>
      <c r="G134" s="74"/>
      <c r="H134" s="74"/>
      <c r="I134" s="63"/>
      <c r="J134" s="66"/>
      <c r="L134" s="66"/>
      <c r="M134" s="12"/>
      <c r="N134" s="12"/>
      <c r="O134" s="63"/>
      <c r="P134" s="74"/>
      <c r="Q134" s="74"/>
      <c r="R134" s="63"/>
      <c r="S134" s="66"/>
      <c r="V134" s="13"/>
      <c r="W134" s="13"/>
      <c r="X134" s="13"/>
      <c r="Y134" s="13"/>
      <c r="Z134" s="13"/>
      <c r="AA134" s="13"/>
      <c r="AC134" s="74">
        <v>1.19</v>
      </c>
      <c r="AD134" s="8"/>
      <c r="AE134" s="8"/>
      <c r="AF134" s="8"/>
      <c r="AG134" s="8"/>
      <c r="AH134" s="8"/>
      <c r="AI134" s="10">
        <f t="shared" si="262"/>
        <v>0</v>
      </c>
      <c r="AJ134" s="74"/>
      <c r="AK134" s="32">
        <f t="shared" si="231"/>
        <v>1.19</v>
      </c>
      <c r="AL134" s="10"/>
      <c r="AM134" s="42"/>
      <c r="AN134" s="42"/>
      <c r="AO134" s="8"/>
      <c r="AP134" s="8"/>
      <c r="AQ134" s="8"/>
      <c r="AR134" s="8"/>
      <c r="AS134" s="10">
        <v>0</v>
      </c>
      <c r="AT134" s="2">
        <f t="shared" si="272"/>
        <v>0</v>
      </c>
      <c r="AU134" s="24">
        <f>SUM(AP134:AR134)</f>
        <v>0</v>
      </c>
      <c r="AV134" s="10"/>
      <c r="AW134" s="42"/>
      <c r="AX134" s="42"/>
      <c r="AY134" s="8"/>
      <c r="AZ134" s="8"/>
      <c r="BA134" s="9"/>
      <c r="BB134" s="8"/>
      <c r="BC134" s="10">
        <f>SUMIF('BANCO FEB'!$B$2:$B$300,'EDC GENERAL'!$B134,'BANCO FEB'!$E$2:$E$300)</f>
        <v>0</v>
      </c>
      <c r="BD134" s="2">
        <f t="shared" si="273"/>
        <v>0</v>
      </c>
      <c r="BE134" s="24">
        <f>SUM(AZ134:BB134)</f>
        <v>0</v>
      </c>
      <c r="BF134" s="42"/>
      <c r="BG134" s="41"/>
      <c r="BH134" s="41">
        <f t="shared" ref="BH134:BH154" si="275">BG134-BF134</f>
        <v>0</v>
      </c>
      <c r="BI134" s="8"/>
      <c r="BJ134" s="9">
        <f t="shared" si="274"/>
        <v>0</v>
      </c>
      <c r="BK134" s="8"/>
      <c r="BL134" s="9"/>
      <c r="BM134" s="10">
        <f>SUMIF(ENERO!$B$2:$B$900,'EDC GENERAL'!$B134,ENERO!$E$2:$E$900)</f>
        <v>0</v>
      </c>
      <c r="BN134" s="10">
        <f>BM134-SUM(BJ134:BL134)</f>
        <v>0</v>
      </c>
      <c r="BO134" s="24">
        <f>SUM(BJ134:BL134)</f>
        <v>0</v>
      </c>
      <c r="BP134" s="42"/>
      <c r="BQ134" s="41"/>
      <c r="BR134" s="41"/>
      <c r="BS134" s="8"/>
      <c r="BT134" s="9"/>
      <c r="BU134" s="8"/>
      <c r="BV134" s="9"/>
      <c r="BW134" s="10"/>
      <c r="BX134" s="10"/>
      <c r="BY134" s="24"/>
      <c r="BZ134" s="42"/>
      <c r="CA134" s="42"/>
      <c r="CB134" s="41"/>
      <c r="CC134" s="8"/>
      <c r="CD134" s="8"/>
      <c r="CE134" s="8"/>
      <c r="CF134" s="8"/>
      <c r="CG134" s="10"/>
      <c r="CH134" s="10">
        <f>+CH133/49</f>
        <v>34.292244897959179</v>
      </c>
      <c r="CJ134" s="42"/>
      <c r="CK134" s="42"/>
      <c r="CL134" s="42"/>
      <c r="CM134" s="8"/>
      <c r="CN134" s="8"/>
      <c r="CO134" s="8"/>
      <c r="CP134" s="8"/>
      <c r="CQ134" s="10"/>
      <c r="CR134" s="10"/>
      <c r="CT134" s="10"/>
      <c r="CU134" s="42"/>
      <c r="CV134" s="42"/>
      <c r="CW134" s="8"/>
      <c r="CX134" s="8"/>
      <c r="CY134" s="8"/>
      <c r="CZ134" s="8"/>
      <c r="DA134" s="10"/>
      <c r="DB134" s="10"/>
      <c r="DD134" s="42"/>
      <c r="DE134" s="42"/>
      <c r="DF134" s="42"/>
      <c r="DG134" s="8"/>
      <c r="DH134" s="8"/>
      <c r="DI134" s="8"/>
      <c r="DJ134" s="8"/>
      <c r="DK134" s="10">
        <f>SUMIF('BANCO JUL'!$B$2:$B$300,'EDC GENERAL'!$B134,'BANCO JUL'!$E$2:$E$300)</f>
        <v>0</v>
      </c>
      <c r="DL134" s="10">
        <f>DK134-SUM(DH134:DJ134)</f>
        <v>0</v>
      </c>
      <c r="DN134" s="42">
        <v>9</v>
      </c>
      <c r="DO134" s="42">
        <v>11</v>
      </c>
      <c r="DP134" s="42">
        <f>DO134-DN134</f>
        <v>2</v>
      </c>
      <c r="DQ134" s="8">
        <f t="shared" si="266"/>
        <v>16</v>
      </c>
      <c r="DR134" s="8">
        <f>DP134*DQ134</f>
        <v>32</v>
      </c>
      <c r="DS134" s="8">
        <f t="shared" si="266"/>
        <v>80</v>
      </c>
      <c r="DT134" s="8">
        <f t="shared" si="266"/>
        <v>63</v>
      </c>
      <c r="DU134" s="10">
        <f>SUMIF('BANCO JUL'!$B$2:$B$300,'EDC GENERAL'!$B134,'BANCO JUL'!$E$2:$E$300)</f>
        <v>0</v>
      </c>
      <c r="DV134" s="10">
        <f t="shared" si="260"/>
        <v>-175</v>
      </c>
      <c r="DX134" s="42">
        <v>11</v>
      </c>
      <c r="DY134" s="42">
        <v>13</v>
      </c>
      <c r="DZ134" s="42">
        <f>DY134-DX134</f>
        <v>2</v>
      </c>
      <c r="EA134" s="8">
        <f t="shared" si="267"/>
        <v>15</v>
      </c>
      <c r="EB134" s="8">
        <f>DZ134*EA134</f>
        <v>30</v>
      </c>
      <c r="EC134" s="8">
        <f t="shared" si="267"/>
        <v>80</v>
      </c>
      <c r="ED134" s="8">
        <f t="shared" si="267"/>
        <v>64</v>
      </c>
      <c r="EE134" s="10">
        <f>SUMIF('BANCO JUL'!$B$2:$B$300,'EDC GENERAL'!$B134,'BANCO JUL'!$E$2:$E$300)</f>
        <v>0</v>
      </c>
      <c r="EF134" s="10">
        <f t="shared" si="261"/>
        <v>-174</v>
      </c>
      <c r="EG134" s="24"/>
      <c r="EH134" s="42">
        <v>13</v>
      </c>
      <c r="EI134" s="42">
        <v>16</v>
      </c>
      <c r="EJ134" s="41">
        <f>EI134-EH134</f>
        <v>3</v>
      </c>
      <c r="EK134" s="8">
        <f t="shared" si="268"/>
        <v>13.01</v>
      </c>
      <c r="EL134" s="8">
        <f t="shared" ref="EL134:EL197" si="276">EJ134*EK134</f>
        <v>39.03</v>
      </c>
      <c r="EM134" s="8">
        <f t="shared" si="268"/>
        <v>80</v>
      </c>
      <c r="EN134" s="8">
        <f t="shared" si="268"/>
        <v>21.79</v>
      </c>
      <c r="EO134" s="10">
        <f>SUMIF('BANCO NOV'!$B$2:$B$300,'EDC GENERAL'!$B134,'BANCO NOV'!$E$2:$E$300)</f>
        <v>0</v>
      </c>
      <c r="EP134" s="10">
        <f t="shared" ref="EP134:EP197" si="277">EO134-SUM(EL134:EN134)</f>
        <v>-140.82</v>
      </c>
      <c r="EQ134" s="24">
        <f>SUM(EL134:EN134)</f>
        <v>140.82</v>
      </c>
      <c r="ER134" s="42">
        <v>16</v>
      </c>
      <c r="ES134" s="42">
        <v>18</v>
      </c>
      <c r="ET134" s="42">
        <f t="shared" ref="ET134:ET197" si="278">ES134-ER134</f>
        <v>2</v>
      </c>
      <c r="EU134" s="8">
        <f t="shared" si="269"/>
        <v>19.78</v>
      </c>
      <c r="EV134" s="8">
        <f t="shared" ref="EV134:EV197" si="279">ET134*EU134</f>
        <v>39.56</v>
      </c>
      <c r="EW134" s="8">
        <f t="shared" si="269"/>
        <v>80</v>
      </c>
      <c r="EX134" s="8">
        <f t="shared" si="269"/>
        <v>62.02</v>
      </c>
      <c r="EY134" s="10">
        <f>SUMIF('BANCO DIC'!$B$2:$B$300,'EDC GENERAL'!$B134,'BANCO DIC'!$E$2:$E$300)</f>
        <v>0</v>
      </c>
      <c r="EZ134" s="10">
        <f t="shared" ref="EZ134:EZ197" si="280">EY134-SUM(EV134:EX134)</f>
        <v>-181.58</v>
      </c>
      <c r="FA134" s="24">
        <f>SUM(EV134:EX134)</f>
        <v>181.58</v>
      </c>
      <c r="FB134" s="42">
        <v>18</v>
      </c>
      <c r="FC134" s="42">
        <v>23</v>
      </c>
      <c r="FD134" s="42">
        <f>FC134-FB134</f>
        <v>5</v>
      </c>
      <c r="FE134" s="8">
        <f t="shared" si="270"/>
        <v>14.68234064785789</v>
      </c>
      <c r="FF134" s="8">
        <f>FD134*FE134</f>
        <v>73.411703239289452</v>
      </c>
      <c r="FG134" s="8">
        <f t="shared" si="270"/>
        <v>80</v>
      </c>
      <c r="FH134" s="8">
        <f t="shared" si="270"/>
        <v>26.942462147335423</v>
      </c>
      <c r="FI134" s="10">
        <f>SUMIF('BANCO DIC'!$B$2:$B$300,'EDC GENERAL'!$B134,'BANCO DIC'!$E$2:$E$300)</f>
        <v>0</v>
      </c>
      <c r="FJ134" s="10">
        <f>FI134-SUM(FF134:FH134)</f>
        <v>-180.35416538662489</v>
      </c>
      <c r="FK134" s="24">
        <f>SUM(FF134:FH134)</f>
        <v>180.35416538662489</v>
      </c>
      <c r="FL134" s="42">
        <v>23</v>
      </c>
      <c r="FM134" s="42"/>
      <c r="FN134" s="42">
        <f>FM134-FL134</f>
        <v>-23</v>
      </c>
      <c r="FO134" s="8">
        <f t="shared" si="271"/>
        <v>19.78</v>
      </c>
      <c r="FP134" s="8"/>
      <c r="FQ134" s="8">
        <f t="shared" si="271"/>
        <v>80</v>
      </c>
      <c r="FR134" s="8">
        <f t="shared" si="271"/>
        <v>62.02</v>
      </c>
      <c r="FS134" s="10">
        <f>SUMIF('BANCO DIC'!$B$2:$B$300,'EDC GENERAL'!$B134,'BANCO DIC'!$E$2:$E$300)</f>
        <v>0</v>
      </c>
      <c r="FT134" s="10">
        <f>FS134-SUM(FP134:FR134)</f>
        <v>-142.02000000000001</v>
      </c>
    </row>
    <row r="135" spans="1:176" ht="12" outlineLevel="1" thickBot="1" x14ac:dyDescent="0.3">
      <c r="A135" s="11" t="s">
        <v>531</v>
      </c>
      <c r="B135" s="74" t="s">
        <v>531</v>
      </c>
      <c r="C135" s="66"/>
      <c r="D135" s="12"/>
      <c r="E135" s="12"/>
      <c r="F135" s="63"/>
      <c r="G135" s="74"/>
      <c r="H135" s="74"/>
      <c r="I135" s="63"/>
      <c r="J135" s="66"/>
      <c r="L135" s="66"/>
      <c r="M135" s="12"/>
      <c r="N135" s="12"/>
      <c r="O135" s="63"/>
      <c r="P135" s="74"/>
      <c r="Q135" s="74"/>
      <c r="R135" s="63"/>
      <c r="S135" s="66"/>
      <c r="V135" s="13"/>
      <c r="W135" s="13"/>
      <c r="X135" s="13"/>
      <c r="Y135" s="13"/>
      <c r="Z135" s="13"/>
      <c r="AA135" s="13"/>
      <c r="AC135" s="74">
        <v>1.2</v>
      </c>
      <c r="AD135" s="8"/>
      <c r="AE135" s="8"/>
      <c r="AF135" s="8"/>
      <c r="AG135" s="8"/>
      <c r="AH135" s="8"/>
      <c r="AI135" s="10">
        <f t="shared" si="262"/>
        <v>0</v>
      </c>
      <c r="AJ135" s="74"/>
      <c r="AK135" s="32">
        <f t="shared" si="231"/>
        <v>1.2</v>
      </c>
      <c r="AL135" s="10"/>
      <c r="AM135" s="42"/>
      <c r="AN135" s="42"/>
      <c r="AO135" s="8"/>
      <c r="AP135" s="8"/>
      <c r="AQ135" s="8"/>
      <c r="AR135" s="8"/>
      <c r="AS135" s="10">
        <v>0</v>
      </c>
      <c r="AT135" s="2">
        <f t="shared" si="272"/>
        <v>0</v>
      </c>
      <c r="AU135" s="24">
        <f>SUM(AP135:AR135)</f>
        <v>0</v>
      </c>
      <c r="AV135" s="10"/>
      <c r="AW135" s="42"/>
      <c r="AX135" s="42"/>
      <c r="AY135" s="8"/>
      <c r="AZ135" s="8"/>
      <c r="BA135" s="9"/>
      <c r="BB135" s="8"/>
      <c r="BC135" s="10">
        <f>SUMIF('BANCO FEB'!$B$2:$B$300,'EDC GENERAL'!$B135,'BANCO FEB'!$E$2:$E$300)</f>
        <v>0</v>
      </c>
      <c r="BD135" s="2">
        <f t="shared" si="273"/>
        <v>0</v>
      </c>
      <c r="BE135" s="24">
        <f>SUM(AZ135:BB135)</f>
        <v>0</v>
      </c>
      <c r="BF135" s="42"/>
      <c r="BG135" s="41"/>
      <c r="BH135" s="41">
        <f t="shared" si="275"/>
        <v>0</v>
      </c>
      <c r="BI135" s="8"/>
      <c r="BJ135" s="9">
        <f t="shared" si="274"/>
        <v>0</v>
      </c>
      <c r="BK135" s="8"/>
      <c r="BL135" s="9"/>
      <c r="BM135" s="10">
        <f>SUMIF(ENERO!$B$2:$B$900,'EDC GENERAL'!$B135,ENERO!$E$2:$E$900)</f>
        <v>0</v>
      </c>
      <c r="BN135" s="10">
        <f>BM135-SUM(BJ135:BL135)</f>
        <v>0</v>
      </c>
      <c r="BO135" s="24">
        <f>SUM(BJ135:BL135)</f>
        <v>0</v>
      </c>
      <c r="BP135" s="42"/>
      <c r="BQ135" s="41"/>
      <c r="BR135" s="41"/>
      <c r="BS135" s="8"/>
      <c r="BT135" s="9"/>
      <c r="BU135" s="8"/>
      <c r="BV135" s="9"/>
      <c r="BW135" s="10"/>
      <c r="BX135" s="10"/>
      <c r="BY135" s="24"/>
      <c r="BZ135" s="42"/>
      <c r="CA135" s="42"/>
      <c r="CB135" s="41"/>
      <c r="CC135" s="8"/>
      <c r="CD135" s="8"/>
      <c r="CE135" s="8"/>
      <c r="CF135" s="8"/>
      <c r="CG135" s="10"/>
      <c r="CH135" s="10"/>
      <c r="CJ135" s="42"/>
      <c r="CK135" s="42"/>
      <c r="CL135" s="42"/>
      <c r="CM135" s="8"/>
      <c r="CN135" s="8"/>
      <c r="CO135" s="8"/>
      <c r="CP135" s="8"/>
      <c r="CQ135" s="10"/>
      <c r="CR135" s="10"/>
      <c r="CT135" s="10"/>
      <c r="CU135" s="42"/>
      <c r="CV135" s="42"/>
      <c r="CW135" s="8"/>
      <c r="CX135" s="8"/>
      <c r="CY135" s="8"/>
      <c r="CZ135" s="8"/>
      <c r="DA135" s="10"/>
      <c r="DB135" s="10"/>
      <c r="DD135" s="42"/>
      <c r="DE135" s="42"/>
      <c r="DF135" s="42"/>
      <c r="DG135" s="8"/>
      <c r="DH135" s="8"/>
      <c r="DI135" s="8"/>
      <c r="DJ135" s="8"/>
      <c r="DK135" s="10">
        <f>SUMIF('BANCO JUL'!$B$2:$B$300,'EDC GENERAL'!$B135,'BANCO JUL'!$E$2:$E$300)</f>
        <v>0</v>
      </c>
      <c r="DL135" s="10">
        <f>DK135-SUM(DH135:DJ135)</f>
        <v>0</v>
      </c>
      <c r="DN135" s="42">
        <v>38</v>
      </c>
      <c r="DO135" s="42">
        <v>43</v>
      </c>
      <c r="DP135" s="42">
        <f>DO135-DN135</f>
        <v>5</v>
      </c>
      <c r="DQ135" s="8">
        <f t="shared" si="266"/>
        <v>16</v>
      </c>
      <c r="DR135" s="8">
        <f>DP135*DQ135</f>
        <v>80</v>
      </c>
      <c r="DS135" s="8">
        <f t="shared" si="266"/>
        <v>80</v>
      </c>
      <c r="DT135" s="8">
        <f t="shared" si="266"/>
        <v>63</v>
      </c>
      <c r="DU135" s="10">
        <f>SUMIF('BANCO JUL'!$B$2:$B$300,'EDC GENERAL'!$B135,'BANCO JUL'!$E$2:$E$300)</f>
        <v>0</v>
      </c>
      <c r="DV135" s="10">
        <f t="shared" si="260"/>
        <v>-223</v>
      </c>
      <c r="DX135" s="42">
        <v>43</v>
      </c>
      <c r="DY135" s="42">
        <v>50</v>
      </c>
      <c r="DZ135" s="42">
        <f>DY135-DX135</f>
        <v>7</v>
      </c>
      <c r="EA135" s="8">
        <f t="shared" si="267"/>
        <v>15</v>
      </c>
      <c r="EB135" s="8">
        <f>DZ135*EA135</f>
        <v>105</v>
      </c>
      <c r="EC135" s="8">
        <f t="shared" si="267"/>
        <v>80</v>
      </c>
      <c r="ED135" s="8">
        <f t="shared" si="267"/>
        <v>64</v>
      </c>
      <c r="EE135" s="10">
        <f>SUMIF('BANCO JUL'!$B$2:$B$300,'EDC GENERAL'!$B135,'BANCO JUL'!$E$2:$E$300)</f>
        <v>0</v>
      </c>
      <c r="EF135" s="10">
        <f t="shared" si="261"/>
        <v>-249</v>
      </c>
      <c r="EG135" s="24"/>
      <c r="EH135" s="42">
        <v>50</v>
      </c>
      <c r="EI135" s="42">
        <v>55.6</v>
      </c>
      <c r="EJ135" s="41">
        <f>EI135-EH135</f>
        <v>5.6000000000000014</v>
      </c>
      <c r="EK135" s="8">
        <f t="shared" si="268"/>
        <v>13.01</v>
      </c>
      <c r="EL135" s="8">
        <f t="shared" si="276"/>
        <v>72.856000000000023</v>
      </c>
      <c r="EM135" s="8">
        <f t="shared" si="268"/>
        <v>80</v>
      </c>
      <c r="EN135" s="8">
        <f t="shared" si="268"/>
        <v>21.79</v>
      </c>
      <c r="EO135" s="10">
        <f>SUMIF('BANCO NOV'!$B$2:$B$300,'EDC GENERAL'!$B135,'BANCO NOV'!$E$2:$E$300)</f>
        <v>0</v>
      </c>
      <c r="EP135" s="10">
        <f t="shared" si="277"/>
        <v>-174.64600000000002</v>
      </c>
      <c r="EQ135" s="24">
        <f>SUM(EL135:EN135)</f>
        <v>174.64600000000002</v>
      </c>
      <c r="ER135" s="42">
        <v>55.6</v>
      </c>
      <c r="ES135" s="42">
        <v>61.33</v>
      </c>
      <c r="ET135" s="42">
        <f t="shared" si="278"/>
        <v>5.7299999999999969</v>
      </c>
      <c r="EU135" s="8">
        <f t="shared" si="269"/>
        <v>19.78</v>
      </c>
      <c r="EV135" s="8">
        <f t="shared" si="279"/>
        <v>113.33939999999994</v>
      </c>
      <c r="EW135" s="8">
        <f t="shared" si="269"/>
        <v>80</v>
      </c>
      <c r="EX135" s="8">
        <f t="shared" si="269"/>
        <v>62.02</v>
      </c>
      <c r="EY135" s="10">
        <f>SUMIF('BANCO DIC'!$B$2:$B$300,'EDC GENERAL'!$B135,'BANCO DIC'!$E$2:$E$300)</f>
        <v>0</v>
      </c>
      <c r="EZ135" s="10">
        <f t="shared" si="280"/>
        <v>-255.35939999999997</v>
      </c>
      <c r="FA135" s="24">
        <f>SUM(EV135:EX135)</f>
        <v>255.35939999999997</v>
      </c>
      <c r="FB135" s="42">
        <v>61.33</v>
      </c>
      <c r="FC135" s="42">
        <v>68</v>
      </c>
      <c r="FD135" s="42">
        <f>FC135-FB135</f>
        <v>6.6700000000000017</v>
      </c>
      <c r="FE135" s="8">
        <f t="shared" si="270"/>
        <v>14.68234064785789</v>
      </c>
      <c r="FF135" s="8">
        <f>FD135*FE135</f>
        <v>97.931212121212155</v>
      </c>
      <c r="FG135" s="8">
        <f t="shared" si="270"/>
        <v>80</v>
      </c>
      <c r="FH135" s="8">
        <f t="shared" si="270"/>
        <v>26.942462147335423</v>
      </c>
      <c r="FI135" s="10">
        <f>SUMIF('BANCO DIC'!$B$2:$B$300,'EDC GENERAL'!$B135,'BANCO DIC'!$E$2:$E$300)</f>
        <v>0</v>
      </c>
      <c r="FJ135" s="10">
        <f>FI135-SUM(FF135:FH135)</f>
        <v>-204.87367426854757</v>
      </c>
      <c r="FK135" s="24">
        <f>SUM(FF135:FH135)</f>
        <v>204.87367426854757</v>
      </c>
      <c r="FL135" s="42">
        <v>68</v>
      </c>
      <c r="FM135" s="42"/>
      <c r="FN135" s="42">
        <f>FM135-FL135</f>
        <v>-68</v>
      </c>
      <c r="FO135" s="8">
        <f t="shared" si="271"/>
        <v>19.78</v>
      </c>
      <c r="FP135" s="8">
        <v>0</v>
      </c>
      <c r="FQ135" s="8">
        <f t="shared" si="271"/>
        <v>80</v>
      </c>
      <c r="FR135" s="8">
        <f t="shared" si="271"/>
        <v>62.02</v>
      </c>
      <c r="FS135" s="10">
        <f>SUMIF('BANCO DIC'!$B$2:$B$300,'EDC GENERAL'!$B135,'BANCO DIC'!$E$2:$E$300)</f>
        <v>0</v>
      </c>
      <c r="FT135" s="10">
        <f>FS135-SUM(FP135:FR135)</f>
        <v>-142.02000000000001</v>
      </c>
    </row>
    <row r="136" spans="1:176" ht="12" thickBot="1" x14ac:dyDescent="0.3">
      <c r="A136" s="11"/>
      <c r="B136" s="14"/>
      <c r="C136" s="14"/>
      <c r="D136" s="12"/>
      <c r="E136" s="12"/>
      <c r="F136" s="14"/>
      <c r="G136" s="14"/>
      <c r="H136" s="14"/>
      <c r="I136" s="14"/>
      <c r="J136" s="14"/>
      <c r="L136" s="14"/>
      <c r="M136" s="12"/>
      <c r="N136" s="12"/>
      <c r="O136" s="14"/>
      <c r="P136" s="14"/>
      <c r="Q136" s="14"/>
      <c r="R136" s="14"/>
      <c r="S136" s="14"/>
      <c r="V136" s="14"/>
      <c r="W136" s="14"/>
      <c r="X136" s="14"/>
      <c r="Y136" s="14"/>
      <c r="Z136" s="14"/>
      <c r="AA136" s="14"/>
      <c r="AC136" s="14"/>
      <c r="AD136" s="14"/>
      <c r="AE136" s="14"/>
      <c r="AF136" s="14"/>
      <c r="AG136" s="14"/>
      <c r="AH136" s="14"/>
      <c r="AI136" s="14"/>
      <c r="AJ136" s="14"/>
      <c r="AL136" s="14"/>
      <c r="AM136" s="44"/>
      <c r="AN136" s="42"/>
      <c r="AO136" s="14"/>
      <c r="AP136" s="14"/>
      <c r="AQ136" s="14"/>
      <c r="AR136" s="14"/>
      <c r="AS136" s="14"/>
      <c r="AT136" s="25">
        <f>SUM(AT5:AT135)</f>
        <v>-34782</v>
      </c>
      <c r="AV136" s="14"/>
      <c r="AW136" s="44"/>
      <c r="AX136" s="42"/>
      <c r="AY136" s="14"/>
      <c r="AZ136" s="14"/>
      <c r="BA136" s="14"/>
      <c r="BB136" s="14"/>
      <c r="BC136" s="14"/>
      <c r="BD136" s="25"/>
      <c r="BF136" s="14"/>
      <c r="BG136" s="41"/>
      <c r="BH136" s="41">
        <f>SUM(BH5:BH135)</f>
        <v>724</v>
      </c>
      <c r="BI136" s="14"/>
      <c r="BJ136" s="8">
        <f>SUM(BJ5:BJ135)</f>
        <v>30876.98</v>
      </c>
      <c r="BK136" s="8">
        <f>SUM(BK5:BK135)</f>
        <v>6792.9355999999934</v>
      </c>
      <c r="BL136" s="25">
        <f>SUM(BL5:BL133)</f>
        <v>-31489.710000000003</v>
      </c>
      <c r="BM136" s="14"/>
      <c r="BN136" s="25">
        <f>SUM(BN5:BN135)</f>
        <v>-6180.2055999999966</v>
      </c>
      <c r="BP136" s="42"/>
      <c r="BQ136" s="44"/>
      <c r="BR136" s="42"/>
      <c r="BS136" s="14"/>
      <c r="BT136" s="14"/>
      <c r="BU136" s="14"/>
      <c r="BV136" s="14"/>
      <c r="BW136" s="14"/>
      <c r="BX136" s="25"/>
      <c r="BZ136" s="41"/>
      <c r="CA136" s="41"/>
      <c r="CB136" s="41"/>
      <c r="CC136" s="14"/>
      <c r="CD136" s="14"/>
      <c r="CE136" s="14"/>
      <c r="CF136" s="14"/>
      <c r="CG136" s="14"/>
      <c r="CH136" s="14"/>
      <c r="CJ136" s="14"/>
      <c r="CK136" s="44"/>
      <c r="CL136" s="42"/>
      <c r="CM136" s="14"/>
      <c r="CN136" s="14"/>
      <c r="CO136" s="14"/>
      <c r="CP136" s="14"/>
      <c r="CQ136" s="14"/>
      <c r="CR136" s="14"/>
      <c r="CT136" s="14"/>
      <c r="CU136" s="44"/>
      <c r="CV136" s="42"/>
      <c r="CW136" s="14"/>
      <c r="CX136" s="14"/>
      <c r="CY136" s="14"/>
      <c r="CZ136" s="14"/>
      <c r="DA136" s="14"/>
      <c r="DB136" s="14"/>
      <c r="DD136" s="44"/>
      <c r="DE136" s="44"/>
      <c r="DF136" s="42"/>
      <c r="DG136" s="14"/>
      <c r="DH136" s="14"/>
      <c r="DI136" s="14"/>
      <c r="DJ136" s="14"/>
      <c r="DK136" s="14"/>
      <c r="DL136" s="14"/>
      <c r="DN136" s="44"/>
      <c r="DO136" s="44"/>
      <c r="DP136" s="44"/>
      <c r="DQ136" s="14"/>
      <c r="DR136" s="14">
        <f t="shared" ref="DR136:DR197" si="281">DP136*DQ136</f>
        <v>0</v>
      </c>
      <c r="DS136" s="14"/>
      <c r="DT136" s="14"/>
      <c r="DU136" s="14"/>
      <c r="DV136" s="14">
        <f t="shared" ref="DV136:DV197" si="282">DU136-SUM(DR136:DT136)</f>
        <v>0</v>
      </c>
      <c r="DX136" s="44"/>
      <c r="DY136" s="44"/>
      <c r="DZ136" s="44"/>
      <c r="EA136" s="14"/>
      <c r="EB136" s="14">
        <f>DZ136*EA136</f>
        <v>0</v>
      </c>
      <c r="EC136" s="14"/>
      <c r="ED136" s="14"/>
      <c r="EE136" s="14"/>
      <c r="EF136" s="14">
        <f t="shared" si="261"/>
        <v>0</v>
      </c>
      <c r="EG136" s="24"/>
      <c r="EH136" s="44"/>
      <c r="EI136" s="44"/>
      <c r="EJ136" s="44">
        <f>SUM(EJ5:EJ135)</f>
        <v>698.94309999999996</v>
      </c>
      <c r="EK136" s="14"/>
      <c r="EL136" s="25">
        <f>SUM(EL5:EL135)</f>
        <v>9093.2497309999981</v>
      </c>
      <c r="EM136" s="25">
        <f>SUM(EM5:EM135)</f>
        <v>9600</v>
      </c>
      <c r="EN136" s="25">
        <f>SUM(EN5:EN135)</f>
        <v>2614.799999999997</v>
      </c>
      <c r="EO136" s="25">
        <f>SUM(EL136:EN136)</f>
        <v>21308.049730999992</v>
      </c>
      <c r="EP136" s="14"/>
      <c r="EQ136" s="1">
        <f>SUM(EL136:EO136)</f>
        <v>42616.099461999984</v>
      </c>
      <c r="ER136" s="44"/>
      <c r="ES136" s="44"/>
      <c r="ET136" s="44">
        <f>SUM(ET5:ET135)</f>
        <v>652.6872999999996</v>
      </c>
      <c r="EU136" s="14"/>
      <c r="EV136" s="25">
        <f>SUM(EV5:EV135)</f>
        <v>12910.154794000004</v>
      </c>
      <c r="EW136" s="14"/>
      <c r="EX136" s="25">
        <f>SUM(EX5:EX135)</f>
        <v>7442.4000000000224</v>
      </c>
      <c r="EY136" s="14"/>
      <c r="EZ136" s="14">
        <f t="shared" si="280"/>
        <v>-20352.554794000025</v>
      </c>
      <c r="FB136" s="14"/>
      <c r="FD136" s="24"/>
      <c r="FE136" s="24"/>
      <c r="FF136" s="24"/>
      <c r="FL136" s="14"/>
      <c r="FN136" s="24">
        <f t="shared" ref="FN136:FN147" si="283">SUM(FC136:FG136)+SUM(ES136:EW136)+SUM(EI136:EM136)+SUM(DY136:EC136)+SUM(DO136:DS136)+SUM(DE136:DI136)+SUM(CU136:CY136)+SUM(CK136:CO136)+SUM(CA136:CE136)+SUM(BQ136:BU136)+SUM(BG136:BK136)+SUM(AW136:BA136)</f>
        <v>71348.950524999993</v>
      </c>
      <c r="FO136" s="24">
        <f t="shared" ref="FO136:FO147" si="284">BM136+BW136+CG136+CQ136+DA136+DK136+DU136+EE136+EO136+EY136+FI136+BC136</f>
        <v>21308.049730999992</v>
      </c>
      <c r="FP136" s="24">
        <f t="shared" ref="FP136:FP147" si="285">FO136-FN136</f>
        <v>-50040.900794000001</v>
      </c>
    </row>
    <row r="137" spans="1:176" ht="12" outlineLevel="1" thickBot="1" x14ac:dyDescent="0.3">
      <c r="A137" s="11"/>
      <c r="B137" s="74"/>
      <c r="C137" s="66"/>
      <c r="D137" s="12"/>
      <c r="E137" s="12"/>
      <c r="F137" s="63"/>
      <c r="G137" s="74"/>
      <c r="H137" s="74"/>
      <c r="I137" s="63"/>
      <c r="J137" s="66"/>
      <c r="L137" s="66"/>
      <c r="M137" s="12"/>
      <c r="N137" s="12"/>
      <c r="O137" s="63"/>
      <c r="P137" s="74"/>
      <c r="Q137" s="74"/>
      <c r="R137" s="63"/>
      <c r="S137" s="66"/>
      <c r="V137" s="13"/>
      <c r="W137" s="13"/>
      <c r="X137" s="13"/>
      <c r="Y137" s="13"/>
      <c r="Z137" s="13"/>
      <c r="AA137" s="13"/>
      <c r="AC137" s="74" t="s">
        <v>532</v>
      </c>
      <c r="AD137" s="8"/>
      <c r="AE137" s="8"/>
      <c r="AF137" s="8"/>
      <c r="AG137" s="8"/>
      <c r="AH137" s="8"/>
      <c r="AI137" s="10">
        <f t="shared" ref="AI137:AI146" si="286">-SUM(AD137:AH137)</f>
        <v>0</v>
      </c>
      <c r="AJ137" s="74"/>
      <c r="AL137" s="10"/>
      <c r="AM137" s="42"/>
      <c r="AN137" s="42"/>
      <c r="AO137" s="8"/>
      <c r="AP137" s="8"/>
      <c r="AQ137" s="8"/>
      <c r="AR137" s="8"/>
      <c r="AS137" s="10">
        <f>SUMIF(ENERO!$B$2:$B$300,'EDC GENERAL'!$B137,ENERO!$E$2:$E$300)</f>
        <v>0</v>
      </c>
      <c r="AT137" s="10">
        <f>AS137-AR137</f>
        <v>0</v>
      </c>
      <c r="AV137" s="10"/>
      <c r="AW137" s="42"/>
      <c r="AX137" s="42">
        <v>736.79700000000003</v>
      </c>
      <c r="AY137" s="8"/>
      <c r="AZ137" s="8">
        <f>SUM(AZ5:AZ136)</f>
        <v>11041.663500000002</v>
      </c>
      <c r="BA137" s="8">
        <f>SUM(BA5:BA136)</f>
        <v>20679</v>
      </c>
      <c r="BB137" s="8">
        <f>SUM(BB5:BB133)</f>
        <v>-28950.59</v>
      </c>
      <c r="BC137" s="10">
        <f>+AZ137+BA137</f>
        <v>31720.663500000002</v>
      </c>
      <c r="BD137" s="10">
        <f>+BC137+BB137</f>
        <v>2770.0735000000022</v>
      </c>
      <c r="BE137" s="10">
        <f>SUM(BE5:BE134)</f>
        <v>2770.0735000000059</v>
      </c>
      <c r="BF137" s="10"/>
      <c r="BG137" s="41"/>
      <c r="BH137" s="41">
        <v>820</v>
      </c>
      <c r="BI137" s="8"/>
      <c r="BJ137" s="8">
        <f t="shared" ref="BJ137:BJ175" si="287">BH137*BI137</f>
        <v>0</v>
      </c>
      <c r="BK137" s="8"/>
      <c r="BL137" s="8"/>
      <c r="BM137" s="10">
        <f>SUMIF(ENERO!$B$2:$B$300,'EDC GENERAL'!$B137,ENERO!$E$2:$E$300)</f>
        <v>0</v>
      </c>
      <c r="BN137" s="10">
        <v>37758</v>
      </c>
      <c r="BP137" s="42"/>
      <c r="BQ137" s="42"/>
      <c r="BR137" s="42"/>
      <c r="BS137" s="8"/>
      <c r="BT137" s="8"/>
      <c r="BU137" s="8"/>
      <c r="BV137" s="8"/>
      <c r="BW137" s="10"/>
      <c r="BX137" s="10"/>
      <c r="BZ137" s="42"/>
      <c r="CA137" s="42"/>
      <c r="CB137" s="42"/>
      <c r="CC137" s="8"/>
      <c r="CD137" s="8"/>
      <c r="CE137" s="8"/>
      <c r="CF137" s="8"/>
      <c r="CG137" s="10"/>
      <c r="CH137" s="10"/>
      <c r="CJ137" s="10"/>
      <c r="CK137" s="42"/>
      <c r="CL137" s="42"/>
      <c r="CM137" s="8"/>
      <c r="CN137" s="8"/>
      <c r="CO137" s="8"/>
      <c r="CP137" s="8"/>
      <c r="CQ137" s="10"/>
      <c r="CR137" s="10"/>
      <c r="CT137" s="10"/>
      <c r="CU137" s="42"/>
      <c r="CV137" s="42"/>
      <c r="CW137" s="8"/>
      <c r="CX137" s="8"/>
      <c r="CY137" s="8"/>
      <c r="CZ137" s="8"/>
      <c r="DA137" s="10"/>
      <c r="DB137" s="10"/>
      <c r="DD137" s="10"/>
      <c r="DE137" s="42"/>
      <c r="DF137" s="42"/>
      <c r="DG137" s="8"/>
      <c r="DH137" s="8"/>
      <c r="DI137" s="8"/>
      <c r="DJ137" s="8"/>
      <c r="DK137" s="10">
        <f>SUMIF('BANCO AGO'!$B$2:$B$300,'EDC GENERAL'!$B137,'BANCO AGO'!$E$2:$E$300)</f>
        <v>0</v>
      </c>
      <c r="DL137" s="10">
        <f t="shared" ref="DL137:DL197" si="288">DK137-SUM(DH137:DJ137)</f>
        <v>0</v>
      </c>
      <c r="DN137" s="42"/>
      <c r="DO137" s="42"/>
      <c r="DP137" s="42"/>
      <c r="DQ137" s="8">
        <f>DQ$4</f>
        <v>16</v>
      </c>
      <c r="DR137" s="8">
        <f t="shared" si="281"/>
        <v>0</v>
      </c>
      <c r="DS137" s="8">
        <f>DS$4</f>
        <v>80</v>
      </c>
      <c r="DT137" s="8">
        <f>DT$4</f>
        <v>63</v>
      </c>
      <c r="DU137" s="10">
        <f>SUMIF('BANCO SEP'!$B$2:$B$300,'EDC GENERAL'!$B137,'BANCO SEP'!$E$2:$E$300)</f>
        <v>0</v>
      </c>
      <c r="DV137" s="10">
        <f t="shared" si="282"/>
        <v>-143</v>
      </c>
      <c r="DX137" s="42"/>
      <c r="DY137" s="42"/>
      <c r="DZ137" s="42"/>
      <c r="EA137" s="8">
        <f>EA$4</f>
        <v>15</v>
      </c>
      <c r="EB137" s="8">
        <f t="shared" ref="EB137:EB197" si="289">DZ137*EA137</f>
        <v>0</v>
      </c>
      <c r="EC137" s="8">
        <f>EC$4</f>
        <v>80</v>
      </c>
      <c r="ED137" s="8">
        <f>ED$4</f>
        <v>64</v>
      </c>
      <c r="EE137" s="10">
        <f>SUMIF('BANCO OCT'!$B$2:$B$300,'EDC GENERAL'!$B137,'BANCO OCT'!$E$2:$E$300)</f>
        <v>0</v>
      </c>
      <c r="EF137" s="10">
        <f t="shared" ref="EF137:EF197" si="290">EE137-SUM(EB137:ED137)</f>
        <v>-144</v>
      </c>
      <c r="EG137" s="24"/>
      <c r="EH137" s="42"/>
      <c r="EI137" s="42"/>
      <c r="EJ137" s="42"/>
      <c r="EK137" s="8">
        <f>EK$4</f>
        <v>13.01</v>
      </c>
      <c r="EL137" s="8">
        <f t="shared" si="276"/>
        <v>0</v>
      </c>
      <c r="EM137" s="8">
        <f>EM$4</f>
        <v>80</v>
      </c>
      <c r="EN137" s="8">
        <f>EN$4</f>
        <v>21.79</v>
      </c>
      <c r="EO137" s="10">
        <f>SUMIF('BANCO NOV'!$B$2:$B$300,'EDC GENERAL'!$B137,'BANCO NOV'!$E$2:$E$300)</f>
        <v>0</v>
      </c>
      <c r="EP137" s="10">
        <f t="shared" si="277"/>
        <v>-101.78999999999999</v>
      </c>
      <c r="ER137" s="42"/>
      <c r="ES137" s="42"/>
      <c r="ET137" s="42"/>
      <c r="EU137" s="8">
        <f>EU$4</f>
        <v>19.78</v>
      </c>
      <c r="EV137" s="8">
        <f t="shared" si="279"/>
        <v>0</v>
      </c>
      <c r="EW137" s="8">
        <f>EW$4</f>
        <v>80</v>
      </c>
      <c r="EX137" s="8">
        <f>EX$4</f>
        <v>62.02</v>
      </c>
      <c r="EY137" s="10">
        <f>SUMIF('BANCO DIC'!$B$2:$B$300,'EDC GENERAL'!$B137,'BANCO DIC'!$E$2:$E$300)</f>
        <v>0</v>
      </c>
      <c r="EZ137" s="10">
        <f t="shared" si="280"/>
        <v>-142.02000000000001</v>
      </c>
      <c r="FB137" s="74"/>
      <c r="FD137" s="24"/>
      <c r="FE137" s="24"/>
      <c r="FF137" s="24">
        <f>SUM(FF5:FF136)</f>
        <v>10817.904542319751</v>
      </c>
      <c r="FG137" s="24">
        <f>SUM(FG5:FG135)</f>
        <v>9600</v>
      </c>
      <c r="FH137" s="24">
        <f>SUM(FH5:FH136)</f>
        <v>3233.0954576802478</v>
      </c>
      <c r="FJ137" s="24">
        <f>SUM(FJ5:FJ136)</f>
        <v>-23650.999999999989</v>
      </c>
      <c r="FL137" s="74"/>
      <c r="FN137" s="24">
        <f t="shared" si="283"/>
        <v>54079.155042319748</v>
      </c>
      <c r="FO137" s="24">
        <f t="shared" si="284"/>
        <v>31720.663500000002</v>
      </c>
      <c r="FP137" s="24">
        <f t="shared" si="285"/>
        <v>-22358.491542319745</v>
      </c>
    </row>
    <row r="138" spans="1:176" ht="12" outlineLevel="1" thickBot="1" x14ac:dyDescent="0.3">
      <c r="A138" s="11"/>
      <c r="B138" s="74"/>
      <c r="C138" s="66"/>
      <c r="D138" s="12"/>
      <c r="E138" s="12"/>
      <c r="F138" s="63"/>
      <c r="G138" s="74"/>
      <c r="H138" s="74"/>
      <c r="I138" s="63"/>
      <c r="J138" s="66"/>
      <c r="L138" s="66"/>
      <c r="M138" s="12"/>
      <c r="N138" s="12"/>
      <c r="O138" s="63"/>
      <c r="P138" s="74"/>
      <c r="Q138" s="74"/>
      <c r="R138" s="63"/>
      <c r="S138" s="66"/>
      <c r="V138" s="13"/>
      <c r="W138" s="13"/>
      <c r="X138" s="13"/>
      <c r="Y138" s="13"/>
      <c r="Z138" s="13"/>
      <c r="AA138" s="13"/>
      <c r="AC138" s="74" t="s">
        <v>533</v>
      </c>
      <c r="AD138" s="8"/>
      <c r="AE138" s="8"/>
      <c r="AF138" s="8"/>
      <c r="AG138" s="8"/>
      <c r="AH138" s="8"/>
      <c r="AI138" s="10">
        <f t="shared" si="286"/>
        <v>0</v>
      </c>
      <c r="AJ138" s="74"/>
      <c r="AL138" s="10"/>
      <c r="AM138" s="42"/>
      <c r="AN138" s="42"/>
      <c r="AO138" s="8"/>
      <c r="AP138" s="8"/>
      <c r="AQ138" s="8"/>
      <c r="AR138" s="8"/>
      <c r="AS138" s="10">
        <f>SUMIF(ENERO!$B$2:$B$300,'EDC GENERAL'!$B138,ENERO!$E$2:$E$300)</f>
        <v>0</v>
      </c>
      <c r="AT138" s="10">
        <f t="shared" ref="AT138:AT146" si="291">AS138-AR138</f>
        <v>0</v>
      </c>
      <c r="AV138" s="10"/>
      <c r="AW138" s="42"/>
      <c r="AX138" s="42"/>
      <c r="AY138" s="8">
        <f t="shared" ref="AY138:BB146" si="292">AY$4</f>
        <v>0</v>
      </c>
      <c r="AZ138" s="8">
        <f t="shared" ref="AZ138:AZ175" si="293">AX138*AY138</f>
        <v>0</v>
      </c>
      <c r="BA138" s="8">
        <f t="shared" si="292"/>
        <v>0</v>
      </c>
      <c r="BB138" s="8">
        <f t="shared" si="292"/>
        <v>0</v>
      </c>
      <c r="BC138" s="10">
        <f>SUMIF('BANCO FEB'!$B$2:$B$300,'EDC GENERAL'!$B138,'BANCO FEB'!$E$2:$E$300)</f>
        <v>0</v>
      </c>
      <c r="BD138" s="10">
        <f t="shared" ref="BD138:BD144" si="294">BC138-BB138</f>
        <v>0</v>
      </c>
      <c r="BF138" s="10"/>
      <c r="BG138" s="41"/>
      <c r="BH138" s="41">
        <f>+BH137-BH136</f>
        <v>96</v>
      </c>
      <c r="BI138" s="8"/>
      <c r="BJ138" s="8">
        <f t="shared" si="287"/>
        <v>0</v>
      </c>
      <c r="BK138" s="8"/>
      <c r="BL138" s="8"/>
      <c r="BM138" s="10">
        <f>SUMIF(ENERO!$B$2:$B$300,'EDC GENERAL'!$B138,ENERO!$E$2:$E$300)</f>
        <v>0</v>
      </c>
      <c r="BN138" s="10">
        <f>+BN136+BN137</f>
        <v>31577.794400000002</v>
      </c>
      <c r="BP138" s="42"/>
      <c r="BQ138" s="42"/>
      <c r="BR138" s="42"/>
      <c r="BS138" s="8"/>
      <c r="BT138" s="8"/>
      <c r="BU138" s="8"/>
      <c r="BV138" s="8"/>
      <c r="BW138" s="10"/>
      <c r="BX138" s="10"/>
      <c r="BZ138" s="42"/>
      <c r="CA138" s="42"/>
      <c r="CB138" s="42"/>
      <c r="CC138" s="8"/>
      <c r="CD138" s="8"/>
      <c r="CE138" s="8"/>
      <c r="CF138" s="8"/>
      <c r="CG138" s="10"/>
      <c r="CH138" s="10"/>
      <c r="CJ138" s="10"/>
      <c r="CK138" s="42"/>
      <c r="CL138" s="42"/>
      <c r="CM138" s="8"/>
      <c r="CN138" s="8"/>
      <c r="CO138" s="8"/>
      <c r="CP138" s="8"/>
      <c r="CQ138" s="10"/>
      <c r="CR138" s="10"/>
      <c r="CT138" s="10"/>
      <c r="CU138" s="42"/>
      <c r="CV138" s="42"/>
      <c r="CW138" s="8"/>
      <c r="CX138" s="8"/>
      <c r="CY138" s="8"/>
      <c r="CZ138" s="8"/>
      <c r="DA138" s="10"/>
      <c r="DB138" s="10"/>
      <c r="DD138" s="10"/>
      <c r="DE138" s="42"/>
      <c r="DF138" s="42"/>
      <c r="DG138" s="8"/>
      <c r="DH138" s="8"/>
      <c r="DI138" s="8"/>
      <c r="DJ138" s="8"/>
      <c r="DK138" s="10">
        <f>SUMIF('BANCO AGO'!$B$2:$B$300,'EDC GENERAL'!$B138,'BANCO AGO'!$E$2:$E$300)</f>
        <v>0</v>
      </c>
      <c r="DL138" s="10">
        <f t="shared" si="288"/>
        <v>0</v>
      </c>
      <c r="DN138" s="42"/>
      <c r="DO138" s="42"/>
      <c r="DP138" s="42"/>
      <c r="DQ138" s="8">
        <f t="shared" ref="DQ138:DT146" si="295">DQ$4</f>
        <v>16</v>
      </c>
      <c r="DR138" s="8">
        <f t="shared" si="281"/>
        <v>0</v>
      </c>
      <c r="DS138" s="8">
        <f t="shared" si="295"/>
        <v>80</v>
      </c>
      <c r="DT138" s="8">
        <f t="shared" si="295"/>
        <v>63</v>
      </c>
      <c r="DU138" s="10">
        <f>SUMIF('BANCO SEP'!$B$2:$B$300,'EDC GENERAL'!$B138,'BANCO SEP'!$E$2:$E$300)</f>
        <v>0</v>
      </c>
      <c r="DV138" s="10">
        <f t="shared" si="282"/>
        <v>-143</v>
      </c>
      <c r="DX138" s="42"/>
      <c r="DY138" s="42"/>
      <c r="DZ138" s="42"/>
      <c r="EA138" s="8">
        <f t="shared" ref="EA138:ED146" si="296">EA$4</f>
        <v>15</v>
      </c>
      <c r="EB138" s="8">
        <f t="shared" si="289"/>
        <v>0</v>
      </c>
      <c r="EC138" s="8">
        <f t="shared" si="296"/>
        <v>80</v>
      </c>
      <c r="ED138" s="8">
        <f t="shared" si="296"/>
        <v>64</v>
      </c>
      <c r="EE138" s="10">
        <f>SUMIF('BANCO OCT'!$B$2:$B$300,'EDC GENERAL'!$B138,'BANCO OCT'!$E$2:$E$300)</f>
        <v>0</v>
      </c>
      <c r="EF138" s="10">
        <f t="shared" si="290"/>
        <v>-144</v>
      </c>
      <c r="EG138" s="24"/>
      <c r="EH138" s="42"/>
      <c r="EI138" s="42"/>
      <c r="EJ138" s="42"/>
      <c r="EK138" s="8">
        <f t="shared" ref="EK138:EN146" si="297">EK$4</f>
        <v>13.01</v>
      </c>
      <c r="EL138" s="8">
        <f t="shared" si="276"/>
        <v>0</v>
      </c>
      <c r="EM138" s="8">
        <f t="shared" si="297"/>
        <v>80</v>
      </c>
      <c r="EN138" s="8">
        <f t="shared" si="297"/>
        <v>21.79</v>
      </c>
      <c r="EO138" s="10">
        <f>SUMIF('BANCO NOV'!$B$2:$B$300,'EDC GENERAL'!$B138,'BANCO NOV'!$E$2:$E$300)</f>
        <v>0</v>
      </c>
      <c r="EP138" s="10">
        <f t="shared" si="277"/>
        <v>-101.78999999999999</v>
      </c>
      <c r="ER138" s="42"/>
      <c r="ES138" s="42"/>
      <c r="ET138" s="42"/>
      <c r="EU138" s="8">
        <f t="shared" ref="EU138:EX146" si="298">EU$4</f>
        <v>19.78</v>
      </c>
      <c r="EV138" s="8">
        <f t="shared" si="279"/>
        <v>0</v>
      </c>
      <c r="EW138" s="8">
        <f t="shared" si="298"/>
        <v>80</v>
      </c>
      <c r="EX138" s="8">
        <f t="shared" si="298"/>
        <v>62.02</v>
      </c>
      <c r="EY138" s="10">
        <f>SUMIF('BANCO DIC'!$B$2:$B$300,'EDC GENERAL'!$B138,'BANCO DIC'!$E$2:$E$300)</f>
        <v>0</v>
      </c>
      <c r="EZ138" s="10">
        <f t="shared" si="280"/>
        <v>-142.02000000000001</v>
      </c>
      <c r="FB138" s="74"/>
      <c r="FD138" s="24"/>
      <c r="FE138" s="24"/>
      <c r="FF138" s="24">
        <f>FE138-F138</f>
        <v>0</v>
      </c>
      <c r="FL138" s="74"/>
      <c r="FN138" s="24">
        <f t="shared" si="283"/>
        <v>479.79</v>
      </c>
      <c r="FO138" s="24">
        <f t="shared" si="284"/>
        <v>0</v>
      </c>
      <c r="FP138" s="24">
        <f t="shared" si="285"/>
        <v>-479.79</v>
      </c>
    </row>
    <row r="139" spans="1:176" ht="12" outlineLevel="1" thickBot="1" x14ac:dyDescent="0.3">
      <c r="A139" s="11"/>
      <c r="B139" s="74"/>
      <c r="C139" s="66"/>
      <c r="D139" s="12"/>
      <c r="E139" s="12"/>
      <c r="F139" s="63"/>
      <c r="G139" s="74"/>
      <c r="H139" s="74"/>
      <c r="I139" s="63"/>
      <c r="J139" s="66"/>
      <c r="L139" s="66"/>
      <c r="M139" s="12"/>
      <c r="N139" s="12"/>
      <c r="O139" s="63"/>
      <c r="P139" s="74"/>
      <c r="Q139" s="74"/>
      <c r="R139" s="63"/>
      <c r="S139" s="66"/>
      <c r="V139" s="13"/>
      <c r="W139" s="13"/>
      <c r="X139" s="13"/>
      <c r="Y139" s="13"/>
      <c r="Z139" s="13"/>
      <c r="AA139" s="13"/>
      <c r="AC139" s="74" t="s">
        <v>534</v>
      </c>
      <c r="AD139" s="8"/>
      <c r="AE139" s="8"/>
      <c r="AF139" s="8"/>
      <c r="AG139" s="8"/>
      <c r="AH139" s="8"/>
      <c r="AI139" s="10">
        <f t="shared" si="286"/>
        <v>0</v>
      </c>
      <c r="AJ139" s="74"/>
      <c r="AL139" s="10"/>
      <c r="AM139" s="42"/>
      <c r="AN139" s="42"/>
      <c r="AO139" s="8"/>
      <c r="AP139" s="8"/>
      <c r="AQ139" s="8"/>
      <c r="AR139" s="8"/>
      <c r="AS139" s="10">
        <f>SUMIF(ENERO!$B$2:$B$300,'EDC GENERAL'!$B139,ENERO!$E$2:$E$300)</f>
        <v>0</v>
      </c>
      <c r="AT139" s="10">
        <f t="shared" si="291"/>
        <v>0</v>
      </c>
      <c r="AV139" s="10"/>
      <c r="AW139" s="42"/>
      <c r="AX139" s="42"/>
      <c r="AY139" s="8">
        <f t="shared" si="292"/>
        <v>0</v>
      </c>
      <c r="AZ139" s="8">
        <f t="shared" si="293"/>
        <v>0</v>
      </c>
      <c r="BA139" s="8">
        <f t="shared" si="292"/>
        <v>0</v>
      </c>
      <c r="BB139" s="8">
        <f t="shared" si="292"/>
        <v>0</v>
      </c>
      <c r="BC139" s="10">
        <f>SUMIF('BANCO FEB'!$B$2:$B$300,'EDC GENERAL'!$B139,'BANCO FEB'!$E$2:$E$300)</f>
        <v>0</v>
      </c>
      <c r="BD139" s="10">
        <f t="shared" si="294"/>
        <v>0</v>
      </c>
      <c r="BF139" s="10"/>
      <c r="BG139" s="41"/>
      <c r="BH139" s="41">
        <f t="shared" si="275"/>
        <v>0</v>
      </c>
      <c r="BI139" s="8"/>
      <c r="BJ139" s="8">
        <f t="shared" si="287"/>
        <v>0</v>
      </c>
      <c r="BK139" s="8"/>
      <c r="BL139" s="8"/>
      <c r="BM139" s="10">
        <f>SUMIF(ENERO!$B$2:$B$300,'EDC GENERAL'!$B139,ENERO!$E$2:$E$300)</f>
        <v>0</v>
      </c>
      <c r="BN139" s="10">
        <f t="shared" ref="BN139:BN146" si="299">BM139-BL139</f>
        <v>0</v>
      </c>
      <c r="BP139" s="42"/>
      <c r="BQ139" s="42"/>
      <c r="BR139" s="42"/>
      <c r="BS139" s="8"/>
      <c r="BT139" s="8"/>
      <c r="BU139" s="8"/>
      <c r="BV139" s="8"/>
      <c r="BW139" s="10"/>
      <c r="BX139" s="10"/>
      <c r="BZ139" s="42"/>
      <c r="CA139" s="42"/>
      <c r="CB139" s="42"/>
      <c r="CC139" s="8"/>
      <c r="CD139" s="8"/>
      <c r="CE139" s="8"/>
      <c r="CF139" s="8"/>
      <c r="CG139" s="10"/>
      <c r="CH139" s="10"/>
      <c r="CJ139" s="10"/>
      <c r="CK139" s="42"/>
      <c r="CL139" s="42"/>
      <c r="CM139" s="8"/>
      <c r="CN139" s="8"/>
      <c r="CO139" s="8"/>
      <c r="CP139" s="8"/>
      <c r="CQ139" s="10"/>
      <c r="CR139" s="10"/>
      <c r="CT139" s="10"/>
      <c r="CU139" s="42"/>
      <c r="CV139" s="42"/>
      <c r="CW139" s="8"/>
      <c r="CX139" s="8"/>
      <c r="CY139" s="8"/>
      <c r="CZ139" s="8"/>
      <c r="DA139" s="10"/>
      <c r="DB139" s="10"/>
      <c r="DD139" s="10"/>
      <c r="DE139" s="42"/>
      <c r="DF139" s="42"/>
      <c r="DG139" s="8"/>
      <c r="DH139" s="8"/>
      <c r="DI139" s="8"/>
      <c r="DJ139" s="8"/>
      <c r="DK139" s="10">
        <f>SUMIF('BANCO AGO'!$B$2:$B$300,'EDC GENERAL'!$B139,'BANCO AGO'!$E$2:$E$300)</f>
        <v>0</v>
      </c>
      <c r="DL139" s="10">
        <f t="shared" si="288"/>
        <v>0</v>
      </c>
      <c r="DN139" s="42"/>
      <c r="DO139" s="42"/>
      <c r="DP139" s="42"/>
      <c r="DQ139" s="8">
        <f t="shared" si="295"/>
        <v>16</v>
      </c>
      <c r="DR139" s="8">
        <f t="shared" si="281"/>
        <v>0</v>
      </c>
      <c r="DS139" s="8">
        <f t="shared" si="295"/>
        <v>80</v>
      </c>
      <c r="DT139" s="8">
        <f t="shared" si="295"/>
        <v>63</v>
      </c>
      <c r="DU139" s="10">
        <f>SUMIF('BANCO SEP'!$B$2:$B$300,'EDC GENERAL'!$B139,'BANCO SEP'!$E$2:$E$300)</f>
        <v>0</v>
      </c>
      <c r="DV139" s="10">
        <f t="shared" si="282"/>
        <v>-143</v>
      </c>
      <c r="DX139" s="42"/>
      <c r="DY139" s="42"/>
      <c r="DZ139" s="42"/>
      <c r="EA139" s="8">
        <f t="shared" si="296"/>
        <v>15</v>
      </c>
      <c r="EB139" s="8">
        <f t="shared" si="289"/>
        <v>0</v>
      </c>
      <c r="EC139" s="8">
        <f t="shared" si="296"/>
        <v>80</v>
      </c>
      <c r="ED139" s="8">
        <f t="shared" si="296"/>
        <v>64</v>
      </c>
      <c r="EE139" s="10">
        <f>SUMIF('BANCO OCT'!$B$2:$B$300,'EDC GENERAL'!$B139,'BANCO OCT'!$E$2:$E$300)</f>
        <v>0</v>
      </c>
      <c r="EF139" s="10">
        <f t="shared" si="290"/>
        <v>-144</v>
      </c>
      <c r="EG139" s="24"/>
      <c r="EH139" s="42"/>
      <c r="EI139" s="42"/>
      <c r="EJ139" s="42"/>
      <c r="EK139" s="8">
        <f t="shared" si="297"/>
        <v>13.01</v>
      </c>
      <c r="EL139" s="8">
        <f t="shared" si="276"/>
        <v>0</v>
      </c>
      <c r="EM139" s="8">
        <f t="shared" si="297"/>
        <v>80</v>
      </c>
      <c r="EN139" s="8">
        <f t="shared" si="297"/>
        <v>21.79</v>
      </c>
      <c r="EO139" s="10">
        <f>SUMIF('BANCO NOV'!$B$2:$B$300,'EDC GENERAL'!$B139,'BANCO NOV'!$E$2:$E$300)</f>
        <v>0</v>
      </c>
      <c r="EP139" s="10">
        <f t="shared" si="277"/>
        <v>-101.78999999999999</v>
      </c>
      <c r="ER139" s="42"/>
      <c r="ES139" s="42"/>
      <c r="ET139" s="42"/>
      <c r="EU139" s="8">
        <f t="shared" si="298"/>
        <v>19.78</v>
      </c>
      <c r="EV139" s="8">
        <f t="shared" si="279"/>
        <v>0</v>
      </c>
      <c r="EW139" s="8">
        <f t="shared" si="298"/>
        <v>80</v>
      </c>
      <c r="EX139" s="8">
        <f t="shared" si="298"/>
        <v>62.02</v>
      </c>
      <c r="EY139" s="10">
        <f>SUMIF('BANCO DIC'!$B$2:$B$300,'EDC GENERAL'!$B139,'BANCO DIC'!$E$2:$E$300)</f>
        <v>0</v>
      </c>
      <c r="EZ139" s="10">
        <f t="shared" si="280"/>
        <v>-142.02000000000001</v>
      </c>
      <c r="FB139" s="74"/>
      <c r="FD139" s="24"/>
      <c r="FE139" s="24">
        <f t="shared" ref="FE139:FE169" si="300">BC139+BM139+BW139+CG139+CQ139+DA139+DK139+DU139+EE139+EO139+EY139+AS139</f>
        <v>0</v>
      </c>
      <c r="FF139" s="24"/>
      <c r="FL139" s="74"/>
      <c r="FN139" s="24">
        <f t="shared" si="283"/>
        <v>383.79</v>
      </c>
      <c r="FO139" s="24">
        <f t="shared" si="284"/>
        <v>0</v>
      </c>
      <c r="FP139" s="24">
        <f t="shared" si="285"/>
        <v>-383.79</v>
      </c>
    </row>
    <row r="140" spans="1:176" ht="12" outlineLevel="1" thickBot="1" x14ac:dyDescent="0.3">
      <c r="A140" s="11"/>
      <c r="B140" s="74"/>
      <c r="C140" s="66"/>
      <c r="D140" s="12"/>
      <c r="E140" s="12"/>
      <c r="F140" s="63"/>
      <c r="G140" s="74"/>
      <c r="H140" s="74"/>
      <c r="I140" s="63"/>
      <c r="J140" s="66"/>
      <c r="L140" s="66"/>
      <c r="M140" s="12"/>
      <c r="N140" s="12"/>
      <c r="O140" s="63"/>
      <c r="P140" s="74"/>
      <c r="Q140" s="74"/>
      <c r="R140" s="63"/>
      <c r="S140" s="66"/>
      <c r="V140" s="13"/>
      <c r="W140" s="13"/>
      <c r="X140" s="13"/>
      <c r="Y140" s="13"/>
      <c r="Z140" s="13"/>
      <c r="AA140" s="13"/>
      <c r="AC140" s="74" t="s">
        <v>535</v>
      </c>
      <c r="AD140" s="8"/>
      <c r="AE140" s="8"/>
      <c r="AF140" s="8"/>
      <c r="AG140" s="8"/>
      <c r="AH140" s="8"/>
      <c r="AI140" s="10">
        <f t="shared" si="286"/>
        <v>0</v>
      </c>
      <c r="AJ140" s="74"/>
      <c r="AL140" s="10"/>
      <c r="AM140" s="42"/>
      <c r="AN140" s="42"/>
      <c r="AO140" s="8"/>
      <c r="AP140" s="8"/>
      <c r="AQ140" s="8"/>
      <c r="AR140" s="8"/>
      <c r="AS140" s="10">
        <f>SUMIF(ENERO!$B$2:$B$300,'EDC GENERAL'!$B140,ENERO!$E$2:$E$300)</f>
        <v>0</v>
      </c>
      <c r="AT140" s="10">
        <f t="shared" si="291"/>
        <v>0</v>
      </c>
      <c r="AV140" s="10"/>
      <c r="AW140" s="42"/>
      <c r="AX140" s="42"/>
      <c r="AY140" s="8">
        <f t="shared" si="292"/>
        <v>0</v>
      </c>
      <c r="AZ140" s="8">
        <f t="shared" si="293"/>
        <v>0</v>
      </c>
      <c r="BA140" s="8">
        <f t="shared" si="292"/>
        <v>0</v>
      </c>
      <c r="BB140" s="8">
        <f t="shared" si="292"/>
        <v>0</v>
      </c>
      <c r="BC140" s="10">
        <f>SUMIF('BANCO FEB'!$B$2:$B$300,'EDC GENERAL'!$B140,'BANCO FEB'!$E$2:$E$300)</f>
        <v>0</v>
      </c>
      <c r="BD140" s="10">
        <f t="shared" si="294"/>
        <v>0</v>
      </c>
      <c r="BF140" s="10"/>
      <c r="BG140" s="41"/>
      <c r="BH140" s="41">
        <f t="shared" si="275"/>
        <v>0</v>
      </c>
      <c r="BI140" s="8"/>
      <c r="BJ140" s="8">
        <f t="shared" si="287"/>
        <v>0</v>
      </c>
      <c r="BK140" s="8"/>
      <c r="BL140" s="8"/>
      <c r="BM140" s="10">
        <f>SUMIF(ENERO!$B$2:$B$300,'EDC GENERAL'!$B140,ENERO!$E$2:$E$300)</f>
        <v>0</v>
      </c>
      <c r="BN140" s="10">
        <f t="shared" si="299"/>
        <v>0</v>
      </c>
      <c r="BP140" s="42"/>
      <c r="BQ140" s="42"/>
      <c r="BR140" s="42"/>
      <c r="BS140" s="8"/>
      <c r="BT140" s="8"/>
      <c r="BU140" s="8"/>
      <c r="BV140" s="8"/>
      <c r="BW140" s="10"/>
      <c r="BX140" s="10"/>
      <c r="BZ140" s="42"/>
      <c r="CA140" s="42"/>
      <c r="CB140" s="42"/>
      <c r="CC140" s="8"/>
      <c r="CD140" s="8"/>
      <c r="CE140" s="8"/>
      <c r="CF140" s="8"/>
      <c r="CG140" s="10"/>
      <c r="CH140" s="10"/>
      <c r="CJ140" s="10"/>
      <c r="CK140" s="42"/>
      <c r="CL140" s="42"/>
      <c r="CM140" s="8"/>
      <c r="CN140" s="8"/>
      <c r="CO140" s="8"/>
      <c r="CP140" s="8"/>
      <c r="CQ140" s="10"/>
      <c r="CR140" s="10"/>
      <c r="CT140" s="10"/>
      <c r="CU140" s="42"/>
      <c r="CV140" s="42"/>
      <c r="CW140" s="8"/>
      <c r="CX140" s="8"/>
      <c r="CY140" s="8"/>
      <c r="CZ140" s="8"/>
      <c r="DA140" s="10"/>
      <c r="DB140" s="10"/>
      <c r="DD140" s="10"/>
      <c r="DE140" s="42"/>
      <c r="DF140" s="42"/>
      <c r="DG140" s="8"/>
      <c r="DH140" s="8"/>
      <c r="DI140" s="8"/>
      <c r="DJ140" s="8"/>
      <c r="DK140" s="10">
        <f>SUMIF('BANCO AGO'!$B$2:$B$300,'EDC GENERAL'!$B140,'BANCO AGO'!$E$2:$E$300)</f>
        <v>0</v>
      </c>
      <c r="DL140" s="10">
        <f t="shared" si="288"/>
        <v>0</v>
      </c>
      <c r="DN140" s="42"/>
      <c r="DO140" s="42"/>
      <c r="DP140" s="42"/>
      <c r="DQ140" s="8">
        <f t="shared" si="295"/>
        <v>16</v>
      </c>
      <c r="DR140" s="8">
        <f t="shared" si="281"/>
        <v>0</v>
      </c>
      <c r="DS140" s="8">
        <f t="shared" si="295"/>
        <v>80</v>
      </c>
      <c r="DT140" s="8">
        <f t="shared" si="295"/>
        <v>63</v>
      </c>
      <c r="DU140" s="10">
        <f>SUMIF('BANCO SEP'!$B$2:$B$300,'EDC GENERAL'!$B140,'BANCO SEP'!$E$2:$E$300)</f>
        <v>0</v>
      </c>
      <c r="DV140" s="10">
        <f t="shared" si="282"/>
        <v>-143</v>
      </c>
      <c r="DX140" s="42"/>
      <c r="DY140" s="42"/>
      <c r="DZ140" s="42"/>
      <c r="EA140" s="8">
        <f t="shared" si="296"/>
        <v>15</v>
      </c>
      <c r="EB140" s="8">
        <f t="shared" si="289"/>
        <v>0</v>
      </c>
      <c r="EC140" s="8">
        <f t="shared" si="296"/>
        <v>80</v>
      </c>
      <c r="ED140" s="8">
        <f t="shared" si="296"/>
        <v>64</v>
      </c>
      <c r="EE140" s="10">
        <f>SUMIF('BANCO OCT'!$B$2:$B$300,'EDC GENERAL'!$B140,'BANCO OCT'!$E$2:$E$300)</f>
        <v>0</v>
      </c>
      <c r="EF140" s="10">
        <f t="shared" si="290"/>
        <v>-144</v>
      </c>
      <c r="EG140" s="24"/>
      <c r="EH140" s="42"/>
      <c r="EI140" s="42"/>
      <c r="EJ140" s="42"/>
      <c r="EK140" s="8">
        <f t="shared" si="297"/>
        <v>13.01</v>
      </c>
      <c r="EL140" s="8">
        <f t="shared" si="276"/>
        <v>0</v>
      </c>
      <c r="EM140" s="8">
        <f t="shared" si="297"/>
        <v>80</v>
      </c>
      <c r="EN140" s="8">
        <f t="shared" si="297"/>
        <v>21.79</v>
      </c>
      <c r="EO140" s="10">
        <f>SUMIF('BANCO NOV'!$B$2:$B$300,'EDC GENERAL'!$B140,'BANCO NOV'!$E$2:$E$300)</f>
        <v>0</v>
      </c>
      <c r="EP140" s="10">
        <f t="shared" si="277"/>
        <v>-101.78999999999999</v>
      </c>
      <c r="ER140" s="42"/>
      <c r="ES140" s="42"/>
      <c r="ET140" s="42"/>
      <c r="EU140" s="8">
        <f t="shared" si="298"/>
        <v>19.78</v>
      </c>
      <c r="EV140" s="8">
        <f t="shared" si="279"/>
        <v>0</v>
      </c>
      <c r="EW140" s="8">
        <f t="shared" si="298"/>
        <v>80</v>
      </c>
      <c r="EX140" s="8">
        <f t="shared" si="298"/>
        <v>62.02</v>
      </c>
      <c r="EY140" s="10">
        <f>SUMIF('BANCO DIC'!$B$2:$B$300,'EDC GENERAL'!$B140,'BANCO DIC'!$E$2:$E$300)</f>
        <v>0</v>
      </c>
      <c r="EZ140" s="10">
        <f t="shared" si="280"/>
        <v>-142.02000000000001</v>
      </c>
      <c r="FB140" s="74"/>
      <c r="FD140" s="24">
        <f t="shared" ref="FD140:FD169" si="301">SUM(ES140:EW140)+SUM(EI140:EM140)+SUM(DY140:EC140)+SUM(DO140:DS140)+SUM(DE140:DI140)+SUM(CU140:CY140)+SUM(CK140:CO140)+SUM(CA140:CE140)+SUM(BQ140:BU140)+SUM(BG140:BK140)+SUM(AW140:BA140)+SUM(AM140:AQ140)</f>
        <v>383.79</v>
      </c>
      <c r="FE140" s="24">
        <f t="shared" si="300"/>
        <v>0</v>
      </c>
      <c r="FF140" s="24">
        <f t="shared" ref="FF140:FF147" si="302">FE140-FD140</f>
        <v>-383.79</v>
      </c>
      <c r="FL140" s="74"/>
      <c r="FN140" s="24">
        <f t="shared" si="283"/>
        <v>383.79</v>
      </c>
      <c r="FO140" s="24">
        <f t="shared" si="284"/>
        <v>0</v>
      </c>
      <c r="FP140" s="24">
        <f t="shared" si="285"/>
        <v>-383.79</v>
      </c>
    </row>
    <row r="141" spans="1:176" ht="12" outlineLevel="1" thickBot="1" x14ac:dyDescent="0.3">
      <c r="A141" s="11"/>
      <c r="B141" s="74"/>
      <c r="C141" s="66"/>
      <c r="D141" s="12"/>
      <c r="E141" s="12"/>
      <c r="F141" s="63"/>
      <c r="G141" s="74"/>
      <c r="H141" s="74"/>
      <c r="I141" s="63"/>
      <c r="J141" s="66"/>
      <c r="L141" s="66"/>
      <c r="M141" s="12"/>
      <c r="N141" s="12"/>
      <c r="O141" s="63"/>
      <c r="P141" s="74"/>
      <c r="Q141" s="74"/>
      <c r="R141" s="63"/>
      <c r="S141" s="66"/>
      <c r="V141" s="13"/>
      <c r="W141" s="13"/>
      <c r="X141" s="13"/>
      <c r="Y141" s="13"/>
      <c r="Z141" s="13"/>
      <c r="AA141" s="13"/>
      <c r="AC141" s="74" t="s">
        <v>536</v>
      </c>
      <c r="AD141" s="8"/>
      <c r="AE141" s="8"/>
      <c r="AF141" s="8"/>
      <c r="AG141" s="8"/>
      <c r="AH141" s="8"/>
      <c r="AI141" s="10">
        <f t="shared" si="286"/>
        <v>0</v>
      </c>
      <c r="AJ141" s="74"/>
      <c r="AL141" s="10"/>
      <c r="AM141" s="42"/>
      <c r="AN141" s="42"/>
      <c r="AO141" s="8"/>
      <c r="AP141" s="8"/>
      <c r="AQ141" s="8"/>
      <c r="AR141" s="8"/>
      <c r="AS141" s="10">
        <f>SUMIF(ENERO!$B$2:$B$300,'EDC GENERAL'!$B141,ENERO!$E$2:$E$300)</f>
        <v>0</v>
      </c>
      <c r="AT141" s="10">
        <f t="shared" si="291"/>
        <v>0</v>
      </c>
      <c r="AV141" s="10"/>
      <c r="AW141" s="42"/>
      <c r="AX141" s="42"/>
      <c r="AY141" s="8">
        <f t="shared" si="292"/>
        <v>0</v>
      </c>
      <c r="AZ141" s="8">
        <f t="shared" si="293"/>
        <v>0</v>
      </c>
      <c r="BA141" s="8">
        <f t="shared" si="292"/>
        <v>0</v>
      </c>
      <c r="BB141" s="8">
        <f t="shared" si="292"/>
        <v>0</v>
      </c>
      <c r="BC141" s="10">
        <f>SUMIF('BANCO FEB'!$B$2:$B$300,'EDC GENERAL'!$B141,'BANCO FEB'!$E$2:$E$300)</f>
        <v>0</v>
      </c>
      <c r="BD141" s="10">
        <f t="shared" si="294"/>
        <v>0</v>
      </c>
      <c r="BF141" s="10"/>
      <c r="BG141" s="41"/>
      <c r="BH141" s="41">
        <f t="shared" si="275"/>
        <v>0</v>
      </c>
      <c r="BI141" s="8"/>
      <c r="BJ141" s="8">
        <f t="shared" si="287"/>
        <v>0</v>
      </c>
      <c r="BK141" s="8"/>
      <c r="BL141" s="8"/>
      <c r="BM141" s="10">
        <f>SUMIF(ENERO!$B$2:$B$300,'EDC GENERAL'!$B141,ENERO!$E$2:$E$300)</f>
        <v>0</v>
      </c>
      <c r="BN141" s="10">
        <f t="shared" si="299"/>
        <v>0</v>
      </c>
      <c r="BP141" s="42"/>
      <c r="BQ141" s="42"/>
      <c r="BR141" s="42"/>
      <c r="BS141" s="8"/>
      <c r="BT141" s="8"/>
      <c r="BU141" s="8"/>
      <c r="BV141" s="8"/>
      <c r="BW141" s="10"/>
      <c r="BX141" s="10"/>
      <c r="BZ141" s="42"/>
      <c r="CA141" s="42"/>
      <c r="CB141" s="42"/>
      <c r="CC141" s="8"/>
      <c r="CD141" s="8"/>
      <c r="CE141" s="8"/>
      <c r="CF141" s="8"/>
      <c r="CG141" s="10"/>
      <c r="CH141" s="10"/>
      <c r="CJ141" s="10"/>
      <c r="CK141" s="42"/>
      <c r="CL141" s="42"/>
      <c r="CM141" s="8"/>
      <c r="CN141" s="8"/>
      <c r="CO141" s="8"/>
      <c r="CP141" s="8"/>
      <c r="CQ141" s="10"/>
      <c r="CR141" s="10"/>
      <c r="CT141" s="10"/>
      <c r="CU141" s="42"/>
      <c r="CV141" s="42"/>
      <c r="CW141" s="8"/>
      <c r="CX141" s="8"/>
      <c r="CY141" s="8"/>
      <c r="CZ141" s="8"/>
      <c r="DA141" s="10"/>
      <c r="DB141" s="10"/>
      <c r="DD141" s="10"/>
      <c r="DE141" s="42"/>
      <c r="DF141" s="42"/>
      <c r="DG141" s="8"/>
      <c r="DH141" s="8"/>
      <c r="DI141" s="8"/>
      <c r="DJ141" s="8"/>
      <c r="DK141" s="10">
        <f>SUMIF('BANCO AGO'!$B$2:$B$300,'EDC GENERAL'!$B141,'BANCO AGO'!$E$2:$E$300)</f>
        <v>0</v>
      </c>
      <c r="DL141" s="10">
        <f t="shared" si="288"/>
        <v>0</v>
      </c>
      <c r="DN141" s="42"/>
      <c r="DO141" s="42"/>
      <c r="DP141" s="42"/>
      <c r="DQ141" s="8">
        <f t="shared" si="295"/>
        <v>16</v>
      </c>
      <c r="DR141" s="8">
        <f t="shared" si="281"/>
        <v>0</v>
      </c>
      <c r="DS141" s="8">
        <f t="shared" si="295"/>
        <v>80</v>
      </c>
      <c r="DT141" s="8">
        <f t="shared" si="295"/>
        <v>63</v>
      </c>
      <c r="DU141" s="10">
        <f>SUMIF('BANCO SEP'!$B$2:$B$300,'EDC GENERAL'!$B141,'BANCO SEP'!$E$2:$E$300)</f>
        <v>0</v>
      </c>
      <c r="DV141" s="10">
        <f t="shared" si="282"/>
        <v>-143</v>
      </c>
      <c r="DX141" s="42"/>
      <c r="DY141" s="42"/>
      <c r="DZ141" s="42"/>
      <c r="EA141" s="8">
        <f t="shared" si="296"/>
        <v>15</v>
      </c>
      <c r="EB141" s="8">
        <f t="shared" si="289"/>
        <v>0</v>
      </c>
      <c r="EC141" s="8">
        <f t="shared" si="296"/>
        <v>80</v>
      </c>
      <c r="ED141" s="8">
        <f t="shared" si="296"/>
        <v>64</v>
      </c>
      <c r="EE141" s="10">
        <f>SUMIF('BANCO OCT'!$B$2:$B$300,'EDC GENERAL'!$B141,'BANCO OCT'!$E$2:$E$300)</f>
        <v>0</v>
      </c>
      <c r="EF141" s="10">
        <f t="shared" si="290"/>
        <v>-144</v>
      </c>
      <c r="EG141" s="24"/>
      <c r="EH141" s="42"/>
      <c r="EI141" s="42"/>
      <c r="EJ141" s="42"/>
      <c r="EK141" s="8">
        <f t="shared" si="297"/>
        <v>13.01</v>
      </c>
      <c r="EL141" s="8">
        <f t="shared" si="276"/>
        <v>0</v>
      </c>
      <c r="EM141" s="8">
        <f t="shared" si="297"/>
        <v>80</v>
      </c>
      <c r="EN141" s="8">
        <f t="shared" si="297"/>
        <v>21.79</v>
      </c>
      <c r="EO141" s="10">
        <f>SUMIF('BANCO NOV'!$B$2:$B$300,'EDC GENERAL'!$B141,'BANCO NOV'!$E$2:$E$300)</f>
        <v>0</v>
      </c>
      <c r="EP141" s="10">
        <f t="shared" si="277"/>
        <v>-101.78999999999999</v>
      </c>
      <c r="ER141" s="42"/>
      <c r="ES141" s="42"/>
      <c r="ET141" s="42"/>
      <c r="EU141" s="8">
        <f t="shared" si="298"/>
        <v>19.78</v>
      </c>
      <c r="EV141" s="8">
        <f t="shared" si="279"/>
        <v>0</v>
      </c>
      <c r="EW141" s="8">
        <f t="shared" si="298"/>
        <v>80</v>
      </c>
      <c r="EX141" s="8">
        <f t="shared" si="298"/>
        <v>62.02</v>
      </c>
      <c r="EY141" s="10">
        <f>SUMIF('BANCO DIC'!$B$2:$B$300,'EDC GENERAL'!$B141,'BANCO DIC'!$E$2:$E$300)</f>
        <v>0</v>
      </c>
      <c r="EZ141" s="10">
        <f t="shared" si="280"/>
        <v>-142.02000000000001</v>
      </c>
      <c r="FB141" s="74"/>
      <c r="FD141" s="24">
        <f t="shared" si="301"/>
        <v>383.79</v>
      </c>
      <c r="FE141" s="24">
        <f t="shared" si="300"/>
        <v>0</v>
      </c>
      <c r="FF141" s="24">
        <f t="shared" si="302"/>
        <v>-383.79</v>
      </c>
      <c r="FL141" s="74"/>
      <c r="FN141" s="24">
        <f t="shared" si="283"/>
        <v>383.79</v>
      </c>
      <c r="FO141" s="24">
        <f t="shared" si="284"/>
        <v>0</v>
      </c>
      <c r="FP141" s="24">
        <f t="shared" si="285"/>
        <v>-383.79</v>
      </c>
    </row>
    <row r="142" spans="1:176" ht="12" outlineLevel="1" thickBot="1" x14ac:dyDescent="0.3">
      <c r="A142" s="11"/>
      <c r="B142" s="74"/>
      <c r="C142" s="66"/>
      <c r="D142" s="12"/>
      <c r="E142" s="12"/>
      <c r="F142" s="63"/>
      <c r="G142" s="74"/>
      <c r="H142" s="74"/>
      <c r="I142" s="63"/>
      <c r="J142" s="66"/>
      <c r="L142" s="66"/>
      <c r="M142" s="12"/>
      <c r="N142" s="12"/>
      <c r="O142" s="63"/>
      <c r="P142" s="74"/>
      <c r="Q142" s="74"/>
      <c r="R142" s="63"/>
      <c r="S142" s="66"/>
      <c r="V142" s="13"/>
      <c r="W142" s="13"/>
      <c r="X142" s="13"/>
      <c r="Y142" s="13"/>
      <c r="Z142" s="13"/>
      <c r="AA142" s="13"/>
      <c r="AC142" s="74" t="s">
        <v>537</v>
      </c>
      <c r="AD142" s="8"/>
      <c r="AE142" s="8"/>
      <c r="AF142" s="8"/>
      <c r="AG142" s="8"/>
      <c r="AH142" s="8"/>
      <c r="AI142" s="10">
        <f t="shared" si="286"/>
        <v>0</v>
      </c>
      <c r="AJ142" s="74"/>
      <c r="AL142" s="10"/>
      <c r="AM142" s="42"/>
      <c r="AN142" s="42"/>
      <c r="AO142" s="8"/>
      <c r="AP142" s="8"/>
      <c r="AQ142" s="8"/>
      <c r="AR142" s="8"/>
      <c r="AS142" s="10">
        <f>SUMIF(ENERO!$B$2:$B$300,'EDC GENERAL'!$B142,ENERO!$E$2:$E$300)</f>
        <v>0</v>
      </c>
      <c r="AT142" s="10">
        <f t="shared" si="291"/>
        <v>0</v>
      </c>
      <c r="AV142" s="10"/>
      <c r="AW142" s="42"/>
      <c r="AX142" s="42"/>
      <c r="AY142" s="8">
        <f t="shared" si="292"/>
        <v>0</v>
      </c>
      <c r="AZ142" s="8">
        <f t="shared" si="293"/>
        <v>0</v>
      </c>
      <c r="BA142" s="8">
        <f t="shared" si="292"/>
        <v>0</v>
      </c>
      <c r="BB142" s="8">
        <f t="shared" si="292"/>
        <v>0</v>
      </c>
      <c r="BC142" s="10">
        <f>SUMIF('BANCO FEB'!$B$2:$B$300,'EDC GENERAL'!$B142,'BANCO FEB'!$E$2:$E$300)</f>
        <v>0</v>
      </c>
      <c r="BD142" s="10">
        <f t="shared" si="294"/>
        <v>0</v>
      </c>
      <c r="BF142" s="10"/>
      <c r="BG142" s="41"/>
      <c r="BH142" s="41">
        <f t="shared" si="275"/>
        <v>0</v>
      </c>
      <c r="BI142" s="8"/>
      <c r="BJ142" s="8">
        <f t="shared" si="287"/>
        <v>0</v>
      </c>
      <c r="BK142" s="8"/>
      <c r="BL142" s="8"/>
      <c r="BM142" s="10">
        <f>SUMIF(ENERO!$B$2:$B$300,'EDC GENERAL'!$B142,ENERO!$E$2:$E$300)</f>
        <v>0</v>
      </c>
      <c r="BN142" s="10">
        <f t="shared" si="299"/>
        <v>0</v>
      </c>
      <c r="BP142" s="42"/>
      <c r="BQ142" s="42"/>
      <c r="BR142" s="42"/>
      <c r="BS142" s="8"/>
      <c r="BT142" s="8"/>
      <c r="BU142" s="8"/>
      <c r="BV142" s="8"/>
      <c r="BW142" s="10"/>
      <c r="BX142" s="10"/>
      <c r="BZ142" s="42"/>
      <c r="CA142" s="42"/>
      <c r="CB142" s="42"/>
      <c r="CC142" s="8"/>
      <c r="CD142" s="8"/>
      <c r="CE142" s="8"/>
      <c r="CF142" s="8"/>
      <c r="CG142" s="10"/>
      <c r="CH142" s="10"/>
      <c r="CJ142" s="10"/>
      <c r="CK142" s="42"/>
      <c r="CL142" s="42"/>
      <c r="CM142" s="8"/>
      <c r="CN142" s="8"/>
      <c r="CO142" s="8"/>
      <c r="CP142" s="8"/>
      <c r="CQ142" s="10"/>
      <c r="CR142" s="10"/>
      <c r="CT142" s="10"/>
      <c r="CU142" s="42"/>
      <c r="CV142" s="42"/>
      <c r="CW142" s="8"/>
      <c r="CX142" s="8"/>
      <c r="CY142" s="8"/>
      <c r="CZ142" s="8"/>
      <c r="DA142" s="10"/>
      <c r="DB142" s="10"/>
      <c r="DD142" s="10"/>
      <c r="DE142" s="42"/>
      <c r="DF142" s="42"/>
      <c r="DG142" s="8"/>
      <c r="DH142" s="8"/>
      <c r="DI142" s="8"/>
      <c r="DJ142" s="8"/>
      <c r="DK142" s="10">
        <f>SUMIF('BANCO AGO'!$B$2:$B$300,'EDC GENERAL'!$B142,'BANCO AGO'!$E$2:$E$300)</f>
        <v>0</v>
      </c>
      <c r="DL142" s="10">
        <f t="shared" si="288"/>
        <v>0</v>
      </c>
      <c r="DN142" s="42"/>
      <c r="DO142" s="42"/>
      <c r="DP142" s="42"/>
      <c r="DQ142" s="8">
        <f t="shared" si="295"/>
        <v>16</v>
      </c>
      <c r="DR142" s="8">
        <f t="shared" si="281"/>
        <v>0</v>
      </c>
      <c r="DS142" s="8">
        <f t="shared" si="295"/>
        <v>80</v>
      </c>
      <c r="DT142" s="8">
        <f t="shared" si="295"/>
        <v>63</v>
      </c>
      <c r="DU142" s="10">
        <f>SUMIF('BANCO SEP'!$B$2:$B$300,'EDC GENERAL'!$B142,'BANCO SEP'!$E$2:$E$300)</f>
        <v>0</v>
      </c>
      <c r="DV142" s="10">
        <f t="shared" si="282"/>
        <v>-143</v>
      </c>
      <c r="DX142" s="42"/>
      <c r="DY142" s="42"/>
      <c r="DZ142" s="42"/>
      <c r="EA142" s="8">
        <f t="shared" si="296"/>
        <v>15</v>
      </c>
      <c r="EB142" s="8">
        <f t="shared" si="289"/>
        <v>0</v>
      </c>
      <c r="EC142" s="8">
        <f t="shared" si="296"/>
        <v>80</v>
      </c>
      <c r="ED142" s="8">
        <f t="shared" si="296"/>
        <v>64</v>
      </c>
      <c r="EE142" s="10">
        <f>SUMIF('BANCO OCT'!$B$2:$B$300,'EDC GENERAL'!$B142,'BANCO OCT'!$E$2:$E$300)</f>
        <v>0</v>
      </c>
      <c r="EF142" s="10">
        <f t="shared" si="290"/>
        <v>-144</v>
      </c>
      <c r="EG142" s="24"/>
      <c r="EH142" s="42"/>
      <c r="EI142" s="42"/>
      <c r="EJ142" s="42"/>
      <c r="EK142" s="8">
        <f t="shared" si="297"/>
        <v>13.01</v>
      </c>
      <c r="EL142" s="8">
        <f t="shared" si="276"/>
        <v>0</v>
      </c>
      <c r="EM142" s="8">
        <f t="shared" si="297"/>
        <v>80</v>
      </c>
      <c r="EN142" s="8">
        <f t="shared" si="297"/>
        <v>21.79</v>
      </c>
      <c r="EO142" s="10">
        <f>SUMIF('BANCO NOV'!$B$2:$B$300,'EDC GENERAL'!$B142,'BANCO NOV'!$E$2:$E$300)</f>
        <v>0</v>
      </c>
      <c r="EP142" s="10">
        <f t="shared" si="277"/>
        <v>-101.78999999999999</v>
      </c>
      <c r="ER142" s="42"/>
      <c r="ES142" s="42"/>
      <c r="ET142" s="42"/>
      <c r="EU142" s="8">
        <f t="shared" si="298"/>
        <v>19.78</v>
      </c>
      <c r="EV142" s="8">
        <f t="shared" si="279"/>
        <v>0</v>
      </c>
      <c r="EW142" s="8">
        <f t="shared" si="298"/>
        <v>80</v>
      </c>
      <c r="EX142" s="8">
        <f t="shared" si="298"/>
        <v>62.02</v>
      </c>
      <c r="EY142" s="10">
        <f>SUMIF('BANCO DIC'!$B$2:$B$300,'EDC GENERAL'!$B142,'BANCO DIC'!$E$2:$E$300)</f>
        <v>0</v>
      </c>
      <c r="EZ142" s="10">
        <f t="shared" si="280"/>
        <v>-142.02000000000001</v>
      </c>
      <c r="FB142" s="74"/>
      <c r="FD142" s="24">
        <f t="shared" si="301"/>
        <v>383.79</v>
      </c>
      <c r="FE142" s="24">
        <f t="shared" si="300"/>
        <v>0</v>
      </c>
      <c r="FF142" s="24">
        <f t="shared" si="302"/>
        <v>-383.79</v>
      </c>
      <c r="FL142" s="74"/>
      <c r="FN142" s="24">
        <f t="shared" si="283"/>
        <v>383.79</v>
      </c>
      <c r="FO142" s="24">
        <f t="shared" si="284"/>
        <v>0</v>
      </c>
      <c r="FP142" s="24">
        <f t="shared" si="285"/>
        <v>-383.79</v>
      </c>
    </row>
    <row r="143" spans="1:176" ht="12" outlineLevel="1" thickBot="1" x14ac:dyDescent="0.3">
      <c r="A143" s="11"/>
      <c r="B143" s="74"/>
      <c r="C143" s="66"/>
      <c r="D143" s="12"/>
      <c r="E143" s="12"/>
      <c r="F143" s="63"/>
      <c r="G143" s="74"/>
      <c r="H143" s="74"/>
      <c r="I143" s="63"/>
      <c r="J143" s="66"/>
      <c r="L143" s="66"/>
      <c r="M143" s="12"/>
      <c r="N143" s="12"/>
      <c r="O143" s="63"/>
      <c r="P143" s="74"/>
      <c r="Q143" s="74"/>
      <c r="R143" s="63"/>
      <c r="S143" s="66"/>
      <c r="V143" s="13"/>
      <c r="W143" s="13"/>
      <c r="X143" s="13"/>
      <c r="Y143" s="13"/>
      <c r="Z143" s="13"/>
      <c r="AA143" s="13"/>
      <c r="AC143" s="74" t="s">
        <v>538</v>
      </c>
      <c r="AD143" s="8"/>
      <c r="AE143" s="8"/>
      <c r="AF143" s="8"/>
      <c r="AG143" s="8"/>
      <c r="AH143" s="8"/>
      <c r="AI143" s="10">
        <f t="shared" si="286"/>
        <v>0</v>
      </c>
      <c r="AJ143" s="74"/>
      <c r="AL143" s="10"/>
      <c r="AM143" s="42"/>
      <c r="AN143" s="42"/>
      <c r="AO143" s="8"/>
      <c r="AP143" s="8"/>
      <c r="AQ143" s="8"/>
      <c r="AR143" s="8"/>
      <c r="AS143" s="10">
        <f>SUMIF(ENERO!$B$2:$B$300,'EDC GENERAL'!$B143,ENERO!$E$2:$E$300)</f>
        <v>0</v>
      </c>
      <c r="AT143" s="10">
        <f t="shared" si="291"/>
        <v>0</v>
      </c>
      <c r="AV143" s="10"/>
      <c r="AW143" s="42"/>
      <c r="AX143" s="42"/>
      <c r="AY143" s="8">
        <f t="shared" si="292"/>
        <v>0</v>
      </c>
      <c r="AZ143" s="8">
        <f t="shared" si="293"/>
        <v>0</v>
      </c>
      <c r="BA143" s="8">
        <f t="shared" si="292"/>
        <v>0</v>
      </c>
      <c r="BB143" s="8">
        <f t="shared" si="292"/>
        <v>0</v>
      </c>
      <c r="BC143" s="10">
        <f>SUMIF('BANCO FEB'!$B$2:$B$300,'EDC GENERAL'!$B143,'BANCO FEB'!$E$2:$E$300)</f>
        <v>0</v>
      </c>
      <c r="BD143" s="10">
        <f t="shared" si="294"/>
        <v>0</v>
      </c>
      <c r="BF143" s="10"/>
      <c r="BG143" s="41"/>
      <c r="BH143" s="41">
        <f t="shared" si="275"/>
        <v>0</v>
      </c>
      <c r="BI143" s="8"/>
      <c r="BJ143" s="8">
        <f t="shared" si="287"/>
        <v>0</v>
      </c>
      <c r="BK143" s="8"/>
      <c r="BL143" s="8"/>
      <c r="BM143" s="10">
        <f>SUMIF(ENERO!$B$2:$B$300,'EDC GENERAL'!$B143,ENERO!$E$2:$E$300)</f>
        <v>0</v>
      </c>
      <c r="BN143" s="10">
        <f t="shared" si="299"/>
        <v>0</v>
      </c>
      <c r="BP143" s="42"/>
      <c r="BQ143" s="42"/>
      <c r="BR143" s="42"/>
      <c r="BS143" s="8"/>
      <c r="BT143" s="8"/>
      <c r="BU143" s="8"/>
      <c r="BV143" s="8"/>
      <c r="BW143" s="10"/>
      <c r="BX143" s="10"/>
      <c r="BZ143" s="42"/>
      <c r="CA143" s="42"/>
      <c r="CB143" s="42"/>
      <c r="CC143" s="8"/>
      <c r="CD143" s="8"/>
      <c r="CE143" s="8"/>
      <c r="CF143" s="8"/>
      <c r="CG143" s="10"/>
      <c r="CH143" s="10"/>
      <c r="CJ143" s="10"/>
      <c r="CK143" s="42"/>
      <c r="CL143" s="42"/>
      <c r="CM143" s="8"/>
      <c r="CN143" s="8"/>
      <c r="CO143" s="8"/>
      <c r="CP143" s="8"/>
      <c r="CQ143" s="10"/>
      <c r="CR143" s="10"/>
      <c r="CT143" s="10"/>
      <c r="CU143" s="42"/>
      <c r="CV143" s="42"/>
      <c r="CW143" s="8"/>
      <c r="CX143" s="8"/>
      <c r="CY143" s="8"/>
      <c r="CZ143" s="8"/>
      <c r="DA143" s="10"/>
      <c r="DB143" s="10"/>
      <c r="DD143" s="10"/>
      <c r="DE143" s="42"/>
      <c r="DF143" s="42"/>
      <c r="DG143" s="8"/>
      <c r="DH143" s="8"/>
      <c r="DI143" s="8"/>
      <c r="DJ143" s="8"/>
      <c r="DK143" s="10">
        <f>SUMIF('BANCO AGO'!$B$2:$B$300,'EDC GENERAL'!$B143,'BANCO AGO'!$E$2:$E$300)</f>
        <v>0</v>
      </c>
      <c r="DL143" s="10">
        <f t="shared" si="288"/>
        <v>0</v>
      </c>
      <c r="DN143" s="42"/>
      <c r="DO143" s="42"/>
      <c r="DP143" s="42"/>
      <c r="DQ143" s="8">
        <f t="shared" si="295"/>
        <v>16</v>
      </c>
      <c r="DR143" s="8">
        <f t="shared" si="281"/>
        <v>0</v>
      </c>
      <c r="DS143" s="8">
        <f t="shared" si="295"/>
        <v>80</v>
      </c>
      <c r="DT143" s="8">
        <f t="shared" si="295"/>
        <v>63</v>
      </c>
      <c r="DU143" s="10">
        <f>SUMIF('BANCO SEP'!$B$2:$B$300,'EDC GENERAL'!$B143,'BANCO SEP'!$E$2:$E$300)</f>
        <v>0</v>
      </c>
      <c r="DV143" s="10">
        <f t="shared" si="282"/>
        <v>-143</v>
      </c>
      <c r="DX143" s="42"/>
      <c r="DY143" s="42"/>
      <c r="DZ143" s="42"/>
      <c r="EA143" s="8">
        <f t="shared" si="296"/>
        <v>15</v>
      </c>
      <c r="EB143" s="8">
        <f t="shared" si="289"/>
        <v>0</v>
      </c>
      <c r="EC143" s="8">
        <f t="shared" si="296"/>
        <v>80</v>
      </c>
      <c r="ED143" s="8">
        <f t="shared" si="296"/>
        <v>64</v>
      </c>
      <c r="EE143" s="10">
        <f>SUMIF('BANCO OCT'!$B$2:$B$300,'EDC GENERAL'!$B143,'BANCO OCT'!$E$2:$E$300)</f>
        <v>0</v>
      </c>
      <c r="EF143" s="10">
        <f t="shared" si="290"/>
        <v>-144</v>
      </c>
      <c r="EG143" s="24"/>
      <c r="EH143" s="42"/>
      <c r="EI143" s="42"/>
      <c r="EJ143" s="42"/>
      <c r="EK143" s="8">
        <f t="shared" si="297"/>
        <v>13.01</v>
      </c>
      <c r="EL143" s="8">
        <f t="shared" si="276"/>
        <v>0</v>
      </c>
      <c r="EM143" s="8">
        <f t="shared" si="297"/>
        <v>80</v>
      </c>
      <c r="EN143" s="8">
        <f t="shared" si="297"/>
        <v>21.79</v>
      </c>
      <c r="EO143" s="10">
        <f>SUMIF('BANCO NOV'!$B$2:$B$300,'EDC GENERAL'!$B143,'BANCO NOV'!$E$2:$E$300)</f>
        <v>0</v>
      </c>
      <c r="EP143" s="10">
        <f t="shared" si="277"/>
        <v>-101.78999999999999</v>
      </c>
      <c r="ER143" s="42"/>
      <c r="ES143" s="42"/>
      <c r="ET143" s="42"/>
      <c r="EU143" s="8">
        <f t="shared" si="298"/>
        <v>19.78</v>
      </c>
      <c r="EV143" s="8">
        <f t="shared" si="279"/>
        <v>0</v>
      </c>
      <c r="EW143" s="8">
        <f t="shared" si="298"/>
        <v>80</v>
      </c>
      <c r="EX143" s="8">
        <f t="shared" si="298"/>
        <v>62.02</v>
      </c>
      <c r="EY143" s="10">
        <f>SUMIF('BANCO DIC'!$B$2:$B$300,'EDC GENERAL'!$B143,'BANCO DIC'!$E$2:$E$300)</f>
        <v>0</v>
      </c>
      <c r="EZ143" s="10">
        <f t="shared" si="280"/>
        <v>-142.02000000000001</v>
      </c>
      <c r="FB143" s="74"/>
      <c r="FD143" s="24">
        <f t="shared" si="301"/>
        <v>383.79</v>
      </c>
      <c r="FE143" s="24">
        <f t="shared" si="300"/>
        <v>0</v>
      </c>
      <c r="FF143" s="24">
        <f t="shared" si="302"/>
        <v>-383.79</v>
      </c>
      <c r="FL143" s="74"/>
      <c r="FN143" s="24">
        <f t="shared" si="283"/>
        <v>383.79</v>
      </c>
      <c r="FO143" s="24">
        <f t="shared" si="284"/>
        <v>0</v>
      </c>
      <c r="FP143" s="24">
        <f t="shared" si="285"/>
        <v>-383.79</v>
      </c>
    </row>
    <row r="144" spans="1:176" ht="12" outlineLevel="1" thickBot="1" x14ac:dyDescent="0.3">
      <c r="A144" s="11"/>
      <c r="B144" s="74"/>
      <c r="C144" s="66"/>
      <c r="D144" s="12"/>
      <c r="E144" s="12"/>
      <c r="F144" s="63"/>
      <c r="G144" s="74"/>
      <c r="H144" s="74"/>
      <c r="I144" s="63"/>
      <c r="J144" s="66"/>
      <c r="L144" s="66"/>
      <c r="M144" s="12"/>
      <c r="N144" s="12"/>
      <c r="O144" s="63"/>
      <c r="P144" s="74"/>
      <c r="Q144" s="74"/>
      <c r="R144" s="63"/>
      <c r="S144" s="66"/>
      <c r="V144" s="13"/>
      <c r="W144" s="13"/>
      <c r="X144" s="13"/>
      <c r="Y144" s="13"/>
      <c r="Z144" s="13"/>
      <c r="AA144" s="13"/>
      <c r="AC144" s="74" t="s">
        <v>196</v>
      </c>
      <c r="AD144" s="8"/>
      <c r="AE144" s="8"/>
      <c r="AF144" s="8"/>
      <c r="AG144" s="8"/>
      <c r="AH144" s="8"/>
      <c r="AI144" s="10">
        <f t="shared" si="286"/>
        <v>0</v>
      </c>
      <c r="AJ144" s="74"/>
      <c r="AL144" s="10"/>
      <c r="AM144" s="42"/>
      <c r="AN144" s="42"/>
      <c r="AO144" s="8"/>
      <c r="AP144" s="8"/>
      <c r="AQ144" s="8"/>
      <c r="AR144" s="8"/>
      <c r="AS144" s="10">
        <f>SUMIF(ENERO!$B$2:$B$300,'EDC GENERAL'!$B144,ENERO!$E$2:$E$300)</f>
        <v>0</v>
      </c>
      <c r="AT144" s="10">
        <f t="shared" si="291"/>
        <v>0</v>
      </c>
      <c r="AV144" s="10"/>
      <c r="AW144" s="42"/>
      <c r="AX144" s="42"/>
      <c r="AY144" s="8">
        <f t="shared" si="292"/>
        <v>0</v>
      </c>
      <c r="AZ144" s="8">
        <f t="shared" si="293"/>
        <v>0</v>
      </c>
      <c r="BA144" s="8">
        <f t="shared" si="292"/>
        <v>0</v>
      </c>
      <c r="BB144" s="8">
        <f t="shared" si="292"/>
        <v>0</v>
      </c>
      <c r="BC144" s="10">
        <f>SUMIF('BANCO FEB'!$B$2:$B$300,'EDC GENERAL'!$B144,'BANCO FEB'!$E$2:$E$300)</f>
        <v>0</v>
      </c>
      <c r="BD144" s="10">
        <f t="shared" si="294"/>
        <v>0</v>
      </c>
      <c r="BF144" s="10"/>
      <c r="BG144" s="41"/>
      <c r="BH144" s="41">
        <f t="shared" si="275"/>
        <v>0</v>
      </c>
      <c r="BI144" s="8"/>
      <c r="BJ144" s="8">
        <f t="shared" si="287"/>
        <v>0</v>
      </c>
      <c r="BK144" s="8"/>
      <c r="BL144" s="8"/>
      <c r="BM144" s="10">
        <f>SUMIF(ENERO!$B$2:$B$300,'EDC GENERAL'!$B144,ENERO!$E$2:$E$300)</f>
        <v>0</v>
      </c>
      <c r="BN144" s="10">
        <f t="shared" si="299"/>
        <v>0</v>
      </c>
      <c r="BP144" s="42"/>
      <c r="BQ144" s="42"/>
      <c r="BR144" s="42"/>
      <c r="BS144" s="8"/>
      <c r="BT144" s="8"/>
      <c r="BU144" s="8"/>
      <c r="BV144" s="8"/>
      <c r="BW144" s="10"/>
      <c r="BX144" s="10"/>
      <c r="BZ144" s="42"/>
      <c r="CA144" s="42"/>
      <c r="CB144" s="42"/>
      <c r="CC144" s="8"/>
      <c r="CD144" s="8"/>
      <c r="CE144" s="8"/>
      <c r="CF144" s="8"/>
      <c r="CG144" s="10"/>
      <c r="CH144" s="10"/>
      <c r="CJ144" s="10"/>
      <c r="CK144" s="42"/>
      <c r="CL144" s="42"/>
      <c r="CM144" s="8"/>
      <c r="CN144" s="8"/>
      <c r="CO144" s="8"/>
      <c r="CP144" s="8"/>
      <c r="CQ144" s="10"/>
      <c r="CR144" s="10"/>
      <c r="CT144" s="10"/>
      <c r="CU144" s="42"/>
      <c r="CV144" s="42"/>
      <c r="CW144" s="8"/>
      <c r="CX144" s="8"/>
      <c r="CY144" s="8"/>
      <c r="CZ144" s="8"/>
      <c r="DA144" s="10"/>
      <c r="DB144" s="10"/>
      <c r="DD144" s="10"/>
      <c r="DE144" s="42"/>
      <c r="DF144" s="42"/>
      <c r="DG144" s="8"/>
      <c r="DH144" s="8"/>
      <c r="DI144" s="8"/>
      <c r="DJ144" s="8"/>
      <c r="DK144" s="10">
        <f>SUMIF('BANCO AGO'!$B$2:$B$300,'EDC GENERAL'!$B144,'BANCO AGO'!$E$2:$E$300)</f>
        <v>0</v>
      </c>
      <c r="DL144" s="10">
        <f t="shared" si="288"/>
        <v>0</v>
      </c>
      <c r="DN144" s="42"/>
      <c r="DO144" s="42"/>
      <c r="DP144" s="42"/>
      <c r="DQ144" s="8">
        <f t="shared" si="295"/>
        <v>16</v>
      </c>
      <c r="DR144" s="8">
        <f t="shared" si="281"/>
        <v>0</v>
      </c>
      <c r="DS144" s="8">
        <f t="shared" si="295"/>
        <v>80</v>
      </c>
      <c r="DT144" s="8">
        <f t="shared" si="295"/>
        <v>63</v>
      </c>
      <c r="DU144" s="10">
        <f>SUMIF('BANCO SEP'!$B$2:$B$300,'EDC GENERAL'!$B144,'BANCO SEP'!$E$2:$E$300)</f>
        <v>0</v>
      </c>
      <c r="DV144" s="10">
        <f t="shared" si="282"/>
        <v>-143</v>
      </c>
      <c r="DX144" s="42"/>
      <c r="DY144" s="42"/>
      <c r="DZ144" s="42"/>
      <c r="EA144" s="8">
        <f t="shared" si="296"/>
        <v>15</v>
      </c>
      <c r="EB144" s="8">
        <f t="shared" si="289"/>
        <v>0</v>
      </c>
      <c r="EC144" s="8">
        <f t="shared" si="296"/>
        <v>80</v>
      </c>
      <c r="ED144" s="8">
        <f t="shared" si="296"/>
        <v>64</v>
      </c>
      <c r="EE144" s="10">
        <f>SUMIF('BANCO OCT'!$B$2:$B$300,'EDC GENERAL'!$B144,'BANCO OCT'!$E$2:$E$300)</f>
        <v>0</v>
      </c>
      <c r="EF144" s="10">
        <f t="shared" si="290"/>
        <v>-144</v>
      </c>
      <c r="EG144" s="24"/>
      <c r="EH144" s="42"/>
      <c r="EI144" s="42"/>
      <c r="EJ144" s="42"/>
      <c r="EK144" s="8">
        <f t="shared" si="297"/>
        <v>13.01</v>
      </c>
      <c r="EL144" s="8">
        <f t="shared" si="276"/>
        <v>0</v>
      </c>
      <c r="EM144" s="8">
        <f t="shared" si="297"/>
        <v>80</v>
      </c>
      <c r="EN144" s="8">
        <f t="shared" si="297"/>
        <v>21.79</v>
      </c>
      <c r="EO144" s="10">
        <f>SUMIF('BANCO NOV'!$B$2:$B$300,'EDC GENERAL'!$B144,'BANCO NOV'!$E$2:$E$300)</f>
        <v>0</v>
      </c>
      <c r="EP144" s="10">
        <f t="shared" si="277"/>
        <v>-101.78999999999999</v>
      </c>
      <c r="ER144" s="42"/>
      <c r="ES144" s="42"/>
      <c r="ET144" s="42"/>
      <c r="EU144" s="8">
        <f t="shared" si="298"/>
        <v>19.78</v>
      </c>
      <c r="EV144" s="8">
        <f t="shared" si="279"/>
        <v>0</v>
      </c>
      <c r="EW144" s="8">
        <f t="shared" si="298"/>
        <v>80</v>
      </c>
      <c r="EX144" s="8">
        <f t="shared" si="298"/>
        <v>62.02</v>
      </c>
      <c r="EY144" s="10">
        <f>SUMIF('BANCO DIC'!$B$2:$B$300,'EDC GENERAL'!$B144,'BANCO DIC'!$E$2:$E$300)</f>
        <v>0</v>
      </c>
      <c r="EZ144" s="10">
        <f t="shared" si="280"/>
        <v>-142.02000000000001</v>
      </c>
      <c r="FB144" s="74"/>
      <c r="FD144" s="24">
        <f t="shared" si="301"/>
        <v>383.79</v>
      </c>
      <c r="FE144" s="24">
        <f t="shared" si="300"/>
        <v>0</v>
      </c>
      <c r="FF144" s="24">
        <f t="shared" si="302"/>
        <v>-383.79</v>
      </c>
      <c r="FL144" s="74"/>
      <c r="FN144" s="24">
        <f t="shared" si="283"/>
        <v>383.79</v>
      </c>
      <c r="FO144" s="24">
        <f t="shared" si="284"/>
        <v>0</v>
      </c>
      <c r="FP144" s="24">
        <f t="shared" si="285"/>
        <v>-383.79</v>
      </c>
    </row>
    <row r="145" spans="1:172" ht="12" outlineLevel="1" thickBot="1" x14ac:dyDescent="0.3">
      <c r="A145" s="11"/>
      <c r="B145" s="74"/>
      <c r="C145" s="66"/>
      <c r="D145" s="12"/>
      <c r="E145" s="12"/>
      <c r="F145" s="63"/>
      <c r="G145" s="74"/>
      <c r="H145" s="74"/>
      <c r="I145" s="63"/>
      <c r="J145" s="66"/>
      <c r="L145" s="66"/>
      <c r="M145" s="12"/>
      <c r="N145" s="12"/>
      <c r="O145" s="63"/>
      <c r="P145" s="74"/>
      <c r="Q145" s="74"/>
      <c r="R145" s="63"/>
      <c r="S145" s="66"/>
      <c r="V145" s="13"/>
      <c r="W145" s="13"/>
      <c r="X145" s="13"/>
      <c r="Y145" s="13"/>
      <c r="Z145" s="13"/>
      <c r="AA145" s="13"/>
      <c r="AC145" s="74" t="s">
        <v>539</v>
      </c>
      <c r="AD145" s="8"/>
      <c r="AE145" s="8"/>
      <c r="AF145" s="8"/>
      <c r="AG145" s="8"/>
      <c r="AH145" s="8"/>
      <c r="AI145" s="10">
        <f t="shared" si="286"/>
        <v>0</v>
      </c>
      <c r="AJ145" s="74"/>
      <c r="AL145" s="10"/>
      <c r="AM145" s="42"/>
      <c r="AN145" s="42"/>
      <c r="AO145" s="8"/>
      <c r="AP145" s="8"/>
      <c r="AQ145" s="8"/>
      <c r="AR145" s="8"/>
      <c r="AS145" s="10">
        <f>SUMIF(ENERO!$B$2:$B$300,'EDC GENERAL'!$B145,ENERO!$E$2:$E$300)</f>
        <v>0</v>
      </c>
      <c r="AT145" s="10">
        <f t="shared" si="291"/>
        <v>0</v>
      </c>
      <c r="AV145" s="10"/>
      <c r="AW145" s="42"/>
      <c r="AX145" s="42"/>
      <c r="AY145" s="8">
        <f t="shared" si="292"/>
        <v>0</v>
      </c>
      <c r="AZ145" s="8">
        <f t="shared" si="293"/>
        <v>0</v>
      </c>
      <c r="BA145" s="8">
        <f t="shared" si="292"/>
        <v>0</v>
      </c>
      <c r="BB145" s="8">
        <f t="shared" si="292"/>
        <v>0</v>
      </c>
      <c r="BC145" s="10">
        <f>SUMIF('BANCO FEB'!$B$2:$B$300,'EDC GENERAL'!$B145,'BANCO FEB'!$E$2:$E$300)</f>
        <v>0</v>
      </c>
      <c r="BD145" s="10">
        <f>37758/820</f>
        <v>46.046341463414635</v>
      </c>
      <c r="BE145" s="1">
        <v>26</v>
      </c>
      <c r="BF145" s="10">
        <f>+BD145*BE145</f>
        <v>1197.2048780487805</v>
      </c>
      <c r="BG145" s="41"/>
      <c r="BH145" s="41">
        <f t="shared" si="275"/>
        <v>-1197.2048780487805</v>
      </c>
      <c r="BI145" s="8"/>
      <c r="BJ145" s="8">
        <f t="shared" si="287"/>
        <v>0</v>
      </c>
      <c r="BK145" s="8"/>
      <c r="BL145" s="8"/>
      <c r="BM145" s="10">
        <f>SUMIF(ENERO!$B$2:$B$300,'EDC GENERAL'!$B145,ENERO!$E$2:$E$300)</f>
        <v>0</v>
      </c>
      <c r="BN145" s="10">
        <f t="shared" si="299"/>
        <v>0</v>
      </c>
      <c r="BP145" s="42"/>
      <c r="BQ145" s="42"/>
      <c r="BR145" s="42"/>
      <c r="BS145" s="8"/>
      <c r="BT145" s="8"/>
      <c r="BU145" s="8"/>
      <c r="BV145" s="8"/>
      <c r="BW145" s="10"/>
      <c r="BX145" s="10"/>
      <c r="BZ145" s="42"/>
      <c r="CA145" s="42"/>
      <c r="CB145" s="42"/>
      <c r="CC145" s="8"/>
      <c r="CD145" s="8"/>
      <c r="CE145" s="8"/>
      <c r="CF145" s="8"/>
      <c r="CG145" s="10"/>
      <c r="CH145" s="10"/>
      <c r="CJ145" s="10"/>
      <c r="CK145" s="42"/>
      <c r="CL145" s="42"/>
      <c r="CM145" s="8"/>
      <c r="CN145" s="8"/>
      <c r="CO145" s="8"/>
      <c r="CP145" s="8"/>
      <c r="CQ145" s="10"/>
      <c r="CR145" s="10"/>
      <c r="CT145" s="10"/>
      <c r="CU145" s="42"/>
      <c r="CV145" s="42"/>
      <c r="CW145" s="8"/>
      <c r="CX145" s="8"/>
      <c r="CY145" s="8"/>
      <c r="CZ145" s="8"/>
      <c r="DA145" s="10"/>
      <c r="DB145" s="10"/>
      <c r="DD145" s="10"/>
      <c r="DE145" s="42"/>
      <c r="DF145" s="42"/>
      <c r="DG145" s="8"/>
      <c r="DH145" s="8"/>
      <c r="DI145" s="8"/>
      <c r="DJ145" s="8"/>
      <c r="DK145" s="10">
        <f>SUMIF('BANCO AGO'!$B$2:$B$300,'EDC GENERAL'!$B145,'BANCO AGO'!$E$2:$E$300)</f>
        <v>0</v>
      </c>
      <c r="DL145" s="10">
        <f t="shared" si="288"/>
        <v>0</v>
      </c>
      <c r="DN145" s="42"/>
      <c r="DO145" s="42"/>
      <c r="DP145" s="42"/>
      <c r="DQ145" s="8">
        <f t="shared" si="295"/>
        <v>16</v>
      </c>
      <c r="DR145" s="8">
        <f t="shared" si="281"/>
        <v>0</v>
      </c>
      <c r="DS145" s="8">
        <f t="shared" si="295"/>
        <v>80</v>
      </c>
      <c r="DT145" s="8">
        <f t="shared" si="295"/>
        <v>63</v>
      </c>
      <c r="DU145" s="10">
        <f>SUMIF('BANCO SEP'!$B$2:$B$300,'EDC GENERAL'!$B145,'BANCO SEP'!$E$2:$E$300)</f>
        <v>0</v>
      </c>
      <c r="DV145" s="10">
        <f t="shared" si="282"/>
        <v>-143</v>
      </c>
      <c r="DX145" s="42"/>
      <c r="DY145" s="42"/>
      <c r="DZ145" s="42"/>
      <c r="EA145" s="8">
        <f t="shared" si="296"/>
        <v>15</v>
      </c>
      <c r="EB145" s="8">
        <f t="shared" si="289"/>
        <v>0</v>
      </c>
      <c r="EC145" s="8">
        <f t="shared" si="296"/>
        <v>80</v>
      </c>
      <c r="ED145" s="8">
        <f t="shared" si="296"/>
        <v>64</v>
      </c>
      <c r="EE145" s="10">
        <f>SUMIF('BANCO OCT'!$B$2:$B$300,'EDC GENERAL'!$B145,'BANCO OCT'!$E$2:$E$300)</f>
        <v>0</v>
      </c>
      <c r="EF145" s="10">
        <f t="shared" si="290"/>
        <v>-144</v>
      </c>
      <c r="EG145" s="24"/>
      <c r="EH145" s="42"/>
      <c r="EI145" s="42"/>
      <c r="EJ145" s="42"/>
      <c r="EK145" s="8">
        <f t="shared" si="297"/>
        <v>13.01</v>
      </c>
      <c r="EL145" s="8">
        <f t="shared" si="276"/>
        <v>0</v>
      </c>
      <c r="EM145" s="8">
        <f t="shared" si="297"/>
        <v>80</v>
      </c>
      <c r="EN145" s="8">
        <f t="shared" si="297"/>
        <v>21.79</v>
      </c>
      <c r="EO145" s="10">
        <f>SUMIF('BANCO NOV'!$B$2:$B$300,'EDC GENERAL'!$B145,'BANCO NOV'!$E$2:$E$300)</f>
        <v>0</v>
      </c>
      <c r="EP145" s="10">
        <f t="shared" si="277"/>
        <v>-101.78999999999999</v>
      </c>
      <c r="ER145" s="42"/>
      <c r="ES145" s="42"/>
      <c r="ET145" s="42"/>
      <c r="EU145" s="8">
        <f t="shared" si="298"/>
        <v>19.78</v>
      </c>
      <c r="EV145" s="8">
        <f t="shared" si="279"/>
        <v>0</v>
      </c>
      <c r="EW145" s="8">
        <f t="shared" si="298"/>
        <v>80</v>
      </c>
      <c r="EX145" s="8">
        <f t="shared" si="298"/>
        <v>62.02</v>
      </c>
      <c r="EY145" s="10">
        <f>SUMIF('BANCO DIC'!$B$2:$B$300,'EDC GENERAL'!$B145,'BANCO DIC'!$E$2:$E$300)</f>
        <v>0</v>
      </c>
      <c r="EZ145" s="10">
        <f t="shared" si="280"/>
        <v>-142.02000000000001</v>
      </c>
      <c r="FB145" s="74"/>
      <c r="FD145" s="24">
        <f t="shared" si="301"/>
        <v>-813.41487804878057</v>
      </c>
      <c r="FE145" s="24">
        <f t="shared" si="300"/>
        <v>0</v>
      </c>
      <c r="FF145" s="24">
        <f t="shared" si="302"/>
        <v>813.41487804878057</v>
      </c>
      <c r="FL145" s="74"/>
      <c r="FN145" s="24">
        <f t="shared" si="283"/>
        <v>-813.41487804878057</v>
      </c>
      <c r="FO145" s="24">
        <f t="shared" si="284"/>
        <v>0</v>
      </c>
      <c r="FP145" s="24">
        <f t="shared" si="285"/>
        <v>813.41487804878057</v>
      </c>
    </row>
    <row r="146" spans="1:172" ht="12" outlineLevel="1" thickBot="1" x14ac:dyDescent="0.3">
      <c r="A146" s="11"/>
      <c r="B146" s="74"/>
      <c r="C146" s="66"/>
      <c r="D146" s="12"/>
      <c r="E146" s="12"/>
      <c r="F146" s="63"/>
      <c r="G146" s="74"/>
      <c r="H146" s="74"/>
      <c r="I146" s="63"/>
      <c r="J146" s="66"/>
      <c r="L146" s="66"/>
      <c r="M146" s="12"/>
      <c r="N146" s="12"/>
      <c r="O146" s="63"/>
      <c r="P146" s="74"/>
      <c r="Q146" s="74"/>
      <c r="R146" s="63"/>
      <c r="S146" s="66"/>
      <c r="V146" s="13"/>
      <c r="W146" s="13"/>
      <c r="X146" s="13"/>
      <c r="Y146" s="13"/>
      <c r="Z146" s="13"/>
      <c r="AA146" s="13"/>
      <c r="AC146" s="74" t="s">
        <v>540</v>
      </c>
      <c r="AD146" s="8"/>
      <c r="AE146" s="8"/>
      <c r="AF146" s="8"/>
      <c r="AG146" s="8"/>
      <c r="AH146" s="8"/>
      <c r="AI146" s="10">
        <f t="shared" si="286"/>
        <v>0</v>
      </c>
      <c r="AJ146" s="74"/>
      <c r="AL146" s="10"/>
      <c r="AM146" s="42"/>
      <c r="AN146" s="42"/>
      <c r="AO146" s="8"/>
      <c r="AP146" s="8"/>
      <c r="AQ146" s="8"/>
      <c r="AR146" s="8"/>
      <c r="AS146" s="10">
        <f>SUMIF(ENERO!$B$2:$B$300,'EDC GENERAL'!$B146,ENERO!$E$2:$E$300)</f>
        <v>0</v>
      </c>
      <c r="AT146" s="10">
        <f t="shared" si="291"/>
        <v>0</v>
      </c>
      <c r="AV146" s="10"/>
      <c r="AW146" s="42"/>
      <c r="AX146" s="42"/>
      <c r="AY146" s="8">
        <f t="shared" si="292"/>
        <v>0</v>
      </c>
      <c r="AZ146" s="8">
        <f t="shared" si="293"/>
        <v>0</v>
      </c>
      <c r="BA146" s="8">
        <f t="shared" si="292"/>
        <v>0</v>
      </c>
      <c r="BB146" s="8">
        <f t="shared" si="292"/>
        <v>0</v>
      </c>
      <c r="BC146" s="10">
        <f>SUMIF('BANCO FEB'!$B$2:$B$300,'EDC GENERAL'!$B146,'BANCO FEB'!$E$2:$E$300)</f>
        <v>0</v>
      </c>
      <c r="BD146" s="10">
        <v>820</v>
      </c>
      <c r="BF146" s="10">
        <v>290</v>
      </c>
      <c r="BG146" s="41"/>
      <c r="BH146" s="41">
        <f t="shared" si="275"/>
        <v>-290</v>
      </c>
      <c r="BI146" s="8"/>
      <c r="BJ146" s="8">
        <f t="shared" si="287"/>
        <v>0</v>
      </c>
      <c r="BK146" s="8"/>
      <c r="BL146" s="8"/>
      <c r="BM146" s="10">
        <f>SUMIF(ENERO!$B$2:$B$300,'EDC GENERAL'!$B146,ENERO!$E$2:$E$300)</f>
        <v>0</v>
      </c>
      <c r="BN146" s="10">
        <f t="shared" si="299"/>
        <v>0</v>
      </c>
      <c r="BP146" s="42"/>
      <c r="BQ146" s="42"/>
      <c r="BR146" s="42"/>
      <c r="BS146" s="8"/>
      <c r="BT146" s="8"/>
      <c r="BU146" s="8"/>
      <c r="BV146" s="8"/>
      <c r="BW146" s="10"/>
      <c r="BX146" s="10"/>
      <c r="BZ146" s="43"/>
      <c r="CA146" s="42"/>
      <c r="CB146" s="43"/>
      <c r="CC146" s="8"/>
      <c r="CD146" s="8"/>
      <c r="CE146" s="8"/>
      <c r="CF146" s="8"/>
      <c r="CG146" s="10"/>
      <c r="CH146" s="10"/>
      <c r="CJ146" s="10"/>
      <c r="CK146" s="42"/>
      <c r="CL146" s="42"/>
      <c r="CM146" s="8"/>
      <c r="CN146" s="8"/>
      <c r="CO146" s="8"/>
      <c r="CP146" s="8"/>
      <c r="CQ146" s="10"/>
      <c r="CR146" s="10"/>
      <c r="CT146" s="10"/>
      <c r="CU146" s="42"/>
      <c r="CV146" s="42"/>
      <c r="CW146" s="8"/>
      <c r="CX146" s="8"/>
      <c r="CY146" s="8"/>
      <c r="CZ146" s="8"/>
      <c r="DA146" s="10"/>
      <c r="DB146" s="10"/>
      <c r="DD146" s="10"/>
      <c r="DE146" s="42"/>
      <c r="DF146" s="42"/>
      <c r="DG146" s="8"/>
      <c r="DH146" s="8"/>
      <c r="DI146" s="8"/>
      <c r="DJ146" s="8"/>
      <c r="DK146" s="10">
        <f>SUMIF('BANCO AGO'!$B$2:$B$300,'EDC GENERAL'!$B146,'BANCO AGO'!$E$2:$E$300)</f>
        <v>0</v>
      </c>
      <c r="DL146" s="10">
        <f t="shared" si="288"/>
        <v>0</v>
      </c>
      <c r="DN146" s="42"/>
      <c r="DO146" s="42"/>
      <c r="DP146" s="42"/>
      <c r="DQ146" s="8">
        <f t="shared" si="295"/>
        <v>16</v>
      </c>
      <c r="DR146" s="8">
        <f t="shared" si="281"/>
        <v>0</v>
      </c>
      <c r="DS146" s="8">
        <f t="shared" si="295"/>
        <v>80</v>
      </c>
      <c r="DT146" s="8">
        <f t="shared" si="295"/>
        <v>63</v>
      </c>
      <c r="DU146" s="10">
        <f>SUMIF('BANCO SEP'!$B$2:$B$300,'EDC GENERAL'!$B146,'BANCO SEP'!$E$2:$E$300)</f>
        <v>0</v>
      </c>
      <c r="DV146" s="10">
        <f t="shared" si="282"/>
        <v>-143</v>
      </c>
      <c r="DX146" s="42"/>
      <c r="DY146" s="42"/>
      <c r="DZ146" s="42"/>
      <c r="EA146" s="8">
        <f t="shared" si="296"/>
        <v>15</v>
      </c>
      <c r="EB146" s="8">
        <f t="shared" si="289"/>
        <v>0</v>
      </c>
      <c r="EC146" s="8">
        <f t="shared" si="296"/>
        <v>80</v>
      </c>
      <c r="ED146" s="8">
        <f t="shared" si="296"/>
        <v>64</v>
      </c>
      <c r="EE146" s="10">
        <f>SUMIF('BANCO OCT'!$B$2:$B$300,'EDC GENERAL'!$B146,'BANCO OCT'!$E$2:$E$300)</f>
        <v>0</v>
      </c>
      <c r="EF146" s="10">
        <f t="shared" si="290"/>
        <v>-144</v>
      </c>
      <c r="EG146" s="24"/>
      <c r="EH146" s="42"/>
      <c r="EI146" s="42"/>
      <c r="EJ146" s="42"/>
      <c r="EK146" s="8">
        <f t="shared" si="297"/>
        <v>13.01</v>
      </c>
      <c r="EL146" s="8">
        <f t="shared" si="276"/>
        <v>0</v>
      </c>
      <c r="EM146" s="8">
        <f t="shared" si="297"/>
        <v>80</v>
      </c>
      <c r="EN146" s="8">
        <f t="shared" si="297"/>
        <v>21.79</v>
      </c>
      <c r="EO146" s="10">
        <f>SUMIF('BANCO NOV'!$B$2:$B$300,'EDC GENERAL'!$B146,'BANCO NOV'!$E$2:$E$300)</f>
        <v>0</v>
      </c>
      <c r="EP146" s="10">
        <f t="shared" si="277"/>
        <v>-101.78999999999999</v>
      </c>
      <c r="ER146" s="42"/>
      <c r="ES146" s="42"/>
      <c r="ET146" s="42"/>
      <c r="EU146" s="8">
        <f t="shared" si="298"/>
        <v>19.78</v>
      </c>
      <c r="EV146" s="8">
        <f t="shared" si="279"/>
        <v>0</v>
      </c>
      <c r="EW146" s="8">
        <f t="shared" si="298"/>
        <v>80</v>
      </c>
      <c r="EX146" s="8">
        <f t="shared" si="298"/>
        <v>62.02</v>
      </c>
      <c r="EY146" s="10">
        <f>SUMIF('BANCO DIC'!$B$2:$B$300,'EDC GENERAL'!$B146,'BANCO DIC'!$E$2:$E$300)</f>
        <v>0</v>
      </c>
      <c r="EZ146" s="10">
        <f t="shared" si="280"/>
        <v>-142.02000000000001</v>
      </c>
      <c r="FB146" s="74"/>
      <c r="FD146" s="24">
        <f t="shared" si="301"/>
        <v>93.79000000000002</v>
      </c>
      <c r="FE146" s="24">
        <f t="shared" si="300"/>
        <v>0</v>
      </c>
      <c r="FF146" s="24">
        <f t="shared" si="302"/>
        <v>-93.79000000000002</v>
      </c>
      <c r="FL146" s="74"/>
      <c r="FN146" s="24">
        <f t="shared" si="283"/>
        <v>93.79000000000002</v>
      </c>
      <c r="FO146" s="24">
        <f t="shared" si="284"/>
        <v>0</v>
      </c>
      <c r="FP146" s="24">
        <f t="shared" si="285"/>
        <v>-93.79000000000002</v>
      </c>
    </row>
    <row r="147" spans="1:172" ht="12" thickBot="1" x14ac:dyDescent="0.3">
      <c r="A147" s="11"/>
      <c r="B147" s="14"/>
      <c r="C147" s="14"/>
      <c r="D147" s="12"/>
      <c r="E147" s="12"/>
      <c r="F147" s="14"/>
      <c r="G147" s="14"/>
      <c r="H147" s="14"/>
      <c r="I147" s="14"/>
      <c r="J147" s="14"/>
      <c r="L147" s="14"/>
      <c r="M147" s="12"/>
      <c r="N147" s="12"/>
      <c r="O147" s="14"/>
      <c r="P147" s="14"/>
      <c r="Q147" s="14"/>
      <c r="R147" s="14"/>
      <c r="S147" s="14"/>
      <c r="V147" s="14"/>
      <c r="W147" s="14"/>
      <c r="X147" s="14"/>
      <c r="Y147" s="14"/>
      <c r="Z147" s="14"/>
      <c r="AA147" s="14"/>
      <c r="AC147" s="14"/>
      <c r="AD147" s="14"/>
      <c r="AE147" s="14"/>
      <c r="AF147" s="14"/>
      <c r="AG147" s="14"/>
      <c r="AH147" s="14"/>
      <c r="AI147" s="14"/>
      <c r="AJ147" s="14"/>
      <c r="AL147" s="14"/>
      <c r="AM147" s="44"/>
      <c r="AN147" s="42"/>
      <c r="AO147" s="14"/>
      <c r="AP147" s="14"/>
      <c r="AQ147" s="14"/>
      <c r="AR147" s="14"/>
      <c r="AS147" s="14"/>
      <c r="AT147" s="14"/>
      <c r="AV147" s="14"/>
      <c r="AW147" s="44"/>
      <c r="AX147" s="42"/>
      <c r="AY147" s="14"/>
      <c r="AZ147" s="14">
        <f t="shared" si="293"/>
        <v>0</v>
      </c>
      <c r="BA147" s="14"/>
      <c r="BB147" s="14"/>
      <c r="BC147" s="14"/>
      <c r="BD147" s="14">
        <v>113</v>
      </c>
      <c r="BF147" s="14">
        <v>113</v>
      </c>
      <c r="BG147" s="41"/>
      <c r="BH147" s="41">
        <f t="shared" si="275"/>
        <v>-113</v>
      </c>
      <c r="BI147" s="14"/>
      <c r="BJ147" s="8">
        <f t="shared" si="287"/>
        <v>0</v>
      </c>
      <c r="BK147" s="14"/>
      <c r="BL147" s="14"/>
      <c r="BM147" s="14"/>
      <c r="BN147" s="14"/>
      <c r="BP147" s="42"/>
      <c r="BQ147" s="44"/>
      <c r="BR147" s="42"/>
      <c r="BS147" s="14"/>
      <c r="BT147" s="14"/>
      <c r="BU147" s="14"/>
      <c r="BV147" s="14"/>
      <c r="BW147" s="14"/>
      <c r="BX147" s="14"/>
      <c r="BZ147" s="42"/>
      <c r="CA147" s="42"/>
      <c r="CB147" s="42"/>
      <c r="CC147" s="14"/>
      <c r="CD147" s="14"/>
      <c r="CE147" s="14"/>
      <c r="CF147" s="14"/>
      <c r="CG147" s="14"/>
      <c r="CH147" s="14"/>
      <c r="CJ147" s="14"/>
      <c r="CK147" s="44"/>
      <c r="CL147" s="42"/>
      <c r="CM147" s="14"/>
      <c r="CN147" s="14"/>
      <c r="CO147" s="14"/>
      <c r="CP147" s="14"/>
      <c r="CQ147" s="14"/>
      <c r="CR147" s="14"/>
      <c r="CT147" s="14"/>
      <c r="CU147" s="44"/>
      <c r="CV147" s="42"/>
      <c r="CW147" s="14"/>
      <c r="CX147" s="14"/>
      <c r="CY147" s="14"/>
      <c r="CZ147" s="14"/>
      <c r="DA147" s="14"/>
      <c r="DB147" s="14"/>
      <c r="DD147" s="14"/>
      <c r="DE147" s="44"/>
      <c r="DF147" s="42"/>
      <c r="DG147" s="14"/>
      <c r="DH147" s="14"/>
      <c r="DI147" s="14"/>
      <c r="DJ147" s="14"/>
      <c r="DK147" s="14">
        <f>SUMIF('BANCO AGO'!$B$2:$B$300,'EDC GENERAL'!$B147,'BANCO AGO'!$E$2:$E$300)</f>
        <v>0</v>
      </c>
      <c r="DL147" s="14">
        <f t="shared" si="288"/>
        <v>0</v>
      </c>
      <c r="DN147" s="44"/>
      <c r="DO147" s="44"/>
      <c r="DP147" s="44"/>
      <c r="DQ147" s="14"/>
      <c r="DR147" s="14">
        <f t="shared" si="281"/>
        <v>0</v>
      </c>
      <c r="DS147" s="14"/>
      <c r="DT147" s="14"/>
      <c r="DU147" s="14"/>
      <c r="DV147" s="14">
        <f t="shared" si="282"/>
        <v>0</v>
      </c>
      <c r="DX147" s="44"/>
      <c r="DY147" s="44"/>
      <c r="DZ147" s="44"/>
      <c r="EA147" s="14"/>
      <c r="EB147" s="14">
        <f t="shared" si="289"/>
        <v>0</v>
      </c>
      <c r="EC147" s="14"/>
      <c r="ED147" s="14"/>
      <c r="EE147" s="14"/>
      <c r="EF147" s="14">
        <f t="shared" si="290"/>
        <v>0</v>
      </c>
      <c r="EG147" s="24"/>
      <c r="EH147" s="44"/>
      <c r="EI147" s="44"/>
      <c r="EJ147" s="44"/>
      <c r="EK147" s="14"/>
      <c r="EL147" s="14">
        <f t="shared" si="276"/>
        <v>0</v>
      </c>
      <c r="EM147" s="14"/>
      <c r="EN147" s="14"/>
      <c r="EO147" s="14"/>
      <c r="EP147" s="14">
        <f t="shared" si="277"/>
        <v>0</v>
      </c>
      <c r="ER147" s="44"/>
      <c r="ES147" s="44"/>
      <c r="ET147" s="44"/>
      <c r="EU147" s="14"/>
      <c r="EV147" s="14">
        <f t="shared" si="279"/>
        <v>0</v>
      </c>
      <c r="EW147" s="14"/>
      <c r="EX147" s="14"/>
      <c r="EY147" s="14"/>
      <c r="EZ147" s="14">
        <f t="shared" si="280"/>
        <v>0</v>
      </c>
      <c r="FB147" s="14"/>
      <c r="FD147" s="24">
        <f t="shared" si="301"/>
        <v>-113</v>
      </c>
      <c r="FE147" s="24">
        <f t="shared" si="300"/>
        <v>0</v>
      </c>
      <c r="FF147" s="24">
        <f t="shared" si="302"/>
        <v>113</v>
      </c>
      <c r="FL147" s="14"/>
      <c r="FN147" s="24">
        <f t="shared" si="283"/>
        <v>-113</v>
      </c>
      <c r="FO147" s="24">
        <f t="shared" si="284"/>
        <v>0</v>
      </c>
      <c r="FP147" s="24">
        <f t="shared" si="285"/>
        <v>113</v>
      </c>
    </row>
    <row r="148" spans="1:172" ht="12" outlineLevel="1" thickBot="1" x14ac:dyDescent="0.3">
      <c r="A148" s="11"/>
      <c r="B148" s="74"/>
      <c r="C148" s="66"/>
      <c r="D148" s="12"/>
      <c r="E148" s="12"/>
      <c r="F148" s="63"/>
      <c r="G148" s="74"/>
      <c r="H148" s="74"/>
      <c r="I148" s="63"/>
      <c r="J148" s="66"/>
      <c r="L148" s="66"/>
      <c r="M148" s="12"/>
      <c r="N148" s="12"/>
      <c r="O148" s="63"/>
      <c r="P148" s="74"/>
      <c r="Q148" s="74"/>
      <c r="R148" s="63"/>
      <c r="S148" s="66"/>
      <c r="V148" s="13"/>
      <c r="W148" s="13"/>
      <c r="X148" s="13"/>
      <c r="Y148" s="13"/>
      <c r="Z148" s="13"/>
      <c r="AA148" s="13"/>
      <c r="AC148" s="74" t="s">
        <v>541</v>
      </c>
      <c r="AD148" s="8"/>
      <c r="AE148" s="8"/>
      <c r="AF148" s="8"/>
      <c r="AG148" s="8"/>
      <c r="AH148" s="8"/>
      <c r="AI148" s="10">
        <f t="shared" ref="AI148:AI157" si="303">-SUM(AD148:AH148)</f>
        <v>0</v>
      </c>
      <c r="AJ148" s="74"/>
      <c r="AL148" s="10"/>
      <c r="AM148" s="42"/>
      <c r="AN148" s="42"/>
      <c r="AO148" s="8"/>
      <c r="AP148" s="8"/>
      <c r="AQ148" s="8"/>
      <c r="AR148" s="8"/>
      <c r="AS148" s="10">
        <f>SUMIF(ENERO!$B$2:$B$300,'EDC GENERAL'!$B148,ENERO!$E$2:$E$300)</f>
        <v>0</v>
      </c>
      <c r="AT148" s="10">
        <f>AS148-AR148</f>
        <v>0</v>
      </c>
      <c r="AV148" s="10"/>
      <c r="AW148" s="42"/>
      <c r="AX148" s="42"/>
      <c r="AY148" s="8">
        <f>AY$4</f>
        <v>0</v>
      </c>
      <c r="AZ148" s="8">
        <f t="shared" si="293"/>
        <v>0</v>
      </c>
      <c r="BA148" s="8">
        <f>BA$4</f>
        <v>0</v>
      </c>
      <c r="BB148" s="8">
        <f>BB$4</f>
        <v>0</v>
      </c>
      <c r="BC148" s="10">
        <f>SUMIF('BANCO FEB'!$B$2:$B$300,'EDC GENERAL'!$B148,'BANCO FEB'!$E$2:$E$300)</f>
        <v>0</v>
      </c>
      <c r="BD148" s="10">
        <f>+BD146/BD147</f>
        <v>7.2566371681415927</v>
      </c>
      <c r="BF148" s="10">
        <f>+BF146*BF147</f>
        <v>32770</v>
      </c>
      <c r="BG148" s="41"/>
      <c r="BH148" s="41">
        <f t="shared" si="275"/>
        <v>-32770</v>
      </c>
      <c r="BI148" s="8"/>
      <c r="BJ148" s="8">
        <f t="shared" si="287"/>
        <v>0</v>
      </c>
      <c r="BK148" s="8"/>
      <c r="BL148" s="8"/>
      <c r="BM148" s="10">
        <f>SUMIF(ENERO!$B$2:$B$300,'EDC GENERAL'!$B148,ENERO!$E$2:$E$300)</f>
        <v>0</v>
      </c>
      <c r="BN148" s="10">
        <f>BM148-BL148</f>
        <v>0</v>
      </c>
      <c r="BP148" s="42"/>
      <c r="BQ148" s="42"/>
      <c r="BR148" s="42"/>
      <c r="BS148" s="8"/>
      <c r="BT148" s="8"/>
      <c r="BU148" s="8"/>
      <c r="BV148" s="8"/>
      <c r="BW148" s="10"/>
      <c r="BX148" s="10"/>
      <c r="BZ148" s="42"/>
      <c r="CA148" s="42"/>
      <c r="CB148" s="42"/>
      <c r="CC148" s="8"/>
      <c r="CD148" s="8"/>
      <c r="CE148" s="8"/>
      <c r="CF148" s="8"/>
      <c r="CG148" s="10"/>
      <c r="CH148" s="10"/>
      <c r="CJ148" s="10"/>
      <c r="CK148" s="42"/>
      <c r="CL148" s="42"/>
      <c r="CM148" s="8"/>
      <c r="CN148" s="8"/>
      <c r="CO148" s="8"/>
      <c r="CP148" s="8"/>
      <c r="CQ148" s="10"/>
      <c r="CR148" s="10"/>
      <c r="CT148" s="10"/>
      <c r="CU148" s="42"/>
      <c r="CV148" s="42"/>
      <c r="CW148" s="8"/>
      <c r="CX148" s="8"/>
      <c r="CY148" s="8"/>
      <c r="CZ148" s="8"/>
      <c r="DA148" s="10"/>
      <c r="DB148" s="10"/>
      <c r="DD148" s="10"/>
      <c r="DE148" s="42"/>
      <c r="DF148" s="42"/>
      <c r="DG148" s="8"/>
      <c r="DH148" s="8"/>
      <c r="DI148" s="8"/>
      <c r="DJ148" s="8"/>
      <c r="DK148" s="10">
        <f>SUMIF('BANCO AGO'!$B$2:$B$300,'EDC GENERAL'!$B148,'BANCO AGO'!$E$2:$E$300)</f>
        <v>0</v>
      </c>
      <c r="DL148" s="10">
        <f t="shared" si="288"/>
        <v>0</v>
      </c>
      <c r="DN148" s="42"/>
      <c r="DO148" s="42"/>
      <c r="DP148" s="42"/>
      <c r="DQ148" s="8">
        <f>DQ$4</f>
        <v>16</v>
      </c>
      <c r="DR148" s="8">
        <f t="shared" si="281"/>
        <v>0</v>
      </c>
      <c r="DS148" s="8">
        <f>DS$4</f>
        <v>80</v>
      </c>
      <c r="DT148" s="8">
        <f>DT$4</f>
        <v>63</v>
      </c>
      <c r="DU148" s="10">
        <f>SUMIF('BANCO SEP'!$B$2:$B$300,'EDC GENERAL'!$B148,'BANCO SEP'!$E$2:$E$300)</f>
        <v>0</v>
      </c>
      <c r="DV148" s="10">
        <f t="shared" si="282"/>
        <v>-143</v>
      </c>
      <c r="DX148" s="42"/>
      <c r="DY148" s="42"/>
      <c r="DZ148" s="42"/>
      <c r="EA148" s="8">
        <f>EA$4</f>
        <v>15</v>
      </c>
      <c r="EB148" s="8">
        <f t="shared" si="289"/>
        <v>0</v>
      </c>
      <c r="EC148" s="8">
        <f>EC$4</f>
        <v>80</v>
      </c>
      <c r="ED148" s="8">
        <f>ED$4</f>
        <v>64</v>
      </c>
      <c r="EE148" s="10">
        <f>SUMIF('BANCO OCT'!$B$2:$B$300,'EDC GENERAL'!$B148,'BANCO OCT'!$E$2:$E$300)</f>
        <v>0</v>
      </c>
      <c r="EF148" s="10">
        <f t="shared" si="290"/>
        <v>-144</v>
      </c>
      <c r="EG148" s="24"/>
      <c r="EH148" s="42"/>
      <c r="EI148" s="42"/>
      <c r="EJ148" s="42"/>
      <c r="EK148" s="8">
        <f>EK$4</f>
        <v>13.01</v>
      </c>
      <c r="EL148" s="8">
        <f t="shared" si="276"/>
        <v>0</v>
      </c>
      <c r="EM148" s="8">
        <f>EM$4</f>
        <v>80</v>
      </c>
      <c r="EN148" s="8">
        <f>EN$4</f>
        <v>21.79</v>
      </c>
      <c r="EO148" s="10">
        <f>SUMIF('BANCO NOV'!$B$2:$B$300,'EDC GENERAL'!$B148,'BANCO NOV'!$E$2:$E$300)</f>
        <v>0</v>
      </c>
      <c r="EP148" s="10">
        <f t="shared" si="277"/>
        <v>-101.78999999999999</v>
      </c>
      <c r="ER148" s="42"/>
      <c r="ES148" s="42"/>
      <c r="ET148" s="42"/>
      <c r="EU148" s="8">
        <f>EU$4</f>
        <v>19.78</v>
      </c>
      <c r="EV148" s="8">
        <f t="shared" si="279"/>
        <v>0</v>
      </c>
      <c r="EW148" s="8">
        <f>EW$4</f>
        <v>80</v>
      </c>
      <c r="EX148" s="8">
        <f>EX$4</f>
        <v>62.02</v>
      </c>
      <c r="EY148" s="10">
        <f>SUMIF('BANCO DIC'!$B$2:$B$300,'EDC GENERAL'!$B148,'BANCO DIC'!$E$2:$E$300)</f>
        <v>0</v>
      </c>
      <c r="EZ148" s="10">
        <f t="shared" si="280"/>
        <v>-142.02000000000001</v>
      </c>
      <c r="FB148" s="74"/>
      <c r="FD148" s="24">
        <f t="shared" si="301"/>
        <v>-32386.21</v>
      </c>
      <c r="FE148" s="24">
        <f t="shared" si="300"/>
        <v>0</v>
      </c>
    </row>
    <row r="149" spans="1:172" ht="12" outlineLevel="1" thickBot="1" x14ac:dyDescent="0.3">
      <c r="A149" s="11"/>
      <c r="B149" s="74"/>
      <c r="C149" s="66"/>
      <c r="D149" s="12"/>
      <c r="E149" s="12"/>
      <c r="F149" s="63"/>
      <c r="G149" s="74"/>
      <c r="H149" s="74"/>
      <c r="I149" s="63"/>
      <c r="J149" s="66"/>
      <c r="L149" s="66"/>
      <c r="M149" s="12"/>
      <c r="N149" s="12"/>
      <c r="O149" s="63"/>
      <c r="P149" s="74"/>
      <c r="Q149" s="74"/>
      <c r="R149" s="63"/>
      <c r="S149" s="66"/>
      <c r="V149" s="13"/>
      <c r="W149" s="13"/>
      <c r="X149" s="13"/>
      <c r="Y149" s="13"/>
      <c r="Z149" s="13"/>
      <c r="AA149" s="13"/>
      <c r="AC149" s="74" t="s">
        <v>542</v>
      </c>
      <c r="AD149" s="8"/>
      <c r="AE149" s="8"/>
      <c r="AF149" s="8"/>
      <c r="AG149" s="8"/>
      <c r="AH149" s="8"/>
      <c r="AI149" s="10">
        <f t="shared" si="303"/>
        <v>0</v>
      </c>
      <c r="AJ149" s="74"/>
      <c r="AL149" s="10"/>
      <c r="AM149" s="42"/>
      <c r="AN149" s="42"/>
      <c r="AO149" s="8"/>
      <c r="AP149" s="8"/>
      <c r="AQ149" s="8"/>
      <c r="AR149" s="8"/>
      <c r="AS149" s="10">
        <f>SUMIF(ENERO!$B$2:$B$300,'EDC GENERAL'!$B149,ENERO!$E$2:$E$300)</f>
        <v>0</v>
      </c>
      <c r="AT149" s="10">
        <f t="shared" ref="AT149:AT157" si="304">AS149-AR149</f>
        <v>0</v>
      </c>
      <c r="AV149" s="10"/>
      <c r="AW149" s="42"/>
      <c r="AX149" s="42"/>
      <c r="AY149" s="8">
        <f t="shared" ref="AY149:BB157" si="305">AY$4</f>
        <v>0</v>
      </c>
      <c r="AZ149" s="8">
        <f t="shared" si="293"/>
        <v>0</v>
      </c>
      <c r="BA149" s="8">
        <f t="shared" si="305"/>
        <v>0</v>
      </c>
      <c r="BB149" s="8">
        <f t="shared" si="305"/>
        <v>0</v>
      </c>
      <c r="BC149" s="10">
        <f>SUMIF('BANCO FEB'!$B$2:$B$300,'EDC GENERAL'!$B149,'BANCO FEB'!$E$2:$E$300)</f>
        <v>0</v>
      </c>
      <c r="BD149" s="10">
        <f t="shared" ref="BD149:BD157" si="306">BC149-BB149</f>
        <v>0</v>
      </c>
      <c r="BF149" s="10">
        <f>+BF148*0.22</f>
        <v>7209.4</v>
      </c>
      <c r="BG149" s="41"/>
      <c r="BH149" s="41">
        <f t="shared" si="275"/>
        <v>-7209.4</v>
      </c>
      <c r="BI149" s="8"/>
      <c r="BJ149" s="8">
        <f t="shared" si="287"/>
        <v>0</v>
      </c>
      <c r="BK149" s="8"/>
      <c r="BL149" s="8"/>
      <c r="BM149" s="10">
        <f>SUMIF(ENERO!$B$2:$B$300,'EDC GENERAL'!$B149,ENERO!$E$2:$E$300)</f>
        <v>0</v>
      </c>
      <c r="BN149" s="10">
        <f t="shared" ref="BN149:BN157" si="307">BM149-BL149</f>
        <v>0</v>
      </c>
      <c r="BP149" s="42"/>
      <c r="BQ149" s="42"/>
      <c r="BR149" s="42"/>
      <c r="BS149" s="8"/>
      <c r="BT149" s="8"/>
      <c r="BU149" s="8"/>
      <c r="BV149" s="8"/>
      <c r="BW149" s="10"/>
      <c r="BX149" s="10"/>
      <c r="BZ149" s="42"/>
      <c r="CA149" s="42"/>
      <c r="CB149" s="42"/>
      <c r="CC149" s="8"/>
      <c r="CD149" s="8"/>
      <c r="CE149" s="8"/>
      <c r="CF149" s="8"/>
      <c r="CG149" s="10"/>
      <c r="CH149" s="10"/>
      <c r="CJ149" s="10"/>
      <c r="CK149" s="42"/>
      <c r="CL149" s="42"/>
      <c r="CM149" s="8"/>
      <c r="CN149" s="8"/>
      <c r="CO149" s="8"/>
      <c r="CP149" s="8"/>
      <c r="CQ149" s="10"/>
      <c r="CR149" s="10"/>
      <c r="CT149" s="10"/>
      <c r="CU149" s="42"/>
      <c r="CV149" s="42"/>
      <c r="CW149" s="8"/>
      <c r="CX149" s="8"/>
      <c r="CY149" s="8"/>
      <c r="CZ149" s="8"/>
      <c r="DA149" s="10"/>
      <c r="DB149" s="10"/>
      <c r="DD149" s="10"/>
      <c r="DE149" s="42"/>
      <c r="DF149" s="42"/>
      <c r="DG149" s="8"/>
      <c r="DH149" s="8"/>
      <c r="DI149" s="8"/>
      <c r="DJ149" s="8"/>
      <c r="DK149" s="10">
        <f>SUMIF('BANCO AGO'!$B$2:$B$300,'EDC GENERAL'!$B149,'BANCO AGO'!$E$2:$E$300)</f>
        <v>0</v>
      </c>
      <c r="DL149" s="10">
        <f t="shared" si="288"/>
        <v>0</v>
      </c>
      <c r="DN149" s="42"/>
      <c r="DO149" s="42"/>
      <c r="DP149" s="42"/>
      <c r="DQ149" s="8">
        <f t="shared" ref="DQ149:DT157" si="308">DQ$4</f>
        <v>16</v>
      </c>
      <c r="DR149" s="8">
        <f t="shared" si="281"/>
        <v>0</v>
      </c>
      <c r="DS149" s="8">
        <f t="shared" si="308"/>
        <v>80</v>
      </c>
      <c r="DT149" s="8">
        <f t="shared" si="308"/>
        <v>63</v>
      </c>
      <c r="DU149" s="10">
        <f>SUMIF('BANCO SEP'!$B$2:$B$300,'EDC GENERAL'!$B149,'BANCO SEP'!$E$2:$E$300)</f>
        <v>0</v>
      </c>
      <c r="DV149" s="10">
        <f t="shared" si="282"/>
        <v>-143</v>
      </c>
      <c r="DX149" s="42"/>
      <c r="DY149" s="42"/>
      <c r="DZ149" s="42"/>
      <c r="EA149" s="8">
        <f t="shared" ref="EA149:ED157" si="309">EA$4</f>
        <v>15</v>
      </c>
      <c r="EB149" s="8">
        <f t="shared" si="289"/>
        <v>0</v>
      </c>
      <c r="EC149" s="8">
        <f t="shared" si="309"/>
        <v>80</v>
      </c>
      <c r="ED149" s="8">
        <f t="shared" si="309"/>
        <v>64</v>
      </c>
      <c r="EE149" s="10">
        <f>SUMIF('BANCO OCT'!$B$2:$B$300,'EDC GENERAL'!$B149,'BANCO OCT'!$E$2:$E$300)</f>
        <v>0</v>
      </c>
      <c r="EF149" s="10">
        <f t="shared" si="290"/>
        <v>-144</v>
      </c>
      <c r="EG149" s="24"/>
      <c r="EH149" s="42"/>
      <c r="EI149" s="42"/>
      <c r="EJ149" s="42"/>
      <c r="EK149" s="8">
        <f t="shared" ref="EK149:EN157" si="310">EK$4</f>
        <v>13.01</v>
      </c>
      <c r="EL149" s="8">
        <f t="shared" si="276"/>
        <v>0</v>
      </c>
      <c r="EM149" s="8">
        <f t="shared" si="310"/>
        <v>80</v>
      </c>
      <c r="EN149" s="8">
        <f t="shared" si="310"/>
        <v>21.79</v>
      </c>
      <c r="EO149" s="10">
        <f>SUMIF('BANCO NOV'!$B$2:$B$300,'EDC GENERAL'!$B149,'BANCO NOV'!$E$2:$E$300)</f>
        <v>0</v>
      </c>
      <c r="EP149" s="10">
        <f t="shared" si="277"/>
        <v>-101.78999999999999</v>
      </c>
      <c r="ER149" s="42"/>
      <c r="ES149" s="42"/>
      <c r="ET149" s="42"/>
      <c r="EU149" s="8">
        <f t="shared" ref="EU149:EX157" si="311">EU$4</f>
        <v>19.78</v>
      </c>
      <c r="EV149" s="8">
        <f t="shared" si="279"/>
        <v>0</v>
      </c>
      <c r="EW149" s="8">
        <f t="shared" si="311"/>
        <v>80</v>
      </c>
      <c r="EX149" s="8">
        <f t="shared" si="311"/>
        <v>62.02</v>
      </c>
      <c r="EY149" s="10">
        <f>SUMIF('BANCO DIC'!$B$2:$B$300,'EDC GENERAL'!$B149,'BANCO DIC'!$E$2:$E$300)</f>
        <v>0</v>
      </c>
      <c r="EZ149" s="10">
        <f t="shared" si="280"/>
        <v>-142.02000000000001</v>
      </c>
      <c r="FB149" s="74"/>
      <c r="FD149" s="24">
        <f t="shared" si="301"/>
        <v>-6825.61</v>
      </c>
      <c r="FE149" s="24">
        <f t="shared" si="300"/>
        <v>0</v>
      </c>
    </row>
    <row r="150" spans="1:172" ht="12" outlineLevel="1" thickBot="1" x14ac:dyDescent="0.3">
      <c r="A150" s="11"/>
      <c r="B150" s="74"/>
      <c r="C150" s="66"/>
      <c r="D150" s="12"/>
      <c r="E150" s="12"/>
      <c r="F150" s="63"/>
      <c r="G150" s="74"/>
      <c r="H150" s="74"/>
      <c r="I150" s="63"/>
      <c r="J150" s="66"/>
      <c r="L150" s="66"/>
      <c r="M150" s="12"/>
      <c r="N150" s="12"/>
      <c r="O150" s="63"/>
      <c r="P150" s="74"/>
      <c r="Q150" s="74"/>
      <c r="R150" s="63"/>
      <c r="S150" s="66"/>
      <c r="V150" s="13"/>
      <c r="W150" s="13"/>
      <c r="X150" s="13"/>
      <c r="Y150" s="13"/>
      <c r="Z150" s="13"/>
      <c r="AA150" s="13"/>
      <c r="AC150" s="74" t="s">
        <v>202</v>
      </c>
      <c r="AD150" s="8"/>
      <c r="AE150" s="8"/>
      <c r="AF150" s="8"/>
      <c r="AG150" s="8"/>
      <c r="AH150" s="8"/>
      <c r="AI150" s="10">
        <f t="shared" si="303"/>
        <v>0</v>
      </c>
      <c r="AJ150" s="74"/>
      <c r="AL150" s="10"/>
      <c r="AM150" s="42"/>
      <c r="AN150" s="42"/>
      <c r="AO150" s="8"/>
      <c r="AP150" s="8"/>
      <c r="AQ150" s="8"/>
      <c r="AR150" s="8"/>
      <c r="AS150" s="10">
        <f>SUMIF(ENERO!$B$2:$B$300,'EDC GENERAL'!$B150,ENERO!$E$2:$E$300)</f>
        <v>0</v>
      </c>
      <c r="AT150" s="10">
        <f t="shared" si="304"/>
        <v>0</v>
      </c>
      <c r="AV150" s="10"/>
      <c r="AW150" s="42"/>
      <c r="AX150" s="42"/>
      <c r="AY150" s="8">
        <f t="shared" si="305"/>
        <v>0</v>
      </c>
      <c r="AZ150" s="8">
        <f t="shared" si="293"/>
        <v>0</v>
      </c>
      <c r="BA150" s="8">
        <f t="shared" si="305"/>
        <v>0</v>
      </c>
      <c r="BB150" s="8">
        <f t="shared" si="305"/>
        <v>0</v>
      </c>
      <c r="BC150" s="10">
        <f>SUMIF('BANCO FEB'!$B$2:$B$300,'EDC GENERAL'!$B150,'BANCO FEB'!$E$2:$E$300)</f>
        <v>0</v>
      </c>
      <c r="BD150" s="10">
        <f t="shared" si="306"/>
        <v>0</v>
      </c>
      <c r="BF150" s="10">
        <f>+BF148+BF149</f>
        <v>39979.4</v>
      </c>
      <c r="BG150" s="41"/>
      <c r="BH150" s="41">
        <f t="shared" si="275"/>
        <v>-39979.4</v>
      </c>
      <c r="BI150" s="8"/>
      <c r="BJ150" s="8">
        <f t="shared" si="287"/>
        <v>0</v>
      </c>
      <c r="BK150" s="8"/>
      <c r="BL150" s="8"/>
      <c r="BM150" s="10">
        <f>SUMIF(ENERO!$B$2:$B$300,'EDC GENERAL'!$B150,ENERO!$E$2:$E$300)</f>
        <v>0</v>
      </c>
      <c r="BN150" s="10">
        <f t="shared" si="307"/>
        <v>0</v>
      </c>
      <c r="BP150" s="42"/>
      <c r="BQ150" s="42"/>
      <c r="BR150" s="42"/>
      <c r="BS150" s="8"/>
      <c r="BT150" s="8"/>
      <c r="BU150" s="8"/>
      <c r="BV150" s="8"/>
      <c r="BW150" s="10"/>
      <c r="BX150" s="10"/>
      <c r="BZ150" s="42"/>
      <c r="CA150" s="42"/>
      <c r="CB150" s="42"/>
      <c r="CC150" s="8"/>
      <c r="CD150" s="8"/>
      <c r="CE150" s="8"/>
      <c r="CF150" s="8"/>
      <c r="CG150" s="10"/>
      <c r="CH150" s="10"/>
      <c r="CJ150" s="10"/>
      <c r="CK150" s="42"/>
      <c r="CL150" s="42"/>
      <c r="CM150" s="8"/>
      <c r="CN150" s="8"/>
      <c r="CO150" s="8"/>
      <c r="CP150" s="8"/>
      <c r="CQ150" s="10"/>
      <c r="CR150" s="10"/>
      <c r="CT150" s="10"/>
      <c r="CU150" s="42"/>
      <c r="CV150" s="42"/>
      <c r="CW150" s="8"/>
      <c r="CX150" s="8"/>
      <c r="CY150" s="8"/>
      <c r="CZ150" s="8"/>
      <c r="DA150" s="10"/>
      <c r="DB150" s="10"/>
      <c r="DD150" s="10"/>
      <c r="DE150" s="42"/>
      <c r="DF150" s="42"/>
      <c r="DG150" s="8"/>
      <c r="DH150" s="8"/>
      <c r="DI150" s="8"/>
      <c r="DJ150" s="8"/>
      <c r="DK150" s="10">
        <f>SUMIF('BANCO AGO'!$B$2:$B$300,'EDC GENERAL'!$B150,'BANCO AGO'!$E$2:$E$300)</f>
        <v>0</v>
      </c>
      <c r="DL150" s="10">
        <f t="shared" si="288"/>
        <v>0</v>
      </c>
      <c r="DN150" s="42"/>
      <c r="DO150" s="42"/>
      <c r="DP150" s="42"/>
      <c r="DQ150" s="8">
        <f t="shared" si="308"/>
        <v>16</v>
      </c>
      <c r="DR150" s="8">
        <f t="shared" si="281"/>
        <v>0</v>
      </c>
      <c r="DS150" s="8">
        <f t="shared" si="308"/>
        <v>80</v>
      </c>
      <c r="DT150" s="8">
        <f t="shared" si="308"/>
        <v>63</v>
      </c>
      <c r="DU150" s="10">
        <f>SUMIF('BANCO SEP'!$B$2:$B$300,'EDC GENERAL'!$B150,'BANCO SEP'!$E$2:$E$300)</f>
        <v>0</v>
      </c>
      <c r="DV150" s="10">
        <f t="shared" si="282"/>
        <v>-143</v>
      </c>
      <c r="DX150" s="42"/>
      <c r="DY150" s="42"/>
      <c r="DZ150" s="42"/>
      <c r="EA150" s="8">
        <f t="shared" si="309"/>
        <v>15</v>
      </c>
      <c r="EB150" s="8">
        <f t="shared" si="289"/>
        <v>0</v>
      </c>
      <c r="EC150" s="8">
        <f t="shared" si="309"/>
        <v>80</v>
      </c>
      <c r="ED150" s="8">
        <f t="shared" si="309"/>
        <v>64</v>
      </c>
      <c r="EE150" s="10">
        <f>SUMIF('BANCO OCT'!$B$2:$B$300,'EDC GENERAL'!$B150,'BANCO OCT'!$E$2:$E$300)</f>
        <v>0</v>
      </c>
      <c r="EF150" s="10">
        <f t="shared" si="290"/>
        <v>-144</v>
      </c>
      <c r="EG150" s="24"/>
      <c r="EH150" s="42"/>
      <c r="EI150" s="42"/>
      <c r="EJ150" s="42"/>
      <c r="EK150" s="8">
        <f t="shared" si="310"/>
        <v>13.01</v>
      </c>
      <c r="EL150" s="8">
        <f t="shared" si="276"/>
        <v>0</v>
      </c>
      <c r="EM150" s="8">
        <f t="shared" si="310"/>
        <v>80</v>
      </c>
      <c r="EN150" s="8">
        <f t="shared" si="310"/>
        <v>21.79</v>
      </c>
      <c r="EO150" s="10">
        <f>SUMIF('BANCO NOV'!$B$2:$B$300,'EDC GENERAL'!$B150,'BANCO NOV'!$E$2:$E$300)</f>
        <v>0</v>
      </c>
      <c r="EP150" s="10">
        <f t="shared" si="277"/>
        <v>-101.78999999999999</v>
      </c>
      <c r="ER150" s="42"/>
      <c r="ES150" s="42"/>
      <c r="ET150" s="42">
        <f t="shared" si="278"/>
        <v>0</v>
      </c>
      <c r="EU150" s="8">
        <f t="shared" si="311"/>
        <v>19.78</v>
      </c>
      <c r="EV150" s="8">
        <f t="shared" si="279"/>
        <v>0</v>
      </c>
      <c r="EW150" s="8">
        <f t="shared" si="311"/>
        <v>80</v>
      </c>
      <c r="EX150" s="8">
        <f t="shared" si="311"/>
        <v>62.02</v>
      </c>
      <c r="EY150" s="10">
        <f>SUMIF('BANCO DIC'!$B$2:$B$300,'EDC GENERAL'!$B150,'BANCO DIC'!$E$2:$E$300)</f>
        <v>0</v>
      </c>
      <c r="EZ150" s="10">
        <f t="shared" si="280"/>
        <v>-142.02000000000001</v>
      </c>
      <c r="FB150" s="74"/>
      <c r="FD150" s="24">
        <f t="shared" si="301"/>
        <v>-39595.61</v>
      </c>
      <c r="FE150" s="24">
        <f t="shared" si="300"/>
        <v>0</v>
      </c>
    </row>
    <row r="151" spans="1:172" ht="12" outlineLevel="1" thickBot="1" x14ac:dyDescent="0.3">
      <c r="A151" s="11"/>
      <c r="B151" s="74"/>
      <c r="C151" s="66"/>
      <c r="D151" s="12"/>
      <c r="E151" s="12"/>
      <c r="F151" s="63"/>
      <c r="G151" s="74"/>
      <c r="H151" s="74"/>
      <c r="I151" s="63"/>
      <c r="J151" s="66"/>
      <c r="L151" s="66"/>
      <c r="M151" s="12"/>
      <c r="N151" s="12"/>
      <c r="O151" s="63"/>
      <c r="P151" s="74"/>
      <c r="Q151" s="74"/>
      <c r="R151" s="63"/>
      <c r="S151" s="66"/>
      <c r="V151" s="13"/>
      <c r="W151" s="13"/>
      <c r="X151" s="13"/>
      <c r="Y151" s="13"/>
      <c r="Z151" s="13"/>
      <c r="AA151" s="13"/>
      <c r="AC151" s="74" t="s">
        <v>543</v>
      </c>
      <c r="AD151" s="8"/>
      <c r="AE151" s="8"/>
      <c r="AF151" s="8"/>
      <c r="AG151" s="8"/>
      <c r="AH151" s="8"/>
      <c r="AI151" s="10">
        <f t="shared" si="303"/>
        <v>0</v>
      </c>
      <c r="AJ151" s="74"/>
      <c r="AL151" s="10"/>
      <c r="AM151" s="42"/>
      <c r="AN151" s="42"/>
      <c r="AO151" s="8"/>
      <c r="AP151" s="8"/>
      <c r="AQ151" s="8"/>
      <c r="AR151" s="8"/>
      <c r="AS151" s="10">
        <f>SUMIF(ENERO!$B$2:$B$300,'EDC GENERAL'!$B151,ENERO!$E$2:$E$300)</f>
        <v>0</v>
      </c>
      <c r="AT151" s="10">
        <f t="shared" si="304"/>
        <v>0</v>
      </c>
      <c r="AV151" s="10"/>
      <c r="AW151" s="42"/>
      <c r="AX151" s="42"/>
      <c r="AY151" s="8">
        <f t="shared" si="305"/>
        <v>0</v>
      </c>
      <c r="AZ151" s="8">
        <f t="shared" si="293"/>
        <v>0</v>
      </c>
      <c r="BA151" s="8">
        <f t="shared" si="305"/>
        <v>0</v>
      </c>
      <c r="BB151" s="8">
        <f t="shared" si="305"/>
        <v>0</v>
      </c>
      <c r="BC151" s="10">
        <f>SUMIF('BANCO FEB'!$B$2:$B$300,'EDC GENERAL'!$B151,'BANCO FEB'!$E$2:$E$300)</f>
        <v>0</v>
      </c>
      <c r="BD151" s="10">
        <f t="shared" si="306"/>
        <v>0</v>
      </c>
      <c r="BF151" s="10">
        <v>57.74</v>
      </c>
      <c r="BG151" s="41"/>
      <c r="BH151" s="41">
        <f t="shared" si="275"/>
        <v>-57.74</v>
      </c>
      <c r="BI151" s="8"/>
      <c r="BJ151" s="8">
        <f t="shared" si="287"/>
        <v>0</v>
      </c>
      <c r="BK151" s="8"/>
      <c r="BL151" s="8"/>
      <c r="BM151" s="10">
        <f>SUMIF(ENERO!$B$2:$B$300,'EDC GENERAL'!$B151,ENERO!$E$2:$E$300)</f>
        <v>0</v>
      </c>
      <c r="BN151" s="10">
        <f t="shared" si="307"/>
        <v>0</v>
      </c>
      <c r="BP151" s="42"/>
      <c r="BQ151" s="42"/>
      <c r="BR151" s="42"/>
      <c r="BS151" s="8"/>
      <c r="BT151" s="8"/>
      <c r="BU151" s="8"/>
      <c r="BV151" s="8"/>
      <c r="BW151" s="10"/>
      <c r="BX151" s="10"/>
      <c r="BZ151" s="42"/>
      <c r="CA151" s="42"/>
      <c r="CB151" s="42"/>
      <c r="CC151" s="8"/>
      <c r="CD151" s="8"/>
      <c r="CE151" s="8"/>
      <c r="CF151" s="8"/>
      <c r="CG151" s="10"/>
      <c r="CH151" s="10"/>
      <c r="CJ151" s="10"/>
      <c r="CK151" s="42"/>
      <c r="CL151" s="42"/>
      <c r="CM151" s="8"/>
      <c r="CN151" s="8"/>
      <c r="CO151" s="8"/>
      <c r="CP151" s="8"/>
      <c r="CQ151" s="10"/>
      <c r="CR151" s="10"/>
      <c r="CT151" s="10"/>
      <c r="CU151" s="42"/>
      <c r="CV151" s="42"/>
      <c r="CW151" s="8"/>
      <c r="CX151" s="8"/>
      <c r="CY151" s="8"/>
      <c r="CZ151" s="8"/>
      <c r="DA151" s="10"/>
      <c r="DB151" s="10"/>
      <c r="DD151" s="10"/>
      <c r="DE151" s="42"/>
      <c r="DF151" s="42"/>
      <c r="DG151" s="8"/>
      <c r="DH151" s="8"/>
      <c r="DI151" s="8"/>
      <c r="DJ151" s="8"/>
      <c r="DK151" s="10">
        <f>SUMIF('BANCO AGO'!$B$2:$B$300,'EDC GENERAL'!$B151,'BANCO AGO'!$E$2:$E$300)</f>
        <v>0</v>
      </c>
      <c r="DL151" s="10">
        <f t="shared" si="288"/>
        <v>0</v>
      </c>
      <c r="DN151" s="42"/>
      <c r="DO151" s="42"/>
      <c r="DP151" s="42"/>
      <c r="DQ151" s="8">
        <f t="shared" si="308"/>
        <v>16</v>
      </c>
      <c r="DR151" s="8">
        <f t="shared" si="281"/>
        <v>0</v>
      </c>
      <c r="DS151" s="8">
        <f t="shared" si="308"/>
        <v>80</v>
      </c>
      <c r="DT151" s="8">
        <f t="shared" si="308"/>
        <v>63</v>
      </c>
      <c r="DU151" s="10">
        <f>SUMIF('BANCO SEP'!$B$2:$B$300,'EDC GENERAL'!$B151,'BANCO SEP'!$E$2:$E$300)</f>
        <v>0</v>
      </c>
      <c r="DV151" s="10">
        <f t="shared" si="282"/>
        <v>-143</v>
      </c>
      <c r="DX151" s="42"/>
      <c r="DY151" s="42"/>
      <c r="DZ151" s="42"/>
      <c r="EA151" s="8">
        <f t="shared" si="309"/>
        <v>15</v>
      </c>
      <c r="EB151" s="8">
        <f t="shared" si="289"/>
        <v>0</v>
      </c>
      <c r="EC151" s="8">
        <f t="shared" si="309"/>
        <v>80</v>
      </c>
      <c r="ED151" s="8">
        <f t="shared" si="309"/>
        <v>64</v>
      </c>
      <c r="EE151" s="10">
        <f>SUMIF('BANCO OCT'!$B$2:$B$300,'EDC GENERAL'!$B151,'BANCO OCT'!$E$2:$E$300)</f>
        <v>0</v>
      </c>
      <c r="EF151" s="10">
        <f t="shared" si="290"/>
        <v>-144</v>
      </c>
      <c r="EG151" s="24"/>
      <c r="EH151" s="42"/>
      <c r="EI151" s="42"/>
      <c r="EJ151" s="42"/>
      <c r="EK151" s="8">
        <f t="shared" si="310"/>
        <v>13.01</v>
      </c>
      <c r="EL151" s="8">
        <f t="shared" si="276"/>
        <v>0</v>
      </c>
      <c r="EM151" s="8">
        <f t="shared" si="310"/>
        <v>80</v>
      </c>
      <c r="EN151" s="8">
        <f t="shared" si="310"/>
        <v>21.79</v>
      </c>
      <c r="EO151" s="10">
        <f>SUMIF('BANCO NOV'!$B$2:$B$300,'EDC GENERAL'!$B151,'BANCO NOV'!$E$2:$E$300)</f>
        <v>0</v>
      </c>
      <c r="EP151" s="10">
        <f t="shared" si="277"/>
        <v>-101.78999999999999</v>
      </c>
      <c r="ER151" s="42"/>
      <c r="ES151" s="42"/>
      <c r="ET151" s="42">
        <f t="shared" si="278"/>
        <v>0</v>
      </c>
      <c r="EU151" s="8">
        <f t="shared" si="311"/>
        <v>19.78</v>
      </c>
      <c r="EV151" s="8">
        <f t="shared" si="279"/>
        <v>0</v>
      </c>
      <c r="EW151" s="8">
        <f t="shared" si="311"/>
        <v>80</v>
      </c>
      <c r="EX151" s="8">
        <f t="shared" si="311"/>
        <v>62.02</v>
      </c>
      <c r="EY151" s="10">
        <f>SUMIF('BANCO DIC'!$B$2:$B$300,'EDC GENERAL'!$B151,'BANCO DIC'!$E$2:$E$300)</f>
        <v>0</v>
      </c>
      <c r="EZ151" s="10">
        <f t="shared" si="280"/>
        <v>-142.02000000000001</v>
      </c>
      <c r="FB151" s="74"/>
      <c r="FD151" s="24">
        <f t="shared" si="301"/>
        <v>326.05</v>
      </c>
      <c r="FE151" s="24">
        <f t="shared" si="300"/>
        <v>0</v>
      </c>
    </row>
    <row r="152" spans="1:172" ht="12" outlineLevel="1" thickBot="1" x14ac:dyDescent="0.3">
      <c r="A152" s="11"/>
      <c r="B152" s="74"/>
      <c r="C152" s="66"/>
      <c r="D152" s="12"/>
      <c r="E152" s="12"/>
      <c r="F152" s="63"/>
      <c r="G152" s="74"/>
      <c r="H152" s="74"/>
      <c r="I152" s="63"/>
      <c r="J152" s="66"/>
      <c r="L152" s="66"/>
      <c r="M152" s="12"/>
      <c r="N152" s="12"/>
      <c r="O152" s="63"/>
      <c r="P152" s="74"/>
      <c r="Q152" s="74"/>
      <c r="R152" s="63"/>
      <c r="S152" s="66"/>
      <c r="V152" s="13"/>
      <c r="W152" s="13"/>
      <c r="X152" s="13"/>
      <c r="Y152" s="13"/>
      <c r="Z152" s="13"/>
      <c r="AA152" s="13"/>
      <c r="AC152" s="74" t="s">
        <v>544</v>
      </c>
      <c r="AD152" s="8"/>
      <c r="AE152" s="8"/>
      <c r="AF152" s="8"/>
      <c r="AG152" s="8"/>
      <c r="AH152" s="8"/>
      <c r="AI152" s="10">
        <f t="shared" si="303"/>
        <v>0</v>
      </c>
      <c r="AJ152" s="74"/>
      <c r="AL152" s="10"/>
      <c r="AM152" s="42"/>
      <c r="AN152" s="42"/>
      <c r="AO152" s="8"/>
      <c r="AP152" s="8"/>
      <c r="AQ152" s="8"/>
      <c r="AR152" s="8"/>
      <c r="AS152" s="10">
        <f>SUMIF(ENERO!$B$2:$B$300,'EDC GENERAL'!$B152,ENERO!$E$2:$E$300)</f>
        <v>0</v>
      </c>
      <c r="AT152" s="10">
        <f t="shared" si="304"/>
        <v>0</v>
      </c>
      <c r="AV152" s="10"/>
      <c r="AW152" s="42"/>
      <c r="AX152" s="42"/>
      <c r="AY152" s="8">
        <f t="shared" si="305"/>
        <v>0</v>
      </c>
      <c r="AZ152" s="8">
        <f t="shared" si="293"/>
        <v>0</v>
      </c>
      <c r="BA152" s="8">
        <f t="shared" si="305"/>
        <v>0</v>
      </c>
      <c r="BB152" s="8">
        <f t="shared" si="305"/>
        <v>0</v>
      </c>
      <c r="BC152" s="10">
        <f>SUMIF('BANCO FEB'!$B$2:$B$300,'EDC GENERAL'!$B152,'BANCO FEB'!$E$2:$E$300)</f>
        <v>0</v>
      </c>
      <c r="BD152" s="10">
        <f t="shared" si="306"/>
        <v>0</v>
      </c>
      <c r="BF152" s="10">
        <v>820</v>
      </c>
      <c r="BG152" s="41"/>
      <c r="BH152" s="41">
        <f t="shared" si="275"/>
        <v>-820</v>
      </c>
      <c r="BI152" s="8"/>
      <c r="BJ152" s="8">
        <f t="shared" si="287"/>
        <v>0</v>
      </c>
      <c r="BK152" s="8"/>
      <c r="BL152" s="8"/>
      <c r="BM152" s="10">
        <f>SUMIF(ENERO!$B$2:$B$300,'EDC GENERAL'!$B152,ENERO!$E$2:$E$300)</f>
        <v>0</v>
      </c>
      <c r="BN152" s="10">
        <f t="shared" si="307"/>
        <v>0</v>
      </c>
      <c r="BP152" s="42"/>
      <c r="BQ152" s="42"/>
      <c r="BR152" s="42"/>
      <c r="BS152" s="8"/>
      <c r="BT152" s="8"/>
      <c r="BU152" s="8"/>
      <c r="BV152" s="8"/>
      <c r="BW152" s="10"/>
      <c r="BX152" s="10"/>
      <c r="BZ152" s="42"/>
      <c r="CA152" s="42"/>
      <c r="CB152" s="42"/>
      <c r="CC152" s="8"/>
      <c r="CD152" s="8"/>
      <c r="CE152" s="8"/>
      <c r="CF152" s="8"/>
      <c r="CG152" s="10"/>
      <c r="CH152" s="10"/>
      <c r="CJ152" s="10"/>
      <c r="CK152" s="42"/>
      <c r="CL152" s="42"/>
      <c r="CM152" s="8"/>
      <c r="CN152" s="8"/>
      <c r="CO152" s="8"/>
      <c r="CP152" s="8"/>
      <c r="CQ152" s="10"/>
      <c r="CR152" s="10"/>
      <c r="CT152" s="10"/>
      <c r="CU152" s="42"/>
      <c r="CV152" s="42"/>
      <c r="CW152" s="8"/>
      <c r="CX152" s="8"/>
      <c r="CY152" s="8"/>
      <c r="CZ152" s="8"/>
      <c r="DA152" s="10"/>
      <c r="DB152" s="10"/>
      <c r="DD152" s="10"/>
      <c r="DE152" s="42"/>
      <c r="DF152" s="42"/>
      <c r="DG152" s="8"/>
      <c r="DH152" s="8"/>
      <c r="DI152" s="8"/>
      <c r="DJ152" s="8"/>
      <c r="DK152" s="10">
        <f>SUMIF('BANCO AGO'!$B$2:$B$300,'EDC GENERAL'!$B152,'BANCO AGO'!$E$2:$E$300)</f>
        <v>0</v>
      </c>
      <c r="DL152" s="10">
        <f t="shared" si="288"/>
        <v>0</v>
      </c>
      <c r="DN152" s="42"/>
      <c r="DO152" s="42"/>
      <c r="DP152" s="42"/>
      <c r="DQ152" s="8">
        <f t="shared" si="308"/>
        <v>16</v>
      </c>
      <c r="DR152" s="8">
        <f t="shared" si="281"/>
        <v>0</v>
      </c>
      <c r="DS152" s="8">
        <f t="shared" si="308"/>
        <v>80</v>
      </c>
      <c r="DT152" s="8">
        <f t="shared" si="308"/>
        <v>63</v>
      </c>
      <c r="DU152" s="10">
        <f>SUMIF('BANCO SEP'!$B$2:$B$300,'EDC GENERAL'!$B152,'BANCO SEP'!$E$2:$E$300)</f>
        <v>0</v>
      </c>
      <c r="DV152" s="10">
        <f t="shared" si="282"/>
        <v>-143</v>
      </c>
      <c r="DX152" s="42"/>
      <c r="DY152" s="42"/>
      <c r="DZ152" s="42"/>
      <c r="EA152" s="8">
        <f t="shared" si="309"/>
        <v>15</v>
      </c>
      <c r="EB152" s="8">
        <f t="shared" si="289"/>
        <v>0</v>
      </c>
      <c r="EC152" s="8">
        <f t="shared" si="309"/>
        <v>80</v>
      </c>
      <c r="ED152" s="8">
        <f t="shared" si="309"/>
        <v>64</v>
      </c>
      <c r="EE152" s="10">
        <f>SUMIF('BANCO OCT'!$B$2:$B$300,'EDC GENERAL'!$B152,'BANCO OCT'!$E$2:$E$300)</f>
        <v>0</v>
      </c>
      <c r="EF152" s="10">
        <f t="shared" si="290"/>
        <v>-144</v>
      </c>
      <c r="EG152" s="24"/>
      <c r="EH152" s="42"/>
      <c r="EI152" s="42"/>
      <c r="EJ152" s="42"/>
      <c r="EK152" s="8">
        <f t="shared" si="310"/>
        <v>13.01</v>
      </c>
      <c r="EL152" s="8">
        <f t="shared" si="276"/>
        <v>0</v>
      </c>
      <c r="EM152" s="8">
        <f t="shared" si="310"/>
        <v>80</v>
      </c>
      <c r="EN152" s="8">
        <f t="shared" si="310"/>
        <v>21.79</v>
      </c>
      <c r="EO152" s="10">
        <f>SUMIF('BANCO NOV'!$B$2:$B$300,'EDC GENERAL'!$B152,'BANCO NOV'!$E$2:$E$300)</f>
        <v>0</v>
      </c>
      <c r="EP152" s="10">
        <f t="shared" si="277"/>
        <v>-101.78999999999999</v>
      </c>
      <c r="ER152" s="42"/>
      <c r="ES152" s="42"/>
      <c r="ET152" s="42">
        <f t="shared" si="278"/>
        <v>0</v>
      </c>
      <c r="EU152" s="8">
        <f t="shared" si="311"/>
        <v>19.78</v>
      </c>
      <c r="EV152" s="8">
        <f t="shared" si="279"/>
        <v>0</v>
      </c>
      <c r="EW152" s="8">
        <f t="shared" si="311"/>
        <v>80</v>
      </c>
      <c r="EX152" s="8">
        <f t="shared" si="311"/>
        <v>62.02</v>
      </c>
      <c r="EY152" s="10">
        <f>SUMIF('BANCO DIC'!$B$2:$B$300,'EDC GENERAL'!$B152,'BANCO DIC'!$E$2:$E$300)</f>
        <v>0</v>
      </c>
      <c r="EZ152" s="10">
        <f t="shared" si="280"/>
        <v>-142.02000000000001</v>
      </c>
      <c r="FB152" s="74"/>
      <c r="FD152" s="24">
        <f t="shared" si="301"/>
        <v>-436.21</v>
      </c>
      <c r="FE152" s="24">
        <f t="shared" si="300"/>
        <v>0</v>
      </c>
    </row>
    <row r="153" spans="1:172" ht="12" outlineLevel="1" thickBot="1" x14ac:dyDescent="0.3">
      <c r="A153" s="11"/>
      <c r="B153" s="74"/>
      <c r="C153" s="66"/>
      <c r="D153" s="12"/>
      <c r="E153" s="12"/>
      <c r="F153" s="63"/>
      <c r="G153" s="74"/>
      <c r="H153" s="74"/>
      <c r="I153" s="63"/>
      <c r="J153" s="66"/>
      <c r="L153" s="66"/>
      <c r="M153" s="12"/>
      <c r="N153" s="12"/>
      <c r="O153" s="63"/>
      <c r="P153" s="74"/>
      <c r="Q153" s="74"/>
      <c r="R153" s="63"/>
      <c r="S153" s="66"/>
      <c r="V153" s="13"/>
      <c r="W153" s="13"/>
      <c r="X153" s="13"/>
      <c r="Y153" s="13"/>
      <c r="Z153" s="13"/>
      <c r="AA153" s="13"/>
      <c r="AC153" s="74" t="s">
        <v>545</v>
      </c>
      <c r="AD153" s="8"/>
      <c r="AE153" s="8"/>
      <c r="AF153" s="8"/>
      <c r="AG153" s="8"/>
      <c r="AH153" s="8"/>
      <c r="AI153" s="10">
        <f t="shared" si="303"/>
        <v>0</v>
      </c>
      <c r="AJ153" s="74"/>
      <c r="AL153" s="10"/>
      <c r="AM153" s="42"/>
      <c r="AN153" s="42"/>
      <c r="AO153" s="8"/>
      <c r="AP153" s="8"/>
      <c r="AQ153" s="8"/>
      <c r="AR153" s="8"/>
      <c r="AS153" s="10">
        <f>SUMIF(ENERO!$B$2:$B$300,'EDC GENERAL'!$B153,ENERO!$E$2:$E$300)</f>
        <v>0</v>
      </c>
      <c r="AT153" s="10">
        <f t="shared" si="304"/>
        <v>0</v>
      </c>
      <c r="AV153" s="10"/>
      <c r="AW153" s="42"/>
      <c r="AX153" s="42"/>
      <c r="AY153" s="8">
        <f t="shared" si="305"/>
        <v>0</v>
      </c>
      <c r="AZ153" s="8">
        <f t="shared" si="293"/>
        <v>0</v>
      </c>
      <c r="BA153" s="8">
        <f t="shared" si="305"/>
        <v>0</v>
      </c>
      <c r="BB153" s="8">
        <f t="shared" si="305"/>
        <v>0</v>
      </c>
      <c r="BC153" s="10">
        <f>SUMIF('BANCO FEB'!$B$2:$B$300,'EDC GENERAL'!$B153,'BANCO FEB'!$E$2:$E$300)</f>
        <v>0</v>
      </c>
      <c r="BD153" s="10">
        <f t="shared" si="306"/>
        <v>0</v>
      </c>
      <c r="BF153" s="10">
        <f>+BF151*BF152</f>
        <v>47346.8</v>
      </c>
      <c r="BG153" s="41"/>
      <c r="BH153" s="41">
        <f t="shared" si="275"/>
        <v>-47346.8</v>
      </c>
      <c r="BI153" s="8"/>
      <c r="BJ153" s="8">
        <f t="shared" si="287"/>
        <v>0</v>
      </c>
      <c r="BK153" s="8"/>
      <c r="BL153" s="8"/>
      <c r="BM153" s="10">
        <f>SUMIF(ENERO!$B$2:$B$300,'EDC GENERAL'!$B153,ENERO!$E$2:$E$300)</f>
        <v>0</v>
      </c>
      <c r="BN153" s="10">
        <f t="shared" si="307"/>
        <v>0</v>
      </c>
      <c r="BP153" s="42"/>
      <c r="BQ153" s="42"/>
      <c r="BR153" s="42"/>
      <c r="BS153" s="8"/>
      <c r="BT153" s="8"/>
      <c r="BU153" s="8"/>
      <c r="BV153" s="8"/>
      <c r="BW153" s="10"/>
      <c r="BX153" s="10"/>
      <c r="BZ153" s="42"/>
      <c r="CA153" s="42"/>
      <c r="CB153" s="42"/>
      <c r="CC153" s="8"/>
      <c r="CD153" s="8"/>
      <c r="CE153" s="8"/>
      <c r="CF153" s="8"/>
      <c r="CG153" s="10"/>
      <c r="CH153" s="10"/>
      <c r="CJ153" s="10"/>
      <c r="CK153" s="42"/>
      <c r="CL153" s="42"/>
      <c r="CM153" s="8"/>
      <c r="CN153" s="8"/>
      <c r="CO153" s="8"/>
      <c r="CP153" s="8"/>
      <c r="CQ153" s="10"/>
      <c r="CR153" s="10"/>
      <c r="CT153" s="10"/>
      <c r="CU153" s="42"/>
      <c r="CV153" s="42"/>
      <c r="CW153" s="8"/>
      <c r="CX153" s="8"/>
      <c r="CY153" s="8"/>
      <c r="CZ153" s="8"/>
      <c r="DA153" s="10"/>
      <c r="DB153" s="10"/>
      <c r="DD153" s="10"/>
      <c r="DE153" s="42"/>
      <c r="DF153" s="42"/>
      <c r="DG153" s="8"/>
      <c r="DH153" s="8"/>
      <c r="DI153" s="8"/>
      <c r="DJ153" s="8"/>
      <c r="DK153" s="10">
        <f>SUMIF('BANCO AGO'!$B$2:$B$300,'EDC GENERAL'!$B153,'BANCO AGO'!$E$2:$E$300)</f>
        <v>0</v>
      </c>
      <c r="DL153" s="10">
        <f t="shared" si="288"/>
        <v>0</v>
      </c>
      <c r="DN153" s="42"/>
      <c r="DO153" s="42"/>
      <c r="DP153" s="42"/>
      <c r="DQ153" s="8">
        <f t="shared" si="308"/>
        <v>16</v>
      </c>
      <c r="DR153" s="8">
        <f t="shared" si="281"/>
        <v>0</v>
      </c>
      <c r="DS153" s="8">
        <f t="shared" si="308"/>
        <v>80</v>
      </c>
      <c r="DT153" s="8">
        <f t="shared" si="308"/>
        <v>63</v>
      </c>
      <c r="DU153" s="10">
        <f>SUMIF('BANCO SEP'!$B$2:$B$300,'EDC GENERAL'!$B153,'BANCO SEP'!$E$2:$E$300)</f>
        <v>0</v>
      </c>
      <c r="DV153" s="10">
        <f t="shared" si="282"/>
        <v>-143</v>
      </c>
      <c r="DX153" s="42"/>
      <c r="DY153" s="42"/>
      <c r="DZ153" s="42"/>
      <c r="EA153" s="8">
        <f t="shared" si="309"/>
        <v>15</v>
      </c>
      <c r="EB153" s="8">
        <f t="shared" si="289"/>
        <v>0</v>
      </c>
      <c r="EC153" s="8">
        <f t="shared" si="309"/>
        <v>80</v>
      </c>
      <c r="ED153" s="8">
        <f t="shared" si="309"/>
        <v>64</v>
      </c>
      <c r="EE153" s="10">
        <f>SUMIF('BANCO OCT'!$B$2:$B$300,'EDC GENERAL'!$B153,'BANCO OCT'!$E$2:$E$300)</f>
        <v>0</v>
      </c>
      <c r="EF153" s="10">
        <f t="shared" si="290"/>
        <v>-144</v>
      </c>
      <c r="EG153" s="24"/>
      <c r="EH153" s="42"/>
      <c r="EI153" s="42"/>
      <c r="EJ153" s="42"/>
      <c r="EK153" s="8">
        <f t="shared" si="310"/>
        <v>13.01</v>
      </c>
      <c r="EL153" s="8">
        <f t="shared" si="276"/>
        <v>0</v>
      </c>
      <c r="EM153" s="8">
        <f t="shared" si="310"/>
        <v>80</v>
      </c>
      <c r="EN153" s="8">
        <f t="shared" si="310"/>
        <v>21.79</v>
      </c>
      <c r="EO153" s="10">
        <f>SUMIF('BANCO NOV'!$B$2:$B$300,'EDC GENERAL'!$B153,'BANCO NOV'!$E$2:$E$300)</f>
        <v>0</v>
      </c>
      <c r="EP153" s="10">
        <f t="shared" si="277"/>
        <v>-101.78999999999999</v>
      </c>
      <c r="ER153" s="42"/>
      <c r="ES153" s="42"/>
      <c r="ET153" s="42">
        <f t="shared" si="278"/>
        <v>0</v>
      </c>
      <c r="EU153" s="8">
        <f t="shared" si="311"/>
        <v>19.78</v>
      </c>
      <c r="EV153" s="8">
        <f t="shared" si="279"/>
        <v>0</v>
      </c>
      <c r="EW153" s="8">
        <f t="shared" si="311"/>
        <v>80</v>
      </c>
      <c r="EX153" s="8">
        <f t="shared" si="311"/>
        <v>62.02</v>
      </c>
      <c r="EY153" s="10">
        <f>SUMIF('BANCO DIC'!$B$2:$B$300,'EDC GENERAL'!$B153,'BANCO DIC'!$E$2:$E$300)</f>
        <v>0</v>
      </c>
      <c r="EZ153" s="10">
        <f t="shared" si="280"/>
        <v>-142.02000000000001</v>
      </c>
      <c r="FB153" s="74"/>
      <c r="FD153" s="24">
        <f t="shared" si="301"/>
        <v>-46963.01</v>
      </c>
      <c r="FE153" s="24">
        <f t="shared" si="300"/>
        <v>0</v>
      </c>
    </row>
    <row r="154" spans="1:172" ht="12" outlineLevel="1" thickBot="1" x14ac:dyDescent="0.3">
      <c r="A154" s="11"/>
      <c r="B154" s="74"/>
      <c r="C154" s="66"/>
      <c r="D154" s="12"/>
      <c r="E154" s="12"/>
      <c r="F154" s="63"/>
      <c r="G154" s="74"/>
      <c r="H154" s="74"/>
      <c r="I154" s="63"/>
      <c r="J154" s="66"/>
      <c r="L154" s="66"/>
      <c r="M154" s="12"/>
      <c r="N154" s="12"/>
      <c r="O154" s="63"/>
      <c r="P154" s="74"/>
      <c r="Q154" s="74"/>
      <c r="R154" s="63"/>
      <c r="S154" s="66"/>
      <c r="V154" s="13"/>
      <c r="W154" s="13"/>
      <c r="X154" s="13"/>
      <c r="Y154" s="13"/>
      <c r="Z154" s="13"/>
      <c r="AA154" s="13"/>
      <c r="AC154" s="74" t="s">
        <v>546</v>
      </c>
      <c r="AD154" s="8"/>
      <c r="AE154" s="8"/>
      <c r="AF154" s="8"/>
      <c r="AG154" s="8"/>
      <c r="AH154" s="8"/>
      <c r="AI154" s="10">
        <f t="shared" si="303"/>
        <v>0</v>
      </c>
      <c r="AJ154" s="74"/>
      <c r="AL154" s="10"/>
      <c r="AM154" s="42"/>
      <c r="AN154" s="42"/>
      <c r="AO154" s="8"/>
      <c r="AP154" s="8"/>
      <c r="AQ154" s="8"/>
      <c r="AR154" s="8"/>
      <c r="AS154" s="10">
        <f>SUMIF(ENERO!$B$2:$B$300,'EDC GENERAL'!$B154,ENERO!$E$2:$E$300)</f>
        <v>0</v>
      </c>
      <c r="AT154" s="10">
        <f t="shared" si="304"/>
        <v>0</v>
      </c>
      <c r="AV154" s="10"/>
      <c r="AW154" s="42"/>
      <c r="AX154" s="42"/>
      <c r="AY154" s="8">
        <f t="shared" si="305"/>
        <v>0</v>
      </c>
      <c r="AZ154" s="8">
        <f t="shared" si="293"/>
        <v>0</v>
      </c>
      <c r="BA154" s="8">
        <f t="shared" si="305"/>
        <v>0</v>
      </c>
      <c r="BB154" s="8">
        <f t="shared" si="305"/>
        <v>0</v>
      </c>
      <c r="BC154" s="10">
        <f>SUMIF('BANCO FEB'!$B$2:$B$300,'EDC GENERAL'!$B154,'BANCO FEB'!$E$2:$E$300)</f>
        <v>0</v>
      </c>
      <c r="BD154" s="10">
        <f t="shared" si="306"/>
        <v>0</v>
      </c>
      <c r="BF154" s="10"/>
      <c r="BG154" s="41"/>
      <c r="BH154" s="41">
        <f t="shared" si="275"/>
        <v>0</v>
      </c>
      <c r="BI154" s="8"/>
      <c r="BJ154" s="8">
        <f t="shared" si="287"/>
        <v>0</v>
      </c>
      <c r="BK154" s="8"/>
      <c r="BL154" s="8"/>
      <c r="BM154" s="10">
        <f>SUMIF(ENERO!$B$2:$B$300,'EDC GENERAL'!$B154,ENERO!$E$2:$E$300)</f>
        <v>0</v>
      </c>
      <c r="BN154" s="10">
        <f t="shared" si="307"/>
        <v>0</v>
      </c>
      <c r="BP154" s="42"/>
      <c r="BQ154" s="42"/>
      <c r="BR154" s="42"/>
      <c r="BS154" s="8"/>
      <c r="BT154" s="8"/>
      <c r="BU154" s="8"/>
      <c r="BV154" s="8"/>
      <c r="BW154" s="10"/>
      <c r="BX154" s="10"/>
      <c r="BZ154" s="42"/>
      <c r="CA154" s="42"/>
      <c r="CB154" s="42"/>
      <c r="CC154" s="8"/>
      <c r="CD154" s="8"/>
      <c r="CE154" s="8"/>
      <c r="CF154" s="8"/>
      <c r="CG154" s="10"/>
      <c r="CH154" s="10"/>
      <c r="CJ154" s="10"/>
      <c r="CK154" s="42"/>
      <c r="CL154" s="42"/>
      <c r="CM154" s="8"/>
      <c r="CN154" s="8"/>
      <c r="CO154" s="8"/>
      <c r="CP154" s="8"/>
      <c r="CQ154" s="10"/>
      <c r="CR154" s="10"/>
      <c r="CT154" s="10"/>
      <c r="CU154" s="42"/>
      <c r="CV154" s="42"/>
      <c r="CW154" s="8"/>
      <c r="CX154" s="8"/>
      <c r="CY154" s="8"/>
      <c r="CZ154" s="8"/>
      <c r="DA154" s="10"/>
      <c r="DB154" s="10"/>
      <c r="DD154" s="10"/>
      <c r="DE154" s="42"/>
      <c r="DF154" s="42"/>
      <c r="DG154" s="8"/>
      <c r="DH154" s="8"/>
      <c r="DI154" s="8"/>
      <c r="DJ154" s="8"/>
      <c r="DK154" s="10">
        <f>SUMIF('BANCO AGO'!$B$2:$B$300,'EDC GENERAL'!$B154,'BANCO AGO'!$E$2:$E$300)</f>
        <v>0</v>
      </c>
      <c r="DL154" s="10">
        <f t="shared" si="288"/>
        <v>0</v>
      </c>
      <c r="DN154" s="42"/>
      <c r="DO154" s="42"/>
      <c r="DP154" s="42"/>
      <c r="DQ154" s="8">
        <f t="shared" si="308"/>
        <v>16</v>
      </c>
      <c r="DR154" s="8">
        <f t="shared" si="281"/>
        <v>0</v>
      </c>
      <c r="DS154" s="8">
        <f t="shared" si="308"/>
        <v>80</v>
      </c>
      <c r="DT154" s="8">
        <f t="shared" si="308"/>
        <v>63</v>
      </c>
      <c r="DU154" s="10">
        <f>SUMIF('BANCO SEP'!$B$2:$B$300,'EDC GENERAL'!$B154,'BANCO SEP'!$E$2:$E$300)</f>
        <v>0</v>
      </c>
      <c r="DV154" s="10">
        <f t="shared" si="282"/>
        <v>-143</v>
      </c>
      <c r="DX154" s="42"/>
      <c r="DY154" s="42"/>
      <c r="DZ154" s="42"/>
      <c r="EA154" s="8">
        <f t="shared" si="309"/>
        <v>15</v>
      </c>
      <c r="EB154" s="8">
        <f t="shared" si="289"/>
        <v>0</v>
      </c>
      <c r="EC154" s="8">
        <f t="shared" si="309"/>
        <v>80</v>
      </c>
      <c r="ED154" s="8">
        <f t="shared" si="309"/>
        <v>64</v>
      </c>
      <c r="EE154" s="10">
        <f>SUMIF('BANCO OCT'!$B$2:$B$300,'EDC GENERAL'!$B154,'BANCO OCT'!$E$2:$E$300)</f>
        <v>0</v>
      </c>
      <c r="EF154" s="10">
        <f t="shared" si="290"/>
        <v>-144</v>
      </c>
      <c r="EG154" s="24"/>
      <c r="EH154" s="42"/>
      <c r="EI154" s="42"/>
      <c r="EJ154" s="42"/>
      <c r="EK154" s="8">
        <f t="shared" si="310"/>
        <v>13.01</v>
      </c>
      <c r="EL154" s="8">
        <f t="shared" si="276"/>
        <v>0</v>
      </c>
      <c r="EM154" s="8">
        <f t="shared" si="310"/>
        <v>80</v>
      </c>
      <c r="EN154" s="8">
        <f t="shared" si="310"/>
        <v>21.79</v>
      </c>
      <c r="EO154" s="10">
        <f>SUMIF('BANCO NOV'!$B$2:$B$300,'EDC GENERAL'!$B154,'BANCO NOV'!$E$2:$E$300)</f>
        <v>0</v>
      </c>
      <c r="EP154" s="10">
        <f t="shared" si="277"/>
        <v>-101.78999999999999</v>
      </c>
      <c r="ER154" s="42"/>
      <c r="ES154" s="42"/>
      <c r="ET154" s="42">
        <f t="shared" si="278"/>
        <v>0</v>
      </c>
      <c r="EU154" s="8">
        <f t="shared" si="311"/>
        <v>19.78</v>
      </c>
      <c r="EV154" s="8">
        <f t="shared" si="279"/>
        <v>0</v>
      </c>
      <c r="EW154" s="8">
        <f t="shared" si="311"/>
        <v>80</v>
      </c>
      <c r="EX154" s="8">
        <f t="shared" si="311"/>
        <v>62.02</v>
      </c>
      <c r="EY154" s="10">
        <f>SUMIF('BANCO DIC'!$B$2:$B$300,'EDC GENERAL'!$B154,'BANCO DIC'!$E$2:$E$300)</f>
        <v>0</v>
      </c>
      <c r="EZ154" s="10">
        <f t="shared" si="280"/>
        <v>-142.02000000000001</v>
      </c>
      <c r="FB154" s="74"/>
      <c r="FD154" s="24">
        <f t="shared" si="301"/>
        <v>383.79</v>
      </c>
      <c r="FE154" s="24">
        <f t="shared" si="300"/>
        <v>0</v>
      </c>
    </row>
    <row r="155" spans="1:172" ht="12" outlineLevel="1" thickBot="1" x14ac:dyDescent="0.3">
      <c r="A155" s="11"/>
      <c r="B155" s="74"/>
      <c r="C155" s="66"/>
      <c r="D155" s="12"/>
      <c r="E155" s="12"/>
      <c r="F155" s="63"/>
      <c r="G155" s="74"/>
      <c r="H155" s="74"/>
      <c r="I155" s="63"/>
      <c r="J155" s="66"/>
      <c r="L155" s="66"/>
      <c r="M155" s="12"/>
      <c r="N155" s="12"/>
      <c r="O155" s="63"/>
      <c r="P155" s="74"/>
      <c r="Q155" s="74"/>
      <c r="R155" s="63"/>
      <c r="S155" s="66"/>
      <c r="V155" s="13"/>
      <c r="W155" s="13"/>
      <c r="X155" s="13"/>
      <c r="Y155" s="13"/>
      <c r="Z155" s="13"/>
      <c r="AA155" s="13"/>
      <c r="AC155" s="74" t="s">
        <v>547</v>
      </c>
      <c r="AD155" s="8"/>
      <c r="AE155" s="8"/>
      <c r="AF155" s="8"/>
      <c r="AG155" s="8"/>
      <c r="AH155" s="8"/>
      <c r="AI155" s="10">
        <f t="shared" si="303"/>
        <v>0</v>
      </c>
      <c r="AJ155" s="74"/>
      <c r="AL155" s="10"/>
      <c r="AM155" s="42"/>
      <c r="AN155" s="42"/>
      <c r="AO155" s="8"/>
      <c r="AP155" s="8"/>
      <c r="AQ155" s="8"/>
      <c r="AR155" s="8"/>
      <c r="AS155" s="10">
        <f>SUMIF(ENERO!$B$2:$B$300,'EDC GENERAL'!$B155,ENERO!$E$2:$E$300)</f>
        <v>0</v>
      </c>
      <c r="AT155" s="10">
        <f t="shared" si="304"/>
        <v>0</v>
      </c>
      <c r="AV155" s="10"/>
      <c r="AW155" s="42"/>
      <c r="AX155" s="42"/>
      <c r="AY155" s="8">
        <f t="shared" si="305"/>
        <v>0</v>
      </c>
      <c r="AZ155" s="8">
        <f t="shared" si="293"/>
        <v>0</v>
      </c>
      <c r="BA155" s="8">
        <f t="shared" si="305"/>
        <v>0</v>
      </c>
      <c r="BB155" s="8">
        <f t="shared" si="305"/>
        <v>0</v>
      </c>
      <c r="BC155" s="10">
        <f>SUMIF('BANCO FEB'!$B$2:$B$300,'EDC GENERAL'!$B155,'BANCO FEB'!$E$2:$E$300)</f>
        <v>0</v>
      </c>
      <c r="BD155" s="10">
        <f t="shared" si="306"/>
        <v>0</v>
      </c>
      <c r="BF155" s="10"/>
      <c r="BG155" s="41"/>
      <c r="BH155" s="42"/>
      <c r="BI155" s="8"/>
      <c r="BJ155" s="8">
        <f t="shared" si="287"/>
        <v>0</v>
      </c>
      <c r="BK155" s="8"/>
      <c r="BL155" s="8"/>
      <c r="BM155" s="10">
        <f>SUMIF(ENERO!$B$2:$B$300,'EDC GENERAL'!$B155,ENERO!$E$2:$E$300)</f>
        <v>0</v>
      </c>
      <c r="BN155" s="10">
        <f t="shared" si="307"/>
        <v>0</v>
      </c>
      <c r="BP155" s="42"/>
      <c r="BQ155" s="42"/>
      <c r="BR155" s="42"/>
      <c r="BS155" s="8"/>
      <c r="BT155" s="8"/>
      <c r="BU155" s="8"/>
      <c r="BV155" s="8"/>
      <c r="BW155" s="10"/>
      <c r="BX155" s="10"/>
      <c r="BZ155" s="42"/>
      <c r="CA155" s="42"/>
      <c r="CB155" s="42"/>
      <c r="CC155" s="8"/>
      <c r="CD155" s="8"/>
      <c r="CE155" s="8"/>
      <c r="CF155" s="8"/>
      <c r="CG155" s="10"/>
      <c r="CH155" s="10"/>
      <c r="CJ155" s="10"/>
      <c r="CK155" s="42"/>
      <c r="CL155" s="42"/>
      <c r="CM155" s="8"/>
      <c r="CN155" s="8"/>
      <c r="CO155" s="8"/>
      <c r="CP155" s="8"/>
      <c r="CQ155" s="10"/>
      <c r="CR155" s="10"/>
      <c r="CT155" s="10"/>
      <c r="CU155" s="42"/>
      <c r="CV155" s="42"/>
      <c r="CW155" s="8"/>
      <c r="CX155" s="8"/>
      <c r="CY155" s="8"/>
      <c r="CZ155" s="8"/>
      <c r="DA155" s="10"/>
      <c r="DB155" s="10"/>
      <c r="DD155" s="10"/>
      <c r="DE155" s="42"/>
      <c r="DF155" s="42"/>
      <c r="DG155" s="8"/>
      <c r="DH155" s="8"/>
      <c r="DI155" s="8"/>
      <c r="DJ155" s="8"/>
      <c r="DK155" s="10">
        <f>SUMIF('BANCO AGO'!$B$2:$B$300,'EDC GENERAL'!$B155,'BANCO AGO'!$E$2:$E$300)</f>
        <v>0</v>
      </c>
      <c r="DL155" s="10">
        <f t="shared" si="288"/>
        <v>0</v>
      </c>
      <c r="DN155" s="42"/>
      <c r="DO155" s="42"/>
      <c r="DP155" s="42"/>
      <c r="DQ155" s="8">
        <f t="shared" si="308"/>
        <v>16</v>
      </c>
      <c r="DR155" s="8">
        <f t="shared" si="281"/>
        <v>0</v>
      </c>
      <c r="DS155" s="8">
        <f t="shared" si="308"/>
        <v>80</v>
      </c>
      <c r="DT155" s="8">
        <f t="shared" si="308"/>
        <v>63</v>
      </c>
      <c r="DU155" s="10">
        <f>SUMIF('BANCO SEP'!$B$2:$B$300,'EDC GENERAL'!$B155,'BANCO SEP'!$E$2:$E$300)</f>
        <v>0</v>
      </c>
      <c r="DV155" s="10">
        <f t="shared" si="282"/>
        <v>-143</v>
      </c>
      <c r="DX155" s="42"/>
      <c r="DY155" s="42"/>
      <c r="DZ155" s="42"/>
      <c r="EA155" s="8">
        <f t="shared" si="309"/>
        <v>15</v>
      </c>
      <c r="EB155" s="8">
        <f t="shared" si="289"/>
        <v>0</v>
      </c>
      <c r="EC155" s="8">
        <f t="shared" si="309"/>
        <v>80</v>
      </c>
      <c r="ED155" s="8">
        <f t="shared" si="309"/>
        <v>64</v>
      </c>
      <c r="EE155" s="10">
        <f>SUMIF('BANCO OCT'!$B$2:$B$300,'EDC GENERAL'!$B155,'BANCO OCT'!$E$2:$E$300)</f>
        <v>0</v>
      </c>
      <c r="EF155" s="10">
        <f t="shared" si="290"/>
        <v>-144</v>
      </c>
      <c r="EG155" s="24"/>
      <c r="EH155" s="42"/>
      <c r="EI155" s="42"/>
      <c r="EJ155" s="42"/>
      <c r="EK155" s="8">
        <f t="shared" si="310"/>
        <v>13.01</v>
      </c>
      <c r="EL155" s="8">
        <f t="shared" si="276"/>
        <v>0</v>
      </c>
      <c r="EM155" s="8">
        <f t="shared" si="310"/>
        <v>80</v>
      </c>
      <c r="EN155" s="8">
        <f t="shared" si="310"/>
        <v>21.79</v>
      </c>
      <c r="EO155" s="10">
        <f>SUMIF('BANCO NOV'!$B$2:$B$300,'EDC GENERAL'!$B155,'BANCO NOV'!$E$2:$E$300)</f>
        <v>0</v>
      </c>
      <c r="EP155" s="10">
        <f t="shared" si="277"/>
        <v>-101.78999999999999</v>
      </c>
      <c r="ER155" s="42"/>
      <c r="ES155" s="42"/>
      <c r="ET155" s="42">
        <f t="shared" si="278"/>
        <v>0</v>
      </c>
      <c r="EU155" s="8">
        <f t="shared" si="311"/>
        <v>19.78</v>
      </c>
      <c r="EV155" s="8">
        <f t="shared" si="279"/>
        <v>0</v>
      </c>
      <c r="EW155" s="8">
        <f t="shared" si="311"/>
        <v>80</v>
      </c>
      <c r="EX155" s="8">
        <f t="shared" si="311"/>
        <v>62.02</v>
      </c>
      <c r="EY155" s="10">
        <f>SUMIF('BANCO DIC'!$B$2:$B$300,'EDC GENERAL'!$B155,'BANCO DIC'!$E$2:$E$300)</f>
        <v>0</v>
      </c>
      <c r="EZ155" s="10">
        <f t="shared" si="280"/>
        <v>-142.02000000000001</v>
      </c>
      <c r="FB155" s="74"/>
      <c r="FD155" s="24">
        <f t="shared" si="301"/>
        <v>383.79</v>
      </c>
      <c r="FE155" s="24">
        <f t="shared" si="300"/>
        <v>0</v>
      </c>
    </row>
    <row r="156" spans="1:172" ht="12" outlineLevel="1" thickBot="1" x14ac:dyDescent="0.3">
      <c r="A156" s="11"/>
      <c r="B156" s="74"/>
      <c r="C156" s="66"/>
      <c r="D156" s="12"/>
      <c r="E156" s="12"/>
      <c r="F156" s="63"/>
      <c r="G156" s="74"/>
      <c r="H156" s="74"/>
      <c r="I156" s="63"/>
      <c r="J156" s="66"/>
      <c r="L156" s="66"/>
      <c r="M156" s="12"/>
      <c r="N156" s="12"/>
      <c r="O156" s="63"/>
      <c r="P156" s="74"/>
      <c r="Q156" s="74"/>
      <c r="R156" s="63"/>
      <c r="S156" s="66"/>
      <c r="V156" s="13"/>
      <c r="W156" s="13"/>
      <c r="X156" s="13"/>
      <c r="Y156" s="13"/>
      <c r="Z156" s="13"/>
      <c r="AA156" s="13"/>
      <c r="AC156" s="74" t="s">
        <v>548</v>
      </c>
      <c r="AD156" s="8"/>
      <c r="AE156" s="8"/>
      <c r="AF156" s="8"/>
      <c r="AG156" s="8"/>
      <c r="AH156" s="8"/>
      <c r="AI156" s="10">
        <f t="shared" si="303"/>
        <v>0</v>
      </c>
      <c r="AJ156" s="74"/>
      <c r="AL156" s="10"/>
      <c r="AM156" s="42"/>
      <c r="AN156" s="42"/>
      <c r="AO156" s="8"/>
      <c r="AP156" s="8"/>
      <c r="AQ156" s="8"/>
      <c r="AR156" s="8"/>
      <c r="AS156" s="10">
        <f>SUMIF(ENERO!$B$2:$B$300,'EDC GENERAL'!$B156,ENERO!$E$2:$E$300)</f>
        <v>0</v>
      </c>
      <c r="AT156" s="10">
        <f t="shared" si="304"/>
        <v>0</v>
      </c>
      <c r="AV156" s="10"/>
      <c r="AW156" s="42"/>
      <c r="AX156" s="42"/>
      <c r="AY156" s="8">
        <f t="shared" si="305"/>
        <v>0</v>
      </c>
      <c r="AZ156" s="8">
        <f t="shared" si="293"/>
        <v>0</v>
      </c>
      <c r="BA156" s="8">
        <f t="shared" si="305"/>
        <v>0</v>
      </c>
      <c r="BB156" s="8">
        <f t="shared" si="305"/>
        <v>0</v>
      </c>
      <c r="BC156" s="10">
        <f>SUMIF('BANCO FEB'!$B$2:$B$300,'EDC GENERAL'!$B156,'BANCO FEB'!$E$2:$E$300)</f>
        <v>0</v>
      </c>
      <c r="BD156" s="10">
        <f t="shared" si="306"/>
        <v>0</v>
      </c>
      <c r="BF156" s="10"/>
      <c r="BG156" s="41"/>
      <c r="BH156" s="42"/>
      <c r="BI156" s="8"/>
      <c r="BJ156" s="8">
        <f t="shared" si="287"/>
        <v>0</v>
      </c>
      <c r="BK156" s="8"/>
      <c r="BL156" s="8"/>
      <c r="BM156" s="10">
        <f>SUMIF(ENERO!$B$2:$B$300,'EDC GENERAL'!$B156,ENERO!$E$2:$E$300)</f>
        <v>0</v>
      </c>
      <c r="BN156" s="10">
        <f t="shared" si="307"/>
        <v>0</v>
      </c>
      <c r="BP156" s="10"/>
      <c r="BQ156" s="42"/>
      <c r="BR156" s="42"/>
      <c r="BS156" s="8"/>
      <c r="BT156" s="8"/>
      <c r="BU156" s="8"/>
      <c r="BV156" s="8"/>
      <c r="BW156" s="10"/>
      <c r="BX156" s="10"/>
      <c r="BZ156" s="42"/>
      <c r="CA156" s="42"/>
      <c r="CB156" s="42"/>
      <c r="CC156" s="8"/>
      <c r="CD156" s="8"/>
      <c r="CE156" s="8"/>
      <c r="CF156" s="8"/>
      <c r="CG156" s="10"/>
      <c r="CH156" s="10"/>
      <c r="CJ156" s="10"/>
      <c r="CK156" s="42"/>
      <c r="CL156" s="42"/>
      <c r="CM156" s="8"/>
      <c r="CN156" s="8"/>
      <c r="CO156" s="8"/>
      <c r="CP156" s="8"/>
      <c r="CQ156" s="10"/>
      <c r="CR156" s="10"/>
      <c r="CT156" s="10"/>
      <c r="CU156" s="42"/>
      <c r="CV156" s="42"/>
      <c r="CW156" s="8"/>
      <c r="CX156" s="8"/>
      <c r="CY156" s="8"/>
      <c r="CZ156" s="8"/>
      <c r="DA156" s="10"/>
      <c r="DB156" s="10"/>
      <c r="DD156" s="10"/>
      <c r="DE156" s="42"/>
      <c r="DF156" s="42"/>
      <c r="DG156" s="8"/>
      <c r="DH156" s="8"/>
      <c r="DI156" s="8"/>
      <c r="DJ156" s="8"/>
      <c r="DK156" s="10">
        <f>SUMIF('BANCO AGO'!$B$2:$B$300,'EDC GENERAL'!$B156,'BANCO AGO'!$E$2:$E$300)</f>
        <v>0</v>
      </c>
      <c r="DL156" s="10">
        <f t="shared" si="288"/>
        <v>0</v>
      </c>
      <c r="DN156" s="42"/>
      <c r="DO156" s="42"/>
      <c r="DP156" s="42"/>
      <c r="DQ156" s="8">
        <f t="shared" si="308"/>
        <v>16</v>
      </c>
      <c r="DR156" s="8">
        <f t="shared" si="281"/>
        <v>0</v>
      </c>
      <c r="DS156" s="8">
        <f t="shared" si="308"/>
        <v>80</v>
      </c>
      <c r="DT156" s="8">
        <f t="shared" si="308"/>
        <v>63</v>
      </c>
      <c r="DU156" s="10">
        <f>SUMIF('BANCO SEP'!$B$2:$B$300,'EDC GENERAL'!$B156,'BANCO SEP'!$E$2:$E$300)</f>
        <v>0</v>
      </c>
      <c r="DV156" s="10">
        <f t="shared" si="282"/>
        <v>-143</v>
      </c>
      <c r="DX156" s="42"/>
      <c r="DY156" s="42"/>
      <c r="DZ156" s="42"/>
      <c r="EA156" s="8">
        <f t="shared" si="309"/>
        <v>15</v>
      </c>
      <c r="EB156" s="8">
        <f t="shared" si="289"/>
        <v>0</v>
      </c>
      <c r="EC156" s="8">
        <f t="shared" si="309"/>
        <v>80</v>
      </c>
      <c r="ED156" s="8">
        <f t="shared" si="309"/>
        <v>64</v>
      </c>
      <c r="EE156" s="10">
        <f>SUMIF('BANCO OCT'!$B$2:$B$300,'EDC GENERAL'!$B156,'BANCO OCT'!$E$2:$E$300)</f>
        <v>0</v>
      </c>
      <c r="EF156" s="10">
        <f t="shared" si="290"/>
        <v>-144</v>
      </c>
      <c r="EG156" s="24"/>
      <c r="EH156" s="42"/>
      <c r="EI156" s="42"/>
      <c r="EJ156" s="42"/>
      <c r="EK156" s="8">
        <f t="shared" si="310"/>
        <v>13.01</v>
      </c>
      <c r="EL156" s="8">
        <f t="shared" si="276"/>
        <v>0</v>
      </c>
      <c r="EM156" s="8">
        <f t="shared" si="310"/>
        <v>80</v>
      </c>
      <c r="EN156" s="8">
        <f t="shared" si="310"/>
        <v>21.79</v>
      </c>
      <c r="EO156" s="10">
        <f>SUMIF('BANCO NOV'!$B$2:$B$300,'EDC GENERAL'!$B156,'BANCO NOV'!$E$2:$E$300)</f>
        <v>0</v>
      </c>
      <c r="EP156" s="10">
        <f t="shared" si="277"/>
        <v>-101.78999999999999</v>
      </c>
      <c r="ER156" s="42"/>
      <c r="ES156" s="42"/>
      <c r="ET156" s="42">
        <f t="shared" si="278"/>
        <v>0</v>
      </c>
      <c r="EU156" s="8">
        <f t="shared" si="311"/>
        <v>19.78</v>
      </c>
      <c r="EV156" s="8">
        <f t="shared" si="279"/>
        <v>0</v>
      </c>
      <c r="EW156" s="8">
        <f t="shared" si="311"/>
        <v>80</v>
      </c>
      <c r="EX156" s="8">
        <f t="shared" si="311"/>
        <v>62.02</v>
      </c>
      <c r="EY156" s="10">
        <f>SUMIF('BANCO DIC'!$B$2:$B$300,'EDC GENERAL'!$B156,'BANCO DIC'!$E$2:$E$300)</f>
        <v>0</v>
      </c>
      <c r="EZ156" s="10">
        <f t="shared" si="280"/>
        <v>-142.02000000000001</v>
      </c>
      <c r="FB156" s="74"/>
      <c r="FD156" s="24">
        <f t="shared" si="301"/>
        <v>383.79</v>
      </c>
      <c r="FE156" s="24">
        <f t="shared" si="300"/>
        <v>0</v>
      </c>
    </row>
    <row r="157" spans="1:172" ht="12" outlineLevel="1" thickBot="1" x14ac:dyDescent="0.3">
      <c r="A157" s="11"/>
      <c r="B157" s="74"/>
      <c r="C157" s="66"/>
      <c r="D157" s="12"/>
      <c r="E157" s="12"/>
      <c r="F157" s="63"/>
      <c r="G157" s="74"/>
      <c r="H157" s="74"/>
      <c r="I157" s="63"/>
      <c r="J157" s="66"/>
      <c r="L157" s="66"/>
      <c r="M157" s="12"/>
      <c r="N157" s="12"/>
      <c r="O157" s="63"/>
      <c r="P157" s="74"/>
      <c r="Q157" s="74"/>
      <c r="R157" s="63"/>
      <c r="S157" s="66"/>
      <c r="V157" s="13"/>
      <c r="W157" s="13"/>
      <c r="X157" s="13"/>
      <c r="Y157" s="13"/>
      <c r="Z157" s="13"/>
      <c r="AA157" s="13"/>
      <c r="AC157" s="74" t="s">
        <v>549</v>
      </c>
      <c r="AD157" s="8"/>
      <c r="AE157" s="8"/>
      <c r="AF157" s="8"/>
      <c r="AG157" s="8"/>
      <c r="AH157" s="8"/>
      <c r="AI157" s="10">
        <f t="shared" si="303"/>
        <v>0</v>
      </c>
      <c r="AJ157" s="74"/>
      <c r="AL157" s="10"/>
      <c r="AM157" s="42"/>
      <c r="AN157" s="42"/>
      <c r="AO157" s="8"/>
      <c r="AP157" s="8"/>
      <c r="AQ157" s="8"/>
      <c r="AR157" s="8"/>
      <c r="AS157" s="10">
        <f>SUMIF(ENERO!$B$2:$B$300,'EDC GENERAL'!$B157,ENERO!$E$2:$E$300)</f>
        <v>0</v>
      </c>
      <c r="AT157" s="10">
        <f t="shared" si="304"/>
        <v>0</v>
      </c>
      <c r="AV157" s="10"/>
      <c r="AW157" s="42"/>
      <c r="AX157" s="42"/>
      <c r="AY157" s="8">
        <f t="shared" si="305"/>
        <v>0</v>
      </c>
      <c r="AZ157" s="8">
        <f t="shared" si="293"/>
        <v>0</v>
      </c>
      <c r="BA157" s="8">
        <f t="shared" si="305"/>
        <v>0</v>
      </c>
      <c r="BB157" s="8">
        <f t="shared" si="305"/>
        <v>0</v>
      </c>
      <c r="BC157" s="10">
        <f>SUMIF('BANCO FEB'!$B$2:$B$300,'EDC GENERAL'!$B157,'BANCO FEB'!$E$2:$E$300)</f>
        <v>0</v>
      </c>
      <c r="BD157" s="10">
        <f t="shared" si="306"/>
        <v>0</v>
      </c>
      <c r="BF157" s="10"/>
      <c r="BG157" s="41"/>
      <c r="BH157" s="42"/>
      <c r="BI157" s="8"/>
      <c r="BJ157" s="8">
        <f t="shared" si="287"/>
        <v>0</v>
      </c>
      <c r="BK157" s="8"/>
      <c r="BL157" s="8"/>
      <c r="BM157" s="10">
        <f>SUMIF(ENERO!$B$2:$B$300,'EDC GENERAL'!$B157,ENERO!$E$2:$E$300)</f>
        <v>0</v>
      </c>
      <c r="BN157" s="10">
        <f t="shared" si="307"/>
        <v>0</v>
      </c>
      <c r="BP157" s="10"/>
      <c r="BQ157" s="42"/>
      <c r="BR157" s="42"/>
      <c r="BS157" s="8"/>
      <c r="BT157" s="8"/>
      <c r="BU157" s="8"/>
      <c r="BV157" s="8"/>
      <c r="BW157" s="10"/>
      <c r="BX157" s="10"/>
      <c r="BZ157" s="44"/>
      <c r="CA157" s="42"/>
      <c r="CB157" s="44"/>
      <c r="CC157" s="8"/>
      <c r="CD157" s="8"/>
      <c r="CE157" s="8"/>
      <c r="CF157" s="8"/>
      <c r="CG157" s="10"/>
      <c r="CH157" s="10"/>
      <c r="CJ157" s="10"/>
      <c r="CK157" s="42"/>
      <c r="CL157" s="42"/>
      <c r="CM157" s="8"/>
      <c r="CN157" s="8"/>
      <c r="CO157" s="8"/>
      <c r="CP157" s="8"/>
      <c r="CQ157" s="10"/>
      <c r="CR157" s="10"/>
      <c r="CT157" s="10"/>
      <c r="CU157" s="42"/>
      <c r="CV157" s="42"/>
      <c r="CW157" s="8"/>
      <c r="CX157" s="8"/>
      <c r="CY157" s="8"/>
      <c r="CZ157" s="8"/>
      <c r="DA157" s="10"/>
      <c r="DB157" s="10"/>
      <c r="DD157" s="10"/>
      <c r="DE157" s="42"/>
      <c r="DF157" s="42"/>
      <c r="DG157" s="8"/>
      <c r="DH157" s="8"/>
      <c r="DI157" s="8"/>
      <c r="DJ157" s="8"/>
      <c r="DK157" s="10">
        <f>SUMIF('BANCO AGO'!$B$2:$B$300,'EDC GENERAL'!$B157,'BANCO AGO'!$E$2:$E$300)</f>
        <v>0</v>
      </c>
      <c r="DL157" s="10">
        <f t="shared" si="288"/>
        <v>0</v>
      </c>
      <c r="DN157" s="42"/>
      <c r="DO157" s="42"/>
      <c r="DP157" s="42"/>
      <c r="DQ157" s="8">
        <f t="shared" si="308"/>
        <v>16</v>
      </c>
      <c r="DR157" s="8">
        <f t="shared" si="281"/>
        <v>0</v>
      </c>
      <c r="DS157" s="8">
        <f t="shared" si="308"/>
        <v>80</v>
      </c>
      <c r="DT157" s="8">
        <f t="shared" si="308"/>
        <v>63</v>
      </c>
      <c r="DU157" s="10">
        <f>SUMIF('BANCO SEP'!$B$2:$B$300,'EDC GENERAL'!$B157,'BANCO SEP'!$E$2:$E$300)</f>
        <v>0</v>
      </c>
      <c r="DV157" s="10">
        <f t="shared" si="282"/>
        <v>-143</v>
      </c>
      <c r="DX157" s="42"/>
      <c r="DY157" s="42"/>
      <c r="DZ157" s="42"/>
      <c r="EA157" s="8">
        <f t="shared" si="309"/>
        <v>15</v>
      </c>
      <c r="EB157" s="8">
        <f t="shared" si="289"/>
        <v>0</v>
      </c>
      <c r="EC157" s="8">
        <f t="shared" si="309"/>
        <v>80</v>
      </c>
      <c r="ED157" s="8">
        <f t="shared" si="309"/>
        <v>64</v>
      </c>
      <c r="EE157" s="10">
        <f>SUMIF('BANCO OCT'!$B$2:$B$300,'EDC GENERAL'!$B157,'BANCO OCT'!$E$2:$E$300)</f>
        <v>0</v>
      </c>
      <c r="EF157" s="10">
        <f t="shared" si="290"/>
        <v>-144</v>
      </c>
      <c r="EG157" s="24"/>
      <c r="EH157" s="42"/>
      <c r="EI157" s="42"/>
      <c r="EJ157" s="42"/>
      <c r="EK157" s="8">
        <f t="shared" si="310"/>
        <v>13.01</v>
      </c>
      <c r="EL157" s="8">
        <f t="shared" si="276"/>
        <v>0</v>
      </c>
      <c r="EM157" s="8">
        <f t="shared" si="310"/>
        <v>80</v>
      </c>
      <c r="EN157" s="8">
        <f t="shared" si="310"/>
        <v>21.79</v>
      </c>
      <c r="EO157" s="10">
        <f>SUMIF('BANCO NOV'!$B$2:$B$300,'EDC GENERAL'!$B157,'BANCO NOV'!$E$2:$E$300)</f>
        <v>0</v>
      </c>
      <c r="EP157" s="10">
        <f t="shared" si="277"/>
        <v>-101.78999999999999</v>
      </c>
      <c r="ER157" s="42"/>
      <c r="ES157" s="42"/>
      <c r="ET157" s="42">
        <f t="shared" si="278"/>
        <v>0</v>
      </c>
      <c r="EU157" s="8">
        <f t="shared" si="311"/>
        <v>19.78</v>
      </c>
      <c r="EV157" s="8">
        <f t="shared" si="279"/>
        <v>0</v>
      </c>
      <c r="EW157" s="8">
        <f t="shared" si="311"/>
        <v>80</v>
      </c>
      <c r="EX157" s="8">
        <f t="shared" si="311"/>
        <v>62.02</v>
      </c>
      <c r="EY157" s="10">
        <f>SUMIF('BANCO DIC'!$B$2:$B$300,'EDC GENERAL'!$B157,'BANCO DIC'!$E$2:$E$300)</f>
        <v>0</v>
      </c>
      <c r="EZ157" s="10">
        <f t="shared" si="280"/>
        <v>-142.02000000000001</v>
      </c>
      <c r="FB157" s="74"/>
      <c r="FD157" s="24">
        <f t="shared" si="301"/>
        <v>383.79</v>
      </c>
      <c r="FE157" s="24">
        <f t="shared" si="300"/>
        <v>0</v>
      </c>
    </row>
    <row r="158" spans="1:172" ht="12" thickBot="1" x14ac:dyDescent="0.3">
      <c r="A158" s="11"/>
      <c r="B158" s="14"/>
      <c r="C158" s="14"/>
      <c r="D158" s="12"/>
      <c r="E158" s="12"/>
      <c r="F158" s="14"/>
      <c r="G158" s="14"/>
      <c r="H158" s="14"/>
      <c r="I158" s="14"/>
      <c r="J158" s="14"/>
      <c r="L158" s="14"/>
      <c r="M158" s="12"/>
      <c r="N158" s="12"/>
      <c r="O158" s="14"/>
      <c r="P158" s="14"/>
      <c r="Q158" s="14"/>
      <c r="R158" s="14"/>
      <c r="S158" s="14"/>
      <c r="V158" s="14"/>
      <c r="W158" s="14"/>
      <c r="X158" s="14"/>
      <c r="Y158" s="14"/>
      <c r="Z158" s="14"/>
      <c r="AA158" s="14"/>
      <c r="AC158" s="14"/>
      <c r="AD158" s="14"/>
      <c r="AE158" s="14"/>
      <c r="AF158" s="14"/>
      <c r="AG158" s="14"/>
      <c r="AH158" s="14"/>
      <c r="AI158" s="14"/>
      <c r="AJ158" s="14"/>
      <c r="AL158" s="14"/>
      <c r="AM158" s="44"/>
      <c r="AN158" s="42"/>
      <c r="AO158" s="14"/>
      <c r="AP158" s="14"/>
      <c r="AQ158" s="14"/>
      <c r="AR158" s="14"/>
      <c r="AS158" s="14"/>
      <c r="AT158" s="14"/>
      <c r="AV158" s="14"/>
      <c r="AW158" s="44"/>
      <c r="AX158" s="42"/>
      <c r="AY158" s="14"/>
      <c r="AZ158" s="14">
        <f t="shared" si="293"/>
        <v>0</v>
      </c>
      <c r="BA158" s="14"/>
      <c r="BB158" s="14"/>
      <c r="BC158" s="14"/>
      <c r="BD158" s="14"/>
      <c r="BF158" s="14"/>
      <c r="BG158" s="41"/>
      <c r="BH158" s="42"/>
      <c r="BI158" s="14"/>
      <c r="BJ158" s="8">
        <f t="shared" si="287"/>
        <v>0</v>
      </c>
      <c r="BK158" s="14"/>
      <c r="BL158" s="14"/>
      <c r="BM158" s="14"/>
      <c r="BN158" s="14"/>
      <c r="BP158" s="14"/>
      <c r="BQ158" s="44"/>
      <c r="BR158" s="42"/>
      <c r="BS158" s="14"/>
      <c r="BT158" s="14"/>
      <c r="BU158" s="14"/>
      <c r="BV158" s="14"/>
      <c r="BW158" s="14"/>
      <c r="BX158" s="14"/>
      <c r="BZ158" s="42"/>
      <c r="CA158" s="42"/>
      <c r="CB158" s="42"/>
      <c r="CC158" s="14"/>
      <c r="CD158" s="14"/>
      <c r="CE158" s="14"/>
      <c r="CF158" s="14"/>
      <c r="CG158" s="14"/>
      <c r="CH158" s="14"/>
      <c r="CJ158" s="14"/>
      <c r="CK158" s="44"/>
      <c r="CL158" s="42"/>
      <c r="CM158" s="14"/>
      <c r="CN158" s="14"/>
      <c r="CO158" s="14"/>
      <c r="CP158" s="14"/>
      <c r="CQ158" s="14"/>
      <c r="CR158" s="14"/>
      <c r="CT158" s="14"/>
      <c r="CU158" s="44"/>
      <c r="CV158" s="42"/>
      <c r="CW158" s="14"/>
      <c r="CX158" s="14"/>
      <c r="CY158" s="14"/>
      <c r="CZ158" s="14"/>
      <c r="DA158" s="14"/>
      <c r="DB158" s="14"/>
      <c r="DD158" s="14"/>
      <c r="DE158" s="44"/>
      <c r="DF158" s="42"/>
      <c r="DG158" s="14"/>
      <c r="DH158" s="14"/>
      <c r="DI158" s="14"/>
      <c r="DJ158" s="14"/>
      <c r="DK158" s="14">
        <f>SUMIF('BANCO AGO'!$B$2:$B$300,'EDC GENERAL'!$B158,'BANCO AGO'!$E$2:$E$300)</f>
        <v>0</v>
      </c>
      <c r="DL158" s="14">
        <f t="shared" si="288"/>
        <v>0</v>
      </c>
      <c r="DN158" s="44"/>
      <c r="DO158" s="44"/>
      <c r="DP158" s="44"/>
      <c r="DQ158" s="14"/>
      <c r="DR158" s="14">
        <f t="shared" si="281"/>
        <v>0</v>
      </c>
      <c r="DS158" s="14"/>
      <c r="DT158" s="14"/>
      <c r="DU158" s="14"/>
      <c r="DV158" s="14">
        <f t="shared" si="282"/>
        <v>0</v>
      </c>
      <c r="DX158" s="44"/>
      <c r="DY158" s="44"/>
      <c r="DZ158" s="44"/>
      <c r="EA158" s="14"/>
      <c r="EB158" s="14">
        <f t="shared" si="289"/>
        <v>0</v>
      </c>
      <c r="EC158" s="14"/>
      <c r="ED158" s="14"/>
      <c r="EE158" s="14"/>
      <c r="EF158" s="14">
        <f t="shared" si="290"/>
        <v>0</v>
      </c>
      <c r="EG158" s="24"/>
      <c r="EH158" s="44"/>
      <c r="EI158" s="44"/>
      <c r="EJ158" s="44"/>
      <c r="EK158" s="14"/>
      <c r="EL158" s="14">
        <f t="shared" si="276"/>
        <v>0</v>
      </c>
      <c r="EM158" s="14"/>
      <c r="EN158" s="14"/>
      <c r="EO158" s="14"/>
      <c r="EP158" s="14">
        <f t="shared" si="277"/>
        <v>0</v>
      </c>
      <c r="ER158" s="44"/>
      <c r="ES158" s="44"/>
      <c r="ET158" s="44">
        <f t="shared" si="278"/>
        <v>0</v>
      </c>
      <c r="EU158" s="14"/>
      <c r="EV158" s="14">
        <f t="shared" si="279"/>
        <v>0</v>
      </c>
      <c r="EW158" s="14"/>
      <c r="EX158" s="14"/>
      <c r="EY158" s="14"/>
      <c r="EZ158" s="14">
        <f t="shared" si="280"/>
        <v>0</v>
      </c>
      <c r="FB158" s="14"/>
      <c r="FD158" s="24">
        <f t="shared" si="301"/>
        <v>0</v>
      </c>
      <c r="FE158" s="24">
        <f t="shared" si="300"/>
        <v>0</v>
      </c>
    </row>
    <row r="159" spans="1:172" ht="12" outlineLevel="1" thickBot="1" x14ac:dyDescent="0.3">
      <c r="A159" s="11"/>
      <c r="B159" s="74"/>
      <c r="C159" s="66"/>
      <c r="D159" s="12"/>
      <c r="E159" s="12"/>
      <c r="F159" s="63"/>
      <c r="G159" s="74"/>
      <c r="H159" s="74"/>
      <c r="I159" s="63"/>
      <c r="J159" s="66"/>
      <c r="L159" s="66"/>
      <c r="M159" s="12"/>
      <c r="N159" s="12"/>
      <c r="O159" s="63"/>
      <c r="P159" s="74"/>
      <c r="Q159" s="74"/>
      <c r="R159" s="63"/>
      <c r="S159" s="66"/>
      <c r="V159" s="13"/>
      <c r="W159" s="13"/>
      <c r="X159" s="13"/>
      <c r="Y159" s="13"/>
      <c r="Z159" s="13"/>
      <c r="AA159" s="13"/>
      <c r="AC159" s="74" t="s">
        <v>550</v>
      </c>
      <c r="AD159" s="8"/>
      <c r="AE159" s="8"/>
      <c r="AF159" s="8"/>
      <c r="AG159" s="8"/>
      <c r="AH159" s="8"/>
      <c r="AI159" s="10">
        <f t="shared" ref="AI159:AI168" si="312">-SUM(AD159:AH159)</f>
        <v>0</v>
      </c>
      <c r="AJ159" s="74"/>
      <c r="AL159" s="10"/>
      <c r="AM159" s="42"/>
      <c r="AN159" s="42"/>
      <c r="AO159" s="8"/>
      <c r="AP159" s="8"/>
      <c r="AQ159" s="8"/>
      <c r="AR159" s="8"/>
      <c r="AS159" s="10">
        <f>SUMIF(ENERO!$B$2:$B$300,'EDC GENERAL'!$B159,ENERO!$E$2:$E$300)</f>
        <v>0</v>
      </c>
      <c r="AT159" s="10">
        <f>AS159-AR159</f>
        <v>0</v>
      </c>
      <c r="AV159" s="10"/>
      <c r="AW159" s="42"/>
      <c r="AX159" s="42"/>
      <c r="AY159" s="8">
        <f>AY$4</f>
        <v>0</v>
      </c>
      <c r="AZ159" s="8">
        <f t="shared" si="293"/>
        <v>0</v>
      </c>
      <c r="BA159" s="8">
        <f>BA$4</f>
        <v>0</v>
      </c>
      <c r="BB159" s="8">
        <f>BB$4</f>
        <v>0</v>
      </c>
      <c r="BC159" s="10">
        <f>SUMIF('BANCO FEB'!$B$2:$B$300,'EDC GENERAL'!$B159,'BANCO FEB'!$E$2:$E$300)</f>
        <v>0</v>
      </c>
      <c r="BD159" s="10">
        <f>BC159-BB159</f>
        <v>0</v>
      </c>
      <c r="BF159" s="10"/>
      <c r="BG159" s="41"/>
      <c r="BH159" s="42"/>
      <c r="BI159" s="8"/>
      <c r="BJ159" s="8">
        <f t="shared" si="287"/>
        <v>0</v>
      </c>
      <c r="BK159" s="8"/>
      <c r="BL159" s="8"/>
      <c r="BM159" s="10">
        <f>SUMIF(ENERO!$B$2:$B$300,'EDC GENERAL'!$B159,ENERO!$E$2:$E$300)</f>
        <v>0</v>
      </c>
      <c r="BN159" s="10">
        <f>BM159-BL159</f>
        <v>0</v>
      </c>
      <c r="BP159" s="10"/>
      <c r="BQ159" s="42"/>
      <c r="BR159" s="42"/>
      <c r="BS159" s="8"/>
      <c r="BT159" s="8"/>
      <c r="BU159" s="8"/>
      <c r="BV159" s="8"/>
      <c r="BW159" s="10"/>
      <c r="BX159" s="10"/>
      <c r="BZ159" s="42"/>
      <c r="CA159" s="42"/>
      <c r="CB159" s="42"/>
      <c r="CC159" s="8"/>
      <c r="CD159" s="8"/>
      <c r="CE159" s="8"/>
      <c r="CF159" s="8"/>
      <c r="CG159" s="10"/>
      <c r="CH159" s="10"/>
      <c r="CJ159" s="10"/>
      <c r="CK159" s="42"/>
      <c r="CL159" s="42"/>
      <c r="CM159" s="8"/>
      <c r="CN159" s="8"/>
      <c r="CO159" s="8"/>
      <c r="CP159" s="8"/>
      <c r="CQ159" s="10"/>
      <c r="CR159" s="10"/>
      <c r="CT159" s="10"/>
      <c r="CU159" s="42"/>
      <c r="CV159" s="42"/>
      <c r="CW159" s="8"/>
      <c r="CX159" s="8"/>
      <c r="CY159" s="8"/>
      <c r="CZ159" s="8"/>
      <c r="DA159" s="10"/>
      <c r="DB159" s="10"/>
      <c r="DD159" s="10"/>
      <c r="DE159" s="42"/>
      <c r="DF159" s="42"/>
      <c r="DG159" s="8"/>
      <c r="DH159" s="8"/>
      <c r="DI159" s="8"/>
      <c r="DJ159" s="8"/>
      <c r="DK159" s="10">
        <f>SUMIF('BANCO AGO'!$B$2:$B$300,'EDC GENERAL'!$B159,'BANCO AGO'!$E$2:$E$300)</f>
        <v>0</v>
      </c>
      <c r="DL159" s="10">
        <f t="shared" si="288"/>
        <v>0</v>
      </c>
      <c r="DN159" s="42"/>
      <c r="DO159" s="42"/>
      <c r="DP159" s="42"/>
      <c r="DQ159" s="8">
        <f>DQ$4</f>
        <v>16</v>
      </c>
      <c r="DR159" s="8">
        <f t="shared" si="281"/>
        <v>0</v>
      </c>
      <c r="DS159" s="8">
        <f>DS$4</f>
        <v>80</v>
      </c>
      <c r="DT159" s="8">
        <f>DT$4</f>
        <v>63</v>
      </c>
      <c r="DU159" s="10">
        <f>SUMIF('BANCO SEP'!$B$2:$B$300,'EDC GENERAL'!$B159,'BANCO SEP'!$E$2:$E$300)</f>
        <v>0</v>
      </c>
      <c r="DV159" s="10">
        <f t="shared" si="282"/>
        <v>-143</v>
      </c>
      <c r="DX159" s="42"/>
      <c r="DY159" s="42"/>
      <c r="DZ159" s="42">
        <f t="shared" ref="DZ159:DZ197" si="313">DY159-DX159</f>
        <v>0</v>
      </c>
      <c r="EA159" s="8">
        <f>EA$4</f>
        <v>15</v>
      </c>
      <c r="EB159" s="8">
        <f t="shared" si="289"/>
        <v>0</v>
      </c>
      <c r="EC159" s="8">
        <f>EC$4</f>
        <v>80</v>
      </c>
      <c r="ED159" s="8">
        <f>ED$4</f>
        <v>64</v>
      </c>
      <c r="EE159" s="10">
        <f>SUMIF('BANCO OCT'!$B$2:$B$300,'EDC GENERAL'!$B159,'BANCO OCT'!$E$2:$E$300)</f>
        <v>0</v>
      </c>
      <c r="EF159" s="10">
        <f t="shared" si="290"/>
        <v>-144</v>
      </c>
      <c r="EG159" s="24"/>
      <c r="EH159" s="42"/>
      <c r="EI159" s="42"/>
      <c r="EJ159" s="42"/>
      <c r="EK159" s="8">
        <f>EK$4</f>
        <v>13.01</v>
      </c>
      <c r="EL159" s="8">
        <f t="shared" si="276"/>
        <v>0</v>
      </c>
      <c r="EM159" s="8">
        <f>EM$4</f>
        <v>80</v>
      </c>
      <c r="EN159" s="8">
        <f>EN$4</f>
        <v>21.79</v>
      </c>
      <c r="EO159" s="10">
        <f>SUMIF('BANCO NOV'!$B$2:$B$300,'EDC GENERAL'!$B159,'BANCO NOV'!$E$2:$E$300)</f>
        <v>0</v>
      </c>
      <c r="EP159" s="10">
        <f t="shared" si="277"/>
        <v>-101.78999999999999</v>
      </c>
      <c r="ER159" s="42"/>
      <c r="ES159" s="42"/>
      <c r="ET159" s="42">
        <f t="shared" si="278"/>
        <v>0</v>
      </c>
      <c r="EU159" s="8">
        <f>EU$4</f>
        <v>19.78</v>
      </c>
      <c r="EV159" s="8">
        <f t="shared" si="279"/>
        <v>0</v>
      </c>
      <c r="EW159" s="8">
        <f>EW$4</f>
        <v>80</v>
      </c>
      <c r="EX159" s="8">
        <f>EX$4</f>
        <v>62.02</v>
      </c>
      <c r="EY159" s="10">
        <f>SUMIF('BANCO DIC'!$B$2:$B$300,'EDC GENERAL'!$B159,'BANCO DIC'!$E$2:$E$300)</f>
        <v>0</v>
      </c>
      <c r="EZ159" s="10">
        <f t="shared" si="280"/>
        <v>-142.02000000000001</v>
      </c>
      <c r="FB159" s="74"/>
      <c r="FD159" s="24">
        <f t="shared" si="301"/>
        <v>383.79</v>
      </c>
      <c r="FE159" s="24">
        <f t="shared" si="300"/>
        <v>0</v>
      </c>
    </row>
    <row r="160" spans="1:172" ht="12" outlineLevel="1" thickBot="1" x14ac:dyDescent="0.3">
      <c r="A160" s="11"/>
      <c r="B160" s="74"/>
      <c r="C160" s="66"/>
      <c r="D160" s="12"/>
      <c r="E160" s="12"/>
      <c r="F160" s="63"/>
      <c r="G160" s="74"/>
      <c r="H160" s="74"/>
      <c r="I160" s="63"/>
      <c r="J160" s="66"/>
      <c r="L160" s="66"/>
      <c r="M160" s="12"/>
      <c r="N160" s="12"/>
      <c r="O160" s="63"/>
      <c r="P160" s="74"/>
      <c r="Q160" s="74"/>
      <c r="R160" s="63"/>
      <c r="S160" s="66"/>
      <c r="V160" s="13"/>
      <c r="W160" s="13"/>
      <c r="X160" s="13"/>
      <c r="Y160" s="13"/>
      <c r="Z160" s="13"/>
      <c r="AA160" s="13"/>
      <c r="AC160" s="74" t="s">
        <v>551</v>
      </c>
      <c r="AD160" s="8"/>
      <c r="AE160" s="8"/>
      <c r="AF160" s="8"/>
      <c r="AG160" s="8"/>
      <c r="AH160" s="8"/>
      <c r="AI160" s="10">
        <f t="shared" si="312"/>
        <v>0</v>
      </c>
      <c r="AJ160" s="74"/>
      <c r="AL160" s="10"/>
      <c r="AM160" s="42"/>
      <c r="AN160" s="42"/>
      <c r="AO160" s="8"/>
      <c r="AP160" s="8"/>
      <c r="AQ160" s="8"/>
      <c r="AR160" s="8"/>
      <c r="AS160" s="10">
        <f>SUMIF(ENERO!$B$2:$B$300,'EDC GENERAL'!$B160,ENERO!$E$2:$E$300)</f>
        <v>0</v>
      </c>
      <c r="AT160" s="10">
        <f t="shared" ref="AT160:AT168" si="314">AS160-AR160</f>
        <v>0</v>
      </c>
      <c r="AV160" s="10"/>
      <c r="AW160" s="42"/>
      <c r="AX160" s="42"/>
      <c r="AY160" s="8">
        <f t="shared" ref="AY160:BB168" si="315">AY$4</f>
        <v>0</v>
      </c>
      <c r="AZ160" s="8">
        <f t="shared" si="293"/>
        <v>0</v>
      </c>
      <c r="BA160" s="8">
        <f t="shared" si="315"/>
        <v>0</v>
      </c>
      <c r="BB160" s="8">
        <f t="shared" si="315"/>
        <v>0</v>
      </c>
      <c r="BC160" s="10">
        <f>SUMIF('BANCO FEB'!$B$2:$B$300,'EDC GENERAL'!$B160,'BANCO FEB'!$E$2:$E$300)</f>
        <v>0</v>
      </c>
      <c r="BD160" s="10">
        <f t="shared" ref="BD160:BD168" si="316">BC160-BB160</f>
        <v>0</v>
      </c>
      <c r="BF160" s="10"/>
      <c r="BG160" s="41"/>
      <c r="BH160" s="42"/>
      <c r="BI160" s="8"/>
      <c r="BJ160" s="8">
        <f t="shared" si="287"/>
        <v>0</v>
      </c>
      <c r="BK160" s="8"/>
      <c r="BL160" s="8"/>
      <c r="BM160" s="10">
        <f>SUMIF(ENERO!$B$2:$B$300,'EDC GENERAL'!$B160,ENERO!$E$2:$E$300)</f>
        <v>0</v>
      </c>
      <c r="BN160" s="10">
        <f t="shared" ref="BN160:BN168" si="317">BM160-BL160</f>
        <v>0</v>
      </c>
      <c r="BP160" s="10"/>
      <c r="BQ160" s="42"/>
      <c r="BR160" s="42"/>
      <c r="BS160" s="8"/>
      <c r="BT160" s="8"/>
      <c r="BU160" s="8"/>
      <c r="BV160" s="8"/>
      <c r="BW160" s="10"/>
      <c r="BX160" s="10"/>
      <c r="BZ160" s="42"/>
      <c r="CA160" s="42"/>
      <c r="CB160" s="42"/>
      <c r="CC160" s="8"/>
      <c r="CD160" s="8"/>
      <c r="CE160" s="8"/>
      <c r="CF160" s="8"/>
      <c r="CG160" s="10"/>
      <c r="CH160" s="10"/>
      <c r="CJ160" s="10"/>
      <c r="CK160" s="42"/>
      <c r="CL160" s="42"/>
      <c r="CM160" s="8"/>
      <c r="CN160" s="8"/>
      <c r="CO160" s="8"/>
      <c r="CP160" s="8"/>
      <c r="CQ160" s="10"/>
      <c r="CR160" s="10"/>
      <c r="CT160" s="10"/>
      <c r="CU160" s="42"/>
      <c r="CV160" s="42"/>
      <c r="CW160" s="8"/>
      <c r="CX160" s="8"/>
      <c r="CY160" s="8"/>
      <c r="CZ160" s="8"/>
      <c r="DA160" s="10"/>
      <c r="DB160" s="10"/>
      <c r="DD160" s="10"/>
      <c r="DE160" s="42"/>
      <c r="DF160" s="42"/>
      <c r="DG160" s="8"/>
      <c r="DH160" s="8"/>
      <c r="DI160" s="8"/>
      <c r="DJ160" s="8"/>
      <c r="DK160" s="10">
        <f>SUMIF('BANCO AGO'!$B$2:$B$300,'EDC GENERAL'!$B160,'BANCO AGO'!$E$2:$E$300)</f>
        <v>0</v>
      </c>
      <c r="DL160" s="10">
        <f t="shared" si="288"/>
        <v>0</v>
      </c>
      <c r="DN160" s="42"/>
      <c r="DO160" s="42"/>
      <c r="DP160" s="42"/>
      <c r="DQ160" s="8">
        <f t="shared" ref="DQ160:DT168" si="318">DQ$4</f>
        <v>16</v>
      </c>
      <c r="DR160" s="8">
        <f t="shared" si="281"/>
        <v>0</v>
      </c>
      <c r="DS160" s="8">
        <f t="shared" si="318"/>
        <v>80</v>
      </c>
      <c r="DT160" s="8">
        <f t="shared" si="318"/>
        <v>63</v>
      </c>
      <c r="DU160" s="10">
        <f>SUMIF('BANCO SEP'!$B$2:$B$300,'EDC GENERAL'!$B160,'BANCO SEP'!$E$2:$E$300)</f>
        <v>0</v>
      </c>
      <c r="DV160" s="10">
        <f t="shared" si="282"/>
        <v>-143</v>
      </c>
      <c r="DX160" s="42"/>
      <c r="DY160" s="42"/>
      <c r="DZ160" s="42">
        <f t="shared" si="313"/>
        <v>0</v>
      </c>
      <c r="EA160" s="8">
        <f t="shared" ref="EA160:ED168" si="319">EA$4</f>
        <v>15</v>
      </c>
      <c r="EB160" s="8">
        <f t="shared" si="289"/>
        <v>0</v>
      </c>
      <c r="EC160" s="8">
        <f t="shared" si="319"/>
        <v>80</v>
      </c>
      <c r="ED160" s="8">
        <f t="shared" si="319"/>
        <v>64</v>
      </c>
      <c r="EE160" s="10">
        <f>SUMIF('BANCO OCT'!$B$2:$B$300,'EDC GENERAL'!$B160,'BANCO OCT'!$E$2:$E$300)</f>
        <v>0</v>
      </c>
      <c r="EF160" s="10">
        <f t="shared" si="290"/>
        <v>-144</v>
      </c>
      <c r="EG160" s="24"/>
      <c r="EH160" s="42"/>
      <c r="EI160" s="42"/>
      <c r="EJ160" s="42"/>
      <c r="EK160" s="8">
        <f t="shared" ref="EK160:EN168" si="320">EK$4</f>
        <v>13.01</v>
      </c>
      <c r="EL160" s="8">
        <f t="shared" si="276"/>
        <v>0</v>
      </c>
      <c r="EM160" s="8">
        <f t="shared" si="320"/>
        <v>80</v>
      </c>
      <c r="EN160" s="8">
        <f t="shared" si="320"/>
        <v>21.79</v>
      </c>
      <c r="EO160" s="10">
        <f>SUMIF('BANCO NOV'!$B$2:$B$300,'EDC GENERAL'!$B160,'BANCO NOV'!$E$2:$E$300)</f>
        <v>0</v>
      </c>
      <c r="EP160" s="10">
        <f t="shared" si="277"/>
        <v>-101.78999999999999</v>
      </c>
      <c r="ER160" s="42"/>
      <c r="ES160" s="42"/>
      <c r="ET160" s="42">
        <f t="shared" si="278"/>
        <v>0</v>
      </c>
      <c r="EU160" s="8">
        <f t="shared" ref="EU160:EX168" si="321">EU$4</f>
        <v>19.78</v>
      </c>
      <c r="EV160" s="8">
        <f t="shared" si="279"/>
        <v>0</v>
      </c>
      <c r="EW160" s="8">
        <f t="shared" si="321"/>
        <v>80</v>
      </c>
      <c r="EX160" s="8">
        <f t="shared" si="321"/>
        <v>62.02</v>
      </c>
      <c r="EY160" s="10">
        <f>SUMIF('BANCO DIC'!$B$2:$B$300,'EDC GENERAL'!$B160,'BANCO DIC'!$E$2:$E$300)</f>
        <v>0</v>
      </c>
      <c r="EZ160" s="10">
        <f t="shared" si="280"/>
        <v>-142.02000000000001</v>
      </c>
      <c r="FB160" s="74"/>
      <c r="FD160" s="24">
        <f t="shared" si="301"/>
        <v>383.79</v>
      </c>
      <c r="FE160" s="24">
        <f t="shared" si="300"/>
        <v>0</v>
      </c>
    </row>
    <row r="161" spans="1:161" ht="12" outlineLevel="1" thickBot="1" x14ac:dyDescent="0.3">
      <c r="A161" s="11"/>
      <c r="B161" s="74"/>
      <c r="C161" s="66"/>
      <c r="D161" s="12"/>
      <c r="E161" s="12"/>
      <c r="F161" s="63"/>
      <c r="G161" s="74"/>
      <c r="H161" s="74"/>
      <c r="I161" s="63"/>
      <c r="J161" s="66"/>
      <c r="L161" s="66"/>
      <c r="M161" s="12"/>
      <c r="N161" s="12"/>
      <c r="O161" s="63"/>
      <c r="P161" s="74"/>
      <c r="Q161" s="74"/>
      <c r="R161" s="63"/>
      <c r="S161" s="66"/>
      <c r="V161" s="13"/>
      <c r="W161" s="13"/>
      <c r="X161" s="13"/>
      <c r="Y161" s="13"/>
      <c r="Z161" s="13"/>
      <c r="AA161" s="13"/>
      <c r="AC161" s="74" t="s">
        <v>213</v>
      </c>
      <c r="AD161" s="8"/>
      <c r="AE161" s="8"/>
      <c r="AF161" s="8"/>
      <c r="AG161" s="8"/>
      <c r="AH161" s="8"/>
      <c r="AI161" s="10">
        <f t="shared" si="312"/>
        <v>0</v>
      </c>
      <c r="AJ161" s="74"/>
      <c r="AL161" s="10"/>
      <c r="AM161" s="42"/>
      <c r="AN161" s="42"/>
      <c r="AO161" s="8"/>
      <c r="AP161" s="8"/>
      <c r="AQ161" s="8"/>
      <c r="AR161" s="8"/>
      <c r="AS161" s="10">
        <f>SUMIF(ENERO!$B$2:$B$300,'EDC GENERAL'!$B161,ENERO!$E$2:$E$300)</f>
        <v>0</v>
      </c>
      <c r="AT161" s="10">
        <f t="shared" si="314"/>
        <v>0</v>
      </c>
      <c r="AV161" s="10"/>
      <c r="AW161" s="42"/>
      <c r="AX161" s="42"/>
      <c r="AY161" s="8">
        <f t="shared" si="315"/>
        <v>0</v>
      </c>
      <c r="AZ161" s="8">
        <f t="shared" si="293"/>
        <v>0</v>
      </c>
      <c r="BA161" s="8">
        <f t="shared" si="315"/>
        <v>0</v>
      </c>
      <c r="BB161" s="8">
        <f t="shared" si="315"/>
        <v>0</v>
      </c>
      <c r="BC161" s="10">
        <f>SUMIF('BANCO FEB'!$B$2:$B$300,'EDC GENERAL'!$B161,'BANCO FEB'!$E$2:$E$300)</f>
        <v>0</v>
      </c>
      <c r="BD161" s="10">
        <f t="shared" si="316"/>
        <v>0</v>
      </c>
      <c r="BF161" s="10"/>
      <c r="BG161" s="41"/>
      <c r="BH161" s="42"/>
      <c r="BI161" s="8"/>
      <c r="BJ161" s="8">
        <f t="shared" si="287"/>
        <v>0</v>
      </c>
      <c r="BK161" s="8"/>
      <c r="BL161" s="8"/>
      <c r="BM161" s="10">
        <f>SUMIF(ENERO!$B$2:$B$300,'EDC GENERAL'!$B161,ENERO!$E$2:$E$300)</f>
        <v>0</v>
      </c>
      <c r="BN161" s="10">
        <f t="shared" si="317"/>
        <v>0</v>
      </c>
      <c r="BP161" s="10"/>
      <c r="BQ161" s="42"/>
      <c r="BR161" s="42"/>
      <c r="BS161" s="8"/>
      <c r="BT161" s="8"/>
      <c r="BU161" s="8"/>
      <c r="BV161" s="8"/>
      <c r="BW161" s="10"/>
      <c r="BX161" s="10"/>
      <c r="BZ161" s="42"/>
      <c r="CA161" s="42"/>
      <c r="CB161" s="42"/>
      <c r="CC161" s="8"/>
      <c r="CD161" s="8"/>
      <c r="CE161" s="8"/>
      <c r="CF161" s="8"/>
      <c r="CG161" s="10"/>
      <c r="CH161" s="10"/>
      <c r="CJ161" s="10"/>
      <c r="CK161" s="42"/>
      <c r="CL161" s="42"/>
      <c r="CM161" s="8"/>
      <c r="CN161" s="8"/>
      <c r="CO161" s="8"/>
      <c r="CP161" s="8"/>
      <c r="CQ161" s="10"/>
      <c r="CR161" s="10"/>
      <c r="CT161" s="10"/>
      <c r="CU161" s="42"/>
      <c r="CV161" s="42"/>
      <c r="CW161" s="8"/>
      <c r="CX161" s="8"/>
      <c r="CY161" s="8"/>
      <c r="CZ161" s="8"/>
      <c r="DA161" s="10"/>
      <c r="DB161" s="10"/>
      <c r="DD161" s="10"/>
      <c r="DE161" s="42"/>
      <c r="DF161" s="42"/>
      <c r="DG161" s="8"/>
      <c r="DH161" s="8"/>
      <c r="DI161" s="8"/>
      <c r="DJ161" s="8"/>
      <c r="DK161" s="10">
        <f>SUMIF('BANCO AGO'!$B$2:$B$300,'EDC GENERAL'!$B161,'BANCO AGO'!$E$2:$E$300)</f>
        <v>0</v>
      </c>
      <c r="DL161" s="10">
        <f t="shared" si="288"/>
        <v>0</v>
      </c>
      <c r="DN161" s="42"/>
      <c r="DO161" s="42"/>
      <c r="DP161" s="42"/>
      <c r="DQ161" s="8">
        <f t="shared" si="318"/>
        <v>16</v>
      </c>
      <c r="DR161" s="8">
        <f t="shared" si="281"/>
        <v>0</v>
      </c>
      <c r="DS161" s="8">
        <f t="shared" si="318"/>
        <v>80</v>
      </c>
      <c r="DT161" s="8">
        <f t="shared" si="318"/>
        <v>63</v>
      </c>
      <c r="DU161" s="10">
        <f>SUMIF('BANCO SEP'!$B$2:$B$300,'EDC GENERAL'!$B161,'BANCO SEP'!$E$2:$E$300)</f>
        <v>0</v>
      </c>
      <c r="DV161" s="10">
        <f t="shared" si="282"/>
        <v>-143</v>
      </c>
      <c r="DX161" s="42"/>
      <c r="DY161" s="42"/>
      <c r="DZ161" s="42">
        <f t="shared" si="313"/>
        <v>0</v>
      </c>
      <c r="EA161" s="8">
        <f t="shared" si="319"/>
        <v>15</v>
      </c>
      <c r="EB161" s="8">
        <f t="shared" si="289"/>
        <v>0</v>
      </c>
      <c r="EC161" s="8">
        <f t="shared" si="319"/>
        <v>80</v>
      </c>
      <c r="ED161" s="8">
        <f t="shared" si="319"/>
        <v>64</v>
      </c>
      <c r="EE161" s="10">
        <f>SUMIF('BANCO OCT'!$B$2:$B$300,'EDC GENERAL'!$B161,'BANCO OCT'!$E$2:$E$300)</f>
        <v>0</v>
      </c>
      <c r="EF161" s="10">
        <f t="shared" si="290"/>
        <v>-144</v>
      </c>
      <c r="EG161" s="24"/>
      <c r="EH161" s="42"/>
      <c r="EI161" s="42"/>
      <c r="EJ161" s="42"/>
      <c r="EK161" s="8">
        <f t="shared" si="320"/>
        <v>13.01</v>
      </c>
      <c r="EL161" s="8">
        <f t="shared" si="276"/>
        <v>0</v>
      </c>
      <c r="EM161" s="8">
        <f t="shared" si="320"/>
        <v>80</v>
      </c>
      <c r="EN161" s="8">
        <f t="shared" si="320"/>
        <v>21.79</v>
      </c>
      <c r="EO161" s="10">
        <f>SUMIF('BANCO NOV'!$B$2:$B$300,'EDC GENERAL'!$B161,'BANCO NOV'!$E$2:$E$300)</f>
        <v>0</v>
      </c>
      <c r="EP161" s="10">
        <f t="shared" si="277"/>
        <v>-101.78999999999999</v>
      </c>
      <c r="ER161" s="42"/>
      <c r="ES161" s="42"/>
      <c r="ET161" s="42">
        <f t="shared" si="278"/>
        <v>0</v>
      </c>
      <c r="EU161" s="8">
        <f t="shared" si="321"/>
        <v>19.78</v>
      </c>
      <c r="EV161" s="8">
        <f t="shared" si="279"/>
        <v>0</v>
      </c>
      <c r="EW161" s="8">
        <f t="shared" si="321"/>
        <v>80</v>
      </c>
      <c r="EX161" s="8">
        <f t="shared" si="321"/>
        <v>62.02</v>
      </c>
      <c r="EY161" s="10">
        <f>SUMIF('BANCO DIC'!$B$2:$B$300,'EDC GENERAL'!$B161,'BANCO DIC'!$E$2:$E$300)</f>
        <v>0</v>
      </c>
      <c r="EZ161" s="10">
        <f t="shared" si="280"/>
        <v>-142.02000000000001</v>
      </c>
      <c r="FB161" s="74"/>
      <c r="FD161" s="24">
        <f t="shared" si="301"/>
        <v>383.79</v>
      </c>
      <c r="FE161" s="24">
        <f t="shared" si="300"/>
        <v>0</v>
      </c>
    </row>
    <row r="162" spans="1:161" ht="12" outlineLevel="1" thickBot="1" x14ac:dyDescent="0.3">
      <c r="A162" s="11"/>
      <c r="B162" s="74"/>
      <c r="C162" s="66"/>
      <c r="D162" s="12"/>
      <c r="E162" s="12"/>
      <c r="F162" s="63"/>
      <c r="G162" s="74"/>
      <c r="H162" s="74"/>
      <c r="I162" s="63"/>
      <c r="J162" s="66"/>
      <c r="L162" s="66"/>
      <c r="M162" s="12"/>
      <c r="N162" s="12"/>
      <c r="O162" s="63"/>
      <c r="P162" s="74"/>
      <c r="Q162" s="74"/>
      <c r="R162" s="63"/>
      <c r="S162" s="66"/>
      <c r="V162" s="13"/>
      <c r="W162" s="13"/>
      <c r="X162" s="13"/>
      <c r="Y162" s="13"/>
      <c r="Z162" s="13"/>
      <c r="AA162" s="13"/>
      <c r="AC162" s="74" t="s">
        <v>552</v>
      </c>
      <c r="AD162" s="8"/>
      <c r="AE162" s="8"/>
      <c r="AF162" s="8"/>
      <c r="AG162" s="8"/>
      <c r="AH162" s="8"/>
      <c r="AI162" s="10">
        <f t="shared" si="312"/>
        <v>0</v>
      </c>
      <c r="AJ162" s="74"/>
      <c r="AL162" s="10"/>
      <c r="AM162" s="42"/>
      <c r="AN162" s="42"/>
      <c r="AO162" s="8"/>
      <c r="AP162" s="8"/>
      <c r="AQ162" s="8"/>
      <c r="AR162" s="8"/>
      <c r="AS162" s="10">
        <f>SUMIF(ENERO!$B$2:$B$300,'EDC GENERAL'!$B162,ENERO!$E$2:$E$300)</f>
        <v>0</v>
      </c>
      <c r="AT162" s="10">
        <f t="shared" si="314"/>
        <v>0</v>
      </c>
      <c r="AV162" s="10"/>
      <c r="AW162" s="42"/>
      <c r="AX162" s="42"/>
      <c r="AY162" s="8">
        <f t="shared" si="315"/>
        <v>0</v>
      </c>
      <c r="AZ162" s="8">
        <f t="shared" si="293"/>
        <v>0</v>
      </c>
      <c r="BA162" s="8">
        <f t="shared" si="315"/>
        <v>0</v>
      </c>
      <c r="BB162" s="8">
        <f t="shared" si="315"/>
        <v>0</v>
      </c>
      <c r="BC162" s="10">
        <f>SUMIF('BANCO FEB'!$B$2:$B$300,'EDC GENERAL'!$B162,'BANCO FEB'!$E$2:$E$300)</f>
        <v>0</v>
      </c>
      <c r="BD162" s="10">
        <f t="shared" si="316"/>
        <v>0</v>
      </c>
      <c r="BF162" s="10"/>
      <c r="BG162" s="41"/>
      <c r="BH162" s="42"/>
      <c r="BI162" s="8"/>
      <c r="BJ162" s="8">
        <f t="shared" si="287"/>
        <v>0</v>
      </c>
      <c r="BK162" s="8"/>
      <c r="BL162" s="8"/>
      <c r="BM162" s="10">
        <f>SUMIF(ENERO!$B$2:$B$300,'EDC GENERAL'!$B162,ENERO!$E$2:$E$300)</f>
        <v>0</v>
      </c>
      <c r="BN162" s="10">
        <f t="shared" si="317"/>
        <v>0</v>
      </c>
      <c r="BP162" s="10"/>
      <c r="BQ162" s="42"/>
      <c r="BR162" s="42"/>
      <c r="BS162" s="8"/>
      <c r="BT162" s="8"/>
      <c r="BU162" s="8"/>
      <c r="BV162" s="8"/>
      <c r="BW162" s="10"/>
      <c r="BX162" s="10"/>
      <c r="BZ162" s="10"/>
      <c r="CA162" s="42"/>
      <c r="CB162" s="42"/>
      <c r="CC162" s="8"/>
      <c r="CD162" s="8"/>
      <c r="CE162" s="8"/>
      <c r="CF162" s="8"/>
      <c r="CG162" s="10"/>
      <c r="CH162" s="10"/>
      <c r="CJ162" s="10"/>
      <c r="CK162" s="42"/>
      <c r="CL162" s="42"/>
      <c r="CM162" s="8"/>
      <c r="CN162" s="8"/>
      <c r="CO162" s="8"/>
      <c r="CP162" s="8"/>
      <c r="CQ162" s="10"/>
      <c r="CR162" s="10"/>
      <c r="CT162" s="10"/>
      <c r="CU162" s="42"/>
      <c r="CV162" s="42"/>
      <c r="CW162" s="8"/>
      <c r="CX162" s="8"/>
      <c r="CY162" s="8"/>
      <c r="CZ162" s="8"/>
      <c r="DA162" s="10"/>
      <c r="DB162" s="10"/>
      <c r="DD162" s="10"/>
      <c r="DE162" s="42"/>
      <c r="DF162" s="42"/>
      <c r="DG162" s="8"/>
      <c r="DH162" s="8"/>
      <c r="DI162" s="8"/>
      <c r="DJ162" s="8"/>
      <c r="DK162" s="10">
        <f>SUMIF('BANCO AGO'!$B$2:$B$300,'EDC GENERAL'!$B162,'BANCO AGO'!$E$2:$E$300)</f>
        <v>0</v>
      </c>
      <c r="DL162" s="10">
        <f t="shared" si="288"/>
        <v>0</v>
      </c>
      <c r="DN162" s="42"/>
      <c r="DO162" s="42"/>
      <c r="DP162" s="42"/>
      <c r="DQ162" s="8">
        <f t="shared" si="318"/>
        <v>16</v>
      </c>
      <c r="DR162" s="8">
        <f t="shared" si="281"/>
        <v>0</v>
      </c>
      <c r="DS162" s="8">
        <f t="shared" si="318"/>
        <v>80</v>
      </c>
      <c r="DT162" s="8">
        <f t="shared" si="318"/>
        <v>63</v>
      </c>
      <c r="DU162" s="10">
        <f>SUMIF('BANCO SEP'!$B$2:$B$300,'EDC GENERAL'!$B162,'BANCO SEP'!$E$2:$E$300)</f>
        <v>0</v>
      </c>
      <c r="DV162" s="10">
        <f t="shared" si="282"/>
        <v>-143</v>
      </c>
      <c r="DX162" s="42"/>
      <c r="DY162" s="42"/>
      <c r="DZ162" s="42">
        <f t="shared" si="313"/>
        <v>0</v>
      </c>
      <c r="EA162" s="8">
        <f t="shared" si="319"/>
        <v>15</v>
      </c>
      <c r="EB162" s="8">
        <f t="shared" si="289"/>
        <v>0</v>
      </c>
      <c r="EC162" s="8">
        <f t="shared" si="319"/>
        <v>80</v>
      </c>
      <c r="ED162" s="8">
        <f t="shared" si="319"/>
        <v>64</v>
      </c>
      <c r="EE162" s="10">
        <f>SUMIF('BANCO OCT'!$B$2:$B$300,'EDC GENERAL'!$B162,'BANCO OCT'!$E$2:$E$300)</f>
        <v>0</v>
      </c>
      <c r="EF162" s="10">
        <f t="shared" si="290"/>
        <v>-144</v>
      </c>
      <c r="EG162" s="24"/>
      <c r="EH162" s="42"/>
      <c r="EI162" s="42"/>
      <c r="EJ162" s="42"/>
      <c r="EK162" s="8">
        <f t="shared" si="320"/>
        <v>13.01</v>
      </c>
      <c r="EL162" s="8">
        <f t="shared" si="276"/>
        <v>0</v>
      </c>
      <c r="EM162" s="8">
        <f t="shared" si="320"/>
        <v>80</v>
      </c>
      <c r="EN162" s="8">
        <f t="shared" si="320"/>
        <v>21.79</v>
      </c>
      <c r="EO162" s="10">
        <f>SUMIF('BANCO NOV'!$B$2:$B$300,'EDC GENERAL'!$B162,'BANCO NOV'!$E$2:$E$300)</f>
        <v>0</v>
      </c>
      <c r="EP162" s="10">
        <f t="shared" si="277"/>
        <v>-101.78999999999999</v>
      </c>
      <c r="ER162" s="42"/>
      <c r="ES162" s="42"/>
      <c r="ET162" s="42">
        <f t="shared" si="278"/>
        <v>0</v>
      </c>
      <c r="EU162" s="8">
        <f t="shared" si="321"/>
        <v>19.78</v>
      </c>
      <c r="EV162" s="8">
        <f t="shared" si="279"/>
        <v>0</v>
      </c>
      <c r="EW162" s="8">
        <f t="shared" si="321"/>
        <v>80</v>
      </c>
      <c r="EX162" s="8">
        <f t="shared" si="321"/>
        <v>62.02</v>
      </c>
      <c r="EY162" s="10">
        <f>SUMIF('BANCO DIC'!$B$2:$B$300,'EDC GENERAL'!$B162,'BANCO DIC'!$E$2:$E$300)</f>
        <v>0</v>
      </c>
      <c r="EZ162" s="10">
        <f t="shared" si="280"/>
        <v>-142.02000000000001</v>
      </c>
      <c r="FB162" s="74"/>
      <c r="FD162" s="24">
        <f t="shared" si="301"/>
        <v>383.79</v>
      </c>
      <c r="FE162" s="24">
        <f t="shared" si="300"/>
        <v>0</v>
      </c>
    </row>
    <row r="163" spans="1:161" ht="12" outlineLevel="1" thickBot="1" x14ac:dyDescent="0.3">
      <c r="A163" s="11"/>
      <c r="B163" s="74"/>
      <c r="C163" s="66"/>
      <c r="D163" s="12"/>
      <c r="E163" s="12"/>
      <c r="F163" s="63"/>
      <c r="G163" s="74"/>
      <c r="H163" s="74"/>
      <c r="I163" s="63"/>
      <c r="J163" s="66"/>
      <c r="L163" s="66"/>
      <c r="M163" s="12"/>
      <c r="N163" s="12"/>
      <c r="O163" s="63"/>
      <c r="P163" s="74"/>
      <c r="Q163" s="74"/>
      <c r="R163" s="63"/>
      <c r="S163" s="66"/>
      <c r="V163" s="13"/>
      <c r="W163" s="13"/>
      <c r="X163" s="13"/>
      <c r="Y163" s="13"/>
      <c r="Z163" s="13"/>
      <c r="AA163" s="13"/>
      <c r="AC163" s="74" t="s">
        <v>553</v>
      </c>
      <c r="AD163" s="8"/>
      <c r="AE163" s="8"/>
      <c r="AF163" s="8"/>
      <c r="AG163" s="8"/>
      <c r="AH163" s="8"/>
      <c r="AI163" s="10">
        <f t="shared" si="312"/>
        <v>0</v>
      </c>
      <c r="AJ163" s="74"/>
      <c r="AL163" s="10"/>
      <c r="AM163" s="42"/>
      <c r="AN163" s="42"/>
      <c r="AO163" s="8"/>
      <c r="AP163" s="8"/>
      <c r="AQ163" s="8"/>
      <c r="AR163" s="8"/>
      <c r="AS163" s="10">
        <f>SUMIF(ENERO!$B$2:$B$300,'EDC GENERAL'!$B163,ENERO!$E$2:$E$300)</f>
        <v>0</v>
      </c>
      <c r="AT163" s="10">
        <f t="shared" si="314"/>
        <v>0</v>
      </c>
      <c r="AV163" s="10"/>
      <c r="AW163" s="42"/>
      <c r="AX163" s="42"/>
      <c r="AY163" s="8">
        <f t="shared" si="315"/>
        <v>0</v>
      </c>
      <c r="AZ163" s="8">
        <f t="shared" si="293"/>
        <v>0</v>
      </c>
      <c r="BA163" s="8">
        <f t="shared" si="315"/>
        <v>0</v>
      </c>
      <c r="BB163" s="8">
        <f t="shared" si="315"/>
        <v>0</v>
      </c>
      <c r="BC163" s="10">
        <f>SUMIF('BANCO FEB'!$B$2:$B$300,'EDC GENERAL'!$B163,'BANCO FEB'!$E$2:$E$300)</f>
        <v>0</v>
      </c>
      <c r="BD163" s="10">
        <f t="shared" si="316"/>
        <v>0</v>
      </c>
      <c r="BF163" s="10"/>
      <c r="BG163" s="41"/>
      <c r="BH163" s="42"/>
      <c r="BI163" s="8"/>
      <c r="BJ163" s="8">
        <f t="shared" si="287"/>
        <v>0</v>
      </c>
      <c r="BK163" s="8"/>
      <c r="BL163" s="8"/>
      <c r="BM163" s="10">
        <f>SUMIF(ENERO!$B$2:$B$300,'EDC GENERAL'!$B163,ENERO!$E$2:$E$300)</f>
        <v>0</v>
      </c>
      <c r="BN163" s="10">
        <f t="shared" si="317"/>
        <v>0</v>
      </c>
      <c r="BP163" s="10"/>
      <c r="BQ163" s="42"/>
      <c r="BR163" s="42"/>
      <c r="BS163" s="8"/>
      <c r="BT163" s="8"/>
      <c r="BU163" s="8"/>
      <c r="BV163" s="8"/>
      <c r="BW163" s="10"/>
      <c r="BX163" s="10"/>
      <c r="BZ163" s="10"/>
      <c r="CA163" s="42"/>
      <c r="CB163" s="42"/>
      <c r="CC163" s="8"/>
      <c r="CD163" s="8"/>
      <c r="CE163" s="8"/>
      <c r="CF163" s="8"/>
      <c r="CG163" s="10"/>
      <c r="CH163" s="10"/>
      <c r="CJ163" s="10"/>
      <c r="CK163" s="42"/>
      <c r="CL163" s="42"/>
      <c r="CM163" s="8"/>
      <c r="CN163" s="8"/>
      <c r="CO163" s="8"/>
      <c r="CP163" s="8"/>
      <c r="CQ163" s="10"/>
      <c r="CR163" s="10"/>
      <c r="CT163" s="10"/>
      <c r="CU163" s="42"/>
      <c r="CV163" s="42"/>
      <c r="CW163" s="8"/>
      <c r="CX163" s="8"/>
      <c r="CY163" s="8"/>
      <c r="CZ163" s="8"/>
      <c r="DA163" s="10"/>
      <c r="DB163" s="10"/>
      <c r="DD163" s="10"/>
      <c r="DE163" s="42"/>
      <c r="DF163" s="42"/>
      <c r="DG163" s="8"/>
      <c r="DH163" s="8"/>
      <c r="DI163" s="8"/>
      <c r="DJ163" s="8"/>
      <c r="DK163" s="10">
        <f>SUMIF('BANCO AGO'!$B$2:$B$300,'EDC GENERAL'!$B163,'BANCO AGO'!$E$2:$E$300)</f>
        <v>0</v>
      </c>
      <c r="DL163" s="10">
        <f t="shared" si="288"/>
        <v>0</v>
      </c>
      <c r="DN163" s="42"/>
      <c r="DO163" s="42"/>
      <c r="DP163" s="42"/>
      <c r="DQ163" s="8">
        <f t="shared" si="318"/>
        <v>16</v>
      </c>
      <c r="DR163" s="8">
        <f t="shared" si="281"/>
        <v>0</v>
      </c>
      <c r="DS163" s="8">
        <f t="shared" si="318"/>
        <v>80</v>
      </c>
      <c r="DT163" s="8">
        <f t="shared" si="318"/>
        <v>63</v>
      </c>
      <c r="DU163" s="10">
        <f>SUMIF('BANCO SEP'!$B$2:$B$300,'EDC GENERAL'!$B163,'BANCO SEP'!$E$2:$E$300)</f>
        <v>0</v>
      </c>
      <c r="DV163" s="10">
        <f t="shared" si="282"/>
        <v>-143</v>
      </c>
      <c r="DX163" s="42"/>
      <c r="DY163" s="42"/>
      <c r="DZ163" s="42">
        <f t="shared" si="313"/>
        <v>0</v>
      </c>
      <c r="EA163" s="8">
        <f t="shared" si="319"/>
        <v>15</v>
      </c>
      <c r="EB163" s="8">
        <f t="shared" si="289"/>
        <v>0</v>
      </c>
      <c r="EC163" s="8">
        <f t="shared" si="319"/>
        <v>80</v>
      </c>
      <c r="ED163" s="8">
        <f t="shared" si="319"/>
        <v>64</v>
      </c>
      <c r="EE163" s="10">
        <f>SUMIF('BANCO OCT'!$B$2:$B$300,'EDC GENERAL'!$B163,'BANCO OCT'!$E$2:$E$300)</f>
        <v>0</v>
      </c>
      <c r="EF163" s="10">
        <f t="shared" si="290"/>
        <v>-144</v>
      </c>
      <c r="EG163" s="24"/>
      <c r="EH163" s="42"/>
      <c r="EI163" s="42"/>
      <c r="EJ163" s="42"/>
      <c r="EK163" s="8">
        <f t="shared" si="320"/>
        <v>13.01</v>
      </c>
      <c r="EL163" s="8">
        <f t="shared" si="276"/>
        <v>0</v>
      </c>
      <c r="EM163" s="8">
        <f t="shared" si="320"/>
        <v>80</v>
      </c>
      <c r="EN163" s="8">
        <f t="shared" si="320"/>
        <v>21.79</v>
      </c>
      <c r="EO163" s="10">
        <f>SUMIF('BANCO NOV'!$B$2:$B$300,'EDC GENERAL'!$B163,'BANCO NOV'!$E$2:$E$300)</f>
        <v>0</v>
      </c>
      <c r="EP163" s="10">
        <f t="shared" si="277"/>
        <v>-101.78999999999999</v>
      </c>
      <c r="ER163" s="42"/>
      <c r="ES163" s="42"/>
      <c r="ET163" s="42">
        <f t="shared" si="278"/>
        <v>0</v>
      </c>
      <c r="EU163" s="8">
        <f t="shared" si="321"/>
        <v>19.78</v>
      </c>
      <c r="EV163" s="8">
        <f t="shared" si="279"/>
        <v>0</v>
      </c>
      <c r="EW163" s="8">
        <f t="shared" si="321"/>
        <v>80</v>
      </c>
      <c r="EX163" s="8">
        <f t="shared" si="321"/>
        <v>62.02</v>
      </c>
      <c r="EY163" s="10">
        <f>SUMIF('BANCO DIC'!$B$2:$B$300,'EDC GENERAL'!$B163,'BANCO DIC'!$E$2:$E$300)</f>
        <v>0</v>
      </c>
      <c r="EZ163" s="10">
        <f t="shared" si="280"/>
        <v>-142.02000000000001</v>
      </c>
      <c r="FB163" s="74"/>
      <c r="FD163" s="24">
        <f t="shared" si="301"/>
        <v>383.79</v>
      </c>
      <c r="FE163" s="24">
        <f t="shared" si="300"/>
        <v>0</v>
      </c>
    </row>
    <row r="164" spans="1:161" ht="12" outlineLevel="1" thickBot="1" x14ac:dyDescent="0.3">
      <c r="A164" s="11"/>
      <c r="B164" s="74"/>
      <c r="C164" s="66"/>
      <c r="D164" s="12"/>
      <c r="E164" s="12"/>
      <c r="F164" s="63"/>
      <c r="G164" s="74"/>
      <c r="H164" s="74"/>
      <c r="I164" s="63"/>
      <c r="J164" s="66"/>
      <c r="L164" s="66"/>
      <c r="M164" s="12"/>
      <c r="N164" s="12"/>
      <c r="O164" s="63"/>
      <c r="P164" s="74"/>
      <c r="Q164" s="74"/>
      <c r="R164" s="63"/>
      <c r="S164" s="66"/>
      <c r="V164" s="13"/>
      <c r="W164" s="13"/>
      <c r="X164" s="13"/>
      <c r="Y164" s="13"/>
      <c r="Z164" s="13"/>
      <c r="AA164" s="13"/>
      <c r="AC164" s="74" t="s">
        <v>554</v>
      </c>
      <c r="AD164" s="8"/>
      <c r="AE164" s="8"/>
      <c r="AF164" s="8"/>
      <c r="AG164" s="8"/>
      <c r="AH164" s="8"/>
      <c r="AI164" s="10">
        <f t="shared" si="312"/>
        <v>0</v>
      </c>
      <c r="AJ164" s="74"/>
      <c r="AL164" s="10"/>
      <c r="AM164" s="42"/>
      <c r="AN164" s="42"/>
      <c r="AO164" s="8"/>
      <c r="AP164" s="8"/>
      <c r="AQ164" s="8"/>
      <c r="AR164" s="8"/>
      <c r="AS164" s="10">
        <f>SUMIF(ENERO!$B$2:$B$300,'EDC GENERAL'!$B164,ENERO!$E$2:$E$300)</f>
        <v>0</v>
      </c>
      <c r="AT164" s="10">
        <f t="shared" si="314"/>
        <v>0</v>
      </c>
      <c r="AV164" s="10"/>
      <c r="AW164" s="42"/>
      <c r="AX164" s="42"/>
      <c r="AY164" s="8">
        <f t="shared" si="315"/>
        <v>0</v>
      </c>
      <c r="AZ164" s="8">
        <f t="shared" si="293"/>
        <v>0</v>
      </c>
      <c r="BA164" s="8">
        <f t="shared" si="315"/>
        <v>0</v>
      </c>
      <c r="BB164" s="8">
        <f t="shared" si="315"/>
        <v>0</v>
      </c>
      <c r="BC164" s="10">
        <f>SUMIF('BANCO FEB'!$B$2:$B$300,'EDC GENERAL'!$B164,'BANCO FEB'!$E$2:$E$300)</f>
        <v>0</v>
      </c>
      <c r="BD164" s="10">
        <f t="shared" si="316"/>
        <v>0</v>
      </c>
      <c r="BF164" s="10"/>
      <c r="BG164" s="41"/>
      <c r="BH164" s="42"/>
      <c r="BI164" s="8"/>
      <c r="BJ164" s="8">
        <f t="shared" si="287"/>
        <v>0</v>
      </c>
      <c r="BK164" s="8"/>
      <c r="BL164" s="8"/>
      <c r="BM164" s="10">
        <f>SUMIF(ENERO!$B$2:$B$300,'EDC GENERAL'!$B164,ENERO!$E$2:$E$300)</f>
        <v>0</v>
      </c>
      <c r="BN164" s="10">
        <f t="shared" si="317"/>
        <v>0</v>
      </c>
      <c r="BP164" s="10"/>
      <c r="BQ164" s="42"/>
      <c r="BR164" s="42"/>
      <c r="BS164" s="8">
        <f t="shared" ref="BS164:BV168" si="322">BS$4</f>
        <v>0</v>
      </c>
      <c r="BT164" s="8">
        <f t="shared" ref="BT164:BT175" si="323">BR164*BS164</f>
        <v>0</v>
      </c>
      <c r="BU164" s="8">
        <f t="shared" si="322"/>
        <v>0</v>
      </c>
      <c r="BV164" s="8">
        <f t="shared" si="322"/>
        <v>0</v>
      </c>
      <c r="BW164" s="10">
        <f>SUMIF('BANCO ABR'!$B$2:$B$300,'EDC GENERAL'!$B164,'BANCO ABR'!$E$2:$E$300)</f>
        <v>0</v>
      </c>
      <c r="BX164" s="10">
        <f>BW164-BV164</f>
        <v>0</v>
      </c>
      <c r="BZ164" s="10"/>
      <c r="CA164" s="42"/>
      <c r="CB164" s="42"/>
      <c r="CC164" s="8">
        <f t="shared" ref="CC164:CF168" si="324">CC$4</f>
        <v>17</v>
      </c>
      <c r="CD164" s="8">
        <f t="shared" ref="CD164:CD175" si="325">CB164*CC164</f>
        <v>0</v>
      </c>
      <c r="CE164" s="8"/>
      <c r="CF164" s="8">
        <f t="shared" si="324"/>
        <v>0</v>
      </c>
      <c r="CG164" s="10">
        <f>SUMIF('BANCO MAY'!$B$2:$B$300,'EDC GENERAL'!$B164,'BANCO MAY'!$E$2:$E$300)</f>
        <v>0</v>
      </c>
      <c r="CH164" s="10">
        <f>CG164-CF164</f>
        <v>0</v>
      </c>
      <c r="CJ164" s="10"/>
      <c r="CK164" s="42"/>
      <c r="CL164" s="42"/>
      <c r="CM164" s="8">
        <f t="shared" ref="CM164:CP168" si="326">CM$4</f>
        <v>16</v>
      </c>
      <c r="CN164" s="8">
        <f t="shared" ref="CN164:CN175" si="327">CL164*CM164</f>
        <v>0</v>
      </c>
      <c r="CO164" s="8">
        <f t="shared" si="326"/>
        <v>0</v>
      </c>
      <c r="CP164" s="8">
        <f t="shared" si="326"/>
        <v>0</v>
      </c>
      <c r="CQ164" s="10">
        <f>SUMIF('BANCO JUN'!$B$2:$B$300,'EDC GENERAL'!$B164,'BANCO JUN'!$E$2:$E$300)</f>
        <v>0</v>
      </c>
      <c r="CR164" s="10">
        <f>CQ164-CP164</f>
        <v>0</v>
      </c>
      <c r="CT164" s="10"/>
      <c r="CU164" s="42"/>
      <c r="CV164" s="42"/>
      <c r="CW164" s="8">
        <f t="shared" ref="CW164:CZ168" si="328">CW$4</f>
        <v>17</v>
      </c>
      <c r="CX164" s="8">
        <f t="shared" ref="CX164:CX175" si="329">CV164*CW164</f>
        <v>0</v>
      </c>
      <c r="CY164" s="8">
        <f t="shared" si="328"/>
        <v>80</v>
      </c>
      <c r="CZ164" s="8">
        <f t="shared" si="328"/>
        <v>49</v>
      </c>
      <c r="DA164" s="10">
        <f>SUMIF('BANCO JUL'!$B$2:$B$300,'EDC GENERAL'!$B164,'BANCO JUL'!$E$2:$E$300)</f>
        <v>0</v>
      </c>
      <c r="DB164" s="10">
        <f>DA164-CZ164</f>
        <v>-49</v>
      </c>
      <c r="DD164" s="10"/>
      <c r="DE164" s="42"/>
      <c r="DF164" s="42"/>
      <c r="DG164" s="8">
        <f t="shared" ref="DG164:DJ168" si="330">DG$4</f>
        <v>15</v>
      </c>
      <c r="DH164" s="8">
        <f t="shared" ref="DH164:DH197" si="331">DF164*DG164</f>
        <v>0</v>
      </c>
      <c r="DI164" s="8">
        <f t="shared" si="330"/>
        <v>80</v>
      </c>
      <c r="DJ164" s="8">
        <f t="shared" si="330"/>
        <v>17</v>
      </c>
      <c r="DK164" s="10">
        <f>SUMIF('BANCO AGO'!$B$2:$B$300,'EDC GENERAL'!$B164,'BANCO AGO'!$E$2:$E$300)</f>
        <v>0</v>
      </c>
      <c r="DL164" s="10">
        <f t="shared" si="288"/>
        <v>-97</v>
      </c>
      <c r="DN164" s="42">
        <f t="shared" ref="DN164:DN197" si="332">DE164</f>
        <v>0</v>
      </c>
      <c r="DO164" s="42"/>
      <c r="DP164" s="42">
        <f t="shared" ref="DP164:DP197" si="333">DO164-DN164</f>
        <v>0</v>
      </c>
      <c r="DQ164" s="8">
        <f t="shared" si="318"/>
        <v>16</v>
      </c>
      <c r="DR164" s="8">
        <f t="shared" si="281"/>
        <v>0</v>
      </c>
      <c r="DS164" s="8">
        <f t="shared" si="318"/>
        <v>80</v>
      </c>
      <c r="DT164" s="8">
        <f t="shared" si="318"/>
        <v>63</v>
      </c>
      <c r="DU164" s="10">
        <f>SUMIF('BANCO SEP'!$B$2:$B$300,'EDC GENERAL'!$B164,'BANCO SEP'!$E$2:$E$300)</f>
        <v>0</v>
      </c>
      <c r="DV164" s="10">
        <f t="shared" si="282"/>
        <v>-143</v>
      </c>
      <c r="DX164" s="42"/>
      <c r="DY164" s="42"/>
      <c r="DZ164" s="42">
        <f t="shared" si="313"/>
        <v>0</v>
      </c>
      <c r="EA164" s="8">
        <f t="shared" si="319"/>
        <v>15</v>
      </c>
      <c r="EB164" s="8">
        <f t="shared" si="289"/>
        <v>0</v>
      </c>
      <c r="EC164" s="8">
        <f t="shared" si="319"/>
        <v>80</v>
      </c>
      <c r="ED164" s="8">
        <f t="shared" si="319"/>
        <v>64</v>
      </c>
      <c r="EE164" s="10">
        <f>SUMIF('BANCO OCT'!$B$2:$B$300,'EDC GENERAL'!$B164,'BANCO OCT'!$E$2:$E$300)</f>
        <v>0</v>
      </c>
      <c r="EF164" s="10">
        <f t="shared" si="290"/>
        <v>-144</v>
      </c>
      <c r="EG164" s="24"/>
      <c r="EH164" s="42"/>
      <c r="EI164" s="42"/>
      <c r="EJ164" s="42"/>
      <c r="EK164" s="8">
        <f t="shared" si="320"/>
        <v>13.01</v>
      </c>
      <c r="EL164" s="8">
        <f t="shared" si="276"/>
        <v>0</v>
      </c>
      <c r="EM164" s="8">
        <f t="shared" si="320"/>
        <v>80</v>
      </c>
      <c r="EN164" s="8">
        <f t="shared" si="320"/>
        <v>21.79</v>
      </c>
      <c r="EO164" s="10">
        <f>SUMIF('BANCO NOV'!$B$2:$B$300,'EDC GENERAL'!$B164,'BANCO NOV'!$E$2:$E$300)</f>
        <v>0</v>
      </c>
      <c r="EP164" s="10">
        <f t="shared" si="277"/>
        <v>-101.78999999999999</v>
      </c>
      <c r="ER164" s="42"/>
      <c r="ES164" s="42"/>
      <c r="ET164" s="42">
        <f t="shared" si="278"/>
        <v>0</v>
      </c>
      <c r="EU164" s="8">
        <f t="shared" si="321"/>
        <v>19.78</v>
      </c>
      <c r="EV164" s="8">
        <f t="shared" si="279"/>
        <v>0</v>
      </c>
      <c r="EW164" s="8">
        <f t="shared" si="321"/>
        <v>80</v>
      </c>
      <c r="EX164" s="8">
        <f t="shared" si="321"/>
        <v>62.02</v>
      </c>
      <c r="EY164" s="10">
        <f>SUMIF('BANCO DIC'!$B$2:$B$300,'EDC GENERAL'!$B164,'BANCO DIC'!$E$2:$E$300)</f>
        <v>0</v>
      </c>
      <c r="EZ164" s="10">
        <f t="shared" si="280"/>
        <v>-142.02000000000001</v>
      </c>
      <c r="FB164" s="74"/>
      <c r="FD164" s="24">
        <f t="shared" si="301"/>
        <v>608.79</v>
      </c>
      <c r="FE164" s="24">
        <f t="shared" si="300"/>
        <v>0</v>
      </c>
    </row>
    <row r="165" spans="1:161" ht="12" outlineLevel="1" thickBot="1" x14ac:dyDescent="0.3">
      <c r="A165" s="11"/>
      <c r="B165" s="74"/>
      <c r="C165" s="66"/>
      <c r="D165" s="12"/>
      <c r="E165" s="12"/>
      <c r="F165" s="63"/>
      <c r="G165" s="74"/>
      <c r="H165" s="74"/>
      <c r="I165" s="63"/>
      <c r="J165" s="66"/>
      <c r="L165" s="66"/>
      <c r="M165" s="12"/>
      <c r="N165" s="12"/>
      <c r="O165" s="63"/>
      <c r="P165" s="74"/>
      <c r="Q165" s="74"/>
      <c r="R165" s="63"/>
      <c r="S165" s="66"/>
      <c r="V165" s="13"/>
      <c r="W165" s="13"/>
      <c r="X165" s="13"/>
      <c r="Y165" s="13"/>
      <c r="Z165" s="13"/>
      <c r="AA165" s="13"/>
      <c r="AC165" s="74" t="s">
        <v>555</v>
      </c>
      <c r="AD165" s="8"/>
      <c r="AE165" s="8"/>
      <c r="AF165" s="8"/>
      <c r="AG165" s="8"/>
      <c r="AH165" s="8"/>
      <c r="AI165" s="10">
        <f t="shared" si="312"/>
        <v>0</v>
      </c>
      <c r="AJ165" s="74"/>
      <c r="AL165" s="10"/>
      <c r="AM165" s="42"/>
      <c r="AN165" s="42"/>
      <c r="AO165" s="8"/>
      <c r="AP165" s="8"/>
      <c r="AQ165" s="8"/>
      <c r="AR165" s="8"/>
      <c r="AS165" s="10">
        <f>SUMIF(ENERO!$B$2:$B$300,'EDC GENERAL'!$B165,ENERO!$E$2:$E$300)</f>
        <v>0</v>
      </c>
      <c r="AT165" s="10">
        <f t="shared" si="314"/>
        <v>0</v>
      </c>
      <c r="AV165" s="10"/>
      <c r="AW165" s="42"/>
      <c r="AX165" s="42"/>
      <c r="AY165" s="8">
        <f t="shared" si="315"/>
        <v>0</v>
      </c>
      <c r="AZ165" s="8">
        <f t="shared" si="293"/>
        <v>0</v>
      </c>
      <c r="BA165" s="8">
        <f t="shared" si="315"/>
        <v>0</v>
      </c>
      <c r="BB165" s="8">
        <f t="shared" si="315"/>
        <v>0</v>
      </c>
      <c r="BC165" s="10">
        <f>SUMIF('BANCO FEB'!$B$2:$B$300,'EDC GENERAL'!$B165,'BANCO FEB'!$E$2:$E$300)</f>
        <v>0</v>
      </c>
      <c r="BD165" s="10">
        <f t="shared" si="316"/>
        <v>0</v>
      </c>
      <c r="BF165" s="10"/>
      <c r="BG165" s="41"/>
      <c r="BH165" s="42"/>
      <c r="BI165" s="8"/>
      <c r="BJ165" s="8">
        <f t="shared" si="287"/>
        <v>0</v>
      </c>
      <c r="BK165" s="8"/>
      <c r="BL165" s="8"/>
      <c r="BM165" s="10">
        <f>SUMIF(ENERO!$B$2:$B$300,'EDC GENERAL'!$B165,ENERO!$E$2:$E$300)</f>
        <v>0</v>
      </c>
      <c r="BN165" s="10">
        <f t="shared" si="317"/>
        <v>0</v>
      </c>
      <c r="BP165" s="10"/>
      <c r="BQ165" s="42"/>
      <c r="BR165" s="42"/>
      <c r="BS165" s="8">
        <f t="shared" si="322"/>
        <v>0</v>
      </c>
      <c r="BT165" s="8">
        <f t="shared" si="323"/>
        <v>0</v>
      </c>
      <c r="BU165" s="8">
        <f t="shared" si="322"/>
        <v>0</v>
      </c>
      <c r="BV165" s="8">
        <f t="shared" si="322"/>
        <v>0</v>
      </c>
      <c r="BW165" s="10">
        <f>SUMIF('BANCO ABR'!$B$2:$B$300,'EDC GENERAL'!$B165,'BANCO ABR'!$E$2:$E$300)</f>
        <v>0</v>
      </c>
      <c r="BX165" s="10">
        <f>BW165-BV165</f>
        <v>0</v>
      </c>
      <c r="BZ165" s="10"/>
      <c r="CA165" s="42"/>
      <c r="CB165" s="42"/>
      <c r="CC165" s="8">
        <f t="shared" si="324"/>
        <v>17</v>
      </c>
      <c r="CD165" s="8">
        <f t="shared" si="325"/>
        <v>0</v>
      </c>
      <c r="CE165" s="8"/>
      <c r="CF165" s="8">
        <f t="shared" si="324"/>
        <v>0</v>
      </c>
      <c r="CG165" s="10">
        <f>SUMIF('BANCO MAY'!$B$2:$B$300,'EDC GENERAL'!$B165,'BANCO MAY'!$E$2:$E$300)</f>
        <v>0</v>
      </c>
      <c r="CH165" s="10">
        <f>CG165-CF165</f>
        <v>0</v>
      </c>
      <c r="CJ165" s="10"/>
      <c r="CK165" s="42"/>
      <c r="CL165" s="42"/>
      <c r="CM165" s="8">
        <f t="shared" si="326"/>
        <v>16</v>
      </c>
      <c r="CN165" s="8">
        <f t="shared" si="327"/>
        <v>0</v>
      </c>
      <c r="CO165" s="8">
        <f t="shared" si="326"/>
        <v>0</v>
      </c>
      <c r="CP165" s="8">
        <f t="shared" si="326"/>
        <v>0</v>
      </c>
      <c r="CQ165" s="10">
        <f>SUMIF('BANCO JUN'!$B$2:$B$300,'EDC GENERAL'!$B165,'BANCO JUN'!$E$2:$E$300)</f>
        <v>0</v>
      </c>
      <c r="CR165" s="10">
        <f>CQ165-CP165</f>
        <v>0</v>
      </c>
      <c r="CT165" s="10"/>
      <c r="CU165" s="42"/>
      <c r="CV165" s="42"/>
      <c r="CW165" s="8">
        <f t="shared" si="328"/>
        <v>17</v>
      </c>
      <c r="CX165" s="8">
        <f t="shared" si="329"/>
        <v>0</v>
      </c>
      <c r="CY165" s="8">
        <f t="shared" si="328"/>
        <v>80</v>
      </c>
      <c r="CZ165" s="8">
        <f t="shared" si="328"/>
        <v>49</v>
      </c>
      <c r="DA165" s="10">
        <f>SUMIF('BANCO JUL'!$B$2:$B$300,'EDC GENERAL'!$B165,'BANCO JUL'!$E$2:$E$300)</f>
        <v>0</v>
      </c>
      <c r="DB165" s="10">
        <f>DA165-CZ165</f>
        <v>-49</v>
      </c>
      <c r="DD165" s="10"/>
      <c r="DE165" s="42"/>
      <c r="DF165" s="42"/>
      <c r="DG165" s="8">
        <f t="shared" si="330"/>
        <v>15</v>
      </c>
      <c r="DH165" s="8">
        <f t="shared" si="331"/>
        <v>0</v>
      </c>
      <c r="DI165" s="8">
        <f t="shared" si="330"/>
        <v>80</v>
      </c>
      <c r="DJ165" s="8">
        <f t="shared" si="330"/>
        <v>17</v>
      </c>
      <c r="DK165" s="10">
        <f>SUMIF('BANCO AGO'!$B$2:$B$300,'EDC GENERAL'!$B165,'BANCO AGO'!$E$2:$E$300)</f>
        <v>0</v>
      </c>
      <c r="DL165" s="10">
        <f t="shared" si="288"/>
        <v>-97</v>
      </c>
      <c r="DN165" s="42">
        <f t="shared" si="332"/>
        <v>0</v>
      </c>
      <c r="DO165" s="42"/>
      <c r="DP165" s="42">
        <f t="shared" si="333"/>
        <v>0</v>
      </c>
      <c r="DQ165" s="8">
        <f t="shared" si="318"/>
        <v>16</v>
      </c>
      <c r="DR165" s="8">
        <f t="shared" si="281"/>
        <v>0</v>
      </c>
      <c r="DS165" s="8">
        <f t="shared" si="318"/>
        <v>80</v>
      </c>
      <c r="DT165" s="8">
        <f t="shared" si="318"/>
        <v>63</v>
      </c>
      <c r="DU165" s="10">
        <f>SUMIF('BANCO SEP'!$B$2:$B$300,'EDC GENERAL'!$B165,'BANCO SEP'!$E$2:$E$300)</f>
        <v>0</v>
      </c>
      <c r="DV165" s="10">
        <f t="shared" si="282"/>
        <v>-143</v>
      </c>
      <c r="DX165" s="42"/>
      <c r="DY165" s="42"/>
      <c r="DZ165" s="42">
        <f t="shared" si="313"/>
        <v>0</v>
      </c>
      <c r="EA165" s="8">
        <f t="shared" si="319"/>
        <v>15</v>
      </c>
      <c r="EB165" s="8">
        <f t="shared" si="289"/>
        <v>0</v>
      </c>
      <c r="EC165" s="8">
        <f t="shared" si="319"/>
        <v>80</v>
      </c>
      <c r="ED165" s="8">
        <f t="shared" si="319"/>
        <v>64</v>
      </c>
      <c r="EE165" s="10">
        <f>SUMIF('BANCO OCT'!$B$2:$B$300,'EDC GENERAL'!$B165,'BANCO OCT'!$E$2:$E$300)</f>
        <v>0</v>
      </c>
      <c r="EF165" s="10">
        <f t="shared" si="290"/>
        <v>-144</v>
      </c>
      <c r="EG165" s="24"/>
      <c r="EH165" s="42"/>
      <c r="EI165" s="42"/>
      <c r="EJ165" s="42"/>
      <c r="EK165" s="8">
        <f t="shared" si="320"/>
        <v>13.01</v>
      </c>
      <c r="EL165" s="8">
        <f t="shared" si="276"/>
        <v>0</v>
      </c>
      <c r="EM165" s="8">
        <f t="shared" si="320"/>
        <v>80</v>
      </c>
      <c r="EN165" s="8">
        <f t="shared" si="320"/>
        <v>21.79</v>
      </c>
      <c r="EO165" s="10">
        <f>SUMIF('BANCO NOV'!$B$2:$B$300,'EDC GENERAL'!$B165,'BANCO NOV'!$E$2:$E$300)</f>
        <v>0</v>
      </c>
      <c r="EP165" s="10">
        <f t="shared" si="277"/>
        <v>-101.78999999999999</v>
      </c>
      <c r="ER165" s="42"/>
      <c r="ES165" s="42"/>
      <c r="ET165" s="42">
        <f t="shared" si="278"/>
        <v>0</v>
      </c>
      <c r="EU165" s="8">
        <f t="shared" si="321"/>
        <v>19.78</v>
      </c>
      <c r="EV165" s="8">
        <f t="shared" si="279"/>
        <v>0</v>
      </c>
      <c r="EW165" s="8">
        <f t="shared" si="321"/>
        <v>80</v>
      </c>
      <c r="EX165" s="8">
        <f t="shared" si="321"/>
        <v>62.02</v>
      </c>
      <c r="EY165" s="10">
        <f>SUMIF('BANCO DIC'!$B$2:$B$300,'EDC GENERAL'!$B165,'BANCO DIC'!$E$2:$E$300)</f>
        <v>0</v>
      </c>
      <c r="EZ165" s="10">
        <f t="shared" si="280"/>
        <v>-142.02000000000001</v>
      </c>
      <c r="FB165" s="74"/>
      <c r="FD165" s="24">
        <f t="shared" si="301"/>
        <v>608.79</v>
      </c>
      <c r="FE165" s="24">
        <f t="shared" si="300"/>
        <v>0</v>
      </c>
    </row>
    <row r="166" spans="1:161" ht="12" outlineLevel="1" thickBot="1" x14ac:dyDescent="0.3">
      <c r="A166" s="11"/>
      <c r="B166" s="74"/>
      <c r="C166" s="66"/>
      <c r="D166" s="12"/>
      <c r="E166" s="12"/>
      <c r="F166" s="63"/>
      <c r="G166" s="74"/>
      <c r="H166" s="74"/>
      <c r="I166" s="63"/>
      <c r="J166" s="66"/>
      <c r="L166" s="66"/>
      <c r="M166" s="12"/>
      <c r="N166" s="12"/>
      <c r="O166" s="63"/>
      <c r="P166" s="74"/>
      <c r="Q166" s="74"/>
      <c r="R166" s="63"/>
      <c r="S166" s="66"/>
      <c r="V166" s="13"/>
      <c r="W166" s="13"/>
      <c r="X166" s="13"/>
      <c r="Y166" s="13"/>
      <c r="Z166" s="13"/>
      <c r="AA166" s="13"/>
      <c r="AC166" s="74" t="s">
        <v>556</v>
      </c>
      <c r="AD166" s="8"/>
      <c r="AE166" s="8"/>
      <c r="AF166" s="8"/>
      <c r="AG166" s="8"/>
      <c r="AH166" s="8"/>
      <c r="AI166" s="10">
        <f t="shared" si="312"/>
        <v>0</v>
      </c>
      <c r="AJ166" s="74"/>
      <c r="AL166" s="10"/>
      <c r="AM166" s="42"/>
      <c r="AN166" s="42"/>
      <c r="AO166" s="8"/>
      <c r="AP166" s="8"/>
      <c r="AQ166" s="8"/>
      <c r="AR166" s="8"/>
      <c r="AS166" s="10">
        <f>SUMIF(ENERO!$B$2:$B$300,'EDC GENERAL'!$B166,ENERO!$E$2:$E$300)</f>
        <v>0</v>
      </c>
      <c r="AT166" s="10">
        <f t="shared" si="314"/>
        <v>0</v>
      </c>
      <c r="AV166" s="10"/>
      <c r="AW166" s="42"/>
      <c r="AX166" s="42"/>
      <c r="AY166" s="8">
        <f t="shared" si="315"/>
        <v>0</v>
      </c>
      <c r="AZ166" s="8">
        <f t="shared" si="293"/>
        <v>0</v>
      </c>
      <c r="BA166" s="8">
        <f t="shared" si="315"/>
        <v>0</v>
      </c>
      <c r="BB166" s="8">
        <f t="shared" si="315"/>
        <v>0</v>
      </c>
      <c r="BC166" s="10">
        <f>SUMIF('BANCO FEB'!$B$2:$B$300,'EDC GENERAL'!$B166,'BANCO FEB'!$E$2:$E$300)</f>
        <v>0</v>
      </c>
      <c r="BD166" s="10">
        <f t="shared" si="316"/>
        <v>0</v>
      </c>
      <c r="BF166" s="10"/>
      <c r="BG166" s="41"/>
      <c r="BH166" s="42"/>
      <c r="BI166" s="8"/>
      <c r="BJ166" s="8">
        <f t="shared" si="287"/>
        <v>0</v>
      </c>
      <c r="BK166" s="8"/>
      <c r="BL166" s="8"/>
      <c r="BM166" s="10">
        <f>SUMIF(ENERO!$B$2:$B$300,'EDC GENERAL'!$B166,ENERO!$E$2:$E$300)</f>
        <v>0</v>
      </c>
      <c r="BN166" s="10">
        <f t="shared" si="317"/>
        <v>0</v>
      </c>
      <c r="BP166" s="10"/>
      <c r="BQ166" s="42"/>
      <c r="BR166" s="42"/>
      <c r="BS166" s="8">
        <f t="shared" si="322"/>
        <v>0</v>
      </c>
      <c r="BT166" s="8">
        <f t="shared" si="323"/>
        <v>0</v>
      </c>
      <c r="BU166" s="8">
        <f t="shared" si="322"/>
        <v>0</v>
      </c>
      <c r="BV166" s="8">
        <f t="shared" si="322"/>
        <v>0</v>
      </c>
      <c r="BW166" s="10">
        <f>SUMIF('BANCO ABR'!$B$2:$B$300,'EDC GENERAL'!$B166,'BANCO ABR'!$E$2:$E$300)</f>
        <v>0</v>
      </c>
      <c r="BX166" s="10">
        <f>BW166-BV166</f>
        <v>0</v>
      </c>
      <c r="BZ166" s="10"/>
      <c r="CA166" s="42"/>
      <c r="CB166" s="42"/>
      <c r="CC166" s="8">
        <f t="shared" si="324"/>
        <v>17</v>
      </c>
      <c r="CD166" s="8">
        <f t="shared" si="325"/>
        <v>0</v>
      </c>
      <c r="CE166" s="8"/>
      <c r="CF166" s="8">
        <f t="shared" si="324"/>
        <v>0</v>
      </c>
      <c r="CG166" s="10">
        <f>SUMIF('BANCO MAY'!$B$2:$B$300,'EDC GENERAL'!$B166,'BANCO MAY'!$E$2:$E$300)</f>
        <v>0</v>
      </c>
      <c r="CH166" s="10">
        <f>CG166-CF166</f>
        <v>0</v>
      </c>
      <c r="CJ166" s="10"/>
      <c r="CK166" s="42"/>
      <c r="CL166" s="42"/>
      <c r="CM166" s="8">
        <f t="shared" si="326"/>
        <v>16</v>
      </c>
      <c r="CN166" s="8">
        <f t="shared" si="327"/>
        <v>0</v>
      </c>
      <c r="CO166" s="8">
        <f t="shared" si="326"/>
        <v>0</v>
      </c>
      <c r="CP166" s="8">
        <f t="shared" si="326"/>
        <v>0</v>
      </c>
      <c r="CQ166" s="10">
        <f>SUMIF('BANCO JUN'!$B$2:$B$300,'EDC GENERAL'!$B166,'BANCO JUN'!$E$2:$E$300)</f>
        <v>0</v>
      </c>
      <c r="CR166" s="10">
        <f>CQ166-CP166</f>
        <v>0</v>
      </c>
      <c r="CT166" s="10"/>
      <c r="CU166" s="42"/>
      <c r="CV166" s="42"/>
      <c r="CW166" s="8">
        <f t="shared" si="328"/>
        <v>17</v>
      </c>
      <c r="CX166" s="8">
        <f t="shared" si="329"/>
        <v>0</v>
      </c>
      <c r="CY166" s="8">
        <f t="shared" si="328"/>
        <v>80</v>
      </c>
      <c r="CZ166" s="8">
        <f t="shared" si="328"/>
        <v>49</v>
      </c>
      <c r="DA166" s="10">
        <f>SUMIF('BANCO JUL'!$B$2:$B$300,'EDC GENERAL'!$B166,'BANCO JUL'!$E$2:$E$300)</f>
        <v>0</v>
      </c>
      <c r="DB166" s="10">
        <f>DA166-CZ166</f>
        <v>-49</v>
      </c>
      <c r="DD166" s="10"/>
      <c r="DE166" s="42"/>
      <c r="DF166" s="42"/>
      <c r="DG166" s="8">
        <f t="shared" si="330"/>
        <v>15</v>
      </c>
      <c r="DH166" s="8">
        <f t="shared" si="331"/>
        <v>0</v>
      </c>
      <c r="DI166" s="8">
        <f t="shared" si="330"/>
        <v>80</v>
      </c>
      <c r="DJ166" s="8">
        <f t="shared" si="330"/>
        <v>17</v>
      </c>
      <c r="DK166" s="10">
        <f>SUMIF('BANCO AGO'!$B$2:$B$300,'EDC GENERAL'!$B166,'BANCO AGO'!$E$2:$E$300)</f>
        <v>0</v>
      </c>
      <c r="DL166" s="10">
        <f t="shared" si="288"/>
        <v>-97</v>
      </c>
      <c r="DN166" s="42">
        <f t="shared" si="332"/>
        <v>0</v>
      </c>
      <c r="DO166" s="42"/>
      <c r="DP166" s="42">
        <f t="shared" si="333"/>
        <v>0</v>
      </c>
      <c r="DQ166" s="8">
        <f t="shared" si="318"/>
        <v>16</v>
      </c>
      <c r="DR166" s="8">
        <f t="shared" si="281"/>
        <v>0</v>
      </c>
      <c r="DS166" s="8">
        <f t="shared" si="318"/>
        <v>80</v>
      </c>
      <c r="DT166" s="8">
        <f t="shared" si="318"/>
        <v>63</v>
      </c>
      <c r="DU166" s="10">
        <f>SUMIF('BANCO SEP'!$B$2:$B$300,'EDC GENERAL'!$B166,'BANCO SEP'!$E$2:$E$300)</f>
        <v>0</v>
      </c>
      <c r="DV166" s="10">
        <f t="shared" si="282"/>
        <v>-143</v>
      </c>
      <c r="DX166" s="42"/>
      <c r="DY166" s="42"/>
      <c r="DZ166" s="42">
        <f t="shared" si="313"/>
        <v>0</v>
      </c>
      <c r="EA166" s="8">
        <f t="shared" si="319"/>
        <v>15</v>
      </c>
      <c r="EB166" s="8">
        <f t="shared" si="289"/>
        <v>0</v>
      </c>
      <c r="EC166" s="8">
        <f t="shared" si="319"/>
        <v>80</v>
      </c>
      <c r="ED166" s="8">
        <f t="shared" si="319"/>
        <v>64</v>
      </c>
      <c r="EE166" s="10">
        <f>SUMIF('BANCO OCT'!$B$2:$B$300,'EDC GENERAL'!$B166,'BANCO OCT'!$E$2:$E$300)</f>
        <v>0</v>
      </c>
      <c r="EF166" s="10">
        <f t="shared" si="290"/>
        <v>-144</v>
      </c>
      <c r="EG166" s="24"/>
      <c r="EH166" s="42"/>
      <c r="EI166" s="42"/>
      <c r="EJ166" s="42"/>
      <c r="EK166" s="8">
        <f t="shared" si="320"/>
        <v>13.01</v>
      </c>
      <c r="EL166" s="8">
        <f t="shared" si="276"/>
        <v>0</v>
      </c>
      <c r="EM166" s="8">
        <f t="shared" si="320"/>
        <v>80</v>
      </c>
      <c r="EN166" s="8">
        <f t="shared" si="320"/>
        <v>21.79</v>
      </c>
      <c r="EO166" s="10">
        <f>SUMIF('BANCO NOV'!$B$2:$B$300,'EDC GENERAL'!$B166,'BANCO NOV'!$E$2:$E$300)</f>
        <v>0</v>
      </c>
      <c r="EP166" s="10">
        <f t="shared" si="277"/>
        <v>-101.78999999999999</v>
      </c>
      <c r="ER166" s="42"/>
      <c r="ES166" s="42"/>
      <c r="ET166" s="42">
        <f t="shared" si="278"/>
        <v>0</v>
      </c>
      <c r="EU166" s="8">
        <f t="shared" si="321"/>
        <v>19.78</v>
      </c>
      <c r="EV166" s="8">
        <f t="shared" si="279"/>
        <v>0</v>
      </c>
      <c r="EW166" s="8">
        <f t="shared" si="321"/>
        <v>80</v>
      </c>
      <c r="EX166" s="8">
        <f t="shared" si="321"/>
        <v>62.02</v>
      </c>
      <c r="EY166" s="10">
        <f>SUMIF('BANCO DIC'!$B$2:$B$300,'EDC GENERAL'!$B166,'BANCO DIC'!$E$2:$E$300)</f>
        <v>0</v>
      </c>
      <c r="EZ166" s="10">
        <f t="shared" si="280"/>
        <v>-142.02000000000001</v>
      </c>
      <c r="FB166" s="74"/>
      <c r="FD166" s="24">
        <f t="shared" si="301"/>
        <v>608.79</v>
      </c>
      <c r="FE166" s="24">
        <f t="shared" si="300"/>
        <v>0</v>
      </c>
    </row>
    <row r="167" spans="1:161" ht="12" outlineLevel="1" thickBot="1" x14ac:dyDescent="0.3">
      <c r="A167" s="11"/>
      <c r="B167" s="74"/>
      <c r="C167" s="66"/>
      <c r="D167" s="12"/>
      <c r="E167" s="12"/>
      <c r="F167" s="63"/>
      <c r="G167" s="74"/>
      <c r="H167" s="74"/>
      <c r="I167" s="63"/>
      <c r="J167" s="66"/>
      <c r="L167" s="66"/>
      <c r="M167" s="12"/>
      <c r="N167" s="12"/>
      <c r="O167" s="63"/>
      <c r="P167" s="74"/>
      <c r="Q167" s="74"/>
      <c r="R167" s="63"/>
      <c r="S167" s="66"/>
      <c r="V167" s="13"/>
      <c r="W167" s="13"/>
      <c r="X167" s="13"/>
      <c r="Y167" s="13"/>
      <c r="Z167" s="13"/>
      <c r="AA167" s="13"/>
      <c r="AC167" s="74" t="s">
        <v>557</v>
      </c>
      <c r="AD167" s="8"/>
      <c r="AE167" s="8"/>
      <c r="AF167" s="8"/>
      <c r="AG167" s="8"/>
      <c r="AH167" s="8"/>
      <c r="AI167" s="10">
        <f t="shared" si="312"/>
        <v>0</v>
      </c>
      <c r="AJ167" s="74"/>
      <c r="AL167" s="10"/>
      <c r="AM167" s="42"/>
      <c r="AN167" s="42"/>
      <c r="AO167" s="8"/>
      <c r="AP167" s="8"/>
      <c r="AQ167" s="8"/>
      <c r="AR167" s="8"/>
      <c r="AS167" s="10">
        <f>SUMIF(ENERO!$B$2:$B$300,'EDC GENERAL'!$B167,ENERO!$E$2:$E$300)</f>
        <v>0</v>
      </c>
      <c r="AT167" s="10">
        <f t="shared" si="314"/>
        <v>0</v>
      </c>
      <c r="AV167" s="10"/>
      <c r="AW167" s="42"/>
      <c r="AX167" s="42"/>
      <c r="AY167" s="8">
        <f t="shared" si="315"/>
        <v>0</v>
      </c>
      <c r="AZ167" s="8">
        <f t="shared" si="293"/>
        <v>0</v>
      </c>
      <c r="BA167" s="8">
        <f t="shared" si="315"/>
        <v>0</v>
      </c>
      <c r="BB167" s="8">
        <f t="shared" si="315"/>
        <v>0</v>
      </c>
      <c r="BC167" s="10">
        <f>SUMIF('BANCO FEB'!$B$2:$B$300,'EDC GENERAL'!$B167,'BANCO FEB'!$E$2:$E$300)</f>
        <v>0</v>
      </c>
      <c r="BD167" s="10">
        <f t="shared" si="316"/>
        <v>0</v>
      </c>
      <c r="BF167" s="10"/>
      <c r="BG167" s="41"/>
      <c r="BH167" s="42"/>
      <c r="BI167" s="8"/>
      <c r="BJ167" s="8">
        <f t="shared" si="287"/>
        <v>0</v>
      </c>
      <c r="BK167" s="8"/>
      <c r="BL167" s="8"/>
      <c r="BM167" s="10">
        <f>SUMIF(ENERO!$B$2:$B$300,'EDC GENERAL'!$B167,ENERO!$E$2:$E$300)</f>
        <v>0</v>
      </c>
      <c r="BN167" s="10">
        <f t="shared" si="317"/>
        <v>0</v>
      </c>
      <c r="BP167" s="10"/>
      <c r="BQ167" s="42"/>
      <c r="BR167" s="42"/>
      <c r="BS167" s="8">
        <f t="shared" si="322"/>
        <v>0</v>
      </c>
      <c r="BT167" s="8">
        <f t="shared" si="323"/>
        <v>0</v>
      </c>
      <c r="BU167" s="8">
        <f t="shared" si="322"/>
        <v>0</v>
      </c>
      <c r="BV167" s="8">
        <f t="shared" si="322"/>
        <v>0</v>
      </c>
      <c r="BW167" s="10">
        <f>SUMIF('BANCO ABR'!$B$2:$B$300,'EDC GENERAL'!$B167,'BANCO ABR'!$E$2:$E$300)</f>
        <v>0</v>
      </c>
      <c r="BX167" s="10">
        <f>BW167-BV167</f>
        <v>0</v>
      </c>
      <c r="BZ167" s="10"/>
      <c r="CA167" s="42"/>
      <c r="CB167" s="42"/>
      <c r="CC167" s="8">
        <f t="shared" si="324"/>
        <v>17</v>
      </c>
      <c r="CD167" s="8">
        <f t="shared" si="325"/>
        <v>0</v>
      </c>
      <c r="CE167" s="8"/>
      <c r="CF167" s="8">
        <f t="shared" si="324"/>
        <v>0</v>
      </c>
      <c r="CG167" s="10">
        <f>SUMIF('BANCO MAY'!$B$2:$B$300,'EDC GENERAL'!$B167,'BANCO MAY'!$E$2:$E$300)</f>
        <v>0</v>
      </c>
      <c r="CH167" s="10">
        <f>CG167-CF167</f>
        <v>0</v>
      </c>
      <c r="CJ167" s="10"/>
      <c r="CK167" s="42"/>
      <c r="CL167" s="42"/>
      <c r="CM167" s="8">
        <f t="shared" si="326"/>
        <v>16</v>
      </c>
      <c r="CN167" s="8">
        <f t="shared" si="327"/>
        <v>0</v>
      </c>
      <c r="CO167" s="8">
        <f t="shared" si="326"/>
        <v>0</v>
      </c>
      <c r="CP167" s="8">
        <f t="shared" si="326"/>
        <v>0</v>
      </c>
      <c r="CQ167" s="10">
        <f>SUMIF('BANCO JUN'!$B$2:$B$300,'EDC GENERAL'!$B167,'BANCO JUN'!$E$2:$E$300)</f>
        <v>0</v>
      </c>
      <c r="CR167" s="10">
        <f>CQ167-CP167</f>
        <v>0</v>
      </c>
      <c r="CT167" s="10"/>
      <c r="CU167" s="42"/>
      <c r="CV167" s="42"/>
      <c r="CW167" s="8">
        <f t="shared" si="328"/>
        <v>17</v>
      </c>
      <c r="CX167" s="8">
        <f t="shared" si="329"/>
        <v>0</v>
      </c>
      <c r="CY167" s="8">
        <f t="shared" si="328"/>
        <v>80</v>
      </c>
      <c r="CZ167" s="8">
        <f t="shared" si="328"/>
        <v>49</v>
      </c>
      <c r="DA167" s="10">
        <f>SUMIF('BANCO JUL'!$B$2:$B$300,'EDC GENERAL'!$B167,'BANCO JUL'!$E$2:$E$300)</f>
        <v>0</v>
      </c>
      <c r="DB167" s="10">
        <f>DA167-CZ167</f>
        <v>-49</v>
      </c>
      <c r="DD167" s="10"/>
      <c r="DE167" s="42"/>
      <c r="DF167" s="42"/>
      <c r="DG167" s="8">
        <f t="shared" si="330"/>
        <v>15</v>
      </c>
      <c r="DH167" s="8">
        <f t="shared" si="331"/>
        <v>0</v>
      </c>
      <c r="DI167" s="8">
        <f t="shared" si="330"/>
        <v>80</v>
      </c>
      <c r="DJ167" s="8">
        <f t="shared" si="330"/>
        <v>17</v>
      </c>
      <c r="DK167" s="10">
        <f>SUMIF('BANCO AGO'!$B$2:$B$300,'EDC GENERAL'!$B167,'BANCO AGO'!$E$2:$E$300)</f>
        <v>0</v>
      </c>
      <c r="DL167" s="10">
        <f t="shared" si="288"/>
        <v>-97</v>
      </c>
      <c r="DN167" s="42">
        <f t="shared" si="332"/>
        <v>0</v>
      </c>
      <c r="DO167" s="42"/>
      <c r="DP167" s="42">
        <f t="shared" si="333"/>
        <v>0</v>
      </c>
      <c r="DQ167" s="8">
        <f t="shared" si="318"/>
        <v>16</v>
      </c>
      <c r="DR167" s="8">
        <f t="shared" si="281"/>
        <v>0</v>
      </c>
      <c r="DS167" s="8">
        <f t="shared" si="318"/>
        <v>80</v>
      </c>
      <c r="DT167" s="8">
        <f t="shared" si="318"/>
        <v>63</v>
      </c>
      <c r="DU167" s="10">
        <f>SUMIF('BANCO SEP'!$B$2:$B$300,'EDC GENERAL'!$B167,'BANCO SEP'!$E$2:$E$300)</f>
        <v>0</v>
      </c>
      <c r="DV167" s="10">
        <f t="shared" si="282"/>
        <v>-143</v>
      </c>
      <c r="DX167" s="42"/>
      <c r="DY167" s="42"/>
      <c r="DZ167" s="42">
        <f t="shared" si="313"/>
        <v>0</v>
      </c>
      <c r="EA167" s="8">
        <f t="shared" si="319"/>
        <v>15</v>
      </c>
      <c r="EB167" s="8">
        <f t="shared" si="289"/>
        <v>0</v>
      </c>
      <c r="EC167" s="8">
        <f t="shared" si="319"/>
        <v>80</v>
      </c>
      <c r="ED167" s="8">
        <f t="shared" si="319"/>
        <v>64</v>
      </c>
      <c r="EE167" s="10">
        <f>SUMIF('BANCO OCT'!$B$2:$B$300,'EDC GENERAL'!$B167,'BANCO OCT'!$E$2:$E$300)</f>
        <v>0</v>
      </c>
      <c r="EF167" s="10">
        <f t="shared" si="290"/>
        <v>-144</v>
      </c>
      <c r="EG167" s="24"/>
      <c r="EH167" s="42"/>
      <c r="EI167" s="42"/>
      <c r="EJ167" s="42"/>
      <c r="EK167" s="8">
        <f t="shared" si="320"/>
        <v>13.01</v>
      </c>
      <c r="EL167" s="8">
        <f t="shared" si="276"/>
        <v>0</v>
      </c>
      <c r="EM167" s="8">
        <f t="shared" si="320"/>
        <v>80</v>
      </c>
      <c r="EN167" s="8">
        <f t="shared" si="320"/>
        <v>21.79</v>
      </c>
      <c r="EO167" s="10">
        <f>SUMIF('BANCO NOV'!$B$2:$B$300,'EDC GENERAL'!$B167,'BANCO NOV'!$E$2:$E$300)</f>
        <v>0</v>
      </c>
      <c r="EP167" s="10">
        <f t="shared" si="277"/>
        <v>-101.78999999999999</v>
      </c>
      <c r="ER167" s="42"/>
      <c r="ES167" s="42"/>
      <c r="ET167" s="42">
        <f t="shared" si="278"/>
        <v>0</v>
      </c>
      <c r="EU167" s="8">
        <f t="shared" si="321"/>
        <v>19.78</v>
      </c>
      <c r="EV167" s="8">
        <f t="shared" si="279"/>
        <v>0</v>
      </c>
      <c r="EW167" s="8">
        <f t="shared" si="321"/>
        <v>80</v>
      </c>
      <c r="EX167" s="8">
        <f t="shared" si="321"/>
        <v>62.02</v>
      </c>
      <c r="EY167" s="10">
        <f>SUMIF('BANCO DIC'!$B$2:$B$300,'EDC GENERAL'!$B167,'BANCO DIC'!$E$2:$E$300)</f>
        <v>0</v>
      </c>
      <c r="EZ167" s="10">
        <f t="shared" si="280"/>
        <v>-142.02000000000001</v>
      </c>
      <c r="FB167" s="74"/>
      <c r="FD167" s="24">
        <f t="shared" si="301"/>
        <v>608.79</v>
      </c>
      <c r="FE167" s="24">
        <f t="shared" si="300"/>
        <v>0</v>
      </c>
    </row>
    <row r="168" spans="1:161" ht="12" outlineLevel="1" thickBot="1" x14ac:dyDescent="0.3">
      <c r="A168" s="11"/>
      <c r="B168" s="74"/>
      <c r="C168" s="66"/>
      <c r="D168" s="12"/>
      <c r="E168" s="12"/>
      <c r="F168" s="63"/>
      <c r="G168" s="74"/>
      <c r="H168" s="74"/>
      <c r="I168" s="63"/>
      <c r="J168" s="66"/>
      <c r="L168" s="66"/>
      <c r="M168" s="12"/>
      <c r="N168" s="12"/>
      <c r="O168" s="63"/>
      <c r="P168" s="74"/>
      <c r="Q168" s="74"/>
      <c r="R168" s="63"/>
      <c r="S168" s="66"/>
      <c r="V168" s="13"/>
      <c r="W168" s="13"/>
      <c r="X168" s="13"/>
      <c r="Y168" s="13"/>
      <c r="Z168" s="13"/>
      <c r="AA168" s="13"/>
      <c r="AC168" s="74" t="s">
        <v>558</v>
      </c>
      <c r="AD168" s="8"/>
      <c r="AE168" s="8"/>
      <c r="AF168" s="8"/>
      <c r="AG168" s="8"/>
      <c r="AH168" s="8"/>
      <c r="AI168" s="10">
        <f t="shared" si="312"/>
        <v>0</v>
      </c>
      <c r="AJ168" s="74"/>
      <c r="AL168" s="10"/>
      <c r="AM168" s="42"/>
      <c r="AN168" s="42"/>
      <c r="AO168" s="8"/>
      <c r="AP168" s="8"/>
      <c r="AQ168" s="8"/>
      <c r="AR168" s="8"/>
      <c r="AS168" s="10">
        <f>SUMIF(ENERO!$B$2:$B$300,'EDC GENERAL'!$B168,ENERO!$E$2:$E$300)</f>
        <v>0</v>
      </c>
      <c r="AT168" s="10">
        <f t="shared" si="314"/>
        <v>0</v>
      </c>
      <c r="AV168" s="10"/>
      <c r="AW168" s="42"/>
      <c r="AX168" s="42"/>
      <c r="AY168" s="8">
        <f t="shared" si="315"/>
        <v>0</v>
      </c>
      <c r="AZ168" s="8">
        <f t="shared" si="293"/>
        <v>0</v>
      </c>
      <c r="BA168" s="8">
        <f t="shared" si="315"/>
        <v>0</v>
      </c>
      <c r="BB168" s="8">
        <f t="shared" si="315"/>
        <v>0</v>
      </c>
      <c r="BC168" s="10">
        <f>SUMIF('BANCO FEB'!$B$2:$B$300,'EDC GENERAL'!$B168,'BANCO FEB'!$E$2:$E$300)</f>
        <v>0</v>
      </c>
      <c r="BD168" s="10">
        <f t="shared" si="316"/>
        <v>0</v>
      </c>
      <c r="BF168" s="10"/>
      <c r="BG168" s="41"/>
      <c r="BH168" s="42"/>
      <c r="BI168" s="8"/>
      <c r="BJ168" s="8">
        <f t="shared" si="287"/>
        <v>0</v>
      </c>
      <c r="BK168" s="8"/>
      <c r="BL168" s="8"/>
      <c r="BM168" s="10">
        <f>SUMIF(ENERO!$B$2:$B$300,'EDC GENERAL'!$B168,ENERO!$E$2:$E$300)</f>
        <v>0</v>
      </c>
      <c r="BN168" s="10">
        <f t="shared" si="317"/>
        <v>0</v>
      </c>
      <c r="BP168" s="10"/>
      <c r="BQ168" s="42"/>
      <c r="BR168" s="42"/>
      <c r="BS168" s="8">
        <f t="shared" si="322"/>
        <v>0</v>
      </c>
      <c r="BT168" s="8">
        <f t="shared" si="323"/>
        <v>0</v>
      </c>
      <c r="BU168" s="8">
        <f t="shared" si="322"/>
        <v>0</v>
      </c>
      <c r="BV168" s="8">
        <f t="shared" si="322"/>
        <v>0</v>
      </c>
      <c r="BW168" s="10">
        <f>SUMIF('BANCO ABR'!$B$2:$B$300,'EDC GENERAL'!$B168,'BANCO ABR'!$E$2:$E$300)</f>
        <v>0</v>
      </c>
      <c r="BX168" s="10">
        <f>BW168-BV168</f>
        <v>0</v>
      </c>
      <c r="BZ168" s="10"/>
      <c r="CA168" s="42"/>
      <c r="CB168" s="42"/>
      <c r="CC168" s="8">
        <f t="shared" si="324"/>
        <v>17</v>
      </c>
      <c r="CD168" s="8">
        <f t="shared" si="325"/>
        <v>0</v>
      </c>
      <c r="CE168" s="8"/>
      <c r="CF168" s="8">
        <f t="shared" si="324"/>
        <v>0</v>
      </c>
      <c r="CG168" s="10">
        <f>SUMIF('BANCO MAY'!$B$2:$B$300,'EDC GENERAL'!$B168,'BANCO MAY'!$E$2:$E$300)</f>
        <v>0</v>
      </c>
      <c r="CH168" s="10">
        <f>CG168-CF168</f>
        <v>0</v>
      </c>
      <c r="CJ168" s="10"/>
      <c r="CK168" s="42"/>
      <c r="CL168" s="42"/>
      <c r="CM168" s="8">
        <f t="shared" si="326"/>
        <v>16</v>
      </c>
      <c r="CN168" s="8">
        <f t="shared" si="327"/>
        <v>0</v>
      </c>
      <c r="CO168" s="8">
        <f t="shared" si="326"/>
        <v>0</v>
      </c>
      <c r="CP168" s="8">
        <f t="shared" si="326"/>
        <v>0</v>
      </c>
      <c r="CQ168" s="10">
        <f>SUMIF('BANCO JUN'!$B$2:$B$300,'EDC GENERAL'!$B168,'BANCO JUN'!$E$2:$E$300)</f>
        <v>0</v>
      </c>
      <c r="CR168" s="10">
        <f>CQ168-CP168</f>
        <v>0</v>
      </c>
      <c r="CT168" s="10"/>
      <c r="CU168" s="42"/>
      <c r="CV168" s="42"/>
      <c r="CW168" s="8">
        <f t="shared" si="328"/>
        <v>17</v>
      </c>
      <c r="CX168" s="8">
        <f t="shared" si="329"/>
        <v>0</v>
      </c>
      <c r="CY168" s="8">
        <f t="shared" si="328"/>
        <v>80</v>
      </c>
      <c r="CZ168" s="8">
        <f t="shared" si="328"/>
        <v>49</v>
      </c>
      <c r="DA168" s="10">
        <f>SUMIF('BANCO JUL'!$B$2:$B$300,'EDC GENERAL'!$B168,'BANCO JUL'!$E$2:$E$300)</f>
        <v>0</v>
      </c>
      <c r="DB168" s="10">
        <f>DA168-CZ168</f>
        <v>-49</v>
      </c>
      <c r="DD168" s="10"/>
      <c r="DE168" s="42"/>
      <c r="DF168" s="42"/>
      <c r="DG168" s="8">
        <f t="shared" si="330"/>
        <v>15</v>
      </c>
      <c r="DH168" s="8">
        <f t="shared" si="331"/>
        <v>0</v>
      </c>
      <c r="DI168" s="8">
        <f t="shared" si="330"/>
        <v>80</v>
      </c>
      <c r="DJ168" s="8">
        <f t="shared" si="330"/>
        <v>17</v>
      </c>
      <c r="DK168" s="10">
        <f>SUMIF('BANCO AGO'!$B$2:$B$300,'EDC GENERAL'!$B168,'BANCO AGO'!$E$2:$E$300)</f>
        <v>0</v>
      </c>
      <c r="DL168" s="10">
        <f t="shared" si="288"/>
        <v>-97</v>
      </c>
      <c r="DN168" s="42">
        <f t="shared" si="332"/>
        <v>0</v>
      </c>
      <c r="DO168" s="42"/>
      <c r="DP168" s="42">
        <f t="shared" si="333"/>
        <v>0</v>
      </c>
      <c r="DQ168" s="8">
        <f t="shared" si="318"/>
        <v>16</v>
      </c>
      <c r="DR168" s="8">
        <f t="shared" si="281"/>
        <v>0</v>
      </c>
      <c r="DS168" s="8">
        <f t="shared" si="318"/>
        <v>80</v>
      </c>
      <c r="DT168" s="8">
        <f t="shared" si="318"/>
        <v>63</v>
      </c>
      <c r="DU168" s="10">
        <f>SUMIF('BANCO SEP'!$B$2:$B$300,'EDC GENERAL'!$B168,'BANCO SEP'!$E$2:$E$300)</f>
        <v>0</v>
      </c>
      <c r="DV168" s="10">
        <f t="shared" si="282"/>
        <v>-143</v>
      </c>
      <c r="DX168" s="42"/>
      <c r="DY168" s="42"/>
      <c r="DZ168" s="42">
        <f t="shared" si="313"/>
        <v>0</v>
      </c>
      <c r="EA168" s="8">
        <f t="shared" si="319"/>
        <v>15</v>
      </c>
      <c r="EB168" s="8">
        <f t="shared" si="289"/>
        <v>0</v>
      </c>
      <c r="EC168" s="8">
        <f t="shared" si="319"/>
        <v>80</v>
      </c>
      <c r="ED168" s="8">
        <f t="shared" si="319"/>
        <v>64</v>
      </c>
      <c r="EE168" s="10">
        <f>SUMIF('BANCO OCT'!$B$2:$B$300,'EDC GENERAL'!$B168,'BANCO OCT'!$E$2:$E$300)</f>
        <v>0</v>
      </c>
      <c r="EF168" s="10">
        <f t="shared" si="290"/>
        <v>-144</v>
      </c>
      <c r="EG168" s="24"/>
      <c r="EH168" s="42"/>
      <c r="EI168" s="42"/>
      <c r="EJ168" s="42"/>
      <c r="EK168" s="8">
        <f t="shared" si="320"/>
        <v>13.01</v>
      </c>
      <c r="EL168" s="8">
        <f t="shared" si="276"/>
        <v>0</v>
      </c>
      <c r="EM168" s="8">
        <f t="shared" si="320"/>
        <v>80</v>
      </c>
      <c r="EN168" s="8">
        <f t="shared" si="320"/>
        <v>21.79</v>
      </c>
      <c r="EO168" s="10">
        <f>SUMIF('BANCO NOV'!$B$2:$B$300,'EDC GENERAL'!$B168,'BANCO NOV'!$E$2:$E$300)</f>
        <v>0</v>
      </c>
      <c r="EP168" s="10">
        <f t="shared" si="277"/>
        <v>-101.78999999999999</v>
      </c>
      <c r="ER168" s="42"/>
      <c r="ES168" s="42"/>
      <c r="ET168" s="42">
        <f t="shared" si="278"/>
        <v>0</v>
      </c>
      <c r="EU168" s="8">
        <f t="shared" si="321"/>
        <v>19.78</v>
      </c>
      <c r="EV168" s="8">
        <f t="shared" si="279"/>
        <v>0</v>
      </c>
      <c r="EW168" s="8">
        <f t="shared" si="321"/>
        <v>80</v>
      </c>
      <c r="EX168" s="8">
        <f t="shared" si="321"/>
        <v>62.02</v>
      </c>
      <c r="EY168" s="10">
        <f>SUMIF('BANCO DIC'!$B$2:$B$300,'EDC GENERAL'!$B168,'BANCO DIC'!$E$2:$E$300)</f>
        <v>0</v>
      </c>
      <c r="EZ168" s="10">
        <f t="shared" si="280"/>
        <v>-142.02000000000001</v>
      </c>
      <c r="FB168" s="74"/>
      <c r="FD168" s="24">
        <f t="shared" si="301"/>
        <v>608.79</v>
      </c>
      <c r="FE168" s="24">
        <f t="shared" si="300"/>
        <v>0</v>
      </c>
    </row>
    <row r="169" spans="1:161" ht="12" thickBot="1" x14ac:dyDescent="0.3">
      <c r="A169" s="11"/>
      <c r="B169" s="14"/>
      <c r="C169" s="14"/>
      <c r="D169" s="12"/>
      <c r="E169" s="12"/>
      <c r="F169" s="14"/>
      <c r="G169" s="14"/>
      <c r="H169" s="14"/>
      <c r="I169" s="14"/>
      <c r="J169" s="14"/>
      <c r="L169" s="14"/>
      <c r="M169" s="12"/>
      <c r="N169" s="12"/>
      <c r="O169" s="14"/>
      <c r="P169" s="14"/>
      <c r="Q169" s="14"/>
      <c r="R169" s="14"/>
      <c r="S169" s="14"/>
      <c r="V169" s="14"/>
      <c r="W169" s="14"/>
      <c r="X169" s="14"/>
      <c r="Y169" s="14"/>
      <c r="Z169" s="14"/>
      <c r="AA169" s="14"/>
      <c r="AC169" s="14"/>
      <c r="AD169" s="14"/>
      <c r="AE169" s="14"/>
      <c r="AF169" s="14"/>
      <c r="AG169" s="14"/>
      <c r="AH169" s="14"/>
      <c r="AI169" s="14"/>
      <c r="AJ169" s="14"/>
      <c r="AL169" s="14"/>
      <c r="AM169" s="44"/>
      <c r="AN169" s="42"/>
      <c r="AO169" s="14"/>
      <c r="AP169" s="14"/>
      <c r="AQ169" s="14"/>
      <c r="AR169" s="14"/>
      <c r="AS169" s="14"/>
      <c r="AT169" s="14"/>
      <c r="AV169" s="14"/>
      <c r="AW169" s="44"/>
      <c r="AX169" s="42"/>
      <c r="AY169" s="14"/>
      <c r="AZ169" s="14">
        <f t="shared" si="293"/>
        <v>0</v>
      </c>
      <c r="BA169" s="14"/>
      <c r="BB169" s="14"/>
      <c r="BC169" s="14"/>
      <c r="BD169" s="14"/>
      <c r="BF169" s="14"/>
      <c r="BG169" s="41"/>
      <c r="BH169" s="42"/>
      <c r="BI169" s="14"/>
      <c r="BJ169" s="8">
        <f t="shared" si="287"/>
        <v>0</v>
      </c>
      <c r="BK169" s="14"/>
      <c r="BL169" s="14"/>
      <c r="BM169" s="14"/>
      <c r="BN169" s="14"/>
      <c r="BP169" s="14"/>
      <c r="BQ169" s="44"/>
      <c r="BR169" s="42"/>
      <c r="BS169" s="14"/>
      <c r="BT169" s="14">
        <f t="shared" si="323"/>
        <v>0</v>
      </c>
      <c r="BU169" s="14"/>
      <c r="BV169" s="14"/>
      <c r="BW169" s="14"/>
      <c r="BX169" s="14"/>
      <c r="BZ169" s="14"/>
      <c r="CA169" s="44"/>
      <c r="CB169" s="42"/>
      <c r="CC169" s="14"/>
      <c r="CD169" s="14">
        <f t="shared" si="325"/>
        <v>0</v>
      </c>
      <c r="CE169" s="14"/>
      <c r="CF169" s="14"/>
      <c r="CG169" s="14"/>
      <c r="CH169" s="14"/>
      <c r="CJ169" s="14"/>
      <c r="CK169" s="44"/>
      <c r="CL169" s="42"/>
      <c r="CM169" s="14"/>
      <c r="CN169" s="14">
        <f t="shared" si="327"/>
        <v>0</v>
      </c>
      <c r="CO169" s="14"/>
      <c r="CP169" s="14"/>
      <c r="CQ169" s="14"/>
      <c r="CR169" s="14"/>
      <c r="CT169" s="14"/>
      <c r="CU169" s="44"/>
      <c r="CV169" s="42"/>
      <c r="CW169" s="14"/>
      <c r="CX169" s="14">
        <f t="shared" si="329"/>
        <v>0</v>
      </c>
      <c r="CY169" s="14"/>
      <c r="CZ169" s="14"/>
      <c r="DA169" s="14"/>
      <c r="DB169" s="14"/>
      <c r="DD169" s="14"/>
      <c r="DE169" s="44"/>
      <c r="DF169" s="42"/>
      <c r="DG169" s="14"/>
      <c r="DH169" s="14">
        <f t="shared" si="331"/>
        <v>0</v>
      </c>
      <c r="DI169" s="14"/>
      <c r="DJ169" s="14"/>
      <c r="DK169" s="14">
        <f>SUMIF('BANCO AGO'!$B$2:$B$300,'EDC GENERAL'!$B169,'BANCO AGO'!$E$2:$E$300)</f>
        <v>0</v>
      </c>
      <c r="DL169" s="14">
        <f t="shared" si="288"/>
        <v>0</v>
      </c>
      <c r="DN169" s="44">
        <f t="shared" si="332"/>
        <v>0</v>
      </c>
      <c r="DO169" s="44"/>
      <c r="DP169" s="44">
        <f t="shared" si="333"/>
        <v>0</v>
      </c>
      <c r="DQ169" s="14"/>
      <c r="DR169" s="14">
        <f t="shared" si="281"/>
        <v>0</v>
      </c>
      <c r="DS169" s="14"/>
      <c r="DT169" s="14"/>
      <c r="DU169" s="14"/>
      <c r="DV169" s="14">
        <f t="shared" si="282"/>
        <v>0</v>
      </c>
      <c r="DX169" s="44"/>
      <c r="DY169" s="44"/>
      <c r="DZ169" s="44">
        <f t="shared" si="313"/>
        <v>0</v>
      </c>
      <c r="EA169" s="14"/>
      <c r="EB169" s="14">
        <f t="shared" si="289"/>
        <v>0</v>
      </c>
      <c r="EC169" s="14"/>
      <c r="ED169" s="14"/>
      <c r="EE169" s="14"/>
      <c r="EF169" s="14">
        <f t="shared" si="290"/>
        <v>0</v>
      </c>
      <c r="EG169" s="24"/>
      <c r="EH169" s="44"/>
      <c r="EI169" s="44"/>
      <c r="EJ169" s="44"/>
      <c r="EK169" s="14"/>
      <c r="EL169" s="14">
        <f t="shared" si="276"/>
        <v>0</v>
      </c>
      <c r="EM169" s="14"/>
      <c r="EN169" s="14"/>
      <c r="EO169" s="14"/>
      <c r="EP169" s="14">
        <f t="shared" si="277"/>
        <v>0</v>
      </c>
      <c r="ER169" s="44"/>
      <c r="ES169" s="44"/>
      <c r="ET169" s="44">
        <f t="shared" si="278"/>
        <v>0</v>
      </c>
      <c r="EU169" s="14"/>
      <c r="EV169" s="14">
        <f t="shared" si="279"/>
        <v>0</v>
      </c>
      <c r="EW169" s="14"/>
      <c r="EX169" s="14"/>
      <c r="EY169" s="14"/>
      <c r="EZ169" s="14">
        <f t="shared" si="280"/>
        <v>0</v>
      </c>
      <c r="FB169" s="14"/>
      <c r="FD169" s="24">
        <f t="shared" si="301"/>
        <v>0</v>
      </c>
      <c r="FE169" s="24">
        <f t="shared" si="300"/>
        <v>0</v>
      </c>
    </row>
    <row r="170" spans="1:161" ht="12" outlineLevel="1" thickBot="1" x14ac:dyDescent="0.3">
      <c r="A170" s="11"/>
      <c r="B170" s="74"/>
      <c r="C170" s="66"/>
      <c r="D170" s="12"/>
      <c r="E170" s="12"/>
      <c r="F170" s="63"/>
      <c r="G170" s="74"/>
      <c r="H170" s="74"/>
      <c r="I170" s="63"/>
      <c r="J170" s="66"/>
      <c r="L170" s="66"/>
      <c r="M170" s="12"/>
      <c r="N170" s="12"/>
      <c r="O170" s="63"/>
      <c r="P170" s="74"/>
      <c r="Q170" s="74"/>
      <c r="R170" s="63"/>
      <c r="S170" s="66"/>
      <c r="V170" s="13"/>
      <c r="W170" s="13"/>
      <c r="X170" s="13"/>
      <c r="Y170" s="13"/>
      <c r="Z170" s="13"/>
      <c r="AA170" s="13"/>
      <c r="AC170" s="74" t="s">
        <v>559</v>
      </c>
      <c r="AD170" s="8"/>
      <c r="AE170" s="8"/>
      <c r="AF170" s="8"/>
      <c r="AG170" s="8"/>
      <c r="AH170" s="8"/>
      <c r="AI170" s="10">
        <f t="shared" ref="AI170:AI179" si="334">-SUM(AD170:AH170)</f>
        <v>0</v>
      </c>
      <c r="AJ170" s="74"/>
      <c r="AL170" s="10"/>
      <c r="AM170" s="42"/>
      <c r="AN170" s="42"/>
      <c r="AO170" s="8"/>
      <c r="AP170" s="8"/>
      <c r="AQ170" s="8"/>
      <c r="AR170" s="8"/>
      <c r="AS170" s="10">
        <f>SUMIF(ENERO!$B$2:$B$300,'EDC GENERAL'!$B170,ENERO!$E$2:$E$300)</f>
        <v>0</v>
      </c>
      <c r="AT170" s="10">
        <f>AS170-AR170</f>
        <v>0</v>
      </c>
      <c r="AV170" s="10"/>
      <c r="AW170" s="42"/>
      <c r="AX170" s="42"/>
      <c r="AY170" s="8">
        <f>AY$4</f>
        <v>0</v>
      </c>
      <c r="AZ170" s="8">
        <f t="shared" si="293"/>
        <v>0</v>
      </c>
      <c r="BA170" s="8">
        <f>BA$4</f>
        <v>0</v>
      </c>
      <c r="BB170" s="8">
        <f>BB$4</f>
        <v>0</v>
      </c>
      <c r="BC170" s="10">
        <f>SUMIF('BANCO FEB'!$B$2:$B$300,'EDC GENERAL'!$B170,'BANCO FEB'!$E$2:$E$300)</f>
        <v>0</v>
      </c>
      <c r="BD170" s="10">
        <f>BC170-BB170</f>
        <v>0</v>
      </c>
      <c r="BF170" s="10"/>
      <c r="BG170" s="41"/>
      <c r="BH170" s="42"/>
      <c r="BI170" s="8"/>
      <c r="BJ170" s="8">
        <f t="shared" si="287"/>
        <v>0</v>
      </c>
      <c r="BK170" s="8"/>
      <c r="BL170" s="8"/>
      <c r="BM170" s="10">
        <f>SUMIF(ENERO!$B$2:$B$300,'EDC GENERAL'!$B170,ENERO!$E$2:$E$300)</f>
        <v>0</v>
      </c>
      <c r="BN170" s="10">
        <f>BM170-BL170</f>
        <v>0</v>
      </c>
      <c r="BP170" s="10"/>
      <c r="BQ170" s="42"/>
      <c r="BR170" s="42"/>
      <c r="BS170" s="8">
        <f>BS$4</f>
        <v>0</v>
      </c>
      <c r="BT170" s="8">
        <f t="shared" si="323"/>
        <v>0</v>
      </c>
      <c r="BU170" s="8">
        <f>BU$4</f>
        <v>0</v>
      </c>
      <c r="BV170" s="8">
        <f>BV$4</f>
        <v>0</v>
      </c>
      <c r="BW170" s="10">
        <f>SUMIF('BANCO ABR'!$B$2:$B$300,'EDC GENERAL'!$B170,'BANCO ABR'!$E$2:$E$300)</f>
        <v>0</v>
      </c>
      <c r="BX170" s="10">
        <f>BW170-BV170</f>
        <v>0</v>
      </c>
      <c r="BZ170" s="10"/>
      <c r="CA170" s="42"/>
      <c r="CB170" s="42"/>
      <c r="CC170" s="8">
        <f>CC$4</f>
        <v>17</v>
      </c>
      <c r="CD170" s="8">
        <f t="shared" si="325"/>
        <v>0</v>
      </c>
      <c r="CE170" s="8"/>
      <c r="CF170" s="8">
        <f>CF$4</f>
        <v>0</v>
      </c>
      <c r="CG170" s="10">
        <f>SUMIF('BANCO MAY'!$B$2:$B$300,'EDC GENERAL'!$B170,'BANCO MAY'!$E$2:$E$300)</f>
        <v>0</v>
      </c>
      <c r="CH170" s="10">
        <f>CG170-CF170</f>
        <v>0</v>
      </c>
      <c r="CJ170" s="10"/>
      <c r="CK170" s="42"/>
      <c r="CL170" s="42"/>
      <c r="CM170" s="8">
        <f>CM$4</f>
        <v>16</v>
      </c>
      <c r="CN170" s="8">
        <f t="shared" si="327"/>
        <v>0</v>
      </c>
      <c r="CO170" s="8">
        <f>CO$4</f>
        <v>0</v>
      </c>
      <c r="CP170" s="8">
        <f>CP$4</f>
        <v>0</v>
      </c>
      <c r="CQ170" s="10">
        <f>SUMIF('BANCO JUN'!$B$2:$B$300,'EDC GENERAL'!$B170,'BANCO JUN'!$E$2:$E$300)</f>
        <v>0</v>
      </c>
      <c r="CR170" s="10">
        <f>CQ170-CP170</f>
        <v>0</v>
      </c>
      <c r="CT170" s="10"/>
      <c r="CU170" s="42"/>
      <c r="CV170" s="42"/>
      <c r="CW170" s="8">
        <f>CW$4</f>
        <v>17</v>
      </c>
      <c r="CX170" s="8">
        <f t="shared" si="329"/>
        <v>0</v>
      </c>
      <c r="CY170" s="8">
        <f>CY$4</f>
        <v>80</v>
      </c>
      <c r="CZ170" s="8">
        <f>CZ$4</f>
        <v>49</v>
      </c>
      <c r="DA170" s="10">
        <f>SUMIF('BANCO JUL'!$B$2:$B$300,'EDC GENERAL'!$B170,'BANCO JUL'!$E$2:$E$300)</f>
        <v>0</v>
      </c>
      <c r="DB170" s="10">
        <f>DA170-CZ170</f>
        <v>-49</v>
      </c>
      <c r="DD170" s="10"/>
      <c r="DE170" s="42"/>
      <c r="DF170" s="42"/>
      <c r="DG170" s="8">
        <f>DG$4</f>
        <v>15</v>
      </c>
      <c r="DH170" s="8">
        <f t="shared" si="331"/>
        <v>0</v>
      </c>
      <c r="DI170" s="8">
        <f>DI$4</f>
        <v>80</v>
      </c>
      <c r="DJ170" s="8">
        <f>DJ$4</f>
        <v>17</v>
      </c>
      <c r="DK170" s="10">
        <f>SUMIF('BANCO AGO'!$B$2:$B$300,'EDC GENERAL'!$B170,'BANCO AGO'!$E$2:$E$300)</f>
        <v>0</v>
      </c>
      <c r="DL170" s="10">
        <f t="shared" si="288"/>
        <v>-97</v>
      </c>
      <c r="DN170" s="42">
        <f t="shared" si="332"/>
        <v>0</v>
      </c>
      <c r="DO170" s="42"/>
      <c r="DP170" s="42">
        <f t="shared" si="333"/>
        <v>0</v>
      </c>
      <c r="DQ170" s="8">
        <f>DQ$4</f>
        <v>16</v>
      </c>
      <c r="DR170" s="8">
        <f t="shared" si="281"/>
        <v>0</v>
      </c>
      <c r="DS170" s="8">
        <f>DS$4</f>
        <v>80</v>
      </c>
      <c r="DT170" s="8">
        <f>DT$4</f>
        <v>63</v>
      </c>
      <c r="DU170" s="10">
        <f>SUMIF('BANCO SEP'!$B$2:$B$300,'EDC GENERAL'!$B170,'BANCO SEP'!$E$2:$E$300)</f>
        <v>0</v>
      </c>
      <c r="DV170" s="10">
        <f t="shared" si="282"/>
        <v>-143</v>
      </c>
      <c r="DX170" s="42"/>
      <c r="DY170" s="42"/>
      <c r="DZ170" s="42">
        <f t="shared" si="313"/>
        <v>0</v>
      </c>
      <c r="EA170" s="8">
        <f>EA$4</f>
        <v>15</v>
      </c>
      <c r="EB170" s="8">
        <f t="shared" si="289"/>
        <v>0</v>
      </c>
      <c r="EC170" s="8">
        <f>EC$4</f>
        <v>80</v>
      </c>
      <c r="ED170" s="8">
        <f>ED$4</f>
        <v>64</v>
      </c>
      <c r="EE170" s="10">
        <f>SUMIF('BANCO OCT'!$B$2:$B$300,'EDC GENERAL'!$B170,'BANCO OCT'!$E$2:$E$300)</f>
        <v>0</v>
      </c>
      <c r="EF170" s="10">
        <f t="shared" si="290"/>
        <v>-144</v>
      </c>
      <c r="EG170" s="24"/>
      <c r="EH170" s="42"/>
      <c r="EI170" s="42"/>
      <c r="EJ170" s="42"/>
      <c r="EK170" s="8">
        <f>EK$4</f>
        <v>13.01</v>
      </c>
      <c r="EL170" s="8">
        <f t="shared" si="276"/>
        <v>0</v>
      </c>
      <c r="EM170" s="8">
        <f>EM$4</f>
        <v>80</v>
      </c>
      <c r="EN170" s="8">
        <f>EN$4</f>
        <v>21.79</v>
      </c>
      <c r="EO170" s="10">
        <f>SUMIF('BANCO NOV'!$B$2:$B$300,'EDC GENERAL'!$B170,'BANCO NOV'!$E$2:$E$300)</f>
        <v>0</v>
      </c>
      <c r="EP170" s="10">
        <f t="shared" si="277"/>
        <v>-101.78999999999999</v>
      </c>
      <c r="ER170" s="42"/>
      <c r="ES170" s="42"/>
      <c r="ET170" s="42">
        <f t="shared" si="278"/>
        <v>0</v>
      </c>
      <c r="EU170" s="8">
        <f>EU$4</f>
        <v>19.78</v>
      </c>
      <c r="EV170" s="8">
        <f t="shared" si="279"/>
        <v>0</v>
      </c>
      <c r="EW170" s="8">
        <f>EW$4</f>
        <v>80</v>
      </c>
      <c r="EX170" s="8">
        <f>EX$4</f>
        <v>62.02</v>
      </c>
      <c r="EY170" s="10">
        <f>SUMIF('BANCO DIC'!$B$2:$B$300,'EDC GENERAL'!$B170,'BANCO DIC'!$E$2:$E$300)</f>
        <v>0</v>
      </c>
      <c r="EZ170" s="10">
        <f t="shared" si="280"/>
        <v>-142.02000000000001</v>
      </c>
      <c r="FB170" s="74"/>
      <c r="FD170" s="24">
        <f t="shared" ref="FD170:FD202" si="335">SUM(ES170:EW170)+SUM(EI170:EM170)+SUM(DY170:EC170)+SUM(DO170:DS170)+SUM(DE170:DI170)+SUM(CU170:CY170)+SUM(CK170:CO170)+SUM(CA170:CE170)+SUM(BQ170:BU170)+SUM(BG170:BK170)+SUM(AW170:BA170)+SUM(AM170:AQ170)</f>
        <v>608.79</v>
      </c>
      <c r="FE170" s="24">
        <f t="shared" ref="FE170:FE202" si="336">BC170+BM170+BW170+CG170+CQ170+DA170+DK170+DU170+EE170+EO170+EY170+AS170</f>
        <v>0</v>
      </c>
    </row>
    <row r="171" spans="1:161" outlineLevel="1" x14ac:dyDescent="0.25">
      <c r="A171" s="11"/>
      <c r="B171" s="74"/>
      <c r="C171" s="66"/>
      <c r="D171" s="12"/>
      <c r="E171" s="12"/>
      <c r="F171" s="63"/>
      <c r="G171" s="74"/>
      <c r="H171" s="74"/>
      <c r="I171" s="63"/>
      <c r="J171" s="66"/>
      <c r="L171" s="66"/>
      <c r="M171" s="12"/>
      <c r="N171" s="12"/>
      <c r="O171" s="63"/>
      <c r="P171" s="74"/>
      <c r="Q171" s="74"/>
      <c r="R171" s="63"/>
      <c r="S171" s="66"/>
      <c r="V171" s="13"/>
      <c r="W171" s="13"/>
      <c r="X171" s="13"/>
      <c r="Y171" s="13"/>
      <c r="Z171" s="13"/>
      <c r="AA171" s="13"/>
      <c r="AC171" s="74" t="s">
        <v>560</v>
      </c>
      <c r="AD171" s="8"/>
      <c r="AE171" s="8"/>
      <c r="AF171" s="8"/>
      <c r="AG171" s="8"/>
      <c r="AH171" s="8"/>
      <c r="AI171" s="10">
        <f t="shared" si="334"/>
        <v>0</v>
      </c>
      <c r="AJ171" s="74"/>
      <c r="AL171" s="10"/>
      <c r="AM171" s="42"/>
      <c r="AN171" s="42"/>
      <c r="AO171" s="8"/>
      <c r="AP171" s="8"/>
      <c r="AQ171" s="8"/>
      <c r="AR171" s="8"/>
      <c r="AS171" s="10">
        <f>SUMIF(ENERO!$B$2:$B$300,'EDC GENERAL'!$B171,ENERO!$E$2:$E$300)</f>
        <v>0</v>
      </c>
      <c r="AT171" s="10">
        <f t="shared" ref="AT171:AT179" si="337">AS171-AR171</f>
        <v>0</v>
      </c>
      <c r="AV171" s="10"/>
      <c r="AW171" s="42"/>
      <c r="AX171" s="42"/>
      <c r="AY171" s="8">
        <f t="shared" ref="AY171:BB175" si="338">AY$4</f>
        <v>0</v>
      </c>
      <c r="AZ171" s="8">
        <f t="shared" si="293"/>
        <v>0</v>
      </c>
      <c r="BA171" s="8">
        <f t="shared" si="338"/>
        <v>0</v>
      </c>
      <c r="BB171" s="8">
        <f t="shared" si="338"/>
        <v>0</v>
      </c>
      <c r="BC171" s="10">
        <f>SUMIF('BANCO FEB'!$B$2:$B$300,'EDC GENERAL'!$B171,'BANCO FEB'!$E$2:$E$300)</f>
        <v>0</v>
      </c>
      <c r="BD171" s="10">
        <f t="shared" ref="BD171:BD179" si="339">BC171-BB171</f>
        <v>0</v>
      </c>
      <c r="BF171" s="10"/>
      <c r="BG171" s="41"/>
      <c r="BH171" s="42"/>
      <c r="BI171" s="8"/>
      <c r="BJ171" s="8">
        <f t="shared" si="287"/>
        <v>0</v>
      </c>
      <c r="BK171" s="8"/>
      <c r="BL171" s="8"/>
      <c r="BM171" s="10">
        <f>SUMIF(ENERO!$B$2:$B$300,'EDC GENERAL'!$B171,ENERO!$E$2:$E$300)</f>
        <v>0</v>
      </c>
      <c r="BN171" s="10">
        <f t="shared" ref="BN171:BN179" si="340">BM171-BL171</f>
        <v>0</v>
      </c>
      <c r="BP171" s="10"/>
      <c r="BQ171" s="42"/>
      <c r="BR171" s="42"/>
      <c r="BS171" s="8">
        <f t="shared" ref="BS171:BV175" si="341">BS$4</f>
        <v>0</v>
      </c>
      <c r="BT171" s="8">
        <f t="shared" si="323"/>
        <v>0</v>
      </c>
      <c r="BU171" s="8">
        <f t="shared" si="341"/>
        <v>0</v>
      </c>
      <c r="BV171" s="8">
        <f t="shared" si="341"/>
        <v>0</v>
      </c>
      <c r="BW171" s="10">
        <f>SUMIF('BANCO ABR'!$B$2:$B$300,'EDC GENERAL'!$B171,'BANCO ABR'!$E$2:$E$300)</f>
        <v>0</v>
      </c>
      <c r="BX171" s="10">
        <f t="shared" ref="BX171:BX179" si="342">BW171-BV171</f>
        <v>0</v>
      </c>
      <c r="BZ171" s="10"/>
      <c r="CA171" s="42"/>
      <c r="CB171" s="42"/>
      <c r="CC171" s="8">
        <f t="shared" ref="CC171:CF175" si="343">CC$4</f>
        <v>17</v>
      </c>
      <c r="CD171" s="8">
        <f t="shared" si="325"/>
        <v>0</v>
      </c>
      <c r="CE171" s="8"/>
      <c r="CF171" s="8">
        <f t="shared" si="343"/>
        <v>0</v>
      </c>
      <c r="CG171" s="10">
        <f>SUMIF('BANCO MAY'!$B$2:$B$300,'EDC GENERAL'!$B171,'BANCO MAY'!$E$2:$E$300)</f>
        <v>0</v>
      </c>
      <c r="CH171" s="10">
        <f t="shared" ref="CH171:CH179" si="344">CG171-CF171</f>
        <v>0</v>
      </c>
      <c r="CJ171" s="10"/>
      <c r="CK171" s="42"/>
      <c r="CL171" s="42"/>
      <c r="CM171" s="8">
        <f t="shared" ref="CM171:CP175" si="345">CM$4</f>
        <v>16</v>
      </c>
      <c r="CN171" s="8">
        <f t="shared" si="327"/>
        <v>0</v>
      </c>
      <c r="CO171" s="8">
        <f t="shared" si="345"/>
        <v>0</v>
      </c>
      <c r="CP171" s="8">
        <f t="shared" si="345"/>
        <v>0</v>
      </c>
      <c r="CQ171" s="10">
        <f>SUMIF('BANCO JUN'!$B$2:$B$300,'EDC GENERAL'!$B171,'BANCO JUN'!$E$2:$E$300)</f>
        <v>0</v>
      </c>
      <c r="CR171" s="10">
        <f t="shared" ref="CR171:CR179" si="346">CQ171-CP171</f>
        <v>0</v>
      </c>
      <c r="CT171" s="10"/>
      <c r="CU171" s="42"/>
      <c r="CV171" s="42"/>
      <c r="CW171" s="8">
        <f t="shared" ref="CW171:CZ175" si="347">CW$4</f>
        <v>17</v>
      </c>
      <c r="CX171" s="8">
        <f t="shared" si="329"/>
        <v>0</v>
      </c>
      <c r="CY171" s="8">
        <f t="shared" si="347"/>
        <v>80</v>
      </c>
      <c r="CZ171" s="8">
        <f t="shared" si="347"/>
        <v>49</v>
      </c>
      <c r="DA171" s="10">
        <f>SUMIF('BANCO JUL'!$B$2:$B$300,'EDC GENERAL'!$B171,'BANCO JUL'!$E$2:$E$300)</f>
        <v>0</v>
      </c>
      <c r="DB171" s="10">
        <f t="shared" ref="DB171:DB179" si="348">DA171-CZ171</f>
        <v>-49</v>
      </c>
      <c r="DD171" s="10"/>
      <c r="DE171" s="42"/>
      <c r="DF171" s="42"/>
      <c r="DG171" s="8">
        <f t="shared" ref="DG171:DJ179" si="349">DG$4</f>
        <v>15</v>
      </c>
      <c r="DH171" s="8">
        <f t="shared" si="331"/>
        <v>0</v>
      </c>
      <c r="DI171" s="8">
        <f t="shared" si="349"/>
        <v>80</v>
      </c>
      <c r="DJ171" s="8">
        <f t="shared" si="349"/>
        <v>17</v>
      </c>
      <c r="DK171" s="10">
        <f>SUMIF('BANCO AGO'!$B$2:$B$300,'EDC GENERAL'!$B171,'BANCO AGO'!$E$2:$E$300)</f>
        <v>0</v>
      </c>
      <c r="DL171" s="10">
        <f t="shared" si="288"/>
        <v>-97</v>
      </c>
      <c r="DN171" s="42">
        <f t="shared" si="332"/>
        <v>0</v>
      </c>
      <c r="DO171" s="42"/>
      <c r="DP171" s="42">
        <f t="shared" si="333"/>
        <v>0</v>
      </c>
      <c r="DQ171" s="8">
        <f t="shared" ref="DQ171:DT179" si="350">DQ$4</f>
        <v>16</v>
      </c>
      <c r="DR171" s="8">
        <f t="shared" si="281"/>
        <v>0</v>
      </c>
      <c r="DS171" s="8">
        <f t="shared" si="350"/>
        <v>80</v>
      </c>
      <c r="DT171" s="8">
        <f t="shared" si="350"/>
        <v>63</v>
      </c>
      <c r="DU171" s="10">
        <f>SUMIF('BANCO SEP'!$B$2:$B$300,'EDC GENERAL'!$B171,'BANCO SEP'!$E$2:$E$300)</f>
        <v>0</v>
      </c>
      <c r="DV171" s="10">
        <f t="shared" si="282"/>
        <v>-143</v>
      </c>
      <c r="DX171" s="42"/>
      <c r="DY171" s="42"/>
      <c r="DZ171" s="42">
        <f t="shared" si="313"/>
        <v>0</v>
      </c>
      <c r="EA171" s="8">
        <f t="shared" ref="EA171:ED179" si="351">EA$4</f>
        <v>15</v>
      </c>
      <c r="EB171" s="8">
        <f t="shared" si="289"/>
        <v>0</v>
      </c>
      <c r="EC171" s="8">
        <f t="shared" si="351"/>
        <v>80</v>
      </c>
      <c r="ED171" s="8">
        <f t="shared" si="351"/>
        <v>64</v>
      </c>
      <c r="EE171" s="10">
        <f>SUMIF('BANCO OCT'!$B$2:$B$300,'EDC GENERAL'!$B171,'BANCO OCT'!$E$2:$E$300)</f>
        <v>0</v>
      </c>
      <c r="EF171" s="10">
        <f t="shared" si="290"/>
        <v>-144</v>
      </c>
      <c r="EG171" s="24"/>
      <c r="EH171" s="42"/>
      <c r="EI171" s="42"/>
      <c r="EJ171" s="42"/>
      <c r="EK171" s="8">
        <f t="shared" ref="EK171:EN179" si="352">EK$4</f>
        <v>13.01</v>
      </c>
      <c r="EL171" s="8">
        <f t="shared" si="276"/>
        <v>0</v>
      </c>
      <c r="EM171" s="8">
        <f t="shared" si="352"/>
        <v>80</v>
      </c>
      <c r="EN171" s="8">
        <f t="shared" si="352"/>
        <v>21.79</v>
      </c>
      <c r="EO171" s="10">
        <f>SUMIF('BANCO NOV'!$B$2:$B$300,'EDC GENERAL'!$B171,'BANCO NOV'!$E$2:$E$300)</f>
        <v>0</v>
      </c>
      <c r="EP171" s="10">
        <f t="shared" si="277"/>
        <v>-101.78999999999999</v>
      </c>
      <c r="ER171" s="42"/>
      <c r="ES171" s="42"/>
      <c r="ET171" s="42">
        <f t="shared" si="278"/>
        <v>0</v>
      </c>
      <c r="EU171" s="8">
        <f t="shared" ref="EU171:EX179" si="353">EU$4</f>
        <v>19.78</v>
      </c>
      <c r="EV171" s="8">
        <f t="shared" si="279"/>
        <v>0</v>
      </c>
      <c r="EW171" s="8">
        <f t="shared" si="353"/>
        <v>80</v>
      </c>
      <c r="EX171" s="8">
        <f t="shared" si="353"/>
        <v>62.02</v>
      </c>
      <c r="EY171" s="10">
        <f>SUMIF('BANCO DIC'!$B$2:$B$300,'EDC GENERAL'!$B171,'BANCO DIC'!$E$2:$E$300)</f>
        <v>0</v>
      </c>
      <c r="EZ171" s="10">
        <f t="shared" si="280"/>
        <v>-142.02000000000001</v>
      </c>
      <c r="FB171" s="74"/>
      <c r="FD171" s="24">
        <f t="shared" si="335"/>
        <v>608.79</v>
      </c>
      <c r="FE171" s="24">
        <f t="shared" si="336"/>
        <v>0</v>
      </c>
    </row>
    <row r="172" spans="1:161" outlineLevel="1" x14ac:dyDescent="0.25">
      <c r="A172" s="11"/>
      <c r="B172" s="74"/>
      <c r="C172" s="66"/>
      <c r="D172" s="12"/>
      <c r="E172" s="12"/>
      <c r="F172" s="63"/>
      <c r="G172" s="74"/>
      <c r="H172" s="74"/>
      <c r="I172" s="63"/>
      <c r="J172" s="66"/>
      <c r="L172" s="66"/>
      <c r="M172" s="12"/>
      <c r="N172" s="12"/>
      <c r="O172" s="63"/>
      <c r="P172" s="74"/>
      <c r="Q172" s="74"/>
      <c r="R172" s="63"/>
      <c r="S172" s="66"/>
      <c r="V172" s="13"/>
      <c r="W172" s="13"/>
      <c r="X172" s="13"/>
      <c r="Y172" s="13"/>
      <c r="Z172" s="13"/>
      <c r="AA172" s="13"/>
      <c r="AC172" s="74" t="s">
        <v>224</v>
      </c>
      <c r="AD172" s="8"/>
      <c r="AE172" s="8"/>
      <c r="AF172" s="8"/>
      <c r="AG172" s="8"/>
      <c r="AH172" s="8"/>
      <c r="AI172" s="10">
        <f t="shared" si="334"/>
        <v>0</v>
      </c>
      <c r="AJ172" s="74"/>
      <c r="AL172" s="10"/>
      <c r="AM172" s="42"/>
      <c r="AN172" s="42"/>
      <c r="AO172" s="8"/>
      <c r="AP172" s="8"/>
      <c r="AQ172" s="8"/>
      <c r="AR172" s="8"/>
      <c r="AS172" s="10">
        <f>SUMIF(ENERO!$B$2:$B$300,'EDC GENERAL'!$B172,ENERO!$E$2:$E$300)</f>
        <v>0</v>
      </c>
      <c r="AT172" s="10">
        <f t="shared" si="337"/>
        <v>0</v>
      </c>
      <c r="AV172" s="10"/>
      <c r="AW172" s="42"/>
      <c r="AX172" s="42"/>
      <c r="AY172" s="8">
        <f t="shared" si="338"/>
        <v>0</v>
      </c>
      <c r="AZ172" s="8">
        <f t="shared" si="293"/>
        <v>0</v>
      </c>
      <c r="BA172" s="8">
        <f t="shared" si="338"/>
        <v>0</v>
      </c>
      <c r="BB172" s="8">
        <f t="shared" si="338"/>
        <v>0</v>
      </c>
      <c r="BC172" s="10">
        <f>SUMIF('BANCO FEB'!$B$2:$B$300,'EDC GENERAL'!$B172,'BANCO FEB'!$E$2:$E$300)</f>
        <v>0</v>
      </c>
      <c r="BD172" s="10">
        <f t="shared" si="339"/>
        <v>0</v>
      </c>
      <c r="BF172" s="10"/>
      <c r="BG172" s="42"/>
      <c r="BH172" s="42"/>
      <c r="BI172" s="8"/>
      <c r="BJ172" s="8">
        <f t="shared" si="287"/>
        <v>0</v>
      </c>
      <c r="BK172" s="8"/>
      <c r="BL172" s="8"/>
      <c r="BM172" s="10">
        <f>SUMIF(ENERO!$B$2:$B$300,'EDC GENERAL'!$B172,ENERO!$E$2:$E$300)</f>
        <v>0</v>
      </c>
      <c r="BN172" s="10">
        <f t="shared" si="340"/>
        <v>0</v>
      </c>
      <c r="BP172" s="10"/>
      <c r="BQ172" s="42"/>
      <c r="BR172" s="42"/>
      <c r="BS172" s="8">
        <f t="shared" si="341"/>
        <v>0</v>
      </c>
      <c r="BT172" s="8">
        <f t="shared" si="323"/>
        <v>0</v>
      </c>
      <c r="BU172" s="8">
        <f t="shared" si="341"/>
        <v>0</v>
      </c>
      <c r="BV172" s="8">
        <f t="shared" si="341"/>
        <v>0</v>
      </c>
      <c r="BW172" s="10">
        <f>SUMIF('BANCO ABR'!$B$2:$B$300,'EDC GENERAL'!$B172,'BANCO ABR'!$E$2:$E$300)</f>
        <v>0</v>
      </c>
      <c r="BX172" s="10">
        <f t="shared" si="342"/>
        <v>0</v>
      </c>
      <c r="BZ172" s="10"/>
      <c r="CA172" s="42"/>
      <c r="CB172" s="42"/>
      <c r="CC172" s="8">
        <f t="shared" si="343"/>
        <v>17</v>
      </c>
      <c r="CD172" s="8">
        <f t="shared" si="325"/>
        <v>0</v>
      </c>
      <c r="CE172" s="8"/>
      <c r="CF172" s="8">
        <f t="shared" si="343"/>
        <v>0</v>
      </c>
      <c r="CG172" s="10">
        <f>SUMIF('BANCO MAY'!$B$2:$B$300,'EDC GENERAL'!$B172,'BANCO MAY'!$E$2:$E$300)</f>
        <v>0</v>
      </c>
      <c r="CH172" s="10">
        <f t="shared" si="344"/>
        <v>0</v>
      </c>
      <c r="CJ172" s="10"/>
      <c r="CK172" s="42"/>
      <c r="CL172" s="42"/>
      <c r="CM172" s="8">
        <f t="shared" si="345"/>
        <v>16</v>
      </c>
      <c r="CN172" s="8">
        <f t="shared" si="327"/>
        <v>0</v>
      </c>
      <c r="CO172" s="8">
        <f t="shared" si="345"/>
        <v>0</v>
      </c>
      <c r="CP172" s="8">
        <f t="shared" si="345"/>
        <v>0</v>
      </c>
      <c r="CQ172" s="10">
        <f>SUMIF('BANCO JUN'!$B$2:$B$300,'EDC GENERAL'!$B172,'BANCO JUN'!$E$2:$E$300)</f>
        <v>0</v>
      </c>
      <c r="CR172" s="10">
        <f t="shared" si="346"/>
        <v>0</v>
      </c>
      <c r="CT172" s="10"/>
      <c r="CU172" s="42"/>
      <c r="CV172" s="42"/>
      <c r="CW172" s="8">
        <f t="shared" si="347"/>
        <v>17</v>
      </c>
      <c r="CX172" s="8">
        <f t="shared" si="329"/>
        <v>0</v>
      </c>
      <c r="CY172" s="8">
        <f t="shared" si="347"/>
        <v>80</v>
      </c>
      <c r="CZ172" s="8">
        <f t="shared" si="347"/>
        <v>49</v>
      </c>
      <c r="DA172" s="10">
        <f>SUMIF('BANCO JUL'!$B$2:$B$300,'EDC GENERAL'!$B172,'BANCO JUL'!$E$2:$E$300)</f>
        <v>0</v>
      </c>
      <c r="DB172" s="10">
        <f t="shared" si="348"/>
        <v>-49</v>
      </c>
      <c r="DD172" s="10"/>
      <c r="DE172" s="42"/>
      <c r="DF172" s="42"/>
      <c r="DG172" s="8">
        <f t="shared" si="349"/>
        <v>15</v>
      </c>
      <c r="DH172" s="8">
        <f t="shared" si="331"/>
        <v>0</v>
      </c>
      <c r="DI172" s="8">
        <f t="shared" si="349"/>
        <v>80</v>
      </c>
      <c r="DJ172" s="8">
        <f t="shared" si="349"/>
        <v>17</v>
      </c>
      <c r="DK172" s="10">
        <f>SUMIF('BANCO AGO'!$B$2:$B$300,'EDC GENERAL'!$B172,'BANCO AGO'!$E$2:$E$300)</f>
        <v>0</v>
      </c>
      <c r="DL172" s="10">
        <f t="shared" si="288"/>
        <v>-97</v>
      </c>
      <c r="DN172" s="42">
        <f t="shared" si="332"/>
        <v>0</v>
      </c>
      <c r="DO172" s="42"/>
      <c r="DP172" s="42">
        <f t="shared" si="333"/>
        <v>0</v>
      </c>
      <c r="DQ172" s="8">
        <f t="shared" si="350"/>
        <v>16</v>
      </c>
      <c r="DR172" s="8">
        <f t="shared" si="281"/>
        <v>0</v>
      </c>
      <c r="DS172" s="8">
        <f t="shared" si="350"/>
        <v>80</v>
      </c>
      <c r="DT172" s="8">
        <f t="shared" si="350"/>
        <v>63</v>
      </c>
      <c r="DU172" s="10">
        <f>SUMIF('BANCO SEP'!$B$2:$B$300,'EDC GENERAL'!$B172,'BANCO SEP'!$E$2:$E$300)</f>
        <v>0</v>
      </c>
      <c r="DV172" s="10">
        <f t="shared" si="282"/>
        <v>-143</v>
      </c>
      <c r="DX172" s="42"/>
      <c r="DY172" s="42"/>
      <c r="DZ172" s="42">
        <f t="shared" si="313"/>
        <v>0</v>
      </c>
      <c r="EA172" s="8">
        <f t="shared" si="351"/>
        <v>15</v>
      </c>
      <c r="EB172" s="8">
        <f t="shared" si="289"/>
        <v>0</v>
      </c>
      <c r="EC172" s="8">
        <f t="shared" si="351"/>
        <v>80</v>
      </c>
      <c r="ED172" s="8">
        <f t="shared" si="351"/>
        <v>64</v>
      </c>
      <c r="EE172" s="10">
        <f>SUMIF('BANCO OCT'!$B$2:$B$300,'EDC GENERAL'!$B172,'BANCO OCT'!$E$2:$E$300)</f>
        <v>0</v>
      </c>
      <c r="EF172" s="10">
        <f t="shared" si="290"/>
        <v>-144</v>
      </c>
      <c r="EG172" s="24"/>
      <c r="EH172" s="42"/>
      <c r="EI172" s="42"/>
      <c r="EJ172" s="42"/>
      <c r="EK172" s="8">
        <f t="shared" si="352"/>
        <v>13.01</v>
      </c>
      <c r="EL172" s="8">
        <f t="shared" si="276"/>
        <v>0</v>
      </c>
      <c r="EM172" s="8">
        <f t="shared" si="352"/>
        <v>80</v>
      </c>
      <c r="EN172" s="8">
        <f t="shared" si="352"/>
        <v>21.79</v>
      </c>
      <c r="EO172" s="10">
        <f>SUMIF('BANCO NOV'!$B$2:$B$300,'EDC GENERAL'!$B172,'BANCO NOV'!$E$2:$E$300)</f>
        <v>0</v>
      </c>
      <c r="EP172" s="10">
        <f t="shared" si="277"/>
        <v>-101.78999999999999</v>
      </c>
      <c r="ER172" s="42"/>
      <c r="ES172" s="42"/>
      <c r="ET172" s="42">
        <f t="shared" si="278"/>
        <v>0</v>
      </c>
      <c r="EU172" s="8">
        <f t="shared" si="353"/>
        <v>19.78</v>
      </c>
      <c r="EV172" s="8">
        <f t="shared" si="279"/>
        <v>0</v>
      </c>
      <c r="EW172" s="8">
        <f t="shared" si="353"/>
        <v>80</v>
      </c>
      <c r="EX172" s="8">
        <f t="shared" si="353"/>
        <v>62.02</v>
      </c>
      <c r="EY172" s="10">
        <f>SUMIF('BANCO DIC'!$B$2:$B$300,'EDC GENERAL'!$B172,'BANCO DIC'!$E$2:$E$300)</f>
        <v>0</v>
      </c>
      <c r="EZ172" s="10">
        <f t="shared" si="280"/>
        <v>-142.02000000000001</v>
      </c>
      <c r="FB172" s="74"/>
      <c r="FD172" s="24">
        <f t="shared" si="335"/>
        <v>608.79</v>
      </c>
      <c r="FE172" s="24">
        <f t="shared" si="336"/>
        <v>0</v>
      </c>
    </row>
    <row r="173" spans="1:161" outlineLevel="1" x14ac:dyDescent="0.25">
      <c r="A173" s="11"/>
      <c r="B173" s="74"/>
      <c r="C173" s="66"/>
      <c r="D173" s="12"/>
      <c r="E173" s="12"/>
      <c r="F173" s="63"/>
      <c r="G173" s="74"/>
      <c r="H173" s="74"/>
      <c r="I173" s="63"/>
      <c r="J173" s="66"/>
      <c r="L173" s="66"/>
      <c r="M173" s="12"/>
      <c r="N173" s="12"/>
      <c r="O173" s="63"/>
      <c r="P173" s="74"/>
      <c r="Q173" s="74"/>
      <c r="R173" s="63"/>
      <c r="S173" s="66"/>
      <c r="V173" s="13"/>
      <c r="W173" s="13"/>
      <c r="X173" s="13"/>
      <c r="Y173" s="13"/>
      <c r="Z173" s="13"/>
      <c r="AA173" s="13"/>
      <c r="AC173" s="74" t="s">
        <v>561</v>
      </c>
      <c r="AD173" s="8"/>
      <c r="AE173" s="8"/>
      <c r="AF173" s="8"/>
      <c r="AG173" s="8"/>
      <c r="AH173" s="8"/>
      <c r="AI173" s="10">
        <f t="shared" si="334"/>
        <v>0</v>
      </c>
      <c r="AJ173" s="74"/>
      <c r="AL173" s="10"/>
      <c r="AM173" s="42"/>
      <c r="AN173" s="42"/>
      <c r="AO173" s="8"/>
      <c r="AP173" s="8"/>
      <c r="AQ173" s="8"/>
      <c r="AR173" s="8"/>
      <c r="AS173" s="10">
        <f>SUMIF(ENERO!$B$2:$B$300,'EDC GENERAL'!$B173,ENERO!$E$2:$E$300)</f>
        <v>0</v>
      </c>
      <c r="AT173" s="10">
        <f t="shared" si="337"/>
        <v>0</v>
      </c>
      <c r="AV173" s="10"/>
      <c r="AW173" s="42"/>
      <c r="AX173" s="42"/>
      <c r="AY173" s="8">
        <f t="shared" si="338"/>
        <v>0</v>
      </c>
      <c r="AZ173" s="8">
        <f t="shared" si="293"/>
        <v>0</v>
      </c>
      <c r="BA173" s="8">
        <f t="shared" si="338"/>
        <v>0</v>
      </c>
      <c r="BB173" s="8">
        <f t="shared" si="338"/>
        <v>0</v>
      </c>
      <c r="BC173" s="10">
        <f>SUMIF('BANCO FEB'!$B$2:$B$300,'EDC GENERAL'!$B173,'BANCO FEB'!$E$2:$E$300)</f>
        <v>0</v>
      </c>
      <c r="BD173" s="10">
        <f t="shared" si="339"/>
        <v>0</v>
      </c>
      <c r="BF173" s="10"/>
      <c r="BG173" s="42"/>
      <c r="BH173" s="42"/>
      <c r="BI173" s="8"/>
      <c r="BJ173" s="8">
        <f t="shared" si="287"/>
        <v>0</v>
      </c>
      <c r="BK173" s="8"/>
      <c r="BL173" s="8"/>
      <c r="BM173" s="10">
        <f>SUMIF(ENERO!$B$2:$B$300,'EDC GENERAL'!$B173,ENERO!$E$2:$E$300)</f>
        <v>0</v>
      </c>
      <c r="BN173" s="10">
        <f t="shared" si="340"/>
        <v>0</v>
      </c>
      <c r="BP173" s="10"/>
      <c r="BQ173" s="42"/>
      <c r="BR173" s="42"/>
      <c r="BS173" s="8">
        <f t="shared" si="341"/>
        <v>0</v>
      </c>
      <c r="BT173" s="8">
        <f t="shared" si="323"/>
        <v>0</v>
      </c>
      <c r="BU173" s="8">
        <f t="shared" si="341"/>
        <v>0</v>
      </c>
      <c r="BV173" s="8">
        <f t="shared" si="341"/>
        <v>0</v>
      </c>
      <c r="BW173" s="10">
        <f>SUMIF('BANCO ABR'!$B$2:$B$300,'EDC GENERAL'!$B173,'BANCO ABR'!$E$2:$E$300)</f>
        <v>0</v>
      </c>
      <c r="BX173" s="10">
        <f t="shared" si="342"/>
        <v>0</v>
      </c>
      <c r="BZ173" s="10"/>
      <c r="CA173" s="42"/>
      <c r="CB173" s="42"/>
      <c r="CC173" s="8">
        <f t="shared" si="343"/>
        <v>17</v>
      </c>
      <c r="CD173" s="8">
        <f t="shared" si="325"/>
        <v>0</v>
      </c>
      <c r="CE173" s="8"/>
      <c r="CF173" s="8">
        <f t="shared" si="343"/>
        <v>0</v>
      </c>
      <c r="CG173" s="10">
        <f>SUMIF('BANCO MAY'!$B$2:$B$300,'EDC GENERAL'!$B173,'BANCO MAY'!$E$2:$E$300)</f>
        <v>0</v>
      </c>
      <c r="CH173" s="10">
        <f t="shared" si="344"/>
        <v>0</v>
      </c>
      <c r="CJ173" s="10"/>
      <c r="CK173" s="42"/>
      <c r="CL173" s="42"/>
      <c r="CM173" s="8">
        <f t="shared" si="345"/>
        <v>16</v>
      </c>
      <c r="CN173" s="8">
        <f t="shared" si="327"/>
        <v>0</v>
      </c>
      <c r="CO173" s="8">
        <f t="shared" si="345"/>
        <v>0</v>
      </c>
      <c r="CP173" s="8">
        <f t="shared" si="345"/>
        <v>0</v>
      </c>
      <c r="CQ173" s="10">
        <f>SUMIF('BANCO JUN'!$B$2:$B$300,'EDC GENERAL'!$B173,'BANCO JUN'!$E$2:$E$300)</f>
        <v>0</v>
      </c>
      <c r="CR173" s="10">
        <f t="shared" si="346"/>
        <v>0</v>
      </c>
      <c r="CT173" s="10"/>
      <c r="CU173" s="42"/>
      <c r="CV173" s="42"/>
      <c r="CW173" s="8">
        <f t="shared" si="347"/>
        <v>17</v>
      </c>
      <c r="CX173" s="8">
        <f t="shared" si="329"/>
        <v>0</v>
      </c>
      <c r="CY173" s="8">
        <f t="shared" si="347"/>
        <v>80</v>
      </c>
      <c r="CZ173" s="8">
        <f t="shared" si="347"/>
        <v>49</v>
      </c>
      <c r="DA173" s="10">
        <f>SUMIF('BANCO JUL'!$B$2:$B$300,'EDC GENERAL'!$B173,'BANCO JUL'!$E$2:$E$300)</f>
        <v>0</v>
      </c>
      <c r="DB173" s="10">
        <f t="shared" si="348"/>
        <v>-49</v>
      </c>
      <c r="DD173" s="10"/>
      <c r="DE173" s="42"/>
      <c r="DF173" s="42"/>
      <c r="DG173" s="8">
        <f t="shared" si="349"/>
        <v>15</v>
      </c>
      <c r="DH173" s="8">
        <f t="shared" si="331"/>
        <v>0</v>
      </c>
      <c r="DI173" s="8">
        <f t="shared" si="349"/>
        <v>80</v>
      </c>
      <c r="DJ173" s="8">
        <f t="shared" si="349"/>
        <v>17</v>
      </c>
      <c r="DK173" s="10">
        <f>SUMIF('BANCO AGO'!$B$2:$B$300,'EDC GENERAL'!$B173,'BANCO AGO'!$E$2:$E$300)</f>
        <v>0</v>
      </c>
      <c r="DL173" s="10">
        <f t="shared" si="288"/>
        <v>-97</v>
      </c>
      <c r="DN173" s="42">
        <f t="shared" si="332"/>
        <v>0</v>
      </c>
      <c r="DO173" s="42"/>
      <c r="DP173" s="42">
        <f t="shared" si="333"/>
        <v>0</v>
      </c>
      <c r="DQ173" s="8">
        <f t="shared" si="350"/>
        <v>16</v>
      </c>
      <c r="DR173" s="8">
        <f t="shared" si="281"/>
        <v>0</v>
      </c>
      <c r="DS173" s="8">
        <f t="shared" si="350"/>
        <v>80</v>
      </c>
      <c r="DT173" s="8">
        <f t="shared" si="350"/>
        <v>63</v>
      </c>
      <c r="DU173" s="10">
        <f>SUMIF('BANCO SEP'!$B$2:$B$300,'EDC GENERAL'!$B173,'BANCO SEP'!$E$2:$E$300)</f>
        <v>0</v>
      </c>
      <c r="DV173" s="10">
        <f t="shared" si="282"/>
        <v>-143</v>
      </c>
      <c r="DX173" s="42"/>
      <c r="DY173" s="42"/>
      <c r="DZ173" s="42">
        <f t="shared" si="313"/>
        <v>0</v>
      </c>
      <c r="EA173" s="8">
        <f t="shared" si="351"/>
        <v>15</v>
      </c>
      <c r="EB173" s="8">
        <f t="shared" si="289"/>
        <v>0</v>
      </c>
      <c r="EC173" s="8">
        <f t="shared" si="351"/>
        <v>80</v>
      </c>
      <c r="ED173" s="8">
        <f t="shared" si="351"/>
        <v>64</v>
      </c>
      <c r="EE173" s="10">
        <f>SUMIF('BANCO OCT'!$B$2:$B$300,'EDC GENERAL'!$B173,'BANCO OCT'!$E$2:$E$300)</f>
        <v>0</v>
      </c>
      <c r="EF173" s="10">
        <f t="shared" si="290"/>
        <v>-144</v>
      </c>
      <c r="EG173" s="24"/>
      <c r="EH173" s="42"/>
      <c r="EI173" s="42"/>
      <c r="EJ173" s="42"/>
      <c r="EK173" s="8">
        <f t="shared" si="352"/>
        <v>13.01</v>
      </c>
      <c r="EL173" s="8">
        <f t="shared" si="276"/>
        <v>0</v>
      </c>
      <c r="EM173" s="8">
        <f t="shared" si="352"/>
        <v>80</v>
      </c>
      <c r="EN173" s="8">
        <f t="shared" si="352"/>
        <v>21.79</v>
      </c>
      <c r="EO173" s="10">
        <f>SUMIF('BANCO NOV'!$B$2:$B$300,'EDC GENERAL'!$B173,'BANCO NOV'!$E$2:$E$300)</f>
        <v>0</v>
      </c>
      <c r="EP173" s="10">
        <f t="shared" si="277"/>
        <v>-101.78999999999999</v>
      </c>
      <c r="ER173" s="42"/>
      <c r="ES173" s="42"/>
      <c r="ET173" s="42">
        <f t="shared" si="278"/>
        <v>0</v>
      </c>
      <c r="EU173" s="8">
        <f t="shared" si="353"/>
        <v>19.78</v>
      </c>
      <c r="EV173" s="8">
        <f t="shared" si="279"/>
        <v>0</v>
      </c>
      <c r="EW173" s="8">
        <f t="shared" si="353"/>
        <v>80</v>
      </c>
      <c r="EX173" s="8">
        <f t="shared" si="353"/>
        <v>62.02</v>
      </c>
      <c r="EY173" s="10">
        <f>SUMIF('BANCO DIC'!$B$2:$B$300,'EDC GENERAL'!$B173,'BANCO DIC'!$E$2:$E$300)</f>
        <v>0</v>
      </c>
      <c r="EZ173" s="10">
        <f t="shared" si="280"/>
        <v>-142.02000000000001</v>
      </c>
      <c r="FB173" s="74"/>
      <c r="FD173" s="24">
        <f t="shared" si="335"/>
        <v>608.79</v>
      </c>
      <c r="FE173" s="24">
        <f t="shared" si="336"/>
        <v>0</v>
      </c>
    </row>
    <row r="174" spans="1:161" outlineLevel="1" x14ac:dyDescent="0.25">
      <c r="A174" s="11"/>
      <c r="B174" s="74"/>
      <c r="C174" s="66"/>
      <c r="D174" s="12"/>
      <c r="E174" s="12"/>
      <c r="F174" s="63"/>
      <c r="G174" s="74"/>
      <c r="H174" s="74"/>
      <c r="I174" s="63"/>
      <c r="J174" s="66"/>
      <c r="L174" s="66"/>
      <c r="M174" s="12"/>
      <c r="N174" s="12"/>
      <c r="O174" s="63"/>
      <c r="P174" s="74"/>
      <c r="Q174" s="74"/>
      <c r="R174" s="63"/>
      <c r="S174" s="66"/>
      <c r="V174" s="13"/>
      <c r="W174" s="13"/>
      <c r="X174" s="13"/>
      <c r="Y174" s="13"/>
      <c r="Z174" s="13"/>
      <c r="AA174" s="13"/>
      <c r="AC174" s="74" t="s">
        <v>562</v>
      </c>
      <c r="AD174" s="8"/>
      <c r="AE174" s="8"/>
      <c r="AF174" s="8"/>
      <c r="AG174" s="8"/>
      <c r="AH174" s="8"/>
      <c r="AI174" s="10">
        <f t="shared" si="334"/>
        <v>0</v>
      </c>
      <c r="AJ174" s="74"/>
      <c r="AL174" s="10"/>
      <c r="AM174" s="42"/>
      <c r="AN174" s="42"/>
      <c r="AO174" s="8"/>
      <c r="AP174" s="8"/>
      <c r="AQ174" s="8"/>
      <c r="AR174" s="8"/>
      <c r="AS174" s="10">
        <f>SUMIF(ENERO!$B$2:$B$300,'EDC GENERAL'!$B174,ENERO!$E$2:$E$300)</f>
        <v>0</v>
      </c>
      <c r="AT174" s="10">
        <f t="shared" si="337"/>
        <v>0</v>
      </c>
      <c r="AV174" s="10"/>
      <c r="AW174" s="42"/>
      <c r="AX174" s="42"/>
      <c r="AY174" s="8">
        <f t="shared" si="338"/>
        <v>0</v>
      </c>
      <c r="AZ174" s="8">
        <f t="shared" si="293"/>
        <v>0</v>
      </c>
      <c r="BA174" s="8">
        <f t="shared" si="338"/>
        <v>0</v>
      </c>
      <c r="BB174" s="8">
        <f t="shared" si="338"/>
        <v>0</v>
      </c>
      <c r="BC174" s="10">
        <f>SUMIF('BANCO FEB'!$B$2:$B$300,'EDC GENERAL'!$B174,'BANCO FEB'!$E$2:$E$300)</f>
        <v>0</v>
      </c>
      <c r="BD174" s="10">
        <f t="shared" si="339"/>
        <v>0</v>
      </c>
      <c r="BF174" s="10"/>
      <c r="BG174" s="42"/>
      <c r="BH174" s="42"/>
      <c r="BI174" s="8"/>
      <c r="BJ174" s="8">
        <f t="shared" si="287"/>
        <v>0</v>
      </c>
      <c r="BK174" s="8"/>
      <c r="BL174" s="8"/>
      <c r="BM174" s="10">
        <f>SUMIF(ENERO!$B$2:$B$300,'EDC GENERAL'!$B174,ENERO!$E$2:$E$300)</f>
        <v>0</v>
      </c>
      <c r="BN174" s="10">
        <f t="shared" si="340"/>
        <v>0</v>
      </c>
      <c r="BP174" s="10"/>
      <c r="BQ174" s="42"/>
      <c r="BR174" s="42"/>
      <c r="BS174" s="8">
        <f t="shared" si="341"/>
        <v>0</v>
      </c>
      <c r="BT174" s="8">
        <f t="shared" si="323"/>
        <v>0</v>
      </c>
      <c r="BU174" s="8">
        <f t="shared" si="341"/>
        <v>0</v>
      </c>
      <c r="BV174" s="8">
        <f t="shared" si="341"/>
        <v>0</v>
      </c>
      <c r="BW174" s="10">
        <f>SUMIF('BANCO ABR'!$B$2:$B$300,'EDC GENERAL'!$B174,'BANCO ABR'!$E$2:$E$300)</f>
        <v>0</v>
      </c>
      <c r="BX174" s="10">
        <f t="shared" si="342"/>
        <v>0</v>
      </c>
      <c r="BZ174" s="10"/>
      <c r="CA174" s="42"/>
      <c r="CB174" s="42"/>
      <c r="CC174" s="8">
        <f t="shared" si="343"/>
        <v>17</v>
      </c>
      <c r="CD174" s="8">
        <f t="shared" si="325"/>
        <v>0</v>
      </c>
      <c r="CE174" s="8"/>
      <c r="CF174" s="8">
        <f t="shared" si="343"/>
        <v>0</v>
      </c>
      <c r="CG174" s="10">
        <f>SUMIF('BANCO MAY'!$B$2:$B$300,'EDC GENERAL'!$B174,'BANCO MAY'!$E$2:$E$300)</f>
        <v>0</v>
      </c>
      <c r="CH174" s="10">
        <f t="shared" si="344"/>
        <v>0</v>
      </c>
      <c r="CJ174" s="10"/>
      <c r="CK174" s="42"/>
      <c r="CL174" s="42"/>
      <c r="CM174" s="8">
        <f t="shared" si="345"/>
        <v>16</v>
      </c>
      <c r="CN174" s="8">
        <f t="shared" si="327"/>
        <v>0</v>
      </c>
      <c r="CO174" s="8">
        <f t="shared" si="345"/>
        <v>0</v>
      </c>
      <c r="CP174" s="8">
        <f t="shared" si="345"/>
        <v>0</v>
      </c>
      <c r="CQ174" s="10">
        <f>SUMIF('BANCO JUN'!$B$2:$B$300,'EDC GENERAL'!$B174,'BANCO JUN'!$E$2:$E$300)</f>
        <v>0</v>
      </c>
      <c r="CR174" s="10">
        <f t="shared" si="346"/>
        <v>0</v>
      </c>
      <c r="CT174" s="10"/>
      <c r="CU174" s="42"/>
      <c r="CV174" s="42"/>
      <c r="CW174" s="8">
        <f t="shared" si="347"/>
        <v>17</v>
      </c>
      <c r="CX174" s="8">
        <f t="shared" si="329"/>
        <v>0</v>
      </c>
      <c r="CY174" s="8">
        <f t="shared" si="347"/>
        <v>80</v>
      </c>
      <c r="CZ174" s="8">
        <f t="shared" si="347"/>
        <v>49</v>
      </c>
      <c r="DA174" s="10">
        <f>SUMIF('BANCO JUL'!$B$2:$B$300,'EDC GENERAL'!$B174,'BANCO JUL'!$E$2:$E$300)</f>
        <v>0</v>
      </c>
      <c r="DB174" s="10">
        <f t="shared" si="348"/>
        <v>-49</v>
      </c>
      <c r="DD174" s="10"/>
      <c r="DE174" s="42"/>
      <c r="DF174" s="42"/>
      <c r="DG174" s="8">
        <f t="shared" si="349"/>
        <v>15</v>
      </c>
      <c r="DH174" s="8">
        <f t="shared" si="331"/>
        <v>0</v>
      </c>
      <c r="DI174" s="8">
        <f t="shared" si="349"/>
        <v>80</v>
      </c>
      <c r="DJ174" s="8">
        <f t="shared" si="349"/>
        <v>17</v>
      </c>
      <c r="DK174" s="10">
        <f>SUMIF('BANCO AGO'!$B$2:$B$300,'EDC GENERAL'!$B174,'BANCO AGO'!$E$2:$E$300)</f>
        <v>0</v>
      </c>
      <c r="DL174" s="10">
        <f t="shared" si="288"/>
        <v>-97</v>
      </c>
      <c r="DN174" s="42">
        <f t="shared" si="332"/>
        <v>0</v>
      </c>
      <c r="DO174" s="42"/>
      <c r="DP174" s="42">
        <f t="shared" si="333"/>
        <v>0</v>
      </c>
      <c r="DQ174" s="8">
        <f t="shared" si="350"/>
        <v>16</v>
      </c>
      <c r="DR174" s="8">
        <f t="shared" si="281"/>
        <v>0</v>
      </c>
      <c r="DS174" s="8">
        <f t="shared" si="350"/>
        <v>80</v>
      </c>
      <c r="DT174" s="8">
        <f t="shared" si="350"/>
        <v>63</v>
      </c>
      <c r="DU174" s="10">
        <f>SUMIF('BANCO SEP'!$B$2:$B$300,'EDC GENERAL'!$B174,'BANCO SEP'!$E$2:$E$300)</f>
        <v>0</v>
      </c>
      <c r="DV174" s="10">
        <f t="shared" si="282"/>
        <v>-143</v>
      </c>
      <c r="DX174" s="42"/>
      <c r="DY174" s="42"/>
      <c r="DZ174" s="42">
        <f t="shared" si="313"/>
        <v>0</v>
      </c>
      <c r="EA174" s="8">
        <f t="shared" si="351"/>
        <v>15</v>
      </c>
      <c r="EB174" s="8">
        <f t="shared" si="289"/>
        <v>0</v>
      </c>
      <c r="EC174" s="8">
        <f t="shared" si="351"/>
        <v>80</v>
      </c>
      <c r="ED174" s="8">
        <f t="shared" si="351"/>
        <v>64</v>
      </c>
      <c r="EE174" s="10">
        <f>SUMIF('BANCO OCT'!$B$2:$B$300,'EDC GENERAL'!$B174,'BANCO OCT'!$E$2:$E$300)</f>
        <v>0</v>
      </c>
      <c r="EF174" s="10">
        <f t="shared" si="290"/>
        <v>-144</v>
      </c>
      <c r="EG174" s="24"/>
      <c r="EH174" s="42"/>
      <c r="EI174" s="42"/>
      <c r="EJ174" s="42"/>
      <c r="EK174" s="8">
        <f t="shared" si="352"/>
        <v>13.01</v>
      </c>
      <c r="EL174" s="8">
        <f t="shared" si="276"/>
        <v>0</v>
      </c>
      <c r="EM174" s="8">
        <f t="shared" si="352"/>
        <v>80</v>
      </c>
      <c r="EN174" s="8">
        <f t="shared" si="352"/>
        <v>21.79</v>
      </c>
      <c r="EO174" s="10">
        <f>SUMIF('BANCO NOV'!$B$2:$B$300,'EDC GENERAL'!$B174,'BANCO NOV'!$E$2:$E$300)</f>
        <v>0</v>
      </c>
      <c r="EP174" s="10">
        <f t="shared" si="277"/>
        <v>-101.78999999999999</v>
      </c>
      <c r="ER174" s="42"/>
      <c r="ES174" s="42"/>
      <c r="ET174" s="42">
        <f t="shared" si="278"/>
        <v>0</v>
      </c>
      <c r="EU174" s="8">
        <f t="shared" si="353"/>
        <v>19.78</v>
      </c>
      <c r="EV174" s="8">
        <f t="shared" si="279"/>
        <v>0</v>
      </c>
      <c r="EW174" s="8">
        <f t="shared" si="353"/>
        <v>80</v>
      </c>
      <c r="EX174" s="8">
        <f t="shared" si="353"/>
        <v>62.02</v>
      </c>
      <c r="EY174" s="10">
        <f>SUMIF('BANCO DIC'!$B$2:$B$300,'EDC GENERAL'!$B174,'BANCO DIC'!$E$2:$E$300)</f>
        <v>0</v>
      </c>
      <c r="EZ174" s="10">
        <f t="shared" si="280"/>
        <v>-142.02000000000001</v>
      </c>
      <c r="FB174" s="74"/>
      <c r="FD174" s="24">
        <f t="shared" si="335"/>
        <v>608.79</v>
      </c>
      <c r="FE174" s="24">
        <f t="shared" si="336"/>
        <v>0</v>
      </c>
    </row>
    <row r="175" spans="1:161" outlineLevel="1" x14ac:dyDescent="0.25">
      <c r="A175" s="11"/>
      <c r="B175" s="74"/>
      <c r="C175" s="66"/>
      <c r="D175" s="12"/>
      <c r="E175" s="12"/>
      <c r="F175" s="63"/>
      <c r="G175" s="74"/>
      <c r="H175" s="74"/>
      <c r="I175" s="63"/>
      <c r="J175" s="66"/>
      <c r="L175" s="66"/>
      <c r="M175" s="12"/>
      <c r="N175" s="12"/>
      <c r="O175" s="63"/>
      <c r="P175" s="74"/>
      <c r="Q175" s="74"/>
      <c r="R175" s="63"/>
      <c r="S175" s="66"/>
      <c r="V175" s="13"/>
      <c r="W175" s="13"/>
      <c r="X175" s="13"/>
      <c r="Y175" s="13"/>
      <c r="Z175" s="13"/>
      <c r="AA175" s="13"/>
      <c r="AC175" s="74" t="s">
        <v>563</v>
      </c>
      <c r="AD175" s="8"/>
      <c r="AE175" s="8"/>
      <c r="AF175" s="8"/>
      <c r="AG175" s="8"/>
      <c r="AH175" s="8"/>
      <c r="AI175" s="10">
        <f t="shared" si="334"/>
        <v>0</v>
      </c>
      <c r="AJ175" s="74"/>
      <c r="AL175" s="10"/>
      <c r="AM175" s="42"/>
      <c r="AN175" s="42"/>
      <c r="AO175" s="8"/>
      <c r="AP175" s="8"/>
      <c r="AQ175" s="8"/>
      <c r="AR175" s="8"/>
      <c r="AS175" s="10">
        <f>SUMIF(ENERO!$B$2:$B$300,'EDC GENERAL'!$B175,ENERO!$E$2:$E$300)</f>
        <v>0</v>
      </c>
      <c r="AT175" s="10">
        <f t="shared" si="337"/>
        <v>0</v>
      </c>
      <c r="AV175" s="10"/>
      <c r="AW175" s="42"/>
      <c r="AX175" s="42"/>
      <c r="AY175" s="8">
        <f t="shared" si="338"/>
        <v>0</v>
      </c>
      <c r="AZ175" s="8">
        <f t="shared" si="293"/>
        <v>0</v>
      </c>
      <c r="BA175" s="8">
        <f t="shared" si="338"/>
        <v>0</v>
      </c>
      <c r="BB175" s="8">
        <f t="shared" si="338"/>
        <v>0</v>
      </c>
      <c r="BC175" s="10">
        <f>SUMIF('BANCO FEB'!$B$2:$B$300,'EDC GENERAL'!$B175,'BANCO FEB'!$E$2:$E$300)</f>
        <v>0</v>
      </c>
      <c r="BD175" s="10">
        <f t="shared" si="339"/>
        <v>0</v>
      </c>
      <c r="BF175" s="10"/>
      <c r="BG175" s="42"/>
      <c r="BH175" s="42"/>
      <c r="BI175" s="8"/>
      <c r="BJ175" s="8">
        <f t="shared" si="287"/>
        <v>0</v>
      </c>
      <c r="BK175" s="8"/>
      <c r="BL175" s="8"/>
      <c r="BM175" s="10">
        <f>SUMIF(ENERO!$B$2:$B$300,'EDC GENERAL'!$B175,ENERO!$E$2:$E$300)</f>
        <v>0</v>
      </c>
      <c r="BN175" s="10">
        <f t="shared" si="340"/>
        <v>0</v>
      </c>
      <c r="BP175" s="10"/>
      <c r="BQ175" s="42"/>
      <c r="BR175" s="42"/>
      <c r="BS175" s="8">
        <f t="shared" si="341"/>
        <v>0</v>
      </c>
      <c r="BT175" s="8">
        <f t="shared" si="323"/>
        <v>0</v>
      </c>
      <c r="BU175" s="8">
        <f t="shared" si="341"/>
        <v>0</v>
      </c>
      <c r="BV175" s="8">
        <f t="shared" si="341"/>
        <v>0</v>
      </c>
      <c r="BW175" s="10">
        <f>SUMIF('BANCO ABR'!$B$2:$B$300,'EDC GENERAL'!$B175,'BANCO ABR'!$E$2:$E$300)</f>
        <v>0</v>
      </c>
      <c r="BX175" s="10">
        <f t="shared" si="342"/>
        <v>0</v>
      </c>
      <c r="BZ175" s="10"/>
      <c r="CA175" s="42"/>
      <c r="CB175" s="42"/>
      <c r="CC175" s="8">
        <f t="shared" si="343"/>
        <v>17</v>
      </c>
      <c r="CD175" s="8">
        <f t="shared" si="325"/>
        <v>0</v>
      </c>
      <c r="CE175" s="8"/>
      <c r="CF175" s="8">
        <f t="shared" si="343"/>
        <v>0</v>
      </c>
      <c r="CG175" s="10">
        <f>SUMIF('BANCO MAY'!$B$2:$B$300,'EDC GENERAL'!$B175,'BANCO MAY'!$E$2:$E$300)</f>
        <v>0</v>
      </c>
      <c r="CH175" s="10">
        <f t="shared" si="344"/>
        <v>0</v>
      </c>
      <c r="CJ175" s="10"/>
      <c r="CK175" s="42"/>
      <c r="CL175" s="42"/>
      <c r="CM175" s="8">
        <f t="shared" si="345"/>
        <v>16</v>
      </c>
      <c r="CN175" s="8">
        <f t="shared" si="327"/>
        <v>0</v>
      </c>
      <c r="CO175" s="8">
        <f t="shared" si="345"/>
        <v>0</v>
      </c>
      <c r="CP175" s="8">
        <f t="shared" si="345"/>
        <v>0</v>
      </c>
      <c r="CQ175" s="10">
        <f>SUMIF('BANCO JUN'!$B$2:$B$300,'EDC GENERAL'!$B175,'BANCO JUN'!$E$2:$E$300)</f>
        <v>0</v>
      </c>
      <c r="CR175" s="10">
        <f t="shared" si="346"/>
        <v>0</v>
      </c>
      <c r="CT175" s="10"/>
      <c r="CU175" s="42"/>
      <c r="CV175" s="42"/>
      <c r="CW175" s="8">
        <f t="shared" si="347"/>
        <v>17</v>
      </c>
      <c r="CX175" s="8">
        <f t="shared" si="329"/>
        <v>0</v>
      </c>
      <c r="CY175" s="8">
        <f t="shared" si="347"/>
        <v>80</v>
      </c>
      <c r="CZ175" s="8">
        <f t="shared" si="347"/>
        <v>49</v>
      </c>
      <c r="DA175" s="10">
        <f>SUMIF('BANCO JUL'!$B$2:$B$300,'EDC GENERAL'!$B175,'BANCO JUL'!$E$2:$E$300)</f>
        <v>0</v>
      </c>
      <c r="DB175" s="10">
        <f t="shared" si="348"/>
        <v>-49</v>
      </c>
      <c r="DD175" s="10"/>
      <c r="DE175" s="42"/>
      <c r="DF175" s="42"/>
      <c r="DG175" s="8">
        <f t="shared" si="349"/>
        <v>15</v>
      </c>
      <c r="DH175" s="8">
        <f t="shared" si="331"/>
        <v>0</v>
      </c>
      <c r="DI175" s="8">
        <f t="shared" si="349"/>
        <v>80</v>
      </c>
      <c r="DJ175" s="8">
        <f t="shared" si="349"/>
        <v>17</v>
      </c>
      <c r="DK175" s="10">
        <f>SUMIF('BANCO AGO'!$B$2:$B$300,'EDC GENERAL'!$B175,'BANCO AGO'!$E$2:$E$300)</f>
        <v>0</v>
      </c>
      <c r="DL175" s="10">
        <f t="shared" si="288"/>
        <v>-97</v>
      </c>
      <c r="DN175" s="42">
        <f t="shared" si="332"/>
        <v>0</v>
      </c>
      <c r="DO175" s="42"/>
      <c r="DP175" s="42">
        <f t="shared" si="333"/>
        <v>0</v>
      </c>
      <c r="DQ175" s="8">
        <f t="shared" si="350"/>
        <v>16</v>
      </c>
      <c r="DR175" s="8">
        <f t="shared" si="281"/>
        <v>0</v>
      </c>
      <c r="DS175" s="8">
        <f t="shared" si="350"/>
        <v>80</v>
      </c>
      <c r="DT175" s="8">
        <f t="shared" si="350"/>
        <v>63</v>
      </c>
      <c r="DU175" s="10">
        <f>SUMIF('BANCO SEP'!$B$2:$B$300,'EDC GENERAL'!$B175,'BANCO SEP'!$E$2:$E$300)</f>
        <v>0</v>
      </c>
      <c r="DV175" s="10">
        <f t="shared" si="282"/>
        <v>-143</v>
      </c>
      <c r="DX175" s="42"/>
      <c r="DY175" s="42"/>
      <c r="DZ175" s="42">
        <f t="shared" si="313"/>
        <v>0</v>
      </c>
      <c r="EA175" s="8">
        <f t="shared" si="351"/>
        <v>15</v>
      </c>
      <c r="EB175" s="8">
        <f t="shared" si="289"/>
        <v>0</v>
      </c>
      <c r="EC175" s="8">
        <f t="shared" si="351"/>
        <v>80</v>
      </c>
      <c r="ED175" s="8">
        <f t="shared" si="351"/>
        <v>64</v>
      </c>
      <c r="EE175" s="10">
        <f>SUMIF('BANCO OCT'!$B$2:$B$300,'EDC GENERAL'!$B175,'BANCO OCT'!$E$2:$E$300)</f>
        <v>0</v>
      </c>
      <c r="EF175" s="10">
        <f t="shared" si="290"/>
        <v>-144</v>
      </c>
      <c r="EG175" s="24"/>
      <c r="EH175" s="42"/>
      <c r="EI175" s="42"/>
      <c r="EJ175" s="42"/>
      <c r="EK175" s="8">
        <f t="shared" si="352"/>
        <v>13.01</v>
      </c>
      <c r="EL175" s="8">
        <f t="shared" si="276"/>
        <v>0</v>
      </c>
      <c r="EM175" s="8">
        <f t="shared" si="352"/>
        <v>80</v>
      </c>
      <c r="EN175" s="8">
        <f t="shared" si="352"/>
        <v>21.79</v>
      </c>
      <c r="EO175" s="10">
        <f>SUMIF('BANCO NOV'!$B$2:$B$300,'EDC GENERAL'!$B175,'BANCO NOV'!$E$2:$E$300)</f>
        <v>0</v>
      </c>
      <c r="EP175" s="10">
        <f t="shared" si="277"/>
        <v>-101.78999999999999</v>
      </c>
      <c r="ER175" s="42"/>
      <c r="ES175" s="42"/>
      <c r="ET175" s="42">
        <f t="shared" si="278"/>
        <v>0</v>
      </c>
      <c r="EU175" s="8">
        <f t="shared" si="353"/>
        <v>19.78</v>
      </c>
      <c r="EV175" s="8">
        <f t="shared" si="279"/>
        <v>0</v>
      </c>
      <c r="EW175" s="8">
        <f t="shared" si="353"/>
        <v>80</v>
      </c>
      <c r="EX175" s="8">
        <f t="shared" si="353"/>
        <v>62.02</v>
      </c>
      <c r="EY175" s="10">
        <f>SUMIF('BANCO DIC'!$B$2:$B$300,'EDC GENERAL'!$B175,'BANCO DIC'!$E$2:$E$300)</f>
        <v>0</v>
      </c>
      <c r="EZ175" s="10">
        <f t="shared" si="280"/>
        <v>-142.02000000000001</v>
      </c>
      <c r="FB175" s="74"/>
      <c r="FD175" s="24">
        <f t="shared" si="335"/>
        <v>608.79</v>
      </c>
      <c r="FE175" s="24">
        <f t="shared" si="336"/>
        <v>0</v>
      </c>
    </row>
    <row r="176" spans="1:161" outlineLevel="1" x14ac:dyDescent="0.25">
      <c r="A176" s="11"/>
      <c r="B176" s="74"/>
      <c r="C176" s="66"/>
      <c r="D176" s="12"/>
      <c r="E176" s="12"/>
      <c r="F176" s="63"/>
      <c r="G176" s="74"/>
      <c r="H176" s="74"/>
      <c r="I176" s="63"/>
      <c r="J176" s="66"/>
      <c r="L176" s="66"/>
      <c r="M176" s="12"/>
      <c r="N176" s="12"/>
      <c r="O176" s="63"/>
      <c r="P176" s="74"/>
      <c r="Q176" s="74"/>
      <c r="R176" s="63"/>
      <c r="S176" s="66"/>
      <c r="V176" s="13"/>
      <c r="W176" s="13"/>
      <c r="X176" s="13"/>
      <c r="Y176" s="13"/>
      <c r="Z176" s="13"/>
      <c r="AA176" s="13"/>
      <c r="AC176" s="74" t="s">
        <v>564</v>
      </c>
      <c r="AD176" s="8"/>
      <c r="AE176" s="8"/>
      <c r="AF176" s="8"/>
      <c r="AG176" s="8"/>
      <c r="AH176" s="8"/>
      <c r="AI176" s="10">
        <f t="shared" si="334"/>
        <v>0</v>
      </c>
      <c r="AJ176" s="74"/>
      <c r="AL176" s="10"/>
      <c r="AM176" s="10"/>
      <c r="AN176" s="10"/>
      <c r="AO176" s="8"/>
      <c r="AP176" s="8"/>
      <c r="AQ176" s="8"/>
      <c r="AR176" s="10"/>
      <c r="AS176" s="10">
        <f>SUMIF(ENERO!$B$2:$B$300,'EDC GENERAL'!$B176,ENERO!$E$2:$E$300)</f>
        <v>0</v>
      </c>
      <c r="AT176" s="10">
        <f t="shared" si="337"/>
        <v>0</v>
      </c>
      <c r="AV176" s="10">
        <f>-1*(AT176)</f>
        <v>0</v>
      </c>
      <c r="AW176" s="10" t="str">
        <f t="shared" ref="AW176:AX179" si="354">AW$4</f>
        <v>ACTUAL</v>
      </c>
      <c r="AX176" s="10" t="str">
        <f t="shared" si="354"/>
        <v xml:space="preserve">A PAGAR </v>
      </c>
      <c r="AY176" s="8">
        <v>0</v>
      </c>
      <c r="AZ176" s="8">
        <v>0</v>
      </c>
      <c r="BA176" s="8">
        <v>0</v>
      </c>
      <c r="BB176" s="10">
        <f>SUM(AV176:BA176)</f>
        <v>0</v>
      </c>
      <c r="BC176" s="10">
        <f>SUMIF('BANCO FEB'!$B$2:$B$300,'EDC GENERAL'!$B176,'BANCO FEB'!$E$2:$E$300)</f>
        <v>0</v>
      </c>
      <c r="BD176" s="10">
        <f t="shared" si="339"/>
        <v>0</v>
      </c>
      <c r="BF176" s="10">
        <f>-1*(BD176)</f>
        <v>0</v>
      </c>
      <c r="BG176" s="10"/>
      <c r="BH176" s="10"/>
      <c r="BI176" s="10"/>
      <c r="BJ176" s="8">
        <v>0</v>
      </c>
      <c r="BK176" s="8"/>
      <c r="BL176" s="10"/>
      <c r="BM176" s="10">
        <f>SUMIF(ENERO!$B$2:$B$300,'EDC GENERAL'!$B176,ENERO!$E$2:$E$300)</f>
        <v>0</v>
      </c>
      <c r="BN176" s="10">
        <f t="shared" si="340"/>
        <v>0</v>
      </c>
      <c r="BP176" s="10">
        <f>-1*(BN176)</f>
        <v>0</v>
      </c>
      <c r="BQ176" s="10"/>
      <c r="BR176" s="10"/>
      <c r="BS176" s="8"/>
      <c r="BT176" s="8">
        <v>0</v>
      </c>
      <c r="BU176" s="8">
        <v>0</v>
      </c>
      <c r="BV176" s="10">
        <f>SUM(BP176:BU176)</f>
        <v>0</v>
      </c>
      <c r="BW176" s="10">
        <f>SUMIF('BANCO ABR'!$B$2:$B$300,'EDC GENERAL'!$B176,'BANCO ABR'!$E$2:$E$300)</f>
        <v>0</v>
      </c>
      <c r="BX176" s="10">
        <f t="shared" si="342"/>
        <v>0</v>
      </c>
      <c r="BZ176" s="10">
        <f>-1*(BX176)</f>
        <v>0</v>
      </c>
      <c r="CA176" s="10"/>
      <c r="CB176" s="10"/>
      <c r="CC176" s="8">
        <v>0</v>
      </c>
      <c r="CD176" s="8">
        <v>0</v>
      </c>
      <c r="CE176" s="8"/>
      <c r="CF176" s="10">
        <f>SUM(BZ176:CE176)</f>
        <v>0</v>
      </c>
      <c r="CG176" s="10">
        <f>SUMIF('BANCO MAY'!$B$2:$B$300,'EDC GENERAL'!$B176,'BANCO MAY'!$E$2:$E$300)</f>
        <v>0</v>
      </c>
      <c r="CH176" s="10">
        <f t="shared" si="344"/>
        <v>0</v>
      </c>
      <c r="CJ176" s="10">
        <f>-1*(CH176)</f>
        <v>0</v>
      </c>
      <c r="CK176" s="10"/>
      <c r="CL176" s="10"/>
      <c r="CM176" s="8">
        <v>0</v>
      </c>
      <c r="CN176" s="8">
        <v>0</v>
      </c>
      <c r="CO176" s="8">
        <v>0</v>
      </c>
      <c r="CP176" s="10">
        <f>SUM(CJ176:CO176)</f>
        <v>0</v>
      </c>
      <c r="CQ176" s="10">
        <f>SUMIF('BANCO JUN'!$B$2:$B$300,'EDC GENERAL'!$B176,'BANCO JUN'!$E$2:$E$300)</f>
        <v>0</v>
      </c>
      <c r="CR176" s="10">
        <f t="shared" si="346"/>
        <v>0</v>
      </c>
      <c r="CT176" s="10">
        <f>-1*(CR176)</f>
        <v>0</v>
      </c>
      <c r="CU176" s="10"/>
      <c r="CV176" s="10"/>
      <c r="CW176" s="8">
        <v>0</v>
      </c>
      <c r="CX176" s="8">
        <v>0</v>
      </c>
      <c r="CY176" s="8">
        <v>0</v>
      </c>
      <c r="CZ176" s="10">
        <f>SUM(CT176:CY176)</f>
        <v>0</v>
      </c>
      <c r="DA176" s="10">
        <f>SUMIF('BANCO JUL'!$B$2:$B$300,'EDC GENERAL'!$B176,'BANCO JUL'!$E$2:$E$300)</f>
        <v>0</v>
      </c>
      <c r="DB176" s="10">
        <f t="shared" si="348"/>
        <v>0</v>
      </c>
      <c r="DD176" s="10"/>
      <c r="DE176" s="42"/>
      <c r="DF176" s="42"/>
      <c r="DG176" s="8">
        <f t="shared" si="349"/>
        <v>15</v>
      </c>
      <c r="DH176" s="8">
        <f t="shared" si="331"/>
        <v>0</v>
      </c>
      <c r="DI176" s="8">
        <f t="shared" si="349"/>
        <v>80</v>
      </c>
      <c r="DJ176" s="8">
        <f t="shared" si="349"/>
        <v>17</v>
      </c>
      <c r="DK176" s="10">
        <f>SUMIF('BANCO AGO'!$B$2:$B$300,'EDC GENERAL'!$B176,'BANCO AGO'!$E$2:$E$300)</f>
        <v>0</v>
      </c>
      <c r="DL176" s="10">
        <f t="shared" si="288"/>
        <v>-97</v>
      </c>
      <c r="DN176" s="42">
        <f t="shared" si="332"/>
        <v>0</v>
      </c>
      <c r="DO176" s="42"/>
      <c r="DP176" s="42">
        <f t="shared" si="333"/>
        <v>0</v>
      </c>
      <c r="DQ176" s="8">
        <f t="shared" si="350"/>
        <v>16</v>
      </c>
      <c r="DR176" s="8">
        <f t="shared" si="281"/>
        <v>0</v>
      </c>
      <c r="DS176" s="8">
        <f t="shared" si="350"/>
        <v>80</v>
      </c>
      <c r="DT176" s="8">
        <f t="shared" si="350"/>
        <v>63</v>
      </c>
      <c r="DU176" s="10">
        <f>SUMIF('BANCO SEP'!$B$2:$B$300,'EDC GENERAL'!$B176,'BANCO SEP'!$E$2:$E$300)</f>
        <v>0</v>
      </c>
      <c r="DV176" s="10">
        <f t="shared" si="282"/>
        <v>-143</v>
      </c>
      <c r="DX176" s="42"/>
      <c r="DY176" s="42"/>
      <c r="DZ176" s="42">
        <f t="shared" si="313"/>
        <v>0</v>
      </c>
      <c r="EA176" s="8">
        <f t="shared" si="351"/>
        <v>15</v>
      </c>
      <c r="EB176" s="8">
        <f t="shared" si="289"/>
        <v>0</v>
      </c>
      <c r="EC176" s="8">
        <f t="shared" si="351"/>
        <v>80</v>
      </c>
      <c r="ED176" s="8">
        <f t="shared" si="351"/>
        <v>64</v>
      </c>
      <c r="EE176" s="10">
        <f>SUMIF('BANCO OCT'!$B$2:$B$300,'EDC GENERAL'!$B176,'BANCO OCT'!$E$2:$E$300)</f>
        <v>0</v>
      </c>
      <c r="EF176" s="10">
        <f t="shared" si="290"/>
        <v>-144</v>
      </c>
      <c r="EG176" s="24"/>
      <c r="EH176" s="42"/>
      <c r="EI176" s="42"/>
      <c r="EJ176" s="42"/>
      <c r="EK176" s="8">
        <f t="shared" si="352"/>
        <v>13.01</v>
      </c>
      <c r="EL176" s="8">
        <f t="shared" si="276"/>
        <v>0</v>
      </c>
      <c r="EM176" s="8">
        <f t="shared" si="352"/>
        <v>80</v>
      </c>
      <c r="EN176" s="8">
        <f t="shared" si="352"/>
        <v>21.79</v>
      </c>
      <c r="EO176" s="10">
        <f>SUMIF('BANCO NOV'!$B$2:$B$300,'EDC GENERAL'!$B176,'BANCO NOV'!$E$2:$E$300)</f>
        <v>0</v>
      </c>
      <c r="EP176" s="10">
        <f t="shared" si="277"/>
        <v>-101.78999999999999</v>
      </c>
      <c r="ER176" s="42"/>
      <c r="ES176" s="42"/>
      <c r="ET176" s="42">
        <f t="shared" si="278"/>
        <v>0</v>
      </c>
      <c r="EU176" s="8">
        <f t="shared" si="353"/>
        <v>19.78</v>
      </c>
      <c r="EV176" s="8">
        <f t="shared" si="279"/>
        <v>0</v>
      </c>
      <c r="EW176" s="8">
        <f t="shared" si="353"/>
        <v>80</v>
      </c>
      <c r="EX176" s="8">
        <f t="shared" si="353"/>
        <v>62.02</v>
      </c>
      <c r="EY176" s="10">
        <f>SUMIF('BANCO DIC'!$B$2:$B$300,'EDC GENERAL'!$B176,'BANCO DIC'!$E$2:$E$300)</f>
        <v>0</v>
      </c>
      <c r="EZ176" s="10">
        <f t="shared" si="280"/>
        <v>-142.02000000000001</v>
      </c>
      <c r="FB176" s="74"/>
      <c r="FD176" s="24">
        <f t="shared" si="335"/>
        <v>478.79</v>
      </c>
      <c r="FE176" s="24">
        <f t="shared" si="336"/>
        <v>0</v>
      </c>
    </row>
    <row r="177" spans="1:161" outlineLevel="1" x14ac:dyDescent="0.25">
      <c r="A177" s="11"/>
      <c r="B177" s="74"/>
      <c r="C177" s="66"/>
      <c r="D177" s="12"/>
      <c r="E177" s="12"/>
      <c r="F177" s="63"/>
      <c r="G177" s="74"/>
      <c r="H177" s="74"/>
      <c r="I177" s="63"/>
      <c r="J177" s="66"/>
      <c r="L177" s="66"/>
      <c r="M177" s="12"/>
      <c r="N177" s="12"/>
      <c r="O177" s="63"/>
      <c r="P177" s="74"/>
      <c r="Q177" s="74"/>
      <c r="R177" s="63"/>
      <c r="S177" s="66"/>
      <c r="V177" s="13"/>
      <c r="W177" s="13"/>
      <c r="X177" s="13"/>
      <c r="Y177" s="13"/>
      <c r="Z177" s="13"/>
      <c r="AA177" s="13"/>
      <c r="AC177" s="74" t="s">
        <v>565</v>
      </c>
      <c r="AD177" s="8"/>
      <c r="AE177" s="8"/>
      <c r="AF177" s="8"/>
      <c r="AG177" s="8"/>
      <c r="AH177" s="8"/>
      <c r="AI177" s="10">
        <f t="shared" si="334"/>
        <v>0</v>
      </c>
      <c r="AJ177" s="74"/>
      <c r="AL177" s="10"/>
      <c r="AM177" s="10"/>
      <c r="AN177" s="10"/>
      <c r="AO177" s="8"/>
      <c r="AP177" s="8"/>
      <c r="AQ177" s="8"/>
      <c r="AR177" s="10"/>
      <c r="AS177" s="10">
        <f>SUMIF(ENERO!$B$2:$B$300,'EDC GENERAL'!$B177,ENERO!$E$2:$E$300)</f>
        <v>0</v>
      </c>
      <c r="AT177" s="10">
        <f t="shared" si="337"/>
        <v>0</v>
      </c>
      <c r="AV177" s="10">
        <f>-1*(AT177)</f>
        <v>0</v>
      </c>
      <c r="AW177" s="10" t="str">
        <f t="shared" si="354"/>
        <v>ACTUAL</v>
      </c>
      <c r="AX177" s="10" t="str">
        <f t="shared" si="354"/>
        <v xml:space="preserve">A PAGAR </v>
      </c>
      <c r="AY177" s="8">
        <v>0</v>
      </c>
      <c r="AZ177" s="8">
        <v>0</v>
      </c>
      <c r="BA177" s="8">
        <v>0</v>
      </c>
      <c r="BB177" s="10">
        <f>SUM(AV177:BA177)</f>
        <v>0</v>
      </c>
      <c r="BC177" s="10">
        <f>SUMIF('BANCO FEB'!$B$2:$B$300,'EDC GENERAL'!$B177,'BANCO FEB'!$E$2:$E$300)</f>
        <v>0</v>
      </c>
      <c r="BD177" s="10">
        <f t="shared" si="339"/>
        <v>0</v>
      </c>
      <c r="BF177" s="10">
        <f>-1*(BD177)</f>
        <v>0</v>
      </c>
      <c r="BG177" s="10"/>
      <c r="BH177" s="10"/>
      <c r="BI177" s="10"/>
      <c r="BJ177" s="8">
        <v>0</v>
      </c>
      <c r="BK177" s="8"/>
      <c r="BL177" s="10"/>
      <c r="BM177" s="10">
        <f>SUMIF(ENERO!$B$2:$B$300,'EDC GENERAL'!$B177,ENERO!$E$2:$E$300)</f>
        <v>0</v>
      </c>
      <c r="BN177" s="10">
        <f t="shared" si="340"/>
        <v>0</v>
      </c>
      <c r="BP177" s="10">
        <f>-1*(BN177)</f>
        <v>0</v>
      </c>
      <c r="BQ177" s="10"/>
      <c r="BR177" s="10"/>
      <c r="BS177" s="8"/>
      <c r="BT177" s="8">
        <v>0</v>
      </c>
      <c r="BU177" s="8">
        <v>0</v>
      </c>
      <c r="BV177" s="10">
        <f>SUM(BP177:BU177)</f>
        <v>0</v>
      </c>
      <c r="BW177" s="10">
        <f>SUMIF('BANCO ABR'!$B$2:$B$300,'EDC GENERAL'!$B177,'BANCO ABR'!$E$2:$E$300)</f>
        <v>0</v>
      </c>
      <c r="BX177" s="10">
        <f t="shared" si="342"/>
        <v>0</v>
      </c>
      <c r="BZ177" s="10">
        <f>-1*(BX177)</f>
        <v>0</v>
      </c>
      <c r="CA177" s="10"/>
      <c r="CB177" s="10"/>
      <c r="CC177" s="8">
        <v>0</v>
      </c>
      <c r="CD177" s="8">
        <v>0</v>
      </c>
      <c r="CE177" s="8"/>
      <c r="CF177" s="10">
        <f>SUM(BZ177:CE177)</f>
        <v>0</v>
      </c>
      <c r="CG177" s="10">
        <f>SUMIF('BANCO MAY'!$B$2:$B$300,'EDC GENERAL'!$B177,'BANCO MAY'!$E$2:$E$300)</f>
        <v>0</v>
      </c>
      <c r="CH177" s="10">
        <f t="shared" si="344"/>
        <v>0</v>
      </c>
      <c r="CJ177" s="10">
        <f>-1*(CH177)</f>
        <v>0</v>
      </c>
      <c r="CK177" s="10"/>
      <c r="CL177" s="10"/>
      <c r="CM177" s="8">
        <v>0</v>
      </c>
      <c r="CN177" s="8">
        <v>0</v>
      </c>
      <c r="CO177" s="8">
        <v>0</v>
      </c>
      <c r="CP177" s="10">
        <f>SUM(CJ177:CO177)</f>
        <v>0</v>
      </c>
      <c r="CQ177" s="10">
        <f>SUMIF('BANCO JUN'!$B$2:$B$300,'EDC GENERAL'!$B177,'BANCO JUN'!$E$2:$E$300)</f>
        <v>0</v>
      </c>
      <c r="CR177" s="10">
        <f t="shared" si="346"/>
        <v>0</v>
      </c>
      <c r="CT177" s="10">
        <f>-1*(CR177)</f>
        <v>0</v>
      </c>
      <c r="CU177" s="10"/>
      <c r="CV177" s="10"/>
      <c r="CW177" s="8">
        <v>0</v>
      </c>
      <c r="CX177" s="8">
        <v>0</v>
      </c>
      <c r="CY177" s="8">
        <v>0</v>
      </c>
      <c r="CZ177" s="10">
        <f>SUM(CT177:CY177)</f>
        <v>0</v>
      </c>
      <c r="DA177" s="10">
        <f>SUMIF('BANCO JUL'!$B$2:$B$300,'EDC GENERAL'!$B177,'BANCO JUL'!$E$2:$E$300)</f>
        <v>0</v>
      </c>
      <c r="DB177" s="10">
        <f t="shared" si="348"/>
        <v>0</v>
      </c>
      <c r="DD177" s="10"/>
      <c r="DE177" s="42"/>
      <c r="DF177" s="42"/>
      <c r="DG177" s="8">
        <f t="shared" si="349"/>
        <v>15</v>
      </c>
      <c r="DH177" s="8">
        <f t="shared" si="331"/>
        <v>0</v>
      </c>
      <c r="DI177" s="8">
        <f t="shared" si="349"/>
        <v>80</v>
      </c>
      <c r="DJ177" s="8">
        <f t="shared" si="349"/>
        <v>17</v>
      </c>
      <c r="DK177" s="10">
        <f>SUMIF('BANCO AGO'!$B$2:$B$300,'EDC GENERAL'!$B177,'BANCO AGO'!$E$2:$E$300)</f>
        <v>0</v>
      </c>
      <c r="DL177" s="10">
        <f t="shared" si="288"/>
        <v>-97</v>
      </c>
      <c r="DN177" s="42">
        <f t="shared" si="332"/>
        <v>0</v>
      </c>
      <c r="DO177" s="42"/>
      <c r="DP177" s="42">
        <f t="shared" si="333"/>
        <v>0</v>
      </c>
      <c r="DQ177" s="8">
        <f t="shared" si="350"/>
        <v>16</v>
      </c>
      <c r="DR177" s="8">
        <f t="shared" si="281"/>
        <v>0</v>
      </c>
      <c r="DS177" s="8">
        <f t="shared" si="350"/>
        <v>80</v>
      </c>
      <c r="DT177" s="8">
        <f t="shared" si="350"/>
        <v>63</v>
      </c>
      <c r="DU177" s="10">
        <f>SUMIF('BANCO SEP'!$B$2:$B$300,'EDC GENERAL'!$B177,'BANCO SEP'!$E$2:$E$300)</f>
        <v>0</v>
      </c>
      <c r="DV177" s="10">
        <f t="shared" si="282"/>
        <v>-143</v>
      </c>
      <c r="DX177" s="42"/>
      <c r="DY177" s="42"/>
      <c r="DZ177" s="42">
        <f t="shared" si="313"/>
        <v>0</v>
      </c>
      <c r="EA177" s="8">
        <f t="shared" si="351"/>
        <v>15</v>
      </c>
      <c r="EB177" s="8">
        <f t="shared" si="289"/>
        <v>0</v>
      </c>
      <c r="EC177" s="8">
        <f t="shared" si="351"/>
        <v>80</v>
      </c>
      <c r="ED177" s="8">
        <f t="shared" si="351"/>
        <v>64</v>
      </c>
      <c r="EE177" s="10">
        <f>SUMIF('BANCO OCT'!$B$2:$B$300,'EDC GENERAL'!$B177,'BANCO OCT'!$E$2:$E$300)</f>
        <v>0</v>
      </c>
      <c r="EF177" s="10">
        <f t="shared" si="290"/>
        <v>-144</v>
      </c>
      <c r="EG177" s="24"/>
      <c r="EH177" s="42"/>
      <c r="EI177" s="42"/>
      <c r="EJ177" s="42">
        <f t="shared" ref="EJ177:EJ197" si="355">EI177-EH177</f>
        <v>0</v>
      </c>
      <c r="EK177" s="8">
        <f t="shared" si="352"/>
        <v>13.01</v>
      </c>
      <c r="EL177" s="8">
        <f t="shared" si="276"/>
        <v>0</v>
      </c>
      <c r="EM177" s="8">
        <f t="shared" si="352"/>
        <v>80</v>
      </c>
      <c r="EN177" s="8">
        <f t="shared" si="352"/>
        <v>21.79</v>
      </c>
      <c r="EO177" s="10">
        <f>SUMIF('BANCO NOV'!$B$2:$B$300,'EDC GENERAL'!$B177,'BANCO NOV'!$E$2:$E$300)</f>
        <v>0</v>
      </c>
      <c r="EP177" s="10">
        <f t="shared" si="277"/>
        <v>-101.78999999999999</v>
      </c>
      <c r="ER177" s="42"/>
      <c r="ES177" s="42"/>
      <c r="ET177" s="42">
        <f t="shared" si="278"/>
        <v>0</v>
      </c>
      <c r="EU177" s="8">
        <f t="shared" si="353"/>
        <v>19.78</v>
      </c>
      <c r="EV177" s="8">
        <f t="shared" si="279"/>
        <v>0</v>
      </c>
      <c r="EW177" s="8">
        <f t="shared" si="353"/>
        <v>80</v>
      </c>
      <c r="EX177" s="8">
        <f t="shared" si="353"/>
        <v>62.02</v>
      </c>
      <c r="EY177" s="10">
        <f>SUMIF('BANCO DIC'!$B$2:$B$300,'EDC GENERAL'!$B177,'BANCO DIC'!$E$2:$E$300)</f>
        <v>0</v>
      </c>
      <c r="EZ177" s="10">
        <f t="shared" si="280"/>
        <v>-142.02000000000001</v>
      </c>
      <c r="FB177" s="74"/>
      <c r="FD177" s="24">
        <f t="shared" si="335"/>
        <v>478.79</v>
      </c>
      <c r="FE177" s="24">
        <f t="shared" si="336"/>
        <v>0</v>
      </c>
    </row>
    <row r="178" spans="1:161" outlineLevel="1" x14ac:dyDescent="0.25">
      <c r="A178" s="11"/>
      <c r="B178" s="74"/>
      <c r="C178" s="66"/>
      <c r="D178" s="12"/>
      <c r="E178" s="12"/>
      <c r="F178" s="63"/>
      <c r="G178" s="74"/>
      <c r="H178" s="74"/>
      <c r="I178" s="63"/>
      <c r="J178" s="66"/>
      <c r="L178" s="66"/>
      <c r="M178" s="12"/>
      <c r="N178" s="12"/>
      <c r="O178" s="63"/>
      <c r="P178" s="74"/>
      <c r="Q178" s="74"/>
      <c r="R178" s="63"/>
      <c r="S178" s="66"/>
      <c r="V178" s="13"/>
      <c r="W178" s="13"/>
      <c r="X178" s="13"/>
      <c r="Y178" s="13"/>
      <c r="Z178" s="13"/>
      <c r="AA178" s="13"/>
      <c r="AC178" s="74" t="s">
        <v>566</v>
      </c>
      <c r="AD178" s="8"/>
      <c r="AE178" s="8"/>
      <c r="AF178" s="8"/>
      <c r="AG178" s="8"/>
      <c r="AH178" s="8"/>
      <c r="AI178" s="10">
        <f t="shared" si="334"/>
        <v>0</v>
      </c>
      <c r="AJ178" s="74"/>
      <c r="AL178" s="10"/>
      <c r="AM178" s="10"/>
      <c r="AN178" s="10"/>
      <c r="AO178" s="8"/>
      <c r="AP178" s="8"/>
      <c r="AQ178" s="8"/>
      <c r="AR178" s="10"/>
      <c r="AS178" s="10">
        <f>SUMIF(ENERO!$B$2:$B$300,'EDC GENERAL'!$B178,ENERO!$E$2:$E$300)</f>
        <v>0</v>
      </c>
      <c r="AT178" s="10">
        <f t="shared" si="337"/>
        <v>0</v>
      </c>
      <c r="AV178" s="10">
        <f>-1*(AT178)</f>
        <v>0</v>
      </c>
      <c r="AW178" s="10" t="str">
        <f t="shared" si="354"/>
        <v>ACTUAL</v>
      </c>
      <c r="AX178" s="10" t="str">
        <f t="shared" si="354"/>
        <v xml:space="preserve">A PAGAR </v>
      </c>
      <c r="AY178" s="8">
        <v>0</v>
      </c>
      <c r="AZ178" s="8">
        <v>0</v>
      </c>
      <c r="BA178" s="8">
        <v>0</v>
      </c>
      <c r="BB178" s="10">
        <f>SUM(AV178:BA178)</f>
        <v>0</v>
      </c>
      <c r="BC178" s="10">
        <f>SUMIF('BANCO FEB'!$B$2:$B$300,'EDC GENERAL'!$B178,'BANCO FEB'!$E$2:$E$300)</f>
        <v>0</v>
      </c>
      <c r="BD178" s="10">
        <f t="shared" si="339"/>
        <v>0</v>
      </c>
      <c r="BF178" s="10">
        <f>-1*(BD178)</f>
        <v>0</v>
      </c>
      <c r="BG178" s="10"/>
      <c r="BH178" s="10"/>
      <c r="BI178" s="10"/>
      <c r="BJ178" s="8">
        <v>0</v>
      </c>
      <c r="BK178" s="8"/>
      <c r="BL178" s="10"/>
      <c r="BM178" s="10">
        <f>SUMIF(ENERO!$B$2:$B$300,'EDC GENERAL'!$B178,ENERO!$E$2:$E$300)</f>
        <v>0</v>
      </c>
      <c r="BN178" s="10">
        <f t="shared" si="340"/>
        <v>0</v>
      </c>
      <c r="BP178" s="10">
        <f>-1*(BN178)</f>
        <v>0</v>
      </c>
      <c r="BQ178" s="10"/>
      <c r="BR178" s="10"/>
      <c r="BS178" s="8"/>
      <c r="BT178" s="8">
        <v>0</v>
      </c>
      <c r="BU178" s="8">
        <v>0</v>
      </c>
      <c r="BV178" s="10">
        <f>SUM(BP178:BU178)</f>
        <v>0</v>
      </c>
      <c r="BW178" s="10">
        <f>SUMIF('BANCO ABR'!$B$2:$B$300,'EDC GENERAL'!$B178,'BANCO ABR'!$E$2:$E$300)</f>
        <v>0</v>
      </c>
      <c r="BX178" s="10">
        <f t="shared" si="342"/>
        <v>0</v>
      </c>
      <c r="BZ178" s="10">
        <f>-1*(BX178)</f>
        <v>0</v>
      </c>
      <c r="CA178" s="10"/>
      <c r="CB178" s="10"/>
      <c r="CC178" s="8">
        <v>0</v>
      </c>
      <c r="CD178" s="8">
        <v>0</v>
      </c>
      <c r="CE178" s="8"/>
      <c r="CF178" s="10">
        <f>SUM(BZ178:CE178)</f>
        <v>0</v>
      </c>
      <c r="CG178" s="10">
        <f>SUMIF('BANCO MAY'!$B$2:$B$300,'EDC GENERAL'!$B178,'BANCO MAY'!$E$2:$E$300)</f>
        <v>0</v>
      </c>
      <c r="CH178" s="10">
        <f t="shared" si="344"/>
        <v>0</v>
      </c>
      <c r="CJ178" s="10">
        <f>-1*(CH178)</f>
        <v>0</v>
      </c>
      <c r="CK178" s="10"/>
      <c r="CL178" s="10"/>
      <c r="CM178" s="8">
        <v>0</v>
      </c>
      <c r="CN178" s="8">
        <v>0</v>
      </c>
      <c r="CO178" s="8">
        <v>0</v>
      </c>
      <c r="CP178" s="10">
        <f>SUM(CJ178:CO178)</f>
        <v>0</v>
      </c>
      <c r="CQ178" s="10">
        <f>SUMIF('BANCO JUN'!$B$2:$B$300,'EDC GENERAL'!$B178,'BANCO JUN'!$E$2:$E$300)</f>
        <v>0</v>
      </c>
      <c r="CR178" s="10">
        <f t="shared" si="346"/>
        <v>0</v>
      </c>
      <c r="CT178" s="10">
        <f>-1*(CR178)</f>
        <v>0</v>
      </c>
      <c r="CU178" s="10"/>
      <c r="CV178" s="10"/>
      <c r="CW178" s="8">
        <v>0</v>
      </c>
      <c r="CX178" s="8">
        <v>0</v>
      </c>
      <c r="CY178" s="8">
        <v>0</v>
      </c>
      <c r="CZ178" s="10">
        <f>SUM(CT178:CY178)</f>
        <v>0</v>
      </c>
      <c r="DA178" s="10">
        <f>SUMIF('BANCO JUL'!$B$2:$B$300,'EDC GENERAL'!$B178,'BANCO JUL'!$E$2:$E$300)</f>
        <v>0</v>
      </c>
      <c r="DB178" s="10">
        <f t="shared" si="348"/>
        <v>0</v>
      </c>
      <c r="DD178" s="10"/>
      <c r="DE178" s="42"/>
      <c r="DF178" s="42"/>
      <c r="DG178" s="8">
        <f t="shared" si="349"/>
        <v>15</v>
      </c>
      <c r="DH178" s="8">
        <f t="shared" si="331"/>
        <v>0</v>
      </c>
      <c r="DI178" s="8">
        <f t="shared" si="349"/>
        <v>80</v>
      </c>
      <c r="DJ178" s="8">
        <f t="shared" si="349"/>
        <v>17</v>
      </c>
      <c r="DK178" s="10">
        <f>SUMIF('BANCO AGO'!$B$2:$B$300,'EDC GENERAL'!$B178,'BANCO AGO'!$E$2:$E$300)</f>
        <v>0</v>
      </c>
      <c r="DL178" s="10">
        <f t="shared" si="288"/>
        <v>-97</v>
      </c>
      <c r="DN178" s="42">
        <f t="shared" si="332"/>
        <v>0</v>
      </c>
      <c r="DO178" s="42"/>
      <c r="DP178" s="42">
        <f t="shared" si="333"/>
        <v>0</v>
      </c>
      <c r="DQ178" s="8">
        <f t="shared" si="350"/>
        <v>16</v>
      </c>
      <c r="DR178" s="8">
        <f t="shared" si="281"/>
        <v>0</v>
      </c>
      <c r="DS178" s="8">
        <f t="shared" si="350"/>
        <v>80</v>
      </c>
      <c r="DT178" s="8">
        <f t="shared" si="350"/>
        <v>63</v>
      </c>
      <c r="DU178" s="10">
        <f>SUMIF('BANCO SEP'!$B$2:$B$300,'EDC GENERAL'!$B178,'BANCO SEP'!$E$2:$E$300)</f>
        <v>0</v>
      </c>
      <c r="DV178" s="10">
        <f t="shared" si="282"/>
        <v>-143</v>
      </c>
      <c r="DX178" s="42"/>
      <c r="DY178" s="42"/>
      <c r="DZ178" s="42">
        <f t="shared" si="313"/>
        <v>0</v>
      </c>
      <c r="EA178" s="8">
        <f t="shared" si="351"/>
        <v>15</v>
      </c>
      <c r="EB178" s="8">
        <f t="shared" si="289"/>
        <v>0</v>
      </c>
      <c r="EC178" s="8">
        <f t="shared" si="351"/>
        <v>80</v>
      </c>
      <c r="ED178" s="8">
        <f t="shared" si="351"/>
        <v>64</v>
      </c>
      <c r="EE178" s="10">
        <f>SUMIF('BANCO OCT'!$B$2:$B$300,'EDC GENERAL'!$B178,'BANCO OCT'!$E$2:$E$300)</f>
        <v>0</v>
      </c>
      <c r="EF178" s="10">
        <f t="shared" si="290"/>
        <v>-144</v>
      </c>
      <c r="EG178" s="24"/>
      <c r="EH178" s="42"/>
      <c r="EI178" s="42"/>
      <c r="EJ178" s="42">
        <f t="shared" si="355"/>
        <v>0</v>
      </c>
      <c r="EK178" s="8">
        <f t="shared" si="352"/>
        <v>13.01</v>
      </c>
      <c r="EL178" s="8">
        <f t="shared" si="276"/>
        <v>0</v>
      </c>
      <c r="EM178" s="8">
        <f t="shared" si="352"/>
        <v>80</v>
      </c>
      <c r="EN178" s="8">
        <f t="shared" si="352"/>
        <v>21.79</v>
      </c>
      <c r="EO178" s="10">
        <f>SUMIF('BANCO NOV'!$B$2:$B$300,'EDC GENERAL'!$B178,'BANCO NOV'!$E$2:$E$300)</f>
        <v>0</v>
      </c>
      <c r="EP178" s="10">
        <f t="shared" si="277"/>
        <v>-101.78999999999999</v>
      </c>
      <c r="ER178" s="42"/>
      <c r="ES178" s="42"/>
      <c r="ET178" s="42">
        <f t="shared" si="278"/>
        <v>0</v>
      </c>
      <c r="EU178" s="8">
        <f t="shared" si="353"/>
        <v>19.78</v>
      </c>
      <c r="EV178" s="8">
        <f t="shared" si="279"/>
        <v>0</v>
      </c>
      <c r="EW178" s="8">
        <f t="shared" si="353"/>
        <v>80</v>
      </c>
      <c r="EX178" s="8">
        <f t="shared" si="353"/>
        <v>62.02</v>
      </c>
      <c r="EY178" s="10">
        <f>SUMIF('BANCO DIC'!$B$2:$B$300,'EDC GENERAL'!$B178,'BANCO DIC'!$E$2:$E$300)</f>
        <v>0</v>
      </c>
      <c r="EZ178" s="10">
        <f t="shared" si="280"/>
        <v>-142.02000000000001</v>
      </c>
      <c r="FB178" s="74"/>
      <c r="FD178" s="24">
        <f t="shared" si="335"/>
        <v>478.79</v>
      </c>
      <c r="FE178" s="24">
        <f t="shared" si="336"/>
        <v>0</v>
      </c>
    </row>
    <row r="179" spans="1:161" outlineLevel="1" x14ac:dyDescent="0.25">
      <c r="A179" s="11"/>
      <c r="B179" s="74"/>
      <c r="C179" s="66"/>
      <c r="D179" s="12"/>
      <c r="E179" s="12"/>
      <c r="F179" s="63"/>
      <c r="G179" s="74"/>
      <c r="H179" s="74"/>
      <c r="I179" s="63"/>
      <c r="J179" s="66"/>
      <c r="L179" s="66"/>
      <c r="M179" s="12"/>
      <c r="N179" s="12"/>
      <c r="O179" s="63"/>
      <c r="P179" s="74"/>
      <c r="Q179" s="74"/>
      <c r="R179" s="63"/>
      <c r="S179" s="66"/>
      <c r="V179" s="13"/>
      <c r="W179" s="13"/>
      <c r="X179" s="13"/>
      <c r="Y179" s="13"/>
      <c r="Z179" s="13"/>
      <c r="AA179" s="13"/>
      <c r="AC179" s="74" t="s">
        <v>567</v>
      </c>
      <c r="AD179" s="8"/>
      <c r="AE179" s="8"/>
      <c r="AF179" s="8"/>
      <c r="AG179" s="8"/>
      <c r="AH179" s="8"/>
      <c r="AI179" s="10">
        <f t="shared" si="334"/>
        <v>0</v>
      </c>
      <c r="AJ179" s="74"/>
      <c r="AL179" s="10"/>
      <c r="AM179" s="10"/>
      <c r="AN179" s="10"/>
      <c r="AO179" s="8"/>
      <c r="AP179" s="8"/>
      <c r="AQ179" s="8"/>
      <c r="AR179" s="10"/>
      <c r="AS179" s="10">
        <f>SUMIF(ENERO!$B$2:$B$300,'EDC GENERAL'!$B179,ENERO!$E$2:$E$300)</f>
        <v>0</v>
      </c>
      <c r="AT179" s="10">
        <f t="shared" si="337"/>
        <v>0</v>
      </c>
      <c r="AV179" s="10">
        <f>-1*(AT179)</f>
        <v>0</v>
      </c>
      <c r="AW179" s="10" t="str">
        <f t="shared" si="354"/>
        <v>ACTUAL</v>
      </c>
      <c r="AX179" s="10" t="str">
        <f t="shared" si="354"/>
        <v xml:space="preserve">A PAGAR </v>
      </c>
      <c r="AY179" s="8">
        <v>0</v>
      </c>
      <c r="AZ179" s="8">
        <v>0</v>
      </c>
      <c r="BA179" s="8">
        <v>0</v>
      </c>
      <c r="BB179" s="10">
        <f>SUM(AV179:BA179)</f>
        <v>0</v>
      </c>
      <c r="BC179" s="10">
        <f>SUMIF('BANCO FEB'!$B$2:$B$300,'EDC GENERAL'!$B179,'BANCO FEB'!$E$2:$E$300)</f>
        <v>0</v>
      </c>
      <c r="BD179" s="10">
        <f t="shared" si="339"/>
        <v>0</v>
      </c>
      <c r="BF179" s="10">
        <f>-1*(BD179)</f>
        <v>0</v>
      </c>
      <c r="BG179" s="10"/>
      <c r="BH179" s="10"/>
      <c r="BI179" s="10"/>
      <c r="BJ179" s="8">
        <v>0</v>
      </c>
      <c r="BK179" s="8"/>
      <c r="BL179" s="10"/>
      <c r="BM179" s="10">
        <f>SUMIF(ENERO!$B$2:$B$300,'EDC GENERAL'!$B179,ENERO!$E$2:$E$300)</f>
        <v>0</v>
      </c>
      <c r="BN179" s="10">
        <f t="shared" si="340"/>
        <v>0</v>
      </c>
      <c r="BP179" s="10">
        <f>-1*(BN179)</f>
        <v>0</v>
      </c>
      <c r="BQ179" s="10"/>
      <c r="BR179" s="10"/>
      <c r="BS179" s="8"/>
      <c r="BT179" s="8">
        <v>0</v>
      </c>
      <c r="BU179" s="8">
        <v>0</v>
      </c>
      <c r="BV179" s="10">
        <f>SUM(BP179:BU179)</f>
        <v>0</v>
      </c>
      <c r="BW179" s="10">
        <f>SUMIF('BANCO ABR'!$B$2:$B$300,'EDC GENERAL'!$B179,'BANCO ABR'!$E$2:$E$300)</f>
        <v>0</v>
      </c>
      <c r="BX179" s="10">
        <f t="shared" si="342"/>
        <v>0</v>
      </c>
      <c r="BZ179" s="10">
        <f>-1*(BX179)</f>
        <v>0</v>
      </c>
      <c r="CA179" s="10"/>
      <c r="CB179" s="10"/>
      <c r="CC179" s="8">
        <v>0</v>
      </c>
      <c r="CD179" s="8">
        <v>0</v>
      </c>
      <c r="CE179" s="8"/>
      <c r="CF179" s="10">
        <f>SUM(BZ179:CE179)</f>
        <v>0</v>
      </c>
      <c r="CG179" s="10">
        <f>SUMIF('BANCO MAY'!$B$2:$B$300,'EDC GENERAL'!$B179,'BANCO MAY'!$E$2:$E$300)</f>
        <v>0</v>
      </c>
      <c r="CH179" s="10">
        <f t="shared" si="344"/>
        <v>0</v>
      </c>
      <c r="CJ179" s="10">
        <f>-1*(CH179)</f>
        <v>0</v>
      </c>
      <c r="CK179" s="10"/>
      <c r="CL179" s="10"/>
      <c r="CM179" s="8">
        <v>0</v>
      </c>
      <c r="CN179" s="8">
        <v>0</v>
      </c>
      <c r="CO179" s="8">
        <v>0</v>
      </c>
      <c r="CP179" s="10">
        <f>SUM(CJ179:CO179)</f>
        <v>0</v>
      </c>
      <c r="CQ179" s="10">
        <f>SUMIF('BANCO JUN'!$B$2:$B$300,'EDC GENERAL'!$B179,'BANCO JUN'!$E$2:$E$300)</f>
        <v>0</v>
      </c>
      <c r="CR179" s="10">
        <f t="shared" si="346"/>
        <v>0</v>
      </c>
      <c r="CT179" s="10">
        <f>-1*(CR179)</f>
        <v>0</v>
      </c>
      <c r="CU179" s="10"/>
      <c r="CV179" s="10"/>
      <c r="CW179" s="8">
        <v>0</v>
      </c>
      <c r="CX179" s="8">
        <v>0</v>
      </c>
      <c r="CY179" s="8">
        <v>0</v>
      </c>
      <c r="CZ179" s="10">
        <f>SUM(CT179:CY179)</f>
        <v>0</v>
      </c>
      <c r="DA179" s="10">
        <f>SUMIF('BANCO JUL'!$B$2:$B$300,'EDC GENERAL'!$B179,'BANCO JUL'!$E$2:$E$300)</f>
        <v>0</v>
      </c>
      <c r="DB179" s="10">
        <f t="shared" si="348"/>
        <v>0</v>
      </c>
      <c r="DD179" s="10"/>
      <c r="DE179" s="42"/>
      <c r="DF179" s="42"/>
      <c r="DG179" s="8">
        <f t="shared" si="349"/>
        <v>15</v>
      </c>
      <c r="DH179" s="8">
        <f t="shared" si="331"/>
        <v>0</v>
      </c>
      <c r="DI179" s="8">
        <f t="shared" si="349"/>
        <v>80</v>
      </c>
      <c r="DJ179" s="8">
        <f t="shared" si="349"/>
        <v>17</v>
      </c>
      <c r="DK179" s="10">
        <f>SUMIF('BANCO AGO'!$B$2:$B$300,'EDC GENERAL'!$B179,'BANCO AGO'!$E$2:$E$300)</f>
        <v>0</v>
      </c>
      <c r="DL179" s="10">
        <f t="shared" si="288"/>
        <v>-97</v>
      </c>
      <c r="DN179" s="42">
        <f t="shared" si="332"/>
        <v>0</v>
      </c>
      <c r="DO179" s="42"/>
      <c r="DP179" s="42">
        <f t="shared" si="333"/>
        <v>0</v>
      </c>
      <c r="DQ179" s="8">
        <f t="shared" si="350"/>
        <v>16</v>
      </c>
      <c r="DR179" s="8">
        <f t="shared" si="281"/>
        <v>0</v>
      </c>
      <c r="DS179" s="8">
        <f t="shared" si="350"/>
        <v>80</v>
      </c>
      <c r="DT179" s="8">
        <f t="shared" si="350"/>
        <v>63</v>
      </c>
      <c r="DU179" s="10">
        <f>SUMIF('BANCO SEP'!$B$2:$B$300,'EDC GENERAL'!$B179,'BANCO SEP'!$E$2:$E$300)</f>
        <v>0</v>
      </c>
      <c r="DV179" s="10">
        <f t="shared" si="282"/>
        <v>-143</v>
      </c>
      <c r="DX179" s="42"/>
      <c r="DY179" s="42"/>
      <c r="DZ179" s="42">
        <f t="shared" si="313"/>
        <v>0</v>
      </c>
      <c r="EA179" s="8">
        <f t="shared" si="351"/>
        <v>15</v>
      </c>
      <c r="EB179" s="8">
        <f t="shared" si="289"/>
        <v>0</v>
      </c>
      <c r="EC179" s="8">
        <f t="shared" si="351"/>
        <v>80</v>
      </c>
      <c r="ED179" s="8">
        <f t="shared" si="351"/>
        <v>64</v>
      </c>
      <c r="EE179" s="10">
        <f>SUMIF('BANCO OCT'!$B$2:$B$300,'EDC GENERAL'!$B179,'BANCO OCT'!$E$2:$E$300)</f>
        <v>0</v>
      </c>
      <c r="EF179" s="10">
        <f t="shared" si="290"/>
        <v>-144</v>
      </c>
      <c r="EG179" s="24"/>
      <c r="EH179" s="42"/>
      <c r="EI179" s="42"/>
      <c r="EJ179" s="42">
        <f t="shared" si="355"/>
        <v>0</v>
      </c>
      <c r="EK179" s="8">
        <f t="shared" si="352"/>
        <v>13.01</v>
      </c>
      <c r="EL179" s="8">
        <f t="shared" si="276"/>
        <v>0</v>
      </c>
      <c r="EM179" s="8">
        <f t="shared" si="352"/>
        <v>80</v>
      </c>
      <c r="EN179" s="8">
        <f t="shared" si="352"/>
        <v>21.79</v>
      </c>
      <c r="EO179" s="10">
        <f>SUMIF('BANCO NOV'!$B$2:$B$300,'EDC GENERAL'!$B179,'BANCO NOV'!$E$2:$E$300)</f>
        <v>0</v>
      </c>
      <c r="EP179" s="10">
        <f t="shared" si="277"/>
        <v>-101.78999999999999</v>
      </c>
      <c r="ER179" s="42"/>
      <c r="ES179" s="42"/>
      <c r="ET179" s="42">
        <f t="shared" si="278"/>
        <v>0</v>
      </c>
      <c r="EU179" s="8">
        <f t="shared" si="353"/>
        <v>19.78</v>
      </c>
      <c r="EV179" s="8">
        <f t="shared" si="279"/>
        <v>0</v>
      </c>
      <c r="EW179" s="8">
        <f t="shared" si="353"/>
        <v>80</v>
      </c>
      <c r="EX179" s="8">
        <f t="shared" si="353"/>
        <v>62.02</v>
      </c>
      <c r="EY179" s="10">
        <f>SUMIF('BANCO DIC'!$B$2:$B$300,'EDC GENERAL'!$B179,'BANCO DIC'!$E$2:$E$300)</f>
        <v>0</v>
      </c>
      <c r="EZ179" s="10">
        <f t="shared" si="280"/>
        <v>-142.02000000000001</v>
      </c>
      <c r="FB179" s="74"/>
      <c r="FD179" s="24">
        <f t="shared" si="335"/>
        <v>478.79</v>
      </c>
      <c r="FE179" s="24">
        <f t="shared" si="336"/>
        <v>0</v>
      </c>
    </row>
    <row r="180" spans="1:161" x14ac:dyDescent="0.25">
      <c r="A180" s="11"/>
      <c r="B180" s="14"/>
      <c r="C180" s="14"/>
      <c r="D180" s="12"/>
      <c r="E180" s="12"/>
      <c r="F180" s="14"/>
      <c r="G180" s="14"/>
      <c r="H180" s="14"/>
      <c r="I180" s="14"/>
      <c r="J180" s="14"/>
      <c r="L180" s="14"/>
      <c r="M180" s="12"/>
      <c r="N180" s="12"/>
      <c r="O180" s="14"/>
      <c r="P180" s="14"/>
      <c r="Q180" s="14"/>
      <c r="R180" s="14"/>
      <c r="S180" s="14"/>
      <c r="V180" s="14"/>
      <c r="W180" s="14"/>
      <c r="X180" s="14"/>
      <c r="Y180" s="14"/>
      <c r="Z180" s="14"/>
      <c r="AA180" s="14"/>
      <c r="AC180" s="14"/>
      <c r="AD180" s="14"/>
      <c r="AE180" s="14"/>
      <c r="AF180" s="14"/>
      <c r="AG180" s="14"/>
      <c r="AH180" s="14"/>
      <c r="AI180" s="14"/>
      <c r="AJ180" s="14"/>
      <c r="AL180" s="14"/>
      <c r="AM180" s="14"/>
      <c r="AN180" s="14"/>
      <c r="AO180" s="14"/>
      <c r="AP180" s="14"/>
      <c r="AQ180" s="14"/>
      <c r="AR180" s="14"/>
      <c r="AS180" s="14"/>
      <c r="AT180" s="14"/>
      <c r="AV180" s="14"/>
      <c r="AW180" s="14"/>
      <c r="AX180" s="14"/>
      <c r="AY180" s="14"/>
      <c r="AZ180" s="14"/>
      <c r="BA180" s="14"/>
      <c r="BB180" s="14"/>
      <c r="BC180" s="14"/>
      <c r="BD180" s="14"/>
      <c r="BF180" s="14"/>
      <c r="BG180" s="14"/>
      <c r="BH180" s="10"/>
      <c r="BI180" s="10"/>
      <c r="BJ180" s="8"/>
      <c r="BK180" s="14"/>
      <c r="BL180" s="14"/>
      <c r="BM180" s="14"/>
      <c r="BN180" s="14"/>
      <c r="BP180" s="14"/>
      <c r="BQ180" s="14"/>
      <c r="BR180" s="14"/>
      <c r="BS180" s="14"/>
      <c r="BT180" s="14"/>
      <c r="BU180" s="14"/>
      <c r="BV180" s="14"/>
      <c r="BW180" s="14"/>
      <c r="BX180" s="14"/>
      <c r="BZ180" s="14"/>
      <c r="CA180" s="14"/>
      <c r="CB180" s="14"/>
      <c r="CC180" s="14"/>
      <c r="CD180" s="14"/>
      <c r="CE180" s="14"/>
      <c r="CF180" s="14"/>
      <c r="CG180" s="14"/>
      <c r="CH180" s="14"/>
      <c r="CJ180" s="14"/>
      <c r="CK180" s="14"/>
      <c r="CL180" s="14"/>
      <c r="CM180" s="14"/>
      <c r="CN180" s="14"/>
      <c r="CO180" s="14"/>
      <c r="CP180" s="14"/>
      <c r="CQ180" s="14"/>
      <c r="CR180" s="14"/>
      <c r="CT180" s="14"/>
      <c r="CU180" s="14"/>
      <c r="CV180" s="14"/>
      <c r="CW180" s="14"/>
      <c r="CX180" s="14"/>
      <c r="CY180" s="14"/>
      <c r="CZ180" s="14"/>
      <c r="DA180" s="14"/>
      <c r="DB180" s="14"/>
      <c r="DD180" s="14"/>
      <c r="DE180" s="44"/>
      <c r="DF180" s="42"/>
      <c r="DG180" s="14"/>
      <c r="DH180" s="14">
        <f t="shared" si="331"/>
        <v>0</v>
      </c>
      <c r="DI180" s="14"/>
      <c r="DJ180" s="14"/>
      <c r="DK180" s="14">
        <f>SUMIF('BANCO AGO'!$B$2:$B$300,'EDC GENERAL'!$B180,'BANCO AGO'!$E$2:$E$300)</f>
        <v>0</v>
      </c>
      <c r="DL180" s="14">
        <f t="shared" si="288"/>
        <v>0</v>
      </c>
      <c r="DN180" s="44">
        <f t="shared" si="332"/>
        <v>0</v>
      </c>
      <c r="DO180" s="44"/>
      <c r="DP180" s="44">
        <f t="shared" si="333"/>
        <v>0</v>
      </c>
      <c r="DQ180" s="14"/>
      <c r="DR180" s="14">
        <f t="shared" si="281"/>
        <v>0</v>
      </c>
      <c r="DS180" s="14"/>
      <c r="DT180" s="14"/>
      <c r="DU180" s="14"/>
      <c r="DV180" s="14">
        <f t="shared" si="282"/>
        <v>0</v>
      </c>
      <c r="DX180" s="44"/>
      <c r="DY180" s="44"/>
      <c r="DZ180" s="44">
        <f t="shared" si="313"/>
        <v>0</v>
      </c>
      <c r="EA180" s="14"/>
      <c r="EB180" s="14">
        <f t="shared" si="289"/>
        <v>0</v>
      </c>
      <c r="EC180" s="14"/>
      <c r="ED180" s="14"/>
      <c r="EE180" s="14"/>
      <c r="EF180" s="14">
        <f t="shared" si="290"/>
        <v>0</v>
      </c>
      <c r="EG180" s="24"/>
      <c r="EH180" s="44"/>
      <c r="EI180" s="44"/>
      <c r="EJ180" s="44">
        <f t="shared" si="355"/>
        <v>0</v>
      </c>
      <c r="EK180" s="14"/>
      <c r="EL180" s="14">
        <f t="shared" si="276"/>
        <v>0</v>
      </c>
      <c r="EM180" s="14"/>
      <c r="EN180" s="14"/>
      <c r="EO180" s="14"/>
      <c r="EP180" s="14">
        <f t="shared" si="277"/>
        <v>0</v>
      </c>
      <c r="ER180" s="44"/>
      <c r="ES180" s="44"/>
      <c r="ET180" s="44">
        <f t="shared" si="278"/>
        <v>0</v>
      </c>
      <c r="EU180" s="14"/>
      <c r="EV180" s="14">
        <f t="shared" si="279"/>
        <v>0</v>
      </c>
      <c r="EW180" s="14"/>
      <c r="EX180" s="14"/>
      <c r="EY180" s="14"/>
      <c r="EZ180" s="14">
        <f t="shared" si="280"/>
        <v>0</v>
      </c>
      <c r="FB180" s="14"/>
      <c r="FD180" s="24">
        <f t="shared" si="335"/>
        <v>0</v>
      </c>
      <c r="FE180" s="24">
        <f t="shared" si="336"/>
        <v>0</v>
      </c>
    </row>
    <row r="181" spans="1:161" outlineLevel="1" x14ac:dyDescent="0.25">
      <c r="A181" s="11"/>
      <c r="B181" s="74"/>
      <c r="C181" s="66"/>
      <c r="D181" s="12"/>
      <c r="E181" s="12"/>
      <c r="F181" s="63"/>
      <c r="G181" s="74"/>
      <c r="H181" s="74"/>
      <c r="I181" s="63"/>
      <c r="J181" s="66"/>
      <c r="L181" s="66"/>
      <c r="M181" s="12"/>
      <c r="N181" s="12"/>
      <c r="O181" s="63"/>
      <c r="P181" s="74"/>
      <c r="Q181" s="74"/>
      <c r="R181" s="63"/>
      <c r="S181" s="66"/>
      <c r="V181" s="13"/>
      <c r="W181" s="13"/>
      <c r="X181" s="13"/>
      <c r="Y181" s="13"/>
      <c r="Z181" s="13"/>
      <c r="AA181" s="13"/>
      <c r="AC181" s="74" t="s">
        <v>568</v>
      </c>
      <c r="AD181" s="8"/>
      <c r="AE181" s="8"/>
      <c r="AF181" s="8"/>
      <c r="AG181" s="8"/>
      <c r="AH181" s="8"/>
      <c r="AI181" s="10">
        <f t="shared" ref="AI181:AI190" si="356">-SUM(AD181:AH181)</f>
        <v>0</v>
      </c>
      <c r="AJ181" s="74"/>
      <c r="AL181" s="10"/>
      <c r="AM181" s="10"/>
      <c r="AN181" s="10"/>
      <c r="AO181" s="8"/>
      <c r="AP181" s="8"/>
      <c r="AQ181" s="8"/>
      <c r="AR181" s="10"/>
      <c r="AS181" s="10">
        <f>SUMIF(ENERO!$B$2:$B$300,'EDC GENERAL'!$B181,ENERO!$E$2:$E$300)</f>
        <v>0</v>
      </c>
      <c r="AT181" s="10">
        <f>AS181-AR181</f>
        <v>0</v>
      </c>
      <c r="AV181" s="10">
        <f t="shared" ref="AV181:AV190" si="357">-1*(AT181)</f>
        <v>0</v>
      </c>
      <c r="AW181" s="10" t="str">
        <f>AW$4</f>
        <v>ACTUAL</v>
      </c>
      <c r="AX181" s="10" t="str">
        <f>AX$4</f>
        <v xml:space="preserve">A PAGAR </v>
      </c>
      <c r="AY181" s="8">
        <v>0</v>
      </c>
      <c r="AZ181" s="8">
        <v>0</v>
      </c>
      <c r="BA181" s="8">
        <v>0</v>
      </c>
      <c r="BB181" s="10">
        <f>SUM(AV181:BA181)</f>
        <v>0</v>
      </c>
      <c r="BC181" s="10">
        <f>SUMIF('BANCO FEB'!$B$2:$B$300,'EDC GENERAL'!$B181,'BANCO FEB'!$E$2:$E$300)</f>
        <v>0</v>
      </c>
      <c r="BD181" s="10">
        <f>BC181-BB181</f>
        <v>0</v>
      </c>
      <c r="BF181" s="10">
        <f t="shared" ref="BF181:BF190" si="358">-1*(BD181)</f>
        <v>0</v>
      </c>
      <c r="BG181" s="10"/>
      <c r="BH181" s="10"/>
      <c r="BI181" s="10"/>
      <c r="BJ181" s="8">
        <v>0</v>
      </c>
      <c r="BK181" s="8"/>
      <c r="BL181" s="10"/>
      <c r="BM181" s="10">
        <f>SUMIF(ENERO!$B$2:$B$300,'EDC GENERAL'!$B181,ENERO!$E$2:$E$300)</f>
        <v>0</v>
      </c>
      <c r="BN181" s="10">
        <f>BM181-BL181</f>
        <v>0</v>
      </c>
      <c r="BP181" s="10">
        <f t="shared" ref="BP181:BP190" si="359">-1*(BN181)</f>
        <v>0</v>
      </c>
      <c r="BQ181" s="10"/>
      <c r="BR181" s="10"/>
      <c r="BS181" s="8"/>
      <c r="BT181" s="8">
        <v>0</v>
      </c>
      <c r="BU181" s="8">
        <v>0</v>
      </c>
      <c r="BV181" s="10">
        <f>SUM(BP181:BU181)</f>
        <v>0</v>
      </c>
      <c r="BW181" s="10">
        <f>SUMIF('BANCO ABR'!$B$2:$B$300,'EDC GENERAL'!$B181,'BANCO ABR'!$E$2:$E$300)</f>
        <v>0</v>
      </c>
      <c r="BX181" s="10">
        <f>BW181-BV181</f>
        <v>0</v>
      </c>
      <c r="BZ181" s="10">
        <f t="shared" ref="BZ181:BZ190" si="360">-1*(BX181)</f>
        <v>0</v>
      </c>
      <c r="CA181" s="10"/>
      <c r="CB181" s="10"/>
      <c r="CC181" s="8">
        <v>0</v>
      </c>
      <c r="CD181" s="8">
        <v>0</v>
      </c>
      <c r="CE181" s="8"/>
      <c r="CF181" s="10">
        <f>SUM(BZ181:CE181)</f>
        <v>0</v>
      </c>
      <c r="CG181" s="10">
        <f>SUMIF('BANCO MAY'!$B$2:$B$300,'EDC GENERAL'!$B181,'BANCO MAY'!$E$2:$E$300)</f>
        <v>0</v>
      </c>
      <c r="CH181" s="10">
        <f>CG181-CF181</f>
        <v>0</v>
      </c>
      <c r="CJ181" s="10">
        <f t="shared" ref="CJ181:CJ190" si="361">-1*(CH181)</f>
        <v>0</v>
      </c>
      <c r="CK181" s="10"/>
      <c r="CL181" s="10"/>
      <c r="CM181" s="8">
        <v>0</v>
      </c>
      <c r="CN181" s="8">
        <v>0</v>
      </c>
      <c r="CO181" s="8">
        <v>0</v>
      </c>
      <c r="CP181" s="10">
        <f>SUM(CJ181:CO181)</f>
        <v>0</v>
      </c>
      <c r="CQ181" s="10">
        <f>SUMIF('BANCO JUN'!$B$2:$B$300,'EDC GENERAL'!$B181,'BANCO JUN'!$E$2:$E$300)</f>
        <v>0</v>
      </c>
      <c r="CR181" s="10">
        <f>CQ181-CP181</f>
        <v>0</v>
      </c>
      <c r="CT181" s="10">
        <f t="shared" ref="CT181:CT190" si="362">-1*(CR181)</f>
        <v>0</v>
      </c>
      <c r="CU181" s="10"/>
      <c r="CV181" s="10"/>
      <c r="CW181" s="8">
        <v>0</v>
      </c>
      <c r="CX181" s="8">
        <v>0</v>
      </c>
      <c r="CY181" s="8">
        <v>0</v>
      </c>
      <c r="CZ181" s="10">
        <f>SUM(CT181:CY181)</f>
        <v>0</v>
      </c>
      <c r="DA181" s="10">
        <f>SUMIF('BANCO JUL'!$B$2:$B$300,'EDC GENERAL'!$B181,'BANCO JUL'!$E$2:$E$300)</f>
        <v>0</v>
      </c>
      <c r="DB181" s="10">
        <f>DA181-CZ181</f>
        <v>0</v>
      </c>
      <c r="DD181" s="10"/>
      <c r="DE181" s="42"/>
      <c r="DF181" s="42"/>
      <c r="DG181" s="8">
        <f>DG$4</f>
        <v>15</v>
      </c>
      <c r="DH181" s="8">
        <f t="shared" si="331"/>
        <v>0</v>
      </c>
      <c r="DI181" s="8">
        <f>DI$4</f>
        <v>80</v>
      </c>
      <c r="DJ181" s="8">
        <f>DJ$4</f>
        <v>17</v>
      </c>
      <c r="DK181" s="10">
        <f>SUMIF('BANCO AGO'!$B$2:$B$300,'EDC GENERAL'!$B181,'BANCO AGO'!$E$2:$E$300)</f>
        <v>0</v>
      </c>
      <c r="DL181" s="10">
        <f t="shared" si="288"/>
        <v>-97</v>
      </c>
      <c r="DN181" s="42">
        <f t="shared" si="332"/>
        <v>0</v>
      </c>
      <c r="DO181" s="42"/>
      <c r="DP181" s="42">
        <f t="shared" si="333"/>
        <v>0</v>
      </c>
      <c r="DQ181" s="8">
        <f>DQ$4</f>
        <v>16</v>
      </c>
      <c r="DR181" s="8">
        <f t="shared" si="281"/>
        <v>0</v>
      </c>
      <c r="DS181" s="8">
        <f>DS$4</f>
        <v>80</v>
      </c>
      <c r="DT181" s="8">
        <f>DT$4</f>
        <v>63</v>
      </c>
      <c r="DU181" s="10">
        <f>SUMIF('BANCO SEP'!$B$2:$B$300,'EDC GENERAL'!$B181,'BANCO SEP'!$E$2:$E$300)</f>
        <v>0</v>
      </c>
      <c r="DV181" s="10">
        <f t="shared" si="282"/>
        <v>-143</v>
      </c>
      <c r="DX181" s="42"/>
      <c r="DY181" s="42"/>
      <c r="DZ181" s="42">
        <f t="shared" si="313"/>
        <v>0</v>
      </c>
      <c r="EA181" s="8">
        <f>EA$4</f>
        <v>15</v>
      </c>
      <c r="EB181" s="8">
        <f t="shared" si="289"/>
        <v>0</v>
      </c>
      <c r="EC181" s="8">
        <f>EC$4</f>
        <v>80</v>
      </c>
      <c r="ED181" s="8">
        <f>ED$4</f>
        <v>64</v>
      </c>
      <c r="EE181" s="10">
        <f>SUMIF('BANCO OCT'!$B$2:$B$300,'EDC GENERAL'!$B181,'BANCO OCT'!$E$2:$E$300)</f>
        <v>0</v>
      </c>
      <c r="EF181" s="10">
        <f t="shared" si="290"/>
        <v>-144</v>
      </c>
      <c r="EG181" s="24"/>
      <c r="EH181" s="42"/>
      <c r="EI181" s="42"/>
      <c r="EJ181" s="42">
        <f t="shared" si="355"/>
        <v>0</v>
      </c>
      <c r="EK181" s="8">
        <f>EK$4</f>
        <v>13.01</v>
      </c>
      <c r="EL181" s="8">
        <f t="shared" si="276"/>
        <v>0</v>
      </c>
      <c r="EM181" s="8">
        <f>EM$4</f>
        <v>80</v>
      </c>
      <c r="EN181" s="8">
        <f>EN$4</f>
        <v>21.79</v>
      </c>
      <c r="EO181" s="10">
        <f>SUMIF('BANCO NOV'!$B$2:$B$300,'EDC GENERAL'!$B181,'BANCO NOV'!$E$2:$E$300)</f>
        <v>0</v>
      </c>
      <c r="EP181" s="10">
        <f t="shared" si="277"/>
        <v>-101.78999999999999</v>
      </c>
      <c r="ER181" s="42"/>
      <c r="ES181" s="42"/>
      <c r="ET181" s="42">
        <f t="shared" si="278"/>
        <v>0</v>
      </c>
      <c r="EU181" s="8">
        <f>EU$4</f>
        <v>19.78</v>
      </c>
      <c r="EV181" s="8">
        <f t="shared" si="279"/>
        <v>0</v>
      </c>
      <c r="EW181" s="8">
        <f>EW$4</f>
        <v>80</v>
      </c>
      <c r="EX181" s="8">
        <f>EX$4</f>
        <v>62.02</v>
      </c>
      <c r="EY181" s="10">
        <f>SUMIF('BANCO DIC'!$B$2:$B$300,'EDC GENERAL'!$B181,'BANCO DIC'!$E$2:$E$300)</f>
        <v>0</v>
      </c>
      <c r="EZ181" s="10">
        <f t="shared" si="280"/>
        <v>-142.02000000000001</v>
      </c>
      <c r="FB181" s="74"/>
      <c r="FD181" s="24">
        <f t="shared" si="335"/>
        <v>478.79</v>
      </c>
      <c r="FE181" s="24">
        <f t="shared" si="336"/>
        <v>0</v>
      </c>
    </row>
    <row r="182" spans="1:161" outlineLevel="1" x14ac:dyDescent="0.25">
      <c r="A182" s="11"/>
      <c r="B182" s="74"/>
      <c r="C182" s="66"/>
      <c r="D182" s="12"/>
      <c r="E182" s="12"/>
      <c r="F182" s="63"/>
      <c r="G182" s="74"/>
      <c r="H182" s="74"/>
      <c r="I182" s="63"/>
      <c r="J182" s="66"/>
      <c r="L182" s="66"/>
      <c r="M182" s="12"/>
      <c r="N182" s="12"/>
      <c r="O182" s="63"/>
      <c r="P182" s="74"/>
      <c r="Q182" s="74"/>
      <c r="R182" s="63"/>
      <c r="S182" s="66"/>
      <c r="V182" s="13"/>
      <c r="W182" s="13"/>
      <c r="X182" s="13"/>
      <c r="Y182" s="13"/>
      <c r="Z182" s="13"/>
      <c r="AA182" s="13"/>
      <c r="AC182" s="74" t="s">
        <v>569</v>
      </c>
      <c r="AD182" s="8"/>
      <c r="AE182" s="8"/>
      <c r="AF182" s="8"/>
      <c r="AG182" s="8"/>
      <c r="AH182" s="8"/>
      <c r="AI182" s="10">
        <f t="shared" si="356"/>
        <v>0</v>
      </c>
      <c r="AJ182" s="74"/>
      <c r="AL182" s="10"/>
      <c r="AM182" s="10"/>
      <c r="AN182" s="10"/>
      <c r="AO182" s="8"/>
      <c r="AP182" s="8"/>
      <c r="AQ182" s="8"/>
      <c r="AR182" s="10">
        <f>SUM(AL182:AQ182)</f>
        <v>0</v>
      </c>
      <c r="AS182" s="10">
        <f>SUMIF(ENERO!$B$2:$B$300,'EDC GENERAL'!$B182,ENERO!$E$2:$E$300)</f>
        <v>0</v>
      </c>
      <c r="AT182" s="10">
        <f t="shared" ref="AT182:AT190" si="363">AS182-AR182</f>
        <v>0</v>
      </c>
      <c r="AV182" s="10">
        <f t="shared" si="357"/>
        <v>0</v>
      </c>
      <c r="AW182" s="10" t="str">
        <f t="shared" ref="AW182:AX190" si="364">AW$4</f>
        <v>ACTUAL</v>
      </c>
      <c r="AX182" s="10" t="str">
        <f t="shared" si="364"/>
        <v xml:space="preserve">A PAGAR </v>
      </c>
      <c r="AY182" s="8">
        <v>0</v>
      </c>
      <c r="AZ182" s="8">
        <v>0</v>
      </c>
      <c r="BA182" s="8">
        <v>0</v>
      </c>
      <c r="BB182" s="10">
        <f>SUM(AV182:BA182)</f>
        <v>0</v>
      </c>
      <c r="BC182" s="10">
        <f>SUMIF('BANCO FEB'!$B$2:$B$300,'EDC GENERAL'!$B182,'BANCO FEB'!$E$2:$E$300)</f>
        <v>0</v>
      </c>
      <c r="BD182" s="10">
        <f t="shared" ref="BD182:BD190" si="365">BC182-BB182</f>
        <v>0</v>
      </c>
      <c r="BF182" s="10">
        <f t="shared" si="358"/>
        <v>0</v>
      </c>
      <c r="BG182" s="10"/>
      <c r="BH182" s="10"/>
      <c r="BI182" s="10"/>
      <c r="BJ182" s="8">
        <v>0</v>
      </c>
      <c r="BK182" s="8"/>
      <c r="BL182" s="10"/>
      <c r="BM182" s="10">
        <f>SUMIF(ENERO!$B$2:$B$300,'EDC GENERAL'!$B182,ENERO!$E$2:$E$300)</f>
        <v>0</v>
      </c>
      <c r="BN182" s="10">
        <f t="shared" ref="BN182:BN190" si="366">BM182-BL182</f>
        <v>0</v>
      </c>
      <c r="BP182" s="10">
        <f t="shared" si="359"/>
        <v>0</v>
      </c>
      <c r="BQ182" s="10"/>
      <c r="BR182" s="10"/>
      <c r="BS182" s="8"/>
      <c r="BT182" s="8">
        <v>0</v>
      </c>
      <c r="BU182" s="8">
        <v>0</v>
      </c>
      <c r="BV182" s="10">
        <f>SUM(BP182:BU182)</f>
        <v>0</v>
      </c>
      <c r="BW182" s="10">
        <f>SUMIF('BANCO ABR'!$B$2:$B$300,'EDC GENERAL'!$B182,'BANCO ABR'!$E$2:$E$300)</f>
        <v>0</v>
      </c>
      <c r="BX182" s="10">
        <f t="shared" ref="BX182:BX190" si="367">BW182-BV182</f>
        <v>0</v>
      </c>
      <c r="BZ182" s="10">
        <f t="shared" si="360"/>
        <v>0</v>
      </c>
      <c r="CA182" s="10"/>
      <c r="CB182" s="10"/>
      <c r="CC182" s="8">
        <v>0</v>
      </c>
      <c r="CD182" s="8">
        <v>0</v>
      </c>
      <c r="CE182" s="8"/>
      <c r="CF182" s="10">
        <f>SUM(BZ182:CE182)</f>
        <v>0</v>
      </c>
      <c r="CG182" s="10">
        <f>SUMIF('BANCO MAY'!$B$2:$B$300,'EDC GENERAL'!$B182,'BANCO MAY'!$E$2:$E$300)</f>
        <v>0</v>
      </c>
      <c r="CH182" s="10">
        <f t="shared" ref="CH182:CH190" si="368">CG182-CF182</f>
        <v>0</v>
      </c>
      <c r="CJ182" s="10">
        <f t="shared" si="361"/>
        <v>0</v>
      </c>
      <c r="CK182" s="10"/>
      <c r="CL182" s="10"/>
      <c r="CM182" s="8">
        <v>0</v>
      </c>
      <c r="CN182" s="8">
        <v>0</v>
      </c>
      <c r="CO182" s="8">
        <v>0</v>
      </c>
      <c r="CP182" s="10">
        <f>SUM(CJ182:CO182)</f>
        <v>0</v>
      </c>
      <c r="CQ182" s="10">
        <f>SUMIF('BANCO JUN'!$B$2:$B$300,'EDC GENERAL'!$B182,'BANCO JUN'!$E$2:$E$300)</f>
        <v>0</v>
      </c>
      <c r="CR182" s="10">
        <f t="shared" ref="CR182:CR190" si="369">CQ182-CP182</f>
        <v>0</v>
      </c>
      <c r="CT182" s="10">
        <f t="shared" si="362"/>
        <v>0</v>
      </c>
      <c r="CU182" s="10"/>
      <c r="CV182" s="10"/>
      <c r="CW182" s="8">
        <v>0</v>
      </c>
      <c r="CX182" s="8">
        <v>0</v>
      </c>
      <c r="CY182" s="8">
        <v>0</v>
      </c>
      <c r="CZ182" s="10">
        <f>SUM(CT182:CY182)</f>
        <v>0</v>
      </c>
      <c r="DA182" s="10">
        <f>SUMIF('BANCO JUL'!$B$2:$B$300,'EDC GENERAL'!$B182,'BANCO JUL'!$E$2:$E$300)</f>
        <v>0</v>
      </c>
      <c r="DB182" s="10">
        <f t="shared" ref="DB182:DB190" si="370">DA182-CZ182</f>
        <v>0</v>
      </c>
      <c r="DD182" s="10"/>
      <c r="DE182" s="42"/>
      <c r="DF182" s="42"/>
      <c r="DG182" s="8">
        <f t="shared" ref="DG182:DJ190" si="371">DG$4</f>
        <v>15</v>
      </c>
      <c r="DH182" s="8">
        <f t="shared" si="331"/>
        <v>0</v>
      </c>
      <c r="DI182" s="8">
        <f t="shared" si="371"/>
        <v>80</v>
      </c>
      <c r="DJ182" s="8">
        <f t="shared" si="371"/>
        <v>17</v>
      </c>
      <c r="DK182" s="10">
        <f>SUMIF('BANCO AGO'!$B$2:$B$300,'EDC GENERAL'!$B182,'BANCO AGO'!$E$2:$E$300)</f>
        <v>0</v>
      </c>
      <c r="DL182" s="10">
        <f t="shared" si="288"/>
        <v>-97</v>
      </c>
      <c r="DN182" s="42">
        <f t="shared" si="332"/>
        <v>0</v>
      </c>
      <c r="DO182" s="42"/>
      <c r="DP182" s="42">
        <f t="shared" si="333"/>
        <v>0</v>
      </c>
      <c r="DQ182" s="8">
        <f t="shared" ref="DQ182:DT190" si="372">DQ$4</f>
        <v>16</v>
      </c>
      <c r="DR182" s="8">
        <f t="shared" si="281"/>
        <v>0</v>
      </c>
      <c r="DS182" s="8">
        <f t="shared" si="372"/>
        <v>80</v>
      </c>
      <c r="DT182" s="8">
        <f t="shared" si="372"/>
        <v>63</v>
      </c>
      <c r="DU182" s="10">
        <f>SUMIF('BANCO SEP'!$B$2:$B$300,'EDC GENERAL'!$B182,'BANCO SEP'!$E$2:$E$300)</f>
        <v>0</v>
      </c>
      <c r="DV182" s="10">
        <f t="shared" si="282"/>
        <v>-143</v>
      </c>
      <c r="DX182" s="42"/>
      <c r="DY182" s="42"/>
      <c r="DZ182" s="42">
        <f t="shared" si="313"/>
        <v>0</v>
      </c>
      <c r="EA182" s="8">
        <f t="shared" ref="EA182:ED190" si="373">EA$4</f>
        <v>15</v>
      </c>
      <c r="EB182" s="8">
        <f t="shared" si="289"/>
        <v>0</v>
      </c>
      <c r="EC182" s="8">
        <f t="shared" si="373"/>
        <v>80</v>
      </c>
      <c r="ED182" s="8">
        <f t="shared" si="373"/>
        <v>64</v>
      </c>
      <c r="EE182" s="10">
        <f>SUMIF('BANCO OCT'!$B$2:$B$300,'EDC GENERAL'!$B182,'BANCO OCT'!$E$2:$E$300)</f>
        <v>0</v>
      </c>
      <c r="EF182" s="10">
        <f t="shared" si="290"/>
        <v>-144</v>
      </c>
      <c r="EG182" s="24"/>
      <c r="EH182" s="42"/>
      <c r="EI182" s="42"/>
      <c r="EJ182" s="42">
        <f t="shared" si="355"/>
        <v>0</v>
      </c>
      <c r="EK182" s="8">
        <f t="shared" ref="EK182:EN190" si="374">EK$4</f>
        <v>13.01</v>
      </c>
      <c r="EL182" s="8">
        <f t="shared" si="276"/>
        <v>0</v>
      </c>
      <c r="EM182" s="8">
        <f t="shared" si="374"/>
        <v>80</v>
      </c>
      <c r="EN182" s="8">
        <f t="shared" si="374"/>
        <v>21.79</v>
      </c>
      <c r="EO182" s="10">
        <f>SUMIF('BANCO NOV'!$B$2:$B$300,'EDC GENERAL'!$B182,'BANCO NOV'!$E$2:$E$300)</f>
        <v>0</v>
      </c>
      <c r="EP182" s="10">
        <f t="shared" si="277"/>
        <v>-101.78999999999999</v>
      </c>
      <c r="ER182" s="42"/>
      <c r="ES182" s="42"/>
      <c r="ET182" s="42">
        <f t="shared" si="278"/>
        <v>0</v>
      </c>
      <c r="EU182" s="8">
        <f t="shared" ref="EU182:EX190" si="375">EU$4</f>
        <v>19.78</v>
      </c>
      <c r="EV182" s="8">
        <f t="shared" si="279"/>
        <v>0</v>
      </c>
      <c r="EW182" s="8">
        <f t="shared" si="375"/>
        <v>80</v>
      </c>
      <c r="EX182" s="8">
        <f t="shared" si="375"/>
        <v>62.02</v>
      </c>
      <c r="EY182" s="10">
        <f>SUMIF('BANCO DIC'!$B$2:$B$300,'EDC GENERAL'!$B182,'BANCO DIC'!$E$2:$E$300)</f>
        <v>0</v>
      </c>
      <c r="EZ182" s="10">
        <f t="shared" si="280"/>
        <v>-142.02000000000001</v>
      </c>
      <c r="FB182" s="74"/>
      <c r="FD182" s="24">
        <f t="shared" si="335"/>
        <v>478.79</v>
      </c>
      <c r="FE182" s="24">
        <f t="shared" si="336"/>
        <v>0</v>
      </c>
    </row>
    <row r="183" spans="1:161" outlineLevel="1" x14ac:dyDescent="0.25">
      <c r="A183" s="11"/>
      <c r="B183" s="74"/>
      <c r="C183" s="66"/>
      <c r="D183" s="12"/>
      <c r="E183" s="12"/>
      <c r="F183" s="63"/>
      <c r="G183" s="74"/>
      <c r="H183" s="74"/>
      <c r="I183" s="63"/>
      <c r="J183" s="66"/>
      <c r="L183" s="66"/>
      <c r="M183" s="12"/>
      <c r="N183" s="12"/>
      <c r="O183" s="63"/>
      <c r="P183" s="74"/>
      <c r="Q183" s="74"/>
      <c r="R183" s="63"/>
      <c r="S183" s="66"/>
      <c r="V183" s="13"/>
      <c r="W183" s="13"/>
      <c r="X183" s="13"/>
      <c r="Y183" s="13"/>
      <c r="Z183" s="13"/>
      <c r="AA183" s="13"/>
      <c r="AC183" s="74" t="s">
        <v>235</v>
      </c>
      <c r="AD183" s="8"/>
      <c r="AE183" s="8"/>
      <c r="AF183" s="8"/>
      <c r="AG183" s="8"/>
      <c r="AH183" s="8"/>
      <c r="AI183" s="10">
        <f t="shared" si="356"/>
        <v>0</v>
      </c>
      <c r="AJ183" s="74"/>
      <c r="AL183" s="10"/>
      <c r="AM183" s="10"/>
      <c r="AN183" s="10"/>
      <c r="AO183" s="8"/>
      <c r="AP183" s="8"/>
      <c r="AQ183" s="8"/>
      <c r="AR183" s="10">
        <f t="shared" ref="AR183:AR190" si="376">SUM(AL183:AQ183)</f>
        <v>0</v>
      </c>
      <c r="AS183" s="10">
        <f>SUMIF(ENERO!$B$2:$B$300,'EDC GENERAL'!$B183,ENERO!$E$2:$E$300)</f>
        <v>0</v>
      </c>
      <c r="AT183" s="10">
        <f t="shared" si="363"/>
        <v>0</v>
      </c>
      <c r="AV183" s="10">
        <f t="shared" si="357"/>
        <v>0</v>
      </c>
      <c r="AW183" s="10" t="str">
        <f t="shared" si="364"/>
        <v>ACTUAL</v>
      </c>
      <c r="AX183" s="10" t="str">
        <f t="shared" si="364"/>
        <v xml:space="preserve">A PAGAR </v>
      </c>
      <c r="AY183" s="8">
        <v>0</v>
      </c>
      <c r="AZ183" s="8">
        <v>0</v>
      </c>
      <c r="BA183" s="8">
        <v>0</v>
      </c>
      <c r="BB183" s="10">
        <f t="shared" ref="BB183:BB190" si="377">SUM(AV183:BA183)</f>
        <v>0</v>
      </c>
      <c r="BC183" s="10">
        <f>SUMIF('BANCO FEB'!$B$2:$B$300,'EDC GENERAL'!$B183,'BANCO FEB'!$E$2:$E$300)</f>
        <v>0</v>
      </c>
      <c r="BD183" s="10">
        <f t="shared" si="365"/>
        <v>0</v>
      </c>
      <c r="BF183" s="10">
        <f t="shared" si="358"/>
        <v>0</v>
      </c>
      <c r="BG183" s="10"/>
      <c r="BH183" s="10"/>
      <c r="BI183" s="10"/>
      <c r="BJ183" s="8">
        <v>0</v>
      </c>
      <c r="BK183" s="8"/>
      <c r="BL183" s="10"/>
      <c r="BM183" s="10">
        <f>SUMIF(ENERO!$B$2:$B$300,'EDC GENERAL'!$B183,ENERO!$E$2:$E$300)</f>
        <v>0</v>
      </c>
      <c r="BN183" s="10">
        <f t="shared" si="366"/>
        <v>0</v>
      </c>
      <c r="BP183" s="10">
        <f t="shared" si="359"/>
        <v>0</v>
      </c>
      <c r="BQ183" s="10"/>
      <c r="BR183" s="10"/>
      <c r="BS183" s="8"/>
      <c r="BT183" s="8">
        <v>0</v>
      </c>
      <c r="BU183" s="8">
        <v>0</v>
      </c>
      <c r="BV183" s="10">
        <f t="shared" ref="BV183:BV190" si="378">SUM(BP183:BU183)</f>
        <v>0</v>
      </c>
      <c r="BW183" s="10">
        <f>SUMIF('BANCO ABR'!$B$2:$B$300,'EDC GENERAL'!$B183,'BANCO ABR'!$E$2:$E$300)</f>
        <v>0</v>
      </c>
      <c r="BX183" s="10">
        <f t="shared" si="367"/>
        <v>0</v>
      </c>
      <c r="BZ183" s="10">
        <f t="shared" si="360"/>
        <v>0</v>
      </c>
      <c r="CA183" s="10"/>
      <c r="CB183" s="10"/>
      <c r="CC183" s="8">
        <v>0</v>
      </c>
      <c r="CD183" s="8">
        <v>0</v>
      </c>
      <c r="CE183" s="8"/>
      <c r="CF183" s="10">
        <f t="shared" ref="CF183:CF190" si="379">SUM(BZ183:CE183)</f>
        <v>0</v>
      </c>
      <c r="CG183" s="10">
        <f>SUMIF('BANCO MAY'!$B$2:$B$300,'EDC GENERAL'!$B183,'BANCO MAY'!$E$2:$E$300)</f>
        <v>0</v>
      </c>
      <c r="CH183" s="10">
        <f t="shared" si="368"/>
        <v>0</v>
      </c>
      <c r="CJ183" s="10">
        <f t="shared" si="361"/>
        <v>0</v>
      </c>
      <c r="CK183" s="10"/>
      <c r="CL183" s="10"/>
      <c r="CM183" s="8">
        <v>0</v>
      </c>
      <c r="CN183" s="8">
        <v>0</v>
      </c>
      <c r="CO183" s="8">
        <v>0</v>
      </c>
      <c r="CP183" s="10">
        <f t="shared" ref="CP183:CP190" si="380">SUM(CJ183:CO183)</f>
        <v>0</v>
      </c>
      <c r="CQ183" s="10">
        <f>SUMIF('BANCO JUN'!$B$2:$B$300,'EDC GENERAL'!$B183,'BANCO JUN'!$E$2:$E$300)</f>
        <v>0</v>
      </c>
      <c r="CR183" s="10">
        <f t="shared" si="369"/>
        <v>0</v>
      </c>
      <c r="CT183" s="10">
        <f t="shared" si="362"/>
        <v>0</v>
      </c>
      <c r="CU183" s="10"/>
      <c r="CV183" s="10"/>
      <c r="CW183" s="8">
        <v>0</v>
      </c>
      <c r="CX183" s="8">
        <v>0</v>
      </c>
      <c r="CY183" s="8">
        <v>0</v>
      </c>
      <c r="CZ183" s="10">
        <f t="shared" ref="CZ183:CZ190" si="381">SUM(CT183:CY183)</f>
        <v>0</v>
      </c>
      <c r="DA183" s="10">
        <f>SUMIF('BANCO JUL'!$B$2:$B$300,'EDC GENERAL'!$B183,'BANCO JUL'!$E$2:$E$300)</f>
        <v>0</v>
      </c>
      <c r="DB183" s="10">
        <f t="shared" si="370"/>
        <v>0</v>
      </c>
      <c r="DD183" s="10"/>
      <c r="DE183" s="42"/>
      <c r="DF183" s="42"/>
      <c r="DG183" s="8">
        <f t="shared" si="371"/>
        <v>15</v>
      </c>
      <c r="DH183" s="8">
        <f t="shared" si="331"/>
        <v>0</v>
      </c>
      <c r="DI183" s="8">
        <f t="shared" si="371"/>
        <v>80</v>
      </c>
      <c r="DJ183" s="8">
        <f t="shared" si="371"/>
        <v>17</v>
      </c>
      <c r="DK183" s="10">
        <f>SUMIF('BANCO AGO'!$B$2:$B$300,'EDC GENERAL'!$B183,'BANCO AGO'!$E$2:$E$300)</f>
        <v>0</v>
      </c>
      <c r="DL183" s="10">
        <f t="shared" si="288"/>
        <v>-97</v>
      </c>
      <c r="DN183" s="42">
        <f t="shared" si="332"/>
        <v>0</v>
      </c>
      <c r="DO183" s="42"/>
      <c r="DP183" s="42">
        <f t="shared" si="333"/>
        <v>0</v>
      </c>
      <c r="DQ183" s="8">
        <f t="shared" si="372"/>
        <v>16</v>
      </c>
      <c r="DR183" s="8">
        <f t="shared" si="281"/>
        <v>0</v>
      </c>
      <c r="DS183" s="8">
        <f t="shared" si="372"/>
        <v>80</v>
      </c>
      <c r="DT183" s="8">
        <f t="shared" si="372"/>
        <v>63</v>
      </c>
      <c r="DU183" s="10">
        <f>SUMIF('BANCO SEP'!$B$2:$B$300,'EDC GENERAL'!$B183,'BANCO SEP'!$E$2:$E$300)</f>
        <v>0</v>
      </c>
      <c r="DV183" s="10">
        <f t="shared" si="282"/>
        <v>-143</v>
      </c>
      <c r="DX183" s="42"/>
      <c r="DY183" s="42"/>
      <c r="DZ183" s="42">
        <f t="shared" si="313"/>
        <v>0</v>
      </c>
      <c r="EA183" s="8">
        <f t="shared" si="373"/>
        <v>15</v>
      </c>
      <c r="EB183" s="8">
        <f t="shared" si="289"/>
        <v>0</v>
      </c>
      <c r="EC183" s="8">
        <f t="shared" si="373"/>
        <v>80</v>
      </c>
      <c r="ED183" s="8">
        <f t="shared" si="373"/>
        <v>64</v>
      </c>
      <c r="EE183" s="10">
        <f>SUMIF('BANCO OCT'!$B$2:$B$300,'EDC GENERAL'!$B183,'BANCO OCT'!$E$2:$E$300)</f>
        <v>0</v>
      </c>
      <c r="EF183" s="10">
        <f t="shared" si="290"/>
        <v>-144</v>
      </c>
      <c r="EG183" s="24"/>
      <c r="EH183" s="42"/>
      <c r="EI183" s="42"/>
      <c r="EJ183" s="42">
        <f t="shared" si="355"/>
        <v>0</v>
      </c>
      <c r="EK183" s="8">
        <f t="shared" si="374"/>
        <v>13.01</v>
      </c>
      <c r="EL183" s="8">
        <f t="shared" si="276"/>
        <v>0</v>
      </c>
      <c r="EM183" s="8">
        <f t="shared" si="374"/>
        <v>80</v>
      </c>
      <c r="EN183" s="8">
        <f t="shared" si="374"/>
        <v>21.79</v>
      </c>
      <c r="EO183" s="10">
        <f>SUMIF('BANCO NOV'!$B$2:$B$300,'EDC GENERAL'!$B183,'BANCO NOV'!$E$2:$E$300)</f>
        <v>0</v>
      </c>
      <c r="EP183" s="10">
        <f t="shared" si="277"/>
        <v>-101.78999999999999</v>
      </c>
      <c r="ER183" s="42"/>
      <c r="ES183" s="42"/>
      <c r="ET183" s="42">
        <f t="shared" si="278"/>
        <v>0</v>
      </c>
      <c r="EU183" s="8">
        <f t="shared" si="375"/>
        <v>19.78</v>
      </c>
      <c r="EV183" s="8">
        <f t="shared" si="279"/>
        <v>0</v>
      </c>
      <c r="EW183" s="8">
        <f t="shared" si="375"/>
        <v>80</v>
      </c>
      <c r="EX183" s="8">
        <f t="shared" si="375"/>
        <v>62.02</v>
      </c>
      <c r="EY183" s="10">
        <f>SUMIF('BANCO DIC'!$B$2:$B$300,'EDC GENERAL'!$B183,'BANCO DIC'!$E$2:$E$300)</f>
        <v>0</v>
      </c>
      <c r="EZ183" s="10">
        <f t="shared" si="280"/>
        <v>-142.02000000000001</v>
      </c>
      <c r="FB183" s="74"/>
      <c r="FD183" s="24">
        <f t="shared" si="335"/>
        <v>478.79</v>
      </c>
      <c r="FE183" s="24">
        <f t="shared" si="336"/>
        <v>0</v>
      </c>
    </row>
    <row r="184" spans="1:161" outlineLevel="1" x14ac:dyDescent="0.25">
      <c r="A184" s="11"/>
      <c r="B184" s="74"/>
      <c r="C184" s="66"/>
      <c r="D184" s="12"/>
      <c r="E184" s="12"/>
      <c r="F184" s="63"/>
      <c r="G184" s="74"/>
      <c r="H184" s="74"/>
      <c r="I184" s="63"/>
      <c r="J184" s="66"/>
      <c r="L184" s="66"/>
      <c r="M184" s="12"/>
      <c r="N184" s="12"/>
      <c r="O184" s="63"/>
      <c r="P184" s="74"/>
      <c r="Q184" s="74"/>
      <c r="R184" s="63"/>
      <c r="S184" s="66"/>
      <c r="V184" s="13"/>
      <c r="W184" s="13"/>
      <c r="X184" s="13"/>
      <c r="Y184" s="13"/>
      <c r="Z184" s="13"/>
      <c r="AA184" s="13"/>
      <c r="AC184" s="13" t="s">
        <v>570</v>
      </c>
      <c r="AD184" s="8"/>
      <c r="AE184" s="8"/>
      <c r="AF184" s="8"/>
      <c r="AG184" s="8"/>
      <c r="AH184" s="8"/>
      <c r="AI184" s="10">
        <f t="shared" si="356"/>
        <v>0</v>
      </c>
      <c r="AJ184" s="74"/>
      <c r="AL184" s="10"/>
      <c r="AM184" s="10"/>
      <c r="AN184" s="10"/>
      <c r="AO184" s="8"/>
      <c r="AP184" s="8"/>
      <c r="AQ184" s="8"/>
      <c r="AR184" s="10">
        <f t="shared" si="376"/>
        <v>0</v>
      </c>
      <c r="AS184" s="10">
        <f>SUMIF(ENERO!$B$2:$B$300,'EDC GENERAL'!$B184,ENERO!$E$2:$E$300)</f>
        <v>0</v>
      </c>
      <c r="AT184" s="10">
        <f t="shared" si="363"/>
        <v>0</v>
      </c>
      <c r="AV184" s="10">
        <f t="shared" si="357"/>
        <v>0</v>
      </c>
      <c r="AW184" s="10"/>
      <c r="AX184" s="10" t="str">
        <f t="shared" si="364"/>
        <v xml:space="preserve">A PAGAR </v>
      </c>
      <c r="AY184" s="8">
        <v>0</v>
      </c>
      <c r="AZ184" s="8">
        <v>0</v>
      </c>
      <c r="BA184" s="8">
        <v>0</v>
      </c>
      <c r="BB184" s="10">
        <f t="shared" si="377"/>
        <v>0</v>
      </c>
      <c r="BC184" s="10">
        <f>SUMIF('BANCO FEB'!$B$2:$B$300,'EDC GENERAL'!$B184,'BANCO FEB'!$E$2:$E$300)</f>
        <v>0</v>
      </c>
      <c r="BD184" s="10">
        <f t="shared" si="365"/>
        <v>0</v>
      </c>
      <c r="BF184" s="10">
        <f t="shared" si="358"/>
        <v>0</v>
      </c>
      <c r="BG184" s="10"/>
      <c r="BH184" s="10"/>
      <c r="BI184" s="10"/>
      <c r="BJ184" s="8">
        <v>0</v>
      </c>
      <c r="BK184" s="8"/>
      <c r="BL184" s="10"/>
      <c r="BM184" s="10">
        <f>SUMIF(ENERO!$B$2:$B$300,'EDC GENERAL'!$B184,ENERO!$E$2:$E$300)</f>
        <v>0</v>
      </c>
      <c r="BN184" s="10">
        <f t="shared" si="366"/>
        <v>0</v>
      </c>
      <c r="BP184" s="10">
        <f t="shared" si="359"/>
        <v>0</v>
      </c>
      <c r="BQ184" s="10"/>
      <c r="BR184" s="10"/>
      <c r="BS184" s="8"/>
      <c r="BT184" s="8">
        <v>0</v>
      </c>
      <c r="BU184" s="8">
        <v>0</v>
      </c>
      <c r="BV184" s="10">
        <f t="shared" si="378"/>
        <v>0</v>
      </c>
      <c r="BW184" s="10">
        <f>SUMIF('BANCO ABR'!$B$2:$B$300,'EDC GENERAL'!$B184,'BANCO ABR'!$E$2:$E$300)</f>
        <v>0</v>
      </c>
      <c r="BX184" s="10">
        <f t="shared" si="367"/>
        <v>0</v>
      </c>
      <c r="BZ184" s="10">
        <f t="shared" si="360"/>
        <v>0</v>
      </c>
      <c r="CA184" s="10"/>
      <c r="CB184" s="10"/>
      <c r="CC184" s="8">
        <v>0</v>
      </c>
      <c r="CD184" s="8">
        <v>0</v>
      </c>
      <c r="CE184" s="8"/>
      <c r="CF184" s="10">
        <f t="shared" si="379"/>
        <v>0</v>
      </c>
      <c r="CG184" s="10">
        <f>SUMIF('BANCO MAY'!$B$2:$B$300,'EDC GENERAL'!$B184,'BANCO MAY'!$E$2:$E$300)</f>
        <v>0</v>
      </c>
      <c r="CH184" s="10">
        <f t="shared" si="368"/>
        <v>0</v>
      </c>
      <c r="CJ184" s="10">
        <f t="shared" si="361"/>
        <v>0</v>
      </c>
      <c r="CK184" s="10"/>
      <c r="CL184" s="10"/>
      <c r="CM184" s="8">
        <v>0</v>
      </c>
      <c r="CN184" s="8">
        <v>0</v>
      </c>
      <c r="CO184" s="8">
        <v>0</v>
      </c>
      <c r="CP184" s="10">
        <f t="shared" si="380"/>
        <v>0</v>
      </c>
      <c r="CQ184" s="10">
        <f>SUMIF('BANCO JUN'!$B$2:$B$300,'EDC GENERAL'!$B184,'BANCO JUN'!$E$2:$E$300)</f>
        <v>0</v>
      </c>
      <c r="CR184" s="10">
        <f t="shared" si="369"/>
        <v>0</v>
      </c>
      <c r="CT184" s="10">
        <f t="shared" si="362"/>
        <v>0</v>
      </c>
      <c r="CU184" s="10"/>
      <c r="CV184" s="10"/>
      <c r="CW184" s="8">
        <v>0</v>
      </c>
      <c r="CX184" s="8">
        <v>0</v>
      </c>
      <c r="CY184" s="8">
        <v>0</v>
      </c>
      <c r="CZ184" s="10">
        <f t="shared" si="381"/>
        <v>0</v>
      </c>
      <c r="DA184" s="10">
        <f>SUMIF('BANCO JUL'!$B$2:$B$300,'EDC GENERAL'!$B184,'BANCO JUL'!$E$2:$E$300)</f>
        <v>0</v>
      </c>
      <c r="DB184" s="10">
        <f t="shared" si="370"/>
        <v>0</v>
      </c>
      <c r="DD184" s="10"/>
      <c r="DE184" s="42"/>
      <c r="DF184" s="42"/>
      <c r="DG184" s="8">
        <f t="shared" si="371"/>
        <v>15</v>
      </c>
      <c r="DH184" s="8">
        <f t="shared" si="331"/>
        <v>0</v>
      </c>
      <c r="DI184" s="8">
        <f t="shared" si="371"/>
        <v>80</v>
      </c>
      <c r="DJ184" s="8">
        <f t="shared" si="371"/>
        <v>17</v>
      </c>
      <c r="DK184" s="10">
        <f>SUMIF('BANCO AGO'!$B$2:$B$300,'EDC GENERAL'!$B184,'BANCO AGO'!$E$2:$E$300)</f>
        <v>0</v>
      </c>
      <c r="DL184" s="10">
        <f t="shared" si="288"/>
        <v>-97</v>
      </c>
      <c r="DN184" s="42">
        <f t="shared" si="332"/>
        <v>0</v>
      </c>
      <c r="DO184" s="42"/>
      <c r="DP184" s="42">
        <f t="shared" si="333"/>
        <v>0</v>
      </c>
      <c r="DQ184" s="8">
        <f t="shared" si="372"/>
        <v>16</v>
      </c>
      <c r="DR184" s="8">
        <f t="shared" si="281"/>
        <v>0</v>
      </c>
      <c r="DS184" s="8">
        <f t="shared" si="372"/>
        <v>80</v>
      </c>
      <c r="DT184" s="8">
        <f t="shared" si="372"/>
        <v>63</v>
      </c>
      <c r="DU184" s="10">
        <f>SUMIF('BANCO SEP'!$B$2:$B$300,'EDC GENERAL'!$B184,'BANCO SEP'!$E$2:$E$300)</f>
        <v>0</v>
      </c>
      <c r="DV184" s="10">
        <f t="shared" si="282"/>
        <v>-143</v>
      </c>
      <c r="DX184" s="42"/>
      <c r="DY184" s="42"/>
      <c r="DZ184" s="42">
        <f t="shared" si="313"/>
        <v>0</v>
      </c>
      <c r="EA184" s="8">
        <f t="shared" si="373"/>
        <v>15</v>
      </c>
      <c r="EB184" s="8">
        <f t="shared" si="289"/>
        <v>0</v>
      </c>
      <c r="EC184" s="8">
        <f t="shared" si="373"/>
        <v>80</v>
      </c>
      <c r="ED184" s="8">
        <f t="shared" si="373"/>
        <v>64</v>
      </c>
      <c r="EE184" s="10">
        <f>SUMIF('BANCO OCT'!$B$2:$B$300,'EDC GENERAL'!$B184,'BANCO OCT'!$E$2:$E$300)</f>
        <v>0</v>
      </c>
      <c r="EF184" s="10">
        <f t="shared" si="290"/>
        <v>-144</v>
      </c>
      <c r="EG184" s="24"/>
      <c r="EH184" s="42"/>
      <c r="EI184" s="42"/>
      <c r="EJ184" s="42">
        <f t="shared" si="355"/>
        <v>0</v>
      </c>
      <c r="EK184" s="8">
        <f t="shared" si="374"/>
        <v>13.01</v>
      </c>
      <c r="EL184" s="8">
        <f t="shared" si="276"/>
        <v>0</v>
      </c>
      <c r="EM184" s="8">
        <f t="shared" si="374"/>
        <v>80</v>
      </c>
      <c r="EN184" s="8">
        <f t="shared" si="374"/>
        <v>21.79</v>
      </c>
      <c r="EO184" s="10">
        <f>SUMIF('BANCO NOV'!$B$2:$B$300,'EDC GENERAL'!$B184,'BANCO NOV'!$E$2:$E$300)</f>
        <v>0</v>
      </c>
      <c r="EP184" s="10">
        <f t="shared" si="277"/>
        <v>-101.78999999999999</v>
      </c>
      <c r="ER184" s="42"/>
      <c r="ES184" s="42"/>
      <c r="ET184" s="42">
        <f t="shared" si="278"/>
        <v>0</v>
      </c>
      <c r="EU184" s="8">
        <f t="shared" si="375"/>
        <v>19.78</v>
      </c>
      <c r="EV184" s="8">
        <f t="shared" si="279"/>
        <v>0</v>
      </c>
      <c r="EW184" s="8">
        <f t="shared" si="375"/>
        <v>80</v>
      </c>
      <c r="EX184" s="8">
        <f t="shared" si="375"/>
        <v>62.02</v>
      </c>
      <c r="EY184" s="10">
        <f>SUMIF('BANCO DIC'!$B$2:$B$300,'EDC GENERAL'!$B184,'BANCO DIC'!$E$2:$E$300)</f>
        <v>0</v>
      </c>
      <c r="EZ184" s="10">
        <f t="shared" si="280"/>
        <v>-142.02000000000001</v>
      </c>
      <c r="FB184" s="74"/>
      <c r="FD184" s="24">
        <f t="shared" si="335"/>
        <v>478.79</v>
      </c>
      <c r="FE184" s="24">
        <f t="shared" si="336"/>
        <v>0</v>
      </c>
    </row>
    <row r="185" spans="1:161" outlineLevel="1" x14ac:dyDescent="0.25">
      <c r="A185" s="11"/>
      <c r="B185" s="74"/>
      <c r="C185" s="66"/>
      <c r="D185" s="12"/>
      <c r="E185" s="12"/>
      <c r="F185" s="63"/>
      <c r="G185" s="74"/>
      <c r="H185" s="74"/>
      <c r="I185" s="63"/>
      <c r="J185" s="66"/>
      <c r="L185" s="66"/>
      <c r="M185" s="12"/>
      <c r="N185" s="12"/>
      <c r="O185" s="63"/>
      <c r="P185" s="74"/>
      <c r="Q185" s="74"/>
      <c r="R185" s="63"/>
      <c r="S185" s="66"/>
      <c r="V185" s="13"/>
      <c r="W185" s="13"/>
      <c r="X185" s="13"/>
      <c r="Y185" s="13"/>
      <c r="Z185" s="13"/>
      <c r="AA185" s="13"/>
      <c r="AC185" s="13" t="s">
        <v>571</v>
      </c>
      <c r="AD185" s="8"/>
      <c r="AE185" s="8"/>
      <c r="AF185" s="8"/>
      <c r="AG185" s="8"/>
      <c r="AH185" s="8"/>
      <c r="AI185" s="10">
        <f t="shared" si="356"/>
        <v>0</v>
      </c>
      <c r="AJ185" s="74"/>
      <c r="AL185" s="10"/>
      <c r="AM185" s="10"/>
      <c r="AN185" s="10"/>
      <c r="AO185" s="8"/>
      <c r="AP185" s="8"/>
      <c r="AQ185" s="8"/>
      <c r="AR185" s="10">
        <f t="shared" si="376"/>
        <v>0</v>
      </c>
      <c r="AS185" s="10">
        <f>SUMIF(ENERO!$B$2:$B$300,'EDC GENERAL'!$B185,ENERO!$E$2:$E$300)</f>
        <v>0</v>
      </c>
      <c r="AT185" s="10">
        <f t="shared" si="363"/>
        <v>0</v>
      </c>
      <c r="AV185" s="10">
        <f t="shared" si="357"/>
        <v>0</v>
      </c>
      <c r="AW185" s="10" t="str">
        <f t="shared" si="364"/>
        <v>ACTUAL</v>
      </c>
      <c r="AX185" s="10" t="str">
        <f t="shared" si="364"/>
        <v xml:space="preserve">A PAGAR </v>
      </c>
      <c r="AY185" s="8">
        <v>0</v>
      </c>
      <c r="AZ185" s="8">
        <v>0</v>
      </c>
      <c r="BA185" s="8">
        <v>0</v>
      </c>
      <c r="BB185" s="10">
        <f t="shared" si="377"/>
        <v>0</v>
      </c>
      <c r="BC185" s="10">
        <f>SUMIF('BANCO FEB'!$B$2:$B$300,'EDC GENERAL'!$B185,'BANCO FEB'!$E$2:$E$300)</f>
        <v>0</v>
      </c>
      <c r="BD185" s="10">
        <f t="shared" si="365"/>
        <v>0</v>
      </c>
      <c r="BF185" s="10">
        <f t="shared" si="358"/>
        <v>0</v>
      </c>
      <c r="BG185" s="10"/>
      <c r="BH185" s="10"/>
      <c r="BI185" s="10"/>
      <c r="BJ185" s="8">
        <v>0</v>
      </c>
      <c r="BK185" s="8"/>
      <c r="BL185" s="10"/>
      <c r="BM185" s="10">
        <f>SUMIF(ENERO!$B$2:$B$300,'EDC GENERAL'!$B185,ENERO!$E$2:$E$300)</f>
        <v>0</v>
      </c>
      <c r="BN185" s="10">
        <f t="shared" si="366"/>
        <v>0</v>
      </c>
      <c r="BP185" s="10">
        <f t="shared" si="359"/>
        <v>0</v>
      </c>
      <c r="BQ185" s="10"/>
      <c r="BR185" s="10"/>
      <c r="BS185" s="8"/>
      <c r="BT185" s="8">
        <v>0</v>
      </c>
      <c r="BU185" s="8">
        <v>0</v>
      </c>
      <c r="BV185" s="10">
        <f t="shared" si="378"/>
        <v>0</v>
      </c>
      <c r="BW185" s="10">
        <f>SUMIF('BANCO ABR'!$B$2:$B$300,'EDC GENERAL'!$B185,'BANCO ABR'!$E$2:$E$300)</f>
        <v>0</v>
      </c>
      <c r="BX185" s="10">
        <f t="shared" si="367"/>
        <v>0</v>
      </c>
      <c r="BZ185" s="10">
        <f t="shared" si="360"/>
        <v>0</v>
      </c>
      <c r="CA185" s="10"/>
      <c r="CB185" s="10"/>
      <c r="CC185" s="8">
        <v>0</v>
      </c>
      <c r="CD185" s="8">
        <v>0</v>
      </c>
      <c r="CE185" s="8"/>
      <c r="CF185" s="10">
        <f t="shared" si="379"/>
        <v>0</v>
      </c>
      <c r="CG185" s="10">
        <f>SUMIF('BANCO MAY'!$B$2:$B$300,'EDC GENERAL'!$B185,'BANCO MAY'!$E$2:$E$300)</f>
        <v>0</v>
      </c>
      <c r="CH185" s="10">
        <f t="shared" si="368"/>
        <v>0</v>
      </c>
      <c r="CJ185" s="10">
        <f t="shared" si="361"/>
        <v>0</v>
      </c>
      <c r="CK185" s="10"/>
      <c r="CL185" s="10"/>
      <c r="CM185" s="8">
        <v>0</v>
      </c>
      <c r="CN185" s="8">
        <v>0</v>
      </c>
      <c r="CO185" s="8">
        <v>0</v>
      </c>
      <c r="CP185" s="10">
        <f t="shared" si="380"/>
        <v>0</v>
      </c>
      <c r="CQ185" s="10">
        <f>SUMIF('BANCO JUN'!$B$2:$B$300,'EDC GENERAL'!$B185,'BANCO JUN'!$E$2:$E$300)</f>
        <v>0</v>
      </c>
      <c r="CR185" s="10">
        <f t="shared" si="369"/>
        <v>0</v>
      </c>
      <c r="CT185" s="10">
        <f t="shared" si="362"/>
        <v>0</v>
      </c>
      <c r="CU185" s="10"/>
      <c r="CV185" s="10"/>
      <c r="CW185" s="8">
        <v>0</v>
      </c>
      <c r="CX185" s="8">
        <v>0</v>
      </c>
      <c r="CY185" s="8">
        <v>0</v>
      </c>
      <c r="CZ185" s="10">
        <f t="shared" si="381"/>
        <v>0</v>
      </c>
      <c r="DA185" s="10">
        <f>SUMIF('BANCO JUL'!$B$2:$B$300,'EDC GENERAL'!$B185,'BANCO JUL'!$E$2:$E$300)</f>
        <v>0</v>
      </c>
      <c r="DB185" s="10">
        <f t="shared" si="370"/>
        <v>0</v>
      </c>
      <c r="DD185" s="10"/>
      <c r="DE185" s="42"/>
      <c r="DF185" s="42"/>
      <c r="DG185" s="8">
        <f t="shared" si="371"/>
        <v>15</v>
      </c>
      <c r="DH185" s="8">
        <f t="shared" si="331"/>
        <v>0</v>
      </c>
      <c r="DI185" s="8">
        <f t="shared" si="371"/>
        <v>80</v>
      </c>
      <c r="DJ185" s="8">
        <f t="shared" si="371"/>
        <v>17</v>
      </c>
      <c r="DK185" s="10">
        <f>SUMIF('BANCO AGO'!$B$2:$B$300,'EDC GENERAL'!$B185,'BANCO AGO'!$E$2:$E$300)</f>
        <v>0</v>
      </c>
      <c r="DL185" s="10">
        <f t="shared" si="288"/>
        <v>-97</v>
      </c>
      <c r="DN185" s="42">
        <f t="shared" si="332"/>
        <v>0</v>
      </c>
      <c r="DO185" s="42"/>
      <c r="DP185" s="42">
        <f t="shared" si="333"/>
        <v>0</v>
      </c>
      <c r="DQ185" s="8">
        <f t="shared" si="372"/>
        <v>16</v>
      </c>
      <c r="DR185" s="8">
        <f t="shared" si="281"/>
        <v>0</v>
      </c>
      <c r="DS185" s="8">
        <f t="shared" si="372"/>
        <v>80</v>
      </c>
      <c r="DT185" s="8">
        <f t="shared" si="372"/>
        <v>63</v>
      </c>
      <c r="DU185" s="10">
        <f>SUMIF('BANCO SEP'!$B$2:$B$300,'EDC GENERAL'!$B185,'BANCO SEP'!$E$2:$E$300)</f>
        <v>0</v>
      </c>
      <c r="DV185" s="10">
        <f t="shared" si="282"/>
        <v>-143</v>
      </c>
      <c r="DX185" s="42"/>
      <c r="DY185" s="42"/>
      <c r="DZ185" s="42">
        <f t="shared" si="313"/>
        <v>0</v>
      </c>
      <c r="EA185" s="8">
        <f t="shared" si="373"/>
        <v>15</v>
      </c>
      <c r="EB185" s="8">
        <f t="shared" si="289"/>
        <v>0</v>
      </c>
      <c r="EC185" s="8">
        <f t="shared" si="373"/>
        <v>80</v>
      </c>
      <c r="ED185" s="8">
        <f t="shared" si="373"/>
        <v>64</v>
      </c>
      <c r="EE185" s="10">
        <f>SUMIF('BANCO OCT'!$B$2:$B$300,'EDC GENERAL'!$B185,'BANCO OCT'!$E$2:$E$300)</f>
        <v>0</v>
      </c>
      <c r="EF185" s="10">
        <f t="shared" si="290"/>
        <v>-144</v>
      </c>
      <c r="EG185" s="24"/>
      <c r="EH185" s="42"/>
      <c r="EI185" s="42"/>
      <c r="EJ185" s="42">
        <f t="shared" si="355"/>
        <v>0</v>
      </c>
      <c r="EK185" s="8">
        <f t="shared" si="374"/>
        <v>13.01</v>
      </c>
      <c r="EL185" s="8">
        <f t="shared" si="276"/>
        <v>0</v>
      </c>
      <c r="EM185" s="8">
        <f t="shared" si="374"/>
        <v>80</v>
      </c>
      <c r="EN185" s="8">
        <f t="shared" si="374"/>
        <v>21.79</v>
      </c>
      <c r="EO185" s="10">
        <f>SUMIF('BANCO NOV'!$B$2:$B$300,'EDC GENERAL'!$B185,'BANCO NOV'!$E$2:$E$300)</f>
        <v>0</v>
      </c>
      <c r="EP185" s="10">
        <f t="shared" si="277"/>
        <v>-101.78999999999999</v>
      </c>
      <c r="ER185" s="42"/>
      <c r="ES185" s="42"/>
      <c r="ET185" s="42">
        <f t="shared" si="278"/>
        <v>0</v>
      </c>
      <c r="EU185" s="8">
        <f t="shared" si="375"/>
        <v>19.78</v>
      </c>
      <c r="EV185" s="8">
        <f t="shared" si="279"/>
        <v>0</v>
      </c>
      <c r="EW185" s="8">
        <f t="shared" si="375"/>
        <v>80</v>
      </c>
      <c r="EX185" s="8">
        <f t="shared" si="375"/>
        <v>62.02</v>
      </c>
      <c r="EY185" s="10">
        <f>SUMIF('BANCO DIC'!$B$2:$B$300,'EDC GENERAL'!$B185,'BANCO DIC'!$E$2:$E$300)</f>
        <v>0</v>
      </c>
      <c r="EZ185" s="10">
        <f t="shared" si="280"/>
        <v>-142.02000000000001</v>
      </c>
      <c r="FB185" s="74"/>
      <c r="FD185" s="24">
        <f t="shared" si="335"/>
        <v>478.79</v>
      </c>
      <c r="FE185" s="24">
        <f t="shared" si="336"/>
        <v>0</v>
      </c>
    </row>
    <row r="186" spans="1:161" outlineLevel="1" x14ac:dyDescent="0.25">
      <c r="A186" s="11" t="s">
        <v>572</v>
      </c>
      <c r="B186" s="74"/>
      <c r="C186" s="66"/>
      <c r="D186" s="12"/>
      <c r="E186" s="12"/>
      <c r="F186" s="63"/>
      <c r="G186" s="74"/>
      <c r="H186" s="74"/>
      <c r="I186" s="63"/>
      <c r="J186" s="66"/>
      <c r="L186" s="66"/>
      <c r="M186" s="12"/>
      <c r="N186" s="12"/>
      <c r="O186" s="63"/>
      <c r="P186" s="74"/>
      <c r="Q186" s="74"/>
      <c r="R186" s="63"/>
      <c r="S186" s="66"/>
      <c r="V186" s="13"/>
      <c r="W186" s="13"/>
      <c r="X186" s="13"/>
      <c r="Y186" s="13"/>
      <c r="Z186" s="13"/>
      <c r="AA186" s="13"/>
      <c r="AC186" s="13"/>
      <c r="AD186" s="8"/>
      <c r="AE186" s="8"/>
      <c r="AF186" s="8"/>
      <c r="AG186" s="8"/>
      <c r="AH186" s="8"/>
      <c r="AI186" s="10">
        <f t="shared" si="356"/>
        <v>0</v>
      </c>
      <c r="AJ186" s="74"/>
      <c r="AL186" s="10"/>
      <c r="AM186" s="10"/>
      <c r="AN186" s="10"/>
      <c r="AO186" s="8"/>
      <c r="AP186" s="8"/>
      <c r="AQ186" s="8"/>
      <c r="AR186" s="10">
        <f t="shared" si="376"/>
        <v>0</v>
      </c>
      <c r="AS186" s="10">
        <f>SUMIF(ENERO!$B$2:$B$300,'EDC GENERAL'!$B186,ENERO!$E$2:$E$300)</f>
        <v>0</v>
      </c>
      <c r="AT186" s="10">
        <f t="shared" si="363"/>
        <v>0</v>
      </c>
      <c r="AV186" s="10">
        <f t="shared" si="357"/>
        <v>0</v>
      </c>
      <c r="AW186" s="10" t="str">
        <f t="shared" si="364"/>
        <v>ACTUAL</v>
      </c>
      <c r="AX186" s="10" t="str">
        <f t="shared" si="364"/>
        <v xml:space="preserve">A PAGAR </v>
      </c>
      <c r="AY186" s="8">
        <v>0</v>
      </c>
      <c r="AZ186" s="8">
        <v>0</v>
      </c>
      <c r="BA186" s="8">
        <v>0</v>
      </c>
      <c r="BB186" s="10">
        <f t="shared" si="377"/>
        <v>0</v>
      </c>
      <c r="BC186" s="10">
        <f>SUMIF('BANCO FEB'!$B$2:$B$300,'EDC GENERAL'!$B186,'BANCO FEB'!$E$2:$E$300)</f>
        <v>0</v>
      </c>
      <c r="BD186" s="10">
        <f t="shared" si="365"/>
        <v>0</v>
      </c>
      <c r="BF186" s="10">
        <f t="shared" si="358"/>
        <v>0</v>
      </c>
      <c r="BG186" s="10"/>
      <c r="BH186" s="10"/>
      <c r="BI186" s="8"/>
      <c r="BJ186" s="8">
        <v>0</v>
      </c>
      <c r="BK186" s="8"/>
      <c r="BL186" s="10"/>
      <c r="BM186" s="10">
        <f>SUMIF(ENERO!$B$2:$B$300,'EDC GENERAL'!$B186,ENERO!$E$2:$E$300)</f>
        <v>0</v>
      </c>
      <c r="BN186" s="10">
        <f t="shared" si="366"/>
        <v>0</v>
      </c>
      <c r="BP186" s="10">
        <f t="shared" si="359"/>
        <v>0</v>
      </c>
      <c r="BQ186" s="10"/>
      <c r="BR186" s="10"/>
      <c r="BS186" s="8"/>
      <c r="BT186" s="8">
        <v>0</v>
      </c>
      <c r="BU186" s="8">
        <v>0</v>
      </c>
      <c r="BV186" s="10">
        <f t="shared" si="378"/>
        <v>0</v>
      </c>
      <c r="BW186" s="10">
        <f>SUMIF('BANCO ABR'!$B$2:$B$300,'EDC GENERAL'!$B186,'BANCO ABR'!$E$2:$E$300)</f>
        <v>0</v>
      </c>
      <c r="BX186" s="10">
        <f t="shared" si="367"/>
        <v>0</v>
      </c>
      <c r="BZ186" s="10">
        <f t="shared" si="360"/>
        <v>0</v>
      </c>
      <c r="CA186" s="10"/>
      <c r="CB186" s="10"/>
      <c r="CC186" s="8">
        <v>0</v>
      </c>
      <c r="CD186" s="8">
        <v>0</v>
      </c>
      <c r="CE186" s="8"/>
      <c r="CF186" s="10">
        <f t="shared" si="379"/>
        <v>0</v>
      </c>
      <c r="CG186" s="10">
        <f>SUMIF('BANCO MAY'!$B$2:$B$300,'EDC GENERAL'!$B186,'BANCO MAY'!$E$2:$E$300)</f>
        <v>0</v>
      </c>
      <c r="CH186" s="10">
        <f t="shared" si="368"/>
        <v>0</v>
      </c>
      <c r="CJ186" s="10">
        <f t="shared" si="361"/>
        <v>0</v>
      </c>
      <c r="CK186" s="10"/>
      <c r="CL186" s="10"/>
      <c r="CM186" s="8">
        <v>0</v>
      </c>
      <c r="CN186" s="8">
        <v>0</v>
      </c>
      <c r="CO186" s="8">
        <v>0</v>
      </c>
      <c r="CP186" s="10">
        <f t="shared" si="380"/>
        <v>0</v>
      </c>
      <c r="CQ186" s="10">
        <f>SUMIF('BANCO JUN'!$B$2:$B$300,'EDC GENERAL'!$B186,'BANCO JUN'!$E$2:$E$300)</f>
        <v>0</v>
      </c>
      <c r="CR186" s="10">
        <f t="shared" si="369"/>
        <v>0</v>
      </c>
      <c r="CT186" s="10">
        <f t="shared" si="362"/>
        <v>0</v>
      </c>
      <c r="CU186" s="10"/>
      <c r="CV186" s="10"/>
      <c r="CW186" s="8">
        <v>0</v>
      </c>
      <c r="CX186" s="8">
        <v>0</v>
      </c>
      <c r="CY186" s="8">
        <v>0</v>
      </c>
      <c r="CZ186" s="10">
        <f t="shared" si="381"/>
        <v>0</v>
      </c>
      <c r="DA186" s="10">
        <f>SUMIF('BANCO JUL'!$B$2:$B$300,'EDC GENERAL'!$B186,'BANCO JUL'!$E$2:$E$300)</f>
        <v>0</v>
      </c>
      <c r="DB186" s="10">
        <f t="shared" si="370"/>
        <v>0</v>
      </c>
      <c r="DD186" s="10"/>
      <c r="DE186" s="42"/>
      <c r="DF186" s="42"/>
      <c r="DG186" s="8">
        <f t="shared" si="371"/>
        <v>15</v>
      </c>
      <c r="DH186" s="8">
        <f t="shared" si="331"/>
        <v>0</v>
      </c>
      <c r="DI186" s="8">
        <f t="shared" si="371"/>
        <v>80</v>
      </c>
      <c r="DJ186" s="8">
        <f t="shared" si="371"/>
        <v>17</v>
      </c>
      <c r="DK186" s="10">
        <f>SUMIF('BANCO AGO'!$B$2:$B$300,'EDC GENERAL'!$B186,'BANCO AGO'!$E$2:$E$300)</f>
        <v>0</v>
      </c>
      <c r="DL186" s="10">
        <f t="shared" si="288"/>
        <v>-97</v>
      </c>
      <c r="DN186" s="42">
        <f t="shared" si="332"/>
        <v>0</v>
      </c>
      <c r="DO186" s="42"/>
      <c r="DP186" s="42">
        <f t="shared" si="333"/>
        <v>0</v>
      </c>
      <c r="DQ186" s="8">
        <f t="shared" si="372"/>
        <v>16</v>
      </c>
      <c r="DR186" s="8">
        <f t="shared" si="281"/>
        <v>0</v>
      </c>
      <c r="DS186" s="8">
        <f t="shared" si="372"/>
        <v>80</v>
      </c>
      <c r="DT186" s="8">
        <f t="shared" si="372"/>
        <v>63</v>
      </c>
      <c r="DU186" s="10">
        <f>SUMIF('BANCO SEP'!$B$2:$B$300,'EDC GENERAL'!$B186,'BANCO SEP'!$E$2:$E$300)</f>
        <v>0</v>
      </c>
      <c r="DV186" s="10">
        <f t="shared" si="282"/>
        <v>-143</v>
      </c>
      <c r="DX186" s="42"/>
      <c r="DY186" s="42"/>
      <c r="DZ186" s="42">
        <f t="shared" si="313"/>
        <v>0</v>
      </c>
      <c r="EA186" s="8">
        <f t="shared" si="373"/>
        <v>15</v>
      </c>
      <c r="EB186" s="8">
        <f t="shared" si="289"/>
        <v>0</v>
      </c>
      <c r="EC186" s="8">
        <f t="shared" si="373"/>
        <v>80</v>
      </c>
      <c r="ED186" s="8">
        <f t="shared" si="373"/>
        <v>64</v>
      </c>
      <c r="EE186" s="10">
        <f>SUMIF('BANCO OCT'!$B$2:$B$300,'EDC GENERAL'!$B186,'BANCO OCT'!$E$2:$E$300)</f>
        <v>0</v>
      </c>
      <c r="EF186" s="10">
        <f t="shared" si="290"/>
        <v>-144</v>
      </c>
      <c r="EG186" s="24"/>
      <c r="EH186" s="42"/>
      <c r="EI186" s="42"/>
      <c r="EJ186" s="42">
        <f t="shared" si="355"/>
        <v>0</v>
      </c>
      <c r="EK186" s="8">
        <f t="shared" si="374"/>
        <v>13.01</v>
      </c>
      <c r="EL186" s="8">
        <f t="shared" si="276"/>
        <v>0</v>
      </c>
      <c r="EM186" s="8">
        <f t="shared" si="374"/>
        <v>80</v>
      </c>
      <c r="EN186" s="8">
        <f t="shared" si="374"/>
        <v>21.79</v>
      </c>
      <c r="EO186" s="10">
        <f>SUMIF('BANCO NOV'!$B$2:$B$300,'EDC GENERAL'!$B186,'BANCO NOV'!$E$2:$E$300)</f>
        <v>0</v>
      </c>
      <c r="EP186" s="10">
        <f t="shared" si="277"/>
        <v>-101.78999999999999</v>
      </c>
      <c r="ER186" s="42"/>
      <c r="ES186" s="42"/>
      <c r="ET186" s="42">
        <f t="shared" si="278"/>
        <v>0</v>
      </c>
      <c r="EU186" s="8">
        <f t="shared" si="375"/>
        <v>19.78</v>
      </c>
      <c r="EV186" s="8">
        <f t="shared" si="279"/>
        <v>0</v>
      </c>
      <c r="EW186" s="8">
        <f t="shared" si="375"/>
        <v>80</v>
      </c>
      <c r="EX186" s="8">
        <f t="shared" si="375"/>
        <v>62.02</v>
      </c>
      <c r="EY186" s="10">
        <f>SUMIF('BANCO DIC'!$B$2:$B$300,'EDC GENERAL'!$B186,'BANCO DIC'!$E$2:$E$300)</f>
        <v>0</v>
      </c>
      <c r="EZ186" s="10">
        <f t="shared" si="280"/>
        <v>-142.02000000000001</v>
      </c>
      <c r="FB186" s="74"/>
      <c r="FD186" s="24">
        <f t="shared" si="335"/>
        <v>478.79</v>
      </c>
      <c r="FE186" s="24">
        <f t="shared" si="336"/>
        <v>0</v>
      </c>
    </row>
    <row r="187" spans="1:161" outlineLevel="1" x14ac:dyDescent="0.25">
      <c r="A187" s="11" t="s">
        <v>573</v>
      </c>
      <c r="B187" s="74"/>
      <c r="C187" s="66"/>
      <c r="D187" s="12"/>
      <c r="E187" s="12"/>
      <c r="F187" s="63"/>
      <c r="G187" s="74"/>
      <c r="H187" s="74"/>
      <c r="I187" s="63"/>
      <c r="J187" s="66"/>
      <c r="L187" s="66"/>
      <c r="M187" s="12"/>
      <c r="N187" s="12"/>
      <c r="O187" s="63"/>
      <c r="P187" s="74"/>
      <c r="Q187" s="74"/>
      <c r="R187" s="63"/>
      <c r="S187" s="66"/>
      <c r="V187" s="13"/>
      <c r="W187" s="13"/>
      <c r="X187" s="13"/>
      <c r="Y187" s="13"/>
      <c r="Z187" s="13"/>
      <c r="AA187" s="13"/>
      <c r="AC187" s="13"/>
      <c r="AD187" s="8"/>
      <c r="AE187" s="8"/>
      <c r="AF187" s="8"/>
      <c r="AG187" s="8"/>
      <c r="AH187" s="8"/>
      <c r="AI187" s="10">
        <f t="shared" si="356"/>
        <v>0</v>
      </c>
      <c r="AJ187" s="74"/>
      <c r="AL187" s="10"/>
      <c r="AM187" s="10"/>
      <c r="AN187" s="10"/>
      <c r="AO187" s="8"/>
      <c r="AP187" s="8"/>
      <c r="AQ187" s="8"/>
      <c r="AR187" s="10">
        <f t="shared" si="376"/>
        <v>0</v>
      </c>
      <c r="AS187" s="10">
        <f>SUMIF(ENERO!$B$2:$B$300,'EDC GENERAL'!$B187,ENERO!$E$2:$E$300)</f>
        <v>0</v>
      </c>
      <c r="AT187" s="10">
        <f t="shared" si="363"/>
        <v>0</v>
      </c>
      <c r="AV187" s="10">
        <f t="shared" si="357"/>
        <v>0</v>
      </c>
      <c r="AW187" s="10" t="str">
        <f t="shared" si="364"/>
        <v>ACTUAL</v>
      </c>
      <c r="AX187" s="10" t="str">
        <f t="shared" si="364"/>
        <v xml:space="preserve">A PAGAR </v>
      </c>
      <c r="AY187" s="8">
        <v>0</v>
      </c>
      <c r="AZ187" s="8">
        <v>0</v>
      </c>
      <c r="BA187" s="8">
        <v>0</v>
      </c>
      <c r="BB187" s="10">
        <f t="shared" si="377"/>
        <v>0</v>
      </c>
      <c r="BC187" s="10">
        <f>SUMIF('BANCO FEB'!$B$2:$B$300,'EDC GENERAL'!$B187,'BANCO FEB'!$E$2:$E$300)</f>
        <v>0</v>
      </c>
      <c r="BD187" s="10">
        <f t="shared" si="365"/>
        <v>0</v>
      </c>
      <c r="BF187" s="10">
        <f t="shared" si="358"/>
        <v>0</v>
      </c>
      <c r="BG187" s="10"/>
      <c r="BH187" s="10"/>
      <c r="BI187" s="8"/>
      <c r="BJ187" s="8">
        <v>0</v>
      </c>
      <c r="BK187" s="8"/>
      <c r="BL187" s="10"/>
      <c r="BM187" s="10">
        <f>SUMIF(ENERO!$B$2:$B$300,'EDC GENERAL'!$B187,ENERO!$E$2:$E$300)</f>
        <v>0</v>
      </c>
      <c r="BN187" s="10">
        <f t="shared" si="366"/>
        <v>0</v>
      </c>
      <c r="BP187" s="10">
        <f t="shared" si="359"/>
        <v>0</v>
      </c>
      <c r="BQ187" s="10"/>
      <c r="BR187" s="10"/>
      <c r="BS187" s="8"/>
      <c r="BT187" s="8">
        <v>0</v>
      </c>
      <c r="BU187" s="8">
        <v>0</v>
      </c>
      <c r="BV187" s="10">
        <f t="shared" si="378"/>
        <v>0</v>
      </c>
      <c r="BW187" s="10">
        <f>SUMIF('BANCO ABR'!$B$2:$B$300,'EDC GENERAL'!$B187,'BANCO ABR'!$E$2:$E$300)</f>
        <v>0</v>
      </c>
      <c r="BX187" s="10">
        <f t="shared" si="367"/>
        <v>0</v>
      </c>
      <c r="BZ187" s="10">
        <f t="shared" si="360"/>
        <v>0</v>
      </c>
      <c r="CA187" s="10"/>
      <c r="CB187" s="10"/>
      <c r="CC187" s="8">
        <v>0</v>
      </c>
      <c r="CD187" s="8">
        <v>0</v>
      </c>
      <c r="CE187" s="8"/>
      <c r="CF187" s="10">
        <f t="shared" si="379"/>
        <v>0</v>
      </c>
      <c r="CG187" s="10">
        <f>SUMIF('BANCO MAY'!$B$2:$B$300,'EDC GENERAL'!$B187,'BANCO MAY'!$E$2:$E$300)</f>
        <v>0</v>
      </c>
      <c r="CH187" s="10">
        <f t="shared" si="368"/>
        <v>0</v>
      </c>
      <c r="CJ187" s="10">
        <f t="shared" si="361"/>
        <v>0</v>
      </c>
      <c r="CK187" s="10"/>
      <c r="CL187" s="10"/>
      <c r="CM187" s="8">
        <v>0</v>
      </c>
      <c r="CN187" s="8">
        <v>0</v>
      </c>
      <c r="CO187" s="8">
        <v>0</v>
      </c>
      <c r="CP187" s="10">
        <f t="shared" si="380"/>
        <v>0</v>
      </c>
      <c r="CQ187" s="10">
        <f>SUMIF('BANCO JUN'!$B$2:$B$300,'EDC GENERAL'!$B187,'BANCO JUN'!$E$2:$E$300)</f>
        <v>0</v>
      </c>
      <c r="CR187" s="10">
        <f t="shared" si="369"/>
        <v>0</v>
      </c>
      <c r="CT187" s="10">
        <f t="shared" si="362"/>
        <v>0</v>
      </c>
      <c r="CU187" s="10"/>
      <c r="CV187" s="10"/>
      <c r="CW187" s="8">
        <v>0</v>
      </c>
      <c r="CX187" s="8">
        <v>0</v>
      </c>
      <c r="CY187" s="8">
        <v>0</v>
      </c>
      <c r="CZ187" s="10">
        <f t="shared" si="381"/>
        <v>0</v>
      </c>
      <c r="DA187" s="10">
        <f>SUMIF('BANCO JUL'!$B$2:$B$300,'EDC GENERAL'!$B187,'BANCO JUL'!$E$2:$E$300)</f>
        <v>0</v>
      </c>
      <c r="DB187" s="10">
        <f t="shared" si="370"/>
        <v>0</v>
      </c>
      <c r="DD187" s="10"/>
      <c r="DE187" s="42"/>
      <c r="DF187" s="42"/>
      <c r="DG187" s="8">
        <f t="shared" si="371"/>
        <v>15</v>
      </c>
      <c r="DH187" s="8">
        <f t="shared" si="331"/>
        <v>0</v>
      </c>
      <c r="DI187" s="8">
        <f t="shared" si="371"/>
        <v>80</v>
      </c>
      <c r="DJ187" s="8">
        <f t="shared" si="371"/>
        <v>17</v>
      </c>
      <c r="DK187" s="10">
        <f>SUMIF('BANCO AGO'!$B$2:$B$300,'EDC GENERAL'!$B187,'BANCO AGO'!$E$2:$E$300)</f>
        <v>0</v>
      </c>
      <c r="DL187" s="10">
        <f t="shared" si="288"/>
        <v>-97</v>
      </c>
      <c r="DN187" s="42">
        <f t="shared" si="332"/>
        <v>0</v>
      </c>
      <c r="DO187" s="42"/>
      <c r="DP187" s="42">
        <f t="shared" si="333"/>
        <v>0</v>
      </c>
      <c r="DQ187" s="8">
        <f t="shared" si="372"/>
        <v>16</v>
      </c>
      <c r="DR187" s="8">
        <f t="shared" si="281"/>
        <v>0</v>
      </c>
      <c r="DS187" s="8">
        <f t="shared" si="372"/>
        <v>80</v>
      </c>
      <c r="DT187" s="8">
        <f t="shared" si="372"/>
        <v>63</v>
      </c>
      <c r="DU187" s="10">
        <f>SUMIF('BANCO SEP'!$B$2:$B$300,'EDC GENERAL'!$B187,'BANCO SEP'!$E$2:$E$300)</f>
        <v>0</v>
      </c>
      <c r="DV187" s="10">
        <f t="shared" si="282"/>
        <v>-143</v>
      </c>
      <c r="DX187" s="42"/>
      <c r="DY187" s="42"/>
      <c r="DZ187" s="42">
        <f t="shared" si="313"/>
        <v>0</v>
      </c>
      <c r="EA187" s="8">
        <f t="shared" si="373"/>
        <v>15</v>
      </c>
      <c r="EB187" s="8">
        <f t="shared" si="289"/>
        <v>0</v>
      </c>
      <c r="EC187" s="8">
        <f t="shared" si="373"/>
        <v>80</v>
      </c>
      <c r="ED187" s="8">
        <f t="shared" si="373"/>
        <v>64</v>
      </c>
      <c r="EE187" s="10">
        <f>SUMIF('BANCO OCT'!$B$2:$B$300,'EDC GENERAL'!$B187,'BANCO OCT'!$E$2:$E$300)</f>
        <v>0</v>
      </c>
      <c r="EF187" s="10">
        <f t="shared" si="290"/>
        <v>-144</v>
      </c>
      <c r="EG187" s="24"/>
      <c r="EH187" s="42"/>
      <c r="EI187" s="42"/>
      <c r="EJ187" s="42">
        <f t="shared" si="355"/>
        <v>0</v>
      </c>
      <c r="EK187" s="8">
        <f t="shared" si="374"/>
        <v>13.01</v>
      </c>
      <c r="EL187" s="8">
        <f t="shared" si="276"/>
        <v>0</v>
      </c>
      <c r="EM187" s="8">
        <f t="shared" si="374"/>
        <v>80</v>
      </c>
      <c r="EN187" s="8">
        <f t="shared" si="374"/>
        <v>21.79</v>
      </c>
      <c r="EO187" s="10">
        <f>SUMIF('BANCO NOV'!$B$2:$B$300,'EDC GENERAL'!$B187,'BANCO NOV'!$E$2:$E$300)</f>
        <v>0</v>
      </c>
      <c r="EP187" s="10">
        <f t="shared" si="277"/>
        <v>-101.78999999999999</v>
      </c>
      <c r="ER187" s="42"/>
      <c r="ES187" s="42"/>
      <c r="ET187" s="42">
        <f t="shared" si="278"/>
        <v>0</v>
      </c>
      <c r="EU187" s="8">
        <f t="shared" si="375"/>
        <v>19.78</v>
      </c>
      <c r="EV187" s="8">
        <f t="shared" si="279"/>
        <v>0</v>
      </c>
      <c r="EW187" s="8">
        <f t="shared" si="375"/>
        <v>80</v>
      </c>
      <c r="EX187" s="8">
        <f t="shared" si="375"/>
        <v>62.02</v>
      </c>
      <c r="EY187" s="10">
        <f>SUMIF('BANCO DIC'!$B$2:$B$300,'EDC GENERAL'!$B187,'BANCO DIC'!$E$2:$E$300)</f>
        <v>0</v>
      </c>
      <c r="EZ187" s="10">
        <f t="shared" si="280"/>
        <v>-142.02000000000001</v>
      </c>
      <c r="FB187" s="74"/>
      <c r="FD187" s="24">
        <f t="shared" si="335"/>
        <v>478.79</v>
      </c>
      <c r="FE187" s="24">
        <f t="shared" si="336"/>
        <v>0</v>
      </c>
    </row>
    <row r="188" spans="1:161" outlineLevel="1" x14ac:dyDescent="0.25">
      <c r="A188" s="11" t="s">
        <v>574</v>
      </c>
      <c r="B188" s="74"/>
      <c r="C188" s="66"/>
      <c r="D188" s="12"/>
      <c r="E188" s="12"/>
      <c r="F188" s="63"/>
      <c r="G188" s="74"/>
      <c r="H188" s="74"/>
      <c r="I188" s="63"/>
      <c r="J188" s="66"/>
      <c r="L188" s="66"/>
      <c r="M188" s="12"/>
      <c r="N188" s="12"/>
      <c r="O188" s="63"/>
      <c r="P188" s="74"/>
      <c r="Q188" s="74"/>
      <c r="R188" s="63"/>
      <c r="S188" s="66"/>
      <c r="V188" s="13"/>
      <c r="W188" s="13"/>
      <c r="X188" s="13"/>
      <c r="Y188" s="13"/>
      <c r="Z188" s="13"/>
      <c r="AA188" s="13"/>
      <c r="AC188" s="13"/>
      <c r="AD188" s="8"/>
      <c r="AE188" s="8"/>
      <c r="AF188" s="8"/>
      <c r="AG188" s="8"/>
      <c r="AH188" s="8"/>
      <c r="AI188" s="10">
        <f t="shared" si="356"/>
        <v>0</v>
      </c>
      <c r="AJ188" s="74"/>
      <c r="AL188" s="10"/>
      <c r="AM188" s="10"/>
      <c r="AN188" s="10"/>
      <c r="AO188" s="8"/>
      <c r="AP188" s="8"/>
      <c r="AQ188" s="8"/>
      <c r="AR188" s="10">
        <f t="shared" si="376"/>
        <v>0</v>
      </c>
      <c r="AS188" s="10">
        <f>SUMIF(ENERO!$B$2:$B$300,'EDC GENERAL'!$B188,ENERO!$E$2:$E$300)</f>
        <v>0</v>
      </c>
      <c r="AT188" s="10">
        <f t="shared" si="363"/>
        <v>0</v>
      </c>
      <c r="AV188" s="10">
        <f t="shared" si="357"/>
        <v>0</v>
      </c>
      <c r="AW188" s="10" t="str">
        <f t="shared" si="364"/>
        <v>ACTUAL</v>
      </c>
      <c r="AX188" s="10" t="str">
        <f t="shared" si="364"/>
        <v xml:space="preserve">A PAGAR </v>
      </c>
      <c r="AY188" s="8">
        <v>0</v>
      </c>
      <c r="AZ188" s="8">
        <v>0</v>
      </c>
      <c r="BA188" s="8">
        <v>0</v>
      </c>
      <c r="BB188" s="10">
        <f t="shared" si="377"/>
        <v>0</v>
      </c>
      <c r="BC188" s="10">
        <f>SUMIF('BANCO FEB'!$B$2:$B$300,'EDC GENERAL'!$B188,'BANCO FEB'!$E$2:$E$300)</f>
        <v>0</v>
      </c>
      <c r="BD188" s="10">
        <f t="shared" si="365"/>
        <v>0</v>
      </c>
      <c r="BF188" s="10">
        <f t="shared" si="358"/>
        <v>0</v>
      </c>
      <c r="BG188" s="10"/>
      <c r="BH188" s="10"/>
      <c r="BI188" s="8"/>
      <c r="BJ188" s="8">
        <v>0</v>
      </c>
      <c r="BK188" s="8"/>
      <c r="BL188" s="10"/>
      <c r="BM188" s="10">
        <f>SUMIF(ENERO!$B$2:$B$300,'EDC GENERAL'!$B188,ENERO!$E$2:$E$300)</f>
        <v>0</v>
      </c>
      <c r="BN188" s="10">
        <f t="shared" si="366"/>
        <v>0</v>
      </c>
      <c r="BP188" s="10">
        <f t="shared" si="359"/>
        <v>0</v>
      </c>
      <c r="BQ188" s="10"/>
      <c r="BR188" s="10"/>
      <c r="BS188" s="8"/>
      <c r="BT188" s="8">
        <v>0</v>
      </c>
      <c r="BU188" s="8">
        <v>0</v>
      </c>
      <c r="BV188" s="10">
        <f t="shared" si="378"/>
        <v>0</v>
      </c>
      <c r="BW188" s="10">
        <f>SUMIF('BANCO ABR'!$B$2:$B$300,'EDC GENERAL'!$B188,'BANCO ABR'!$E$2:$E$300)</f>
        <v>0</v>
      </c>
      <c r="BX188" s="10">
        <f t="shared" si="367"/>
        <v>0</v>
      </c>
      <c r="BZ188" s="10">
        <f t="shared" si="360"/>
        <v>0</v>
      </c>
      <c r="CA188" s="10"/>
      <c r="CB188" s="10"/>
      <c r="CC188" s="8">
        <v>0</v>
      </c>
      <c r="CD188" s="8">
        <v>0</v>
      </c>
      <c r="CE188" s="8"/>
      <c r="CF188" s="10">
        <f t="shared" si="379"/>
        <v>0</v>
      </c>
      <c r="CG188" s="10">
        <f>SUMIF('BANCO MAY'!$B$2:$B$300,'EDC GENERAL'!$B188,'BANCO MAY'!$E$2:$E$300)</f>
        <v>0</v>
      </c>
      <c r="CH188" s="10">
        <f t="shared" si="368"/>
        <v>0</v>
      </c>
      <c r="CJ188" s="10">
        <f t="shared" si="361"/>
        <v>0</v>
      </c>
      <c r="CK188" s="10"/>
      <c r="CL188" s="10"/>
      <c r="CM188" s="8">
        <v>0</v>
      </c>
      <c r="CN188" s="8">
        <v>0</v>
      </c>
      <c r="CO188" s="8">
        <v>0</v>
      </c>
      <c r="CP188" s="10">
        <f t="shared" si="380"/>
        <v>0</v>
      </c>
      <c r="CQ188" s="10">
        <f>SUMIF('BANCO JUN'!$B$2:$B$300,'EDC GENERAL'!$B188,'BANCO JUN'!$E$2:$E$300)</f>
        <v>0</v>
      </c>
      <c r="CR188" s="10">
        <f t="shared" si="369"/>
        <v>0</v>
      </c>
      <c r="CT188" s="10">
        <f t="shared" si="362"/>
        <v>0</v>
      </c>
      <c r="CU188" s="10"/>
      <c r="CV188" s="10"/>
      <c r="CW188" s="8">
        <v>0</v>
      </c>
      <c r="CX188" s="8">
        <v>0</v>
      </c>
      <c r="CY188" s="8">
        <v>0</v>
      </c>
      <c r="CZ188" s="10">
        <f t="shared" si="381"/>
        <v>0</v>
      </c>
      <c r="DA188" s="10">
        <f>SUMIF('BANCO JUL'!$B$2:$B$300,'EDC GENERAL'!$B188,'BANCO JUL'!$E$2:$E$300)</f>
        <v>0</v>
      </c>
      <c r="DB188" s="10">
        <f t="shared" si="370"/>
        <v>0</v>
      </c>
      <c r="DD188" s="10"/>
      <c r="DE188" s="42"/>
      <c r="DF188" s="42"/>
      <c r="DG188" s="8">
        <f t="shared" si="371"/>
        <v>15</v>
      </c>
      <c r="DH188" s="8">
        <f t="shared" si="331"/>
        <v>0</v>
      </c>
      <c r="DI188" s="8">
        <f t="shared" si="371"/>
        <v>80</v>
      </c>
      <c r="DJ188" s="8">
        <f t="shared" si="371"/>
        <v>17</v>
      </c>
      <c r="DK188" s="10">
        <f>SUMIF('BANCO AGO'!$B$2:$B$300,'EDC GENERAL'!$B188,'BANCO AGO'!$E$2:$E$300)</f>
        <v>0</v>
      </c>
      <c r="DL188" s="10">
        <f t="shared" si="288"/>
        <v>-97</v>
      </c>
      <c r="DN188" s="42">
        <f t="shared" si="332"/>
        <v>0</v>
      </c>
      <c r="DO188" s="42"/>
      <c r="DP188" s="42">
        <f t="shared" si="333"/>
        <v>0</v>
      </c>
      <c r="DQ188" s="8">
        <f t="shared" si="372"/>
        <v>16</v>
      </c>
      <c r="DR188" s="8">
        <f t="shared" si="281"/>
        <v>0</v>
      </c>
      <c r="DS188" s="8">
        <f t="shared" si="372"/>
        <v>80</v>
      </c>
      <c r="DT188" s="8">
        <f t="shared" si="372"/>
        <v>63</v>
      </c>
      <c r="DU188" s="10">
        <f>SUMIF('BANCO SEP'!$B$2:$B$300,'EDC GENERAL'!$B188,'BANCO SEP'!$E$2:$E$300)</f>
        <v>0</v>
      </c>
      <c r="DV188" s="10">
        <f t="shared" si="282"/>
        <v>-143</v>
      </c>
      <c r="DX188" s="42"/>
      <c r="DY188" s="42"/>
      <c r="DZ188" s="42">
        <f t="shared" si="313"/>
        <v>0</v>
      </c>
      <c r="EA188" s="8">
        <f t="shared" si="373"/>
        <v>15</v>
      </c>
      <c r="EB188" s="8">
        <f t="shared" si="289"/>
        <v>0</v>
      </c>
      <c r="EC188" s="8">
        <f t="shared" si="373"/>
        <v>80</v>
      </c>
      <c r="ED188" s="8">
        <f t="shared" si="373"/>
        <v>64</v>
      </c>
      <c r="EE188" s="10">
        <f>SUMIF('BANCO OCT'!$B$2:$B$300,'EDC GENERAL'!$B188,'BANCO OCT'!$E$2:$E$300)</f>
        <v>0</v>
      </c>
      <c r="EF188" s="10">
        <f t="shared" si="290"/>
        <v>-144</v>
      </c>
      <c r="EG188" s="24"/>
      <c r="EH188" s="42"/>
      <c r="EI188" s="42"/>
      <c r="EJ188" s="42">
        <f t="shared" si="355"/>
        <v>0</v>
      </c>
      <c r="EK188" s="8">
        <f t="shared" si="374"/>
        <v>13.01</v>
      </c>
      <c r="EL188" s="8">
        <f t="shared" si="276"/>
        <v>0</v>
      </c>
      <c r="EM188" s="8">
        <f t="shared" si="374"/>
        <v>80</v>
      </c>
      <c r="EN188" s="8">
        <f t="shared" si="374"/>
        <v>21.79</v>
      </c>
      <c r="EO188" s="10">
        <f>SUMIF('BANCO NOV'!$B$2:$B$300,'EDC GENERAL'!$B188,'BANCO NOV'!$E$2:$E$300)</f>
        <v>0</v>
      </c>
      <c r="EP188" s="10">
        <f t="shared" si="277"/>
        <v>-101.78999999999999</v>
      </c>
      <c r="ER188" s="42"/>
      <c r="ES188" s="42"/>
      <c r="ET188" s="42">
        <f t="shared" si="278"/>
        <v>0</v>
      </c>
      <c r="EU188" s="8">
        <f t="shared" si="375"/>
        <v>19.78</v>
      </c>
      <c r="EV188" s="8">
        <f t="shared" si="279"/>
        <v>0</v>
      </c>
      <c r="EW188" s="8">
        <f t="shared" si="375"/>
        <v>80</v>
      </c>
      <c r="EX188" s="8">
        <f t="shared" si="375"/>
        <v>62.02</v>
      </c>
      <c r="EY188" s="10">
        <f>SUMIF('BANCO DIC'!$B$2:$B$300,'EDC GENERAL'!$B188,'BANCO DIC'!$E$2:$E$300)</f>
        <v>0</v>
      </c>
      <c r="EZ188" s="10">
        <f t="shared" si="280"/>
        <v>-142.02000000000001</v>
      </c>
      <c r="FB188" s="74"/>
      <c r="FD188" s="24">
        <f t="shared" si="335"/>
        <v>478.79</v>
      </c>
      <c r="FE188" s="24">
        <f t="shared" si="336"/>
        <v>0</v>
      </c>
    </row>
    <row r="189" spans="1:161" outlineLevel="1" x14ac:dyDescent="0.25">
      <c r="A189" s="11" t="s">
        <v>575</v>
      </c>
      <c r="B189" s="74"/>
      <c r="C189" s="66"/>
      <c r="D189" s="12"/>
      <c r="E189" s="12"/>
      <c r="F189" s="63"/>
      <c r="G189" s="74"/>
      <c r="H189" s="74"/>
      <c r="I189" s="63"/>
      <c r="J189" s="66"/>
      <c r="L189" s="66"/>
      <c r="M189" s="12"/>
      <c r="N189" s="12"/>
      <c r="O189" s="63"/>
      <c r="P189" s="74"/>
      <c r="Q189" s="74"/>
      <c r="R189" s="63"/>
      <c r="S189" s="66"/>
      <c r="V189" s="13"/>
      <c r="W189" s="13"/>
      <c r="X189" s="13"/>
      <c r="Y189" s="13"/>
      <c r="Z189" s="13"/>
      <c r="AA189" s="13"/>
      <c r="AC189" s="13"/>
      <c r="AD189" s="8"/>
      <c r="AE189" s="8"/>
      <c r="AF189" s="8"/>
      <c r="AG189" s="8"/>
      <c r="AH189" s="8"/>
      <c r="AI189" s="10">
        <f t="shared" si="356"/>
        <v>0</v>
      </c>
      <c r="AJ189" s="74"/>
      <c r="AL189" s="10"/>
      <c r="AM189" s="10"/>
      <c r="AN189" s="10"/>
      <c r="AO189" s="8"/>
      <c r="AP189" s="8"/>
      <c r="AQ189" s="8"/>
      <c r="AR189" s="10">
        <f t="shared" si="376"/>
        <v>0</v>
      </c>
      <c r="AS189" s="10">
        <f>SUMIF(ENERO!$B$2:$B$300,'EDC GENERAL'!$B189,ENERO!$E$2:$E$300)</f>
        <v>0</v>
      </c>
      <c r="AT189" s="10">
        <f t="shared" si="363"/>
        <v>0</v>
      </c>
      <c r="AV189" s="10">
        <f t="shared" si="357"/>
        <v>0</v>
      </c>
      <c r="AW189" s="10" t="str">
        <f t="shared" si="364"/>
        <v>ACTUAL</v>
      </c>
      <c r="AX189" s="10" t="str">
        <f t="shared" si="364"/>
        <v xml:space="preserve">A PAGAR </v>
      </c>
      <c r="AY189" s="8">
        <v>0</v>
      </c>
      <c r="AZ189" s="8">
        <v>0</v>
      </c>
      <c r="BA189" s="8">
        <v>0</v>
      </c>
      <c r="BB189" s="10">
        <f t="shared" si="377"/>
        <v>0</v>
      </c>
      <c r="BC189" s="10">
        <f>SUMIF('BANCO FEB'!$B$2:$B$300,'EDC GENERAL'!$B189,'BANCO FEB'!$E$2:$E$300)</f>
        <v>0</v>
      </c>
      <c r="BD189" s="10">
        <f t="shared" si="365"/>
        <v>0</v>
      </c>
      <c r="BF189" s="10">
        <f t="shared" si="358"/>
        <v>0</v>
      </c>
      <c r="BG189" s="10"/>
      <c r="BH189" s="10"/>
      <c r="BI189" s="8"/>
      <c r="BJ189" s="8">
        <v>0</v>
      </c>
      <c r="BK189" s="8"/>
      <c r="BL189" s="10"/>
      <c r="BM189" s="10">
        <f>SUMIF(ENERO!$B$2:$B$300,'EDC GENERAL'!$B189,ENERO!$E$2:$E$300)</f>
        <v>0</v>
      </c>
      <c r="BN189" s="10">
        <f t="shared" si="366"/>
        <v>0</v>
      </c>
      <c r="BP189" s="10">
        <f t="shared" si="359"/>
        <v>0</v>
      </c>
      <c r="BQ189" s="10"/>
      <c r="BR189" s="10"/>
      <c r="BS189" s="8"/>
      <c r="BT189" s="8">
        <v>0</v>
      </c>
      <c r="BU189" s="8">
        <v>0</v>
      </c>
      <c r="BV189" s="10">
        <f t="shared" si="378"/>
        <v>0</v>
      </c>
      <c r="BW189" s="10">
        <f>SUMIF('BANCO ABR'!$B$2:$B$300,'EDC GENERAL'!$B189,'BANCO ABR'!$E$2:$E$300)</f>
        <v>0</v>
      </c>
      <c r="BX189" s="10">
        <f t="shared" si="367"/>
        <v>0</v>
      </c>
      <c r="BZ189" s="10">
        <f t="shared" si="360"/>
        <v>0</v>
      </c>
      <c r="CA189" s="10"/>
      <c r="CB189" s="10"/>
      <c r="CC189" s="8">
        <v>0</v>
      </c>
      <c r="CD189" s="8">
        <v>0</v>
      </c>
      <c r="CE189" s="8"/>
      <c r="CF189" s="10">
        <f t="shared" si="379"/>
        <v>0</v>
      </c>
      <c r="CG189" s="10">
        <f>SUMIF('BANCO MAY'!$B$2:$B$300,'EDC GENERAL'!$B189,'BANCO MAY'!$E$2:$E$300)</f>
        <v>0</v>
      </c>
      <c r="CH189" s="10">
        <f t="shared" si="368"/>
        <v>0</v>
      </c>
      <c r="CJ189" s="10">
        <f t="shared" si="361"/>
        <v>0</v>
      </c>
      <c r="CK189" s="10"/>
      <c r="CL189" s="10"/>
      <c r="CM189" s="8">
        <v>0</v>
      </c>
      <c r="CN189" s="8">
        <v>0</v>
      </c>
      <c r="CO189" s="8">
        <v>0</v>
      </c>
      <c r="CP189" s="10">
        <f t="shared" si="380"/>
        <v>0</v>
      </c>
      <c r="CQ189" s="10">
        <f>SUMIF('BANCO JUN'!$B$2:$B$300,'EDC GENERAL'!$B189,'BANCO JUN'!$E$2:$E$300)</f>
        <v>0</v>
      </c>
      <c r="CR189" s="10">
        <f t="shared" si="369"/>
        <v>0</v>
      </c>
      <c r="CT189" s="10">
        <f t="shared" si="362"/>
        <v>0</v>
      </c>
      <c r="CU189" s="10"/>
      <c r="CV189" s="10"/>
      <c r="CW189" s="8">
        <v>0</v>
      </c>
      <c r="CX189" s="8">
        <v>0</v>
      </c>
      <c r="CY189" s="8">
        <v>0</v>
      </c>
      <c r="CZ189" s="10">
        <f t="shared" si="381"/>
        <v>0</v>
      </c>
      <c r="DA189" s="10">
        <f>SUMIF('BANCO JUL'!$B$2:$B$300,'EDC GENERAL'!$B189,'BANCO JUL'!$E$2:$E$300)</f>
        <v>0</v>
      </c>
      <c r="DB189" s="10">
        <f t="shared" si="370"/>
        <v>0</v>
      </c>
      <c r="DD189" s="10"/>
      <c r="DE189" s="42"/>
      <c r="DF189" s="42"/>
      <c r="DG189" s="8">
        <f t="shared" si="371"/>
        <v>15</v>
      </c>
      <c r="DH189" s="8">
        <f t="shared" si="331"/>
        <v>0</v>
      </c>
      <c r="DI189" s="8">
        <f t="shared" si="371"/>
        <v>80</v>
      </c>
      <c r="DJ189" s="8">
        <f t="shared" si="371"/>
        <v>17</v>
      </c>
      <c r="DK189" s="10">
        <f>SUMIF('BANCO AGO'!$B$2:$B$300,'EDC GENERAL'!$B189,'BANCO AGO'!$E$2:$E$300)</f>
        <v>0</v>
      </c>
      <c r="DL189" s="10">
        <f t="shared" si="288"/>
        <v>-97</v>
      </c>
      <c r="DN189" s="42">
        <f t="shared" si="332"/>
        <v>0</v>
      </c>
      <c r="DO189" s="42"/>
      <c r="DP189" s="42">
        <f t="shared" si="333"/>
        <v>0</v>
      </c>
      <c r="DQ189" s="8">
        <f t="shared" si="372"/>
        <v>16</v>
      </c>
      <c r="DR189" s="8">
        <f t="shared" si="281"/>
        <v>0</v>
      </c>
      <c r="DS189" s="8">
        <f t="shared" si="372"/>
        <v>80</v>
      </c>
      <c r="DT189" s="8">
        <f t="shared" si="372"/>
        <v>63</v>
      </c>
      <c r="DU189" s="10">
        <f>SUMIF('BANCO SEP'!$B$2:$B$300,'EDC GENERAL'!$B189,'BANCO SEP'!$E$2:$E$300)</f>
        <v>0</v>
      </c>
      <c r="DV189" s="10">
        <f t="shared" si="282"/>
        <v>-143</v>
      </c>
      <c r="DX189" s="42"/>
      <c r="DY189" s="42"/>
      <c r="DZ189" s="42">
        <f t="shared" si="313"/>
        <v>0</v>
      </c>
      <c r="EA189" s="8">
        <f t="shared" si="373"/>
        <v>15</v>
      </c>
      <c r="EB189" s="8">
        <f t="shared" si="289"/>
        <v>0</v>
      </c>
      <c r="EC189" s="8">
        <f t="shared" si="373"/>
        <v>80</v>
      </c>
      <c r="ED189" s="8">
        <f t="shared" si="373"/>
        <v>64</v>
      </c>
      <c r="EE189" s="10">
        <f>SUMIF('BANCO OCT'!$B$2:$B$300,'EDC GENERAL'!$B189,'BANCO OCT'!$E$2:$E$300)</f>
        <v>0</v>
      </c>
      <c r="EF189" s="10">
        <f t="shared" si="290"/>
        <v>-144</v>
      </c>
      <c r="EG189" s="24"/>
      <c r="EH189" s="42"/>
      <c r="EI189" s="42"/>
      <c r="EJ189" s="42">
        <f t="shared" si="355"/>
        <v>0</v>
      </c>
      <c r="EK189" s="8">
        <f t="shared" si="374"/>
        <v>13.01</v>
      </c>
      <c r="EL189" s="8">
        <f t="shared" si="276"/>
        <v>0</v>
      </c>
      <c r="EM189" s="8">
        <f t="shared" si="374"/>
        <v>80</v>
      </c>
      <c r="EN189" s="8">
        <f t="shared" si="374"/>
        <v>21.79</v>
      </c>
      <c r="EO189" s="10">
        <f>SUMIF('BANCO NOV'!$B$2:$B$300,'EDC GENERAL'!$B189,'BANCO NOV'!$E$2:$E$300)</f>
        <v>0</v>
      </c>
      <c r="EP189" s="10">
        <f t="shared" si="277"/>
        <v>-101.78999999999999</v>
      </c>
      <c r="ER189" s="42"/>
      <c r="ES189" s="42"/>
      <c r="ET189" s="42">
        <f t="shared" si="278"/>
        <v>0</v>
      </c>
      <c r="EU189" s="8">
        <f t="shared" si="375"/>
        <v>19.78</v>
      </c>
      <c r="EV189" s="8">
        <f t="shared" si="279"/>
        <v>0</v>
      </c>
      <c r="EW189" s="8">
        <f t="shared" si="375"/>
        <v>80</v>
      </c>
      <c r="EX189" s="8">
        <f t="shared" si="375"/>
        <v>62.02</v>
      </c>
      <c r="EY189" s="10">
        <f>SUMIF('BANCO DIC'!$B$2:$B$300,'EDC GENERAL'!$B189,'BANCO DIC'!$E$2:$E$300)</f>
        <v>0</v>
      </c>
      <c r="EZ189" s="10">
        <f t="shared" si="280"/>
        <v>-142.02000000000001</v>
      </c>
      <c r="FB189" s="74"/>
      <c r="FD189" s="24">
        <f t="shared" si="335"/>
        <v>478.79</v>
      </c>
      <c r="FE189" s="24">
        <f t="shared" si="336"/>
        <v>0</v>
      </c>
    </row>
    <row r="190" spans="1:161" outlineLevel="1" x14ac:dyDescent="0.25">
      <c r="A190" s="11" t="s">
        <v>576</v>
      </c>
      <c r="B190" s="74"/>
      <c r="C190" s="66"/>
      <c r="D190" s="12"/>
      <c r="E190" s="12"/>
      <c r="F190" s="63"/>
      <c r="G190" s="74"/>
      <c r="H190" s="74"/>
      <c r="I190" s="63"/>
      <c r="J190" s="66"/>
      <c r="L190" s="66"/>
      <c r="M190" s="12"/>
      <c r="N190" s="12"/>
      <c r="O190" s="63"/>
      <c r="P190" s="74"/>
      <c r="Q190" s="74"/>
      <c r="R190" s="63"/>
      <c r="S190" s="66"/>
      <c r="V190" s="13"/>
      <c r="W190" s="13"/>
      <c r="X190" s="13"/>
      <c r="Y190" s="13"/>
      <c r="Z190" s="13"/>
      <c r="AA190" s="13"/>
      <c r="AC190" s="13"/>
      <c r="AD190" s="8"/>
      <c r="AE190" s="8"/>
      <c r="AF190" s="8"/>
      <c r="AG190" s="8"/>
      <c r="AH190" s="8"/>
      <c r="AI190" s="10">
        <f t="shared" si="356"/>
        <v>0</v>
      </c>
      <c r="AJ190" s="74"/>
      <c r="AL190" s="10"/>
      <c r="AM190" s="10"/>
      <c r="AN190" s="10"/>
      <c r="AO190" s="8"/>
      <c r="AP190" s="8"/>
      <c r="AQ190" s="8"/>
      <c r="AR190" s="10">
        <f t="shared" si="376"/>
        <v>0</v>
      </c>
      <c r="AS190" s="10">
        <f>SUMIF(ENERO!$B$2:$B$300,'EDC GENERAL'!$B190,ENERO!$E$2:$E$300)</f>
        <v>0</v>
      </c>
      <c r="AT190" s="10">
        <f t="shared" si="363"/>
        <v>0</v>
      </c>
      <c r="AV190" s="10">
        <f t="shared" si="357"/>
        <v>0</v>
      </c>
      <c r="AW190" s="10" t="str">
        <f t="shared" si="364"/>
        <v>ACTUAL</v>
      </c>
      <c r="AX190" s="10" t="str">
        <f t="shared" si="364"/>
        <v xml:space="preserve">A PAGAR </v>
      </c>
      <c r="AY190" s="8">
        <v>0</v>
      </c>
      <c r="AZ190" s="8">
        <v>0</v>
      </c>
      <c r="BA190" s="8">
        <v>0</v>
      </c>
      <c r="BB190" s="10">
        <f t="shared" si="377"/>
        <v>0</v>
      </c>
      <c r="BC190" s="10">
        <f>SUMIF('BANCO FEB'!$B$2:$B$300,'EDC GENERAL'!$B190,'BANCO FEB'!$E$2:$E$300)</f>
        <v>0</v>
      </c>
      <c r="BD190" s="10">
        <f t="shared" si="365"/>
        <v>0</v>
      </c>
      <c r="BF190" s="10">
        <f t="shared" si="358"/>
        <v>0</v>
      </c>
      <c r="BG190" s="10"/>
      <c r="BH190" s="10"/>
      <c r="BI190" s="8"/>
      <c r="BJ190" s="8">
        <v>0</v>
      </c>
      <c r="BK190" s="8"/>
      <c r="BL190" s="10"/>
      <c r="BM190" s="10">
        <f>SUMIF(ENERO!$B$2:$B$300,'EDC GENERAL'!$B190,ENERO!$E$2:$E$300)</f>
        <v>0</v>
      </c>
      <c r="BN190" s="10">
        <f t="shared" si="366"/>
        <v>0</v>
      </c>
      <c r="BP190" s="10">
        <f t="shared" si="359"/>
        <v>0</v>
      </c>
      <c r="BQ190" s="10"/>
      <c r="BR190" s="10"/>
      <c r="BS190" s="8"/>
      <c r="BT190" s="8">
        <v>0</v>
      </c>
      <c r="BU190" s="8">
        <v>0</v>
      </c>
      <c r="BV190" s="10">
        <f t="shared" si="378"/>
        <v>0</v>
      </c>
      <c r="BW190" s="10">
        <f>SUMIF('BANCO ABR'!$B$2:$B$300,'EDC GENERAL'!$B190,'BANCO ABR'!$E$2:$E$300)</f>
        <v>0</v>
      </c>
      <c r="BX190" s="10">
        <f t="shared" si="367"/>
        <v>0</v>
      </c>
      <c r="BZ190" s="10">
        <f t="shared" si="360"/>
        <v>0</v>
      </c>
      <c r="CA190" s="10"/>
      <c r="CB190" s="10"/>
      <c r="CC190" s="8">
        <v>0</v>
      </c>
      <c r="CD190" s="8">
        <v>0</v>
      </c>
      <c r="CE190" s="8"/>
      <c r="CF190" s="10">
        <f t="shared" si="379"/>
        <v>0</v>
      </c>
      <c r="CG190" s="10">
        <f>SUMIF('BANCO MAY'!$B$2:$B$300,'EDC GENERAL'!$B190,'BANCO MAY'!$E$2:$E$300)</f>
        <v>0</v>
      </c>
      <c r="CH190" s="10">
        <f t="shared" si="368"/>
        <v>0</v>
      </c>
      <c r="CJ190" s="10">
        <f t="shared" si="361"/>
        <v>0</v>
      </c>
      <c r="CK190" s="10"/>
      <c r="CL190" s="10"/>
      <c r="CM190" s="8">
        <v>0</v>
      </c>
      <c r="CN190" s="8">
        <v>0</v>
      </c>
      <c r="CO190" s="8">
        <v>0</v>
      </c>
      <c r="CP190" s="10">
        <f t="shared" si="380"/>
        <v>0</v>
      </c>
      <c r="CQ190" s="10">
        <f>SUMIF('BANCO JUN'!$B$2:$B$300,'EDC GENERAL'!$B190,'BANCO JUN'!$E$2:$E$300)</f>
        <v>0</v>
      </c>
      <c r="CR190" s="10">
        <f t="shared" si="369"/>
        <v>0</v>
      </c>
      <c r="CT190" s="10">
        <f t="shared" si="362"/>
        <v>0</v>
      </c>
      <c r="CU190" s="10"/>
      <c r="CV190" s="10"/>
      <c r="CW190" s="8">
        <v>0</v>
      </c>
      <c r="CX190" s="8">
        <v>0</v>
      </c>
      <c r="CY190" s="8">
        <v>0</v>
      </c>
      <c r="CZ190" s="10">
        <f t="shared" si="381"/>
        <v>0</v>
      </c>
      <c r="DA190" s="10">
        <f>SUMIF('BANCO JUL'!$B$2:$B$300,'EDC GENERAL'!$B190,'BANCO JUL'!$E$2:$E$300)</f>
        <v>0</v>
      </c>
      <c r="DB190" s="10">
        <f t="shared" si="370"/>
        <v>0</v>
      </c>
      <c r="DD190" s="10"/>
      <c r="DE190" s="42"/>
      <c r="DF190" s="42"/>
      <c r="DG190" s="8">
        <f t="shared" si="371"/>
        <v>15</v>
      </c>
      <c r="DH190" s="8">
        <f t="shared" si="331"/>
        <v>0</v>
      </c>
      <c r="DI190" s="8">
        <f t="shared" si="371"/>
        <v>80</v>
      </c>
      <c r="DJ190" s="8">
        <f t="shared" si="371"/>
        <v>17</v>
      </c>
      <c r="DK190" s="10">
        <f>SUMIF('BANCO AGO'!$B$2:$B$300,'EDC GENERAL'!$B190,'BANCO AGO'!$E$2:$E$300)</f>
        <v>0</v>
      </c>
      <c r="DL190" s="10">
        <f t="shared" si="288"/>
        <v>-97</v>
      </c>
      <c r="DN190" s="42">
        <f t="shared" si="332"/>
        <v>0</v>
      </c>
      <c r="DO190" s="42"/>
      <c r="DP190" s="42">
        <f t="shared" si="333"/>
        <v>0</v>
      </c>
      <c r="DQ190" s="8">
        <f t="shared" si="372"/>
        <v>16</v>
      </c>
      <c r="DR190" s="8">
        <f t="shared" si="281"/>
        <v>0</v>
      </c>
      <c r="DS190" s="8">
        <f t="shared" si="372"/>
        <v>80</v>
      </c>
      <c r="DT190" s="8">
        <f t="shared" si="372"/>
        <v>63</v>
      </c>
      <c r="DU190" s="10">
        <f>SUMIF('BANCO SEP'!$B$2:$B$300,'EDC GENERAL'!$B190,'BANCO SEP'!$E$2:$E$300)</f>
        <v>0</v>
      </c>
      <c r="DV190" s="10">
        <f t="shared" si="282"/>
        <v>-143</v>
      </c>
      <c r="DX190" s="42"/>
      <c r="DY190" s="42"/>
      <c r="DZ190" s="42">
        <f t="shared" si="313"/>
        <v>0</v>
      </c>
      <c r="EA190" s="8">
        <f t="shared" si="373"/>
        <v>15</v>
      </c>
      <c r="EB190" s="8">
        <f t="shared" si="289"/>
        <v>0</v>
      </c>
      <c r="EC190" s="8">
        <f t="shared" si="373"/>
        <v>80</v>
      </c>
      <c r="ED190" s="8">
        <f t="shared" si="373"/>
        <v>64</v>
      </c>
      <c r="EE190" s="10">
        <f>SUMIF('BANCO OCT'!$B$2:$B$300,'EDC GENERAL'!$B190,'BANCO OCT'!$E$2:$E$300)</f>
        <v>0</v>
      </c>
      <c r="EF190" s="10">
        <f t="shared" si="290"/>
        <v>-144</v>
      </c>
      <c r="EH190" s="42"/>
      <c r="EI190" s="42"/>
      <c r="EJ190" s="42">
        <f t="shared" si="355"/>
        <v>0</v>
      </c>
      <c r="EK190" s="8">
        <f t="shared" si="374"/>
        <v>13.01</v>
      </c>
      <c r="EL190" s="8">
        <f t="shared" si="276"/>
        <v>0</v>
      </c>
      <c r="EM190" s="8">
        <f t="shared" si="374"/>
        <v>80</v>
      </c>
      <c r="EN190" s="8">
        <f t="shared" si="374"/>
        <v>21.79</v>
      </c>
      <c r="EO190" s="10">
        <f>SUMIF('BANCO NOV'!$B$2:$B$300,'EDC GENERAL'!$B190,'BANCO NOV'!$E$2:$E$300)</f>
        <v>0</v>
      </c>
      <c r="EP190" s="10">
        <f t="shared" si="277"/>
        <v>-101.78999999999999</v>
      </c>
      <c r="ER190" s="42"/>
      <c r="ES190" s="42"/>
      <c r="ET190" s="42">
        <f t="shared" si="278"/>
        <v>0</v>
      </c>
      <c r="EU190" s="8">
        <f t="shared" si="375"/>
        <v>19.78</v>
      </c>
      <c r="EV190" s="8">
        <f t="shared" si="279"/>
        <v>0</v>
      </c>
      <c r="EW190" s="8">
        <f t="shared" si="375"/>
        <v>80</v>
      </c>
      <c r="EX190" s="8">
        <f t="shared" si="375"/>
        <v>62.02</v>
      </c>
      <c r="EY190" s="10">
        <f>SUMIF('BANCO DIC'!$B$2:$B$300,'EDC GENERAL'!$B190,'BANCO DIC'!$E$2:$E$300)</f>
        <v>0</v>
      </c>
      <c r="EZ190" s="10">
        <f t="shared" si="280"/>
        <v>-142.02000000000001</v>
      </c>
      <c r="FB190" s="74"/>
      <c r="FD190" s="24">
        <f t="shared" si="335"/>
        <v>478.79</v>
      </c>
      <c r="FE190" s="24">
        <f t="shared" si="336"/>
        <v>0</v>
      </c>
    </row>
    <row r="191" spans="1:161" x14ac:dyDescent="0.25">
      <c r="A191" s="11" t="s">
        <v>577</v>
      </c>
      <c r="B191" s="14"/>
      <c r="C191" s="14"/>
      <c r="D191" s="12"/>
      <c r="E191" s="12"/>
      <c r="F191" s="14"/>
      <c r="G191" s="14"/>
      <c r="H191" s="14"/>
      <c r="I191" s="14"/>
      <c r="J191" s="14"/>
      <c r="L191" s="14"/>
      <c r="M191" s="12"/>
      <c r="N191" s="12"/>
      <c r="O191" s="14"/>
      <c r="P191" s="14"/>
      <c r="Q191" s="14"/>
      <c r="R191" s="14"/>
      <c r="S191" s="14"/>
      <c r="V191" s="14"/>
      <c r="W191" s="14"/>
      <c r="X191" s="14"/>
      <c r="Y191" s="14"/>
      <c r="Z191" s="14"/>
      <c r="AA191" s="14"/>
      <c r="AC191" s="14"/>
      <c r="AD191" s="14"/>
      <c r="AE191" s="14"/>
      <c r="AF191" s="14"/>
      <c r="AG191" s="14"/>
      <c r="AH191" s="14"/>
      <c r="AI191" s="14"/>
      <c r="AJ191" s="14"/>
      <c r="AL191" s="14"/>
      <c r="AM191" s="14"/>
      <c r="AN191" s="14"/>
      <c r="AO191" s="14"/>
      <c r="AP191" s="14"/>
      <c r="AQ191" s="14"/>
      <c r="AR191" s="14"/>
      <c r="AS191" s="14"/>
      <c r="AT191" s="14"/>
      <c r="AV191" s="14"/>
      <c r="AW191" s="14"/>
      <c r="AX191" s="14"/>
      <c r="AY191" s="14"/>
      <c r="AZ191" s="14"/>
      <c r="BA191" s="14"/>
      <c r="BB191" s="14"/>
      <c r="BC191" s="14"/>
      <c r="BD191" s="14"/>
      <c r="BF191" s="14"/>
      <c r="BG191" s="14"/>
      <c r="BH191" s="14"/>
      <c r="BI191" s="14"/>
      <c r="BJ191" s="14"/>
      <c r="BK191" s="14"/>
      <c r="BL191" s="14"/>
      <c r="BM191" s="14"/>
      <c r="BN191" s="14"/>
      <c r="BP191" s="14"/>
      <c r="BQ191" s="14"/>
      <c r="BR191" s="14"/>
      <c r="BS191" s="14"/>
      <c r="BT191" s="14"/>
      <c r="BU191" s="14"/>
      <c r="BV191" s="14"/>
      <c r="BW191" s="14"/>
      <c r="BX191" s="14"/>
      <c r="BZ191" s="14"/>
      <c r="CA191" s="14"/>
      <c r="CB191" s="14"/>
      <c r="CC191" s="14"/>
      <c r="CD191" s="14"/>
      <c r="CE191" s="14"/>
      <c r="CF191" s="14"/>
      <c r="CG191" s="14"/>
      <c r="CH191" s="14"/>
      <c r="CJ191" s="14"/>
      <c r="CK191" s="14"/>
      <c r="CL191" s="14"/>
      <c r="CM191" s="14"/>
      <c r="CN191" s="14"/>
      <c r="CO191" s="14"/>
      <c r="CP191" s="14"/>
      <c r="CQ191" s="14"/>
      <c r="CR191" s="14"/>
      <c r="CT191" s="14"/>
      <c r="CU191" s="14"/>
      <c r="CV191" s="14"/>
      <c r="CW191" s="14"/>
      <c r="CX191" s="14"/>
      <c r="CY191" s="14"/>
      <c r="CZ191" s="14"/>
      <c r="DA191" s="14"/>
      <c r="DB191" s="14"/>
      <c r="DD191" s="14"/>
      <c r="DE191" s="44"/>
      <c r="DF191" s="44"/>
      <c r="DG191" s="14"/>
      <c r="DH191" s="14">
        <f t="shared" si="331"/>
        <v>0</v>
      </c>
      <c r="DI191" s="14"/>
      <c r="DJ191" s="14"/>
      <c r="DK191" s="14">
        <f>SUMIF('BANCO AGO'!$B$2:$B$300,'EDC GENERAL'!$B191,'BANCO AGO'!$E$2:$E$300)</f>
        <v>0</v>
      </c>
      <c r="DL191" s="14">
        <f t="shared" si="288"/>
        <v>0</v>
      </c>
      <c r="DN191" s="44">
        <f t="shared" si="332"/>
        <v>0</v>
      </c>
      <c r="DO191" s="44"/>
      <c r="DP191" s="44">
        <f t="shared" si="333"/>
        <v>0</v>
      </c>
      <c r="DQ191" s="14"/>
      <c r="DR191" s="14">
        <f t="shared" si="281"/>
        <v>0</v>
      </c>
      <c r="DS191" s="14"/>
      <c r="DT191" s="14"/>
      <c r="DU191" s="14"/>
      <c r="DV191" s="14">
        <f t="shared" si="282"/>
        <v>0</v>
      </c>
      <c r="DX191" s="44"/>
      <c r="DY191" s="44"/>
      <c r="DZ191" s="44">
        <f t="shared" si="313"/>
        <v>0</v>
      </c>
      <c r="EA191" s="14"/>
      <c r="EB191" s="14">
        <f t="shared" si="289"/>
        <v>0</v>
      </c>
      <c r="EC191" s="14"/>
      <c r="ED191" s="14"/>
      <c r="EE191" s="14"/>
      <c r="EF191" s="14">
        <f t="shared" si="290"/>
        <v>0</v>
      </c>
      <c r="EH191" s="44"/>
      <c r="EI191" s="44"/>
      <c r="EJ191" s="44">
        <f t="shared" si="355"/>
        <v>0</v>
      </c>
      <c r="EK191" s="14"/>
      <c r="EL191" s="14">
        <f t="shared" si="276"/>
        <v>0</v>
      </c>
      <c r="EM191" s="14"/>
      <c r="EN191" s="14"/>
      <c r="EO191" s="14"/>
      <c r="EP191" s="14">
        <f t="shared" si="277"/>
        <v>0</v>
      </c>
      <c r="ER191" s="44"/>
      <c r="ES191" s="44"/>
      <c r="ET191" s="44">
        <f t="shared" si="278"/>
        <v>0</v>
      </c>
      <c r="EU191" s="14"/>
      <c r="EV191" s="14">
        <f t="shared" si="279"/>
        <v>0</v>
      </c>
      <c r="EW191" s="14"/>
      <c r="EX191" s="14"/>
      <c r="EY191" s="14"/>
      <c r="EZ191" s="14">
        <f t="shared" si="280"/>
        <v>0</v>
      </c>
      <c r="FB191" s="14"/>
      <c r="FD191" s="24">
        <f t="shared" si="335"/>
        <v>0</v>
      </c>
      <c r="FE191" s="24">
        <f t="shared" si="336"/>
        <v>0</v>
      </c>
    </row>
    <row r="192" spans="1:161" outlineLevel="1" x14ac:dyDescent="0.25">
      <c r="A192" s="11" t="s">
        <v>578</v>
      </c>
      <c r="B192" s="74"/>
      <c r="C192" s="66"/>
      <c r="D192" s="12"/>
      <c r="E192" s="12"/>
      <c r="F192" s="63"/>
      <c r="G192" s="74"/>
      <c r="H192" s="74"/>
      <c r="I192" s="63"/>
      <c r="J192" s="66"/>
      <c r="L192" s="66"/>
      <c r="M192" s="12"/>
      <c r="N192" s="12"/>
      <c r="O192" s="63"/>
      <c r="P192" s="74"/>
      <c r="Q192" s="74"/>
      <c r="R192" s="63"/>
      <c r="S192" s="66"/>
      <c r="V192" s="13"/>
      <c r="W192" s="13"/>
      <c r="X192" s="13"/>
      <c r="Y192" s="13"/>
      <c r="Z192" s="13"/>
      <c r="AA192" s="13"/>
      <c r="AC192" s="13"/>
      <c r="AD192" s="8"/>
      <c r="AE192" s="8"/>
      <c r="AF192" s="8"/>
      <c r="AG192" s="8"/>
      <c r="AH192" s="8"/>
      <c r="AI192" s="10">
        <f t="shared" ref="AI192:AI201" si="382">-SUM(AD192:AH192)</f>
        <v>0</v>
      </c>
      <c r="AJ192" s="74"/>
      <c r="AL192" s="10">
        <f t="shared" ref="AL192:AL201" si="383">-1*(AI192)</f>
        <v>0</v>
      </c>
      <c r="AM192" s="10" t="str">
        <f>AM$4</f>
        <v>ACTUAL</v>
      </c>
      <c r="AN192" s="10" t="str">
        <f>AN$4</f>
        <v xml:space="preserve">A PAGAR </v>
      </c>
      <c r="AO192" s="8"/>
      <c r="AP192" s="8"/>
      <c r="AQ192" s="8"/>
      <c r="AR192" s="10">
        <f>SUM(AL192:AQ192)</f>
        <v>0</v>
      </c>
      <c r="AS192" s="10">
        <f>SUMIF(ENERO!$B$2:$B$300,'EDC GENERAL'!$B192,ENERO!$E$2:$E$300)</f>
        <v>0</v>
      </c>
      <c r="AT192" s="10">
        <f>AS192-AR192</f>
        <v>0</v>
      </c>
      <c r="AV192" s="10">
        <f t="shared" ref="AV192:AV201" si="384">-1*(AT192)</f>
        <v>0</v>
      </c>
      <c r="AW192" s="10" t="str">
        <f>AW$4</f>
        <v>ACTUAL</v>
      </c>
      <c r="AX192" s="10" t="str">
        <f>AX$4</f>
        <v xml:space="preserve">A PAGAR </v>
      </c>
      <c r="AY192" s="8">
        <v>0</v>
      </c>
      <c r="AZ192" s="8">
        <v>0</v>
      </c>
      <c r="BA192" s="8">
        <v>0</v>
      </c>
      <c r="BB192" s="10">
        <f>SUM(AV192:BA192)</f>
        <v>0</v>
      </c>
      <c r="BC192" s="10">
        <f>SUMIF('BANCO FEB'!$B$2:$B$300,'EDC GENERAL'!$B192,'BANCO FEB'!$E$2:$E$300)</f>
        <v>0</v>
      </c>
      <c r="BD192" s="10">
        <f>BC192-BB192</f>
        <v>0</v>
      </c>
      <c r="BF192" s="10">
        <f t="shared" ref="BF192:BF201" si="385">-1*(BD192)</f>
        <v>0</v>
      </c>
      <c r="BG192" s="10"/>
      <c r="BH192" s="10"/>
      <c r="BI192" s="8"/>
      <c r="BJ192" s="8">
        <v>0</v>
      </c>
      <c r="BK192" s="8"/>
      <c r="BL192" s="10"/>
      <c r="BM192" s="10">
        <f>SUMIF(ENERO!$B$2:$B$300,'EDC GENERAL'!$B192,ENERO!$E$2:$E$300)</f>
        <v>0</v>
      </c>
      <c r="BN192" s="10">
        <f t="shared" ref="BN192:BN201" si="386">BM192-BL192</f>
        <v>0</v>
      </c>
      <c r="BP192" s="10">
        <f t="shared" ref="BP192:BP201" si="387">-1*(BN192)</f>
        <v>0</v>
      </c>
      <c r="BQ192" s="10"/>
      <c r="BR192" s="10"/>
      <c r="BS192" s="8"/>
      <c r="BT192" s="8">
        <v>0</v>
      </c>
      <c r="BU192" s="8">
        <v>0</v>
      </c>
      <c r="BV192" s="10">
        <f>SUM(BP192:BU192)</f>
        <v>0</v>
      </c>
      <c r="BW192" s="10">
        <f>SUMIF('BANCO ABR'!$B$2:$B$300,'EDC GENERAL'!$B192,'BANCO ABR'!$E$2:$E$300)</f>
        <v>0</v>
      </c>
      <c r="BX192" s="10">
        <f>BW192-BV192</f>
        <v>0</v>
      </c>
      <c r="BZ192" s="10">
        <f t="shared" ref="BZ192:BZ201" si="388">-1*(BX192)</f>
        <v>0</v>
      </c>
      <c r="CA192" s="10"/>
      <c r="CB192" s="10"/>
      <c r="CC192" s="8">
        <v>0</v>
      </c>
      <c r="CD192" s="8">
        <v>0</v>
      </c>
      <c r="CE192" s="8"/>
      <c r="CF192" s="10">
        <f>SUM(BZ192:CE192)</f>
        <v>0</v>
      </c>
      <c r="CG192" s="10">
        <f>SUMIF('BANCO MAY'!$B$2:$B$300,'EDC GENERAL'!$B192,'BANCO MAY'!$E$2:$E$300)</f>
        <v>0</v>
      </c>
      <c r="CH192" s="10">
        <f>CG192-CF192</f>
        <v>0</v>
      </c>
      <c r="CJ192" s="10">
        <f t="shared" ref="CJ192:CJ201" si="389">-1*(CH192)</f>
        <v>0</v>
      </c>
      <c r="CK192" s="10"/>
      <c r="CL192" s="10"/>
      <c r="CM192" s="8">
        <v>0</v>
      </c>
      <c r="CN192" s="8">
        <v>0</v>
      </c>
      <c r="CO192" s="8">
        <v>0</v>
      </c>
      <c r="CP192" s="10">
        <f>SUM(CJ192:CO192)</f>
        <v>0</v>
      </c>
      <c r="CQ192" s="10">
        <f>SUMIF('BANCO JUN'!$B$2:$B$300,'EDC GENERAL'!$B192,'BANCO JUN'!$E$2:$E$300)</f>
        <v>0</v>
      </c>
      <c r="CR192" s="10">
        <f>CQ192-CP192</f>
        <v>0</v>
      </c>
      <c r="CT192" s="10">
        <f t="shared" ref="CT192:CT201" si="390">-1*(CR192)</f>
        <v>0</v>
      </c>
      <c r="CU192" s="10"/>
      <c r="CV192" s="10"/>
      <c r="CW192" s="8">
        <v>0</v>
      </c>
      <c r="CX192" s="8">
        <v>0</v>
      </c>
      <c r="CY192" s="8">
        <v>0</v>
      </c>
      <c r="CZ192" s="10">
        <f>SUM(CT192:CY192)</f>
        <v>0</v>
      </c>
      <c r="DA192" s="10">
        <f>SUMIF('BANCO JUL'!$B$2:$B$300,'EDC GENERAL'!$B192,'BANCO JUL'!$E$2:$E$300)</f>
        <v>0</v>
      </c>
      <c r="DB192" s="10">
        <f>DA192-CZ192</f>
        <v>0</v>
      </c>
      <c r="DD192" s="10"/>
      <c r="DE192" s="42"/>
      <c r="DF192" s="42"/>
      <c r="DG192" s="8">
        <f>DG$4</f>
        <v>15</v>
      </c>
      <c r="DH192" s="8">
        <f t="shared" si="331"/>
        <v>0</v>
      </c>
      <c r="DI192" s="8">
        <f>DI$4</f>
        <v>80</v>
      </c>
      <c r="DJ192" s="8">
        <f>DJ$4</f>
        <v>17</v>
      </c>
      <c r="DK192" s="10">
        <f>SUMIF('BANCO AGO'!$B$2:$B$300,'EDC GENERAL'!$B192,'BANCO AGO'!$E$2:$E$300)</f>
        <v>0</v>
      </c>
      <c r="DL192" s="10">
        <f t="shared" si="288"/>
        <v>-97</v>
      </c>
      <c r="DN192" s="42">
        <f t="shared" si="332"/>
        <v>0</v>
      </c>
      <c r="DO192" s="42"/>
      <c r="DP192" s="42">
        <f t="shared" si="333"/>
        <v>0</v>
      </c>
      <c r="DQ192" s="8">
        <f>DQ$4</f>
        <v>16</v>
      </c>
      <c r="DR192" s="8">
        <f t="shared" si="281"/>
        <v>0</v>
      </c>
      <c r="DS192" s="8">
        <f>DS$4</f>
        <v>80</v>
      </c>
      <c r="DT192" s="8">
        <f>DT$4</f>
        <v>63</v>
      </c>
      <c r="DU192" s="10">
        <f>SUMIF('BANCO SEP'!$B$2:$B$300,'EDC GENERAL'!$B192,'BANCO SEP'!$E$2:$E$300)</f>
        <v>0</v>
      </c>
      <c r="DV192" s="10">
        <f t="shared" si="282"/>
        <v>-143</v>
      </c>
      <c r="DX192" s="42"/>
      <c r="DY192" s="42"/>
      <c r="DZ192" s="42">
        <f t="shared" si="313"/>
        <v>0</v>
      </c>
      <c r="EA192" s="8">
        <f>EA$4</f>
        <v>15</v>
      </c>
      <c r="EB192" s="8">
        <f t="shared" si="289"/>
        <v>0</v>
      </c>
      <c r="EC192" s="8">
        <f>EC$4</f>
        <v>80</v>
      </c>
      <c r="ED192" s="8">
        <f>ED$4</f>
        <v>64</v>
      </c>
      <c r="EE192" s="10">
        <f>SUMIF('BANCO OCT'!$B$2:$B$300,'EDC GENERAL'!$B192,'BANCO OCT'!$E$2:$E$300)</f>
        <v>0</v>
      </c>
      <c r="EF192" s="10">
        <f t="shared" si="290"/>
        <v>-144</v>
      </c>
      <c r="EH192" s="42"/>
      <c r="EI192" s="42"/>
      <c r="EJ192" s="42">
        <f t="shared" si="355"/>
        <v>0</v>
      </c>
      <c r="EK192" s="8">
        <f>EK$4</f>
        <v>13.01</v>
      </c>
      <c r="EL192" s="8">
        <f t="shared" si="276"/>
        <v>0</v>
      </c>
      <c r="EM192" s="8">
        <f>EM$4</f>
        <v>80</v>
      </c>
      <c r="EN192" s="8">
        <f>EN$4</f>
        <v>21.79</v>
      </c>
      <c r="EO192" s="10">
        <f>SUMIF('BANCO NOV'!$B$2:$B$300,'EDC GENERAL'!$B192,'BANCO NOV'!$E$2:$E$300)</f>
        <v>0</v>
      </c>
      <c r="EP192" s="10">
        <f t="shared" si="277"/>
        <v>-101.78999999999999</v>
      </c>
      <c r="ER192" s="42"/>
      <c r="ES192" s="42"/>
      <c r="ET192" s="42">
        <f t="shared" si="278"/>
        <v>0</v>
      </c>
      <c r="EU192" s="8">
        <f>EU$4</f>
        <v>19.78</v>
      </c>
      <c r="EV192" s="8">
        <f t="shared" si="279"/>
        <v>0</v>
      </c>
      <c r="EW192" s="8">
        <f>EW$4</f>
        <v>80</v>
      </c>
      <c r="EX192" s="8">
        <f>EX$4</f>
        <v>62.02</v>
      </c>
      <c r="EY192" s="10">
        <f>SUMIF('BANCO DIC'!$B$2:$B$300,'EDC GENERAL'!$B192,'BANCO DIC'!$E$2:$E$300)</f>
        <v>0</v>
      </c>
      <c r="EZ192" s="10">
        <f t="shared" si="280"/>
        <v>-142.02000000000001</v>
      </c>
      <c r="FB192" s="74"/>
      <c r="FD192" s="24">
        <f t="shared" si="335"/>
        <v>478.79</v>
      </c>
      <c r="FE192" s="24">
        <f t="shared" si="336"/>
        <v>0</v>
      </c>
    </row>
    <row r="193" spans="1:161" outlineLevel="1" x14ac:dyDescent="0.25">
      <c r="A193" s="11" t="s">
        <v>579</v>
      </c>
      <c r="B193" s="74"/>
      <c r="C193" s="66"/>
      <c r="D193" s="12"/>
      <c r="E193" s="12"/>
      <c r="F193" s="63"/>
      <c r="G193" s="74"/>
      <c r="H193" s="74"/>
      <c r="I193" s="63"/>
      <c r="J193" s="66"/>
      <c r="L193" s="66"/>
      <c r="M193" s="12"/>
      <c r="N193" s="12"/>
      <c r="O193" s="63"/>
      <c r="P193" s="74"/>
      <c r="Q193" s="74"/>
      <c r="R193" s="63"/>
      <c r="S193" s="66"/>
      <c r="V193" s="13"/>
      <c r="W193" s="13"/>
      <c r="X193" s="13"/>
      <c r="Y193" s="13"/>
      <c r="Z193" s="13"/>
      <c r="AA193" s="13"/>
      <c r="AC193" s="13"/>
      <c r="AD193" s="8"/>
      <c r="AE193" s="8"/>
      <c r="AF193" s="8"/>
      <c r="AG193" s="8"/>
      <c r="AH193" s="8"/>
      <c r="AI193" s="10">
        <f t="shared" si="382"/>
        <v>0</v>
      </c>
      <c r="AJ193" s="74"/>
      <c r="AL193" s="10">
        <f t="shared" si="383"/>
        <v>0</v>
      </c>
      <c r="AM193" s="10" t="str">
        <f t="shared" ref="AM193:AN201" si="391">AM$4</f>
        <v>ACTUAL</v>
      </c>
      <c r="AN193" s="10" t="str">
        <f t="shared" si="391"/>
        <v xml:space="preserve">A PAGAR </v>
      </c>
      <c r="AO193" s="8"/>
      <c r="AP193" s="8"/>
      <c r="AQ193" s="8"/>
      <c r="AR193" s="10">
        <f>SUM(AL193:AQ193)</f>
        <v>0</v>
      </c>
      <c r="AS193" s="10">
        <f>SUMIF(ENERO!$B$2:$B$300,'EDC GENERAL'!$B193,ENERO!$E$2:$E$300)</f>
        <v>0</v>
      </c>
      <c r="AT193" s="10">
        <f t="shared" ref="AT193:AT201" si="392">AS193-AR193</f>
        <v>0</v>
      </c>
      <c r="AV193" s="10">
        <f t="shared" si="384"/>
        <v>0</v>
      </c>
      <c r="AW193" s="10" t="str">
        <f t="shared" ref="AW193:AX201" si="393">AW$4</f>
        <v>ACTUAL</v>
      </c>
      <c r="AX193" s="10" t="str">
        <f t="shared" si="393"/>
        <v xml:space="preserve">A PAGAR </v>
      </c>
      <c r="AY193" s="8">
        <v>0</v>
      </c>
      <c r="AZ193" s="8">
        <v>0</v>
      </c>
      <c r="BA193" s="8">
        <v>0</v>
      </c>
      <c r="BB193" s="10">
        <f>SUM(AV193:BA193)</f>
        <v>0</v>
      </c>
      <c r="BC193" s="10">
        <f>SUMIF('BANCO FEB'!$B$2:$B$300,'EDC GENERAL'!$B193,'BANCO FEB'!$E$2:$E$300)</f>
        <v>0</v>
      </c>
      <c r="BD193" s="10">
        <f t="shared" ref="BD193:BD201" si="394">BC193-BB193</f>
        <v>0</v>
      </c>
      <c r="BF193" s="10">
        <f t="shared" si="385"/>
        <v>0</v>
      </c>
      <c r="BG193" s="10"/>
      <c r="BH193" s="10"/>
      <c r="BI193" s="8"/>
      <c r="BJ193" s="8">
        <v>0</v>
      </c>
      <c r="BK193" s="8"/>
      <c r="BL193" s="10"/>
      <c r="BM193" s="10">
        <f>SUMIF(ENERO!$B$2:$B$300,'EDC GENERAL'!$B193,ENERO!$E$2:$E$300)</f>
        <v>0</v>
      </c>
      <c r="BN193" s="10">
        <f t="shared" si="386"/>
        <v>0</v>
      </c>
      <c r="BP193" s="10">
        <f t="shared" si="387"/>
        <v>0</v>
      </c>
      <c r="BQ193" s="10"/>
      <c r="BR193" s="10"/>
      <c r="BS193" s="8"/>
      <c r="BT193" s="8">
        <v>0</v>
      </c>
      <c r="BU193" s="8">
        <v>0</v>
      </c>
      <c r="BV193" s="10">
        <f>SUM(BP193:BU193)</f>
        <v>0</v>
      </c>
      <c r="BW193" s="10">
        <f>SUMIF('BANCO ABR'!$B$2:$B$300,'EDC GENERAL'!$B193,'BANCO ABR'!$E$2:$E$300)</f>
        <v>0</v>
      </c>
      <c r="BX193" s="10">
        <f t="shared" ref="BX193:BX201" si="395">BW193-BV193</f>
        <v>0</v>
      </c>
      <c r="BZ193" s="10">
        <f t="shared" si="388"/>
        <v>0</v>
      </c>
      <c r="CA193" s="10"/>
      <c r="CB193" s="10"/>
      <c r="CC193" s="8">
        <v>0</v>
      </c>
      <c r="CD193" s="8">
        <v>0</v>
      </c>
      <c r="CE193" s="8">
        <v>0</v>
      </c>
      <c r="CF193" s="10">
        <f>SUM(BZ193:CE193)</f>
        <v>0</v>
      </c>
      <c r="CG193" s="10">
        <f>SUMIF('BANCO MAY'!$B$2:$B$300,'EDC GENERAL'!$B193,'BANCO MAY'!$E$2:$E$300)</f>
        <v>0</v>
      </c>
      <c r="CH193" s="10">
        <f t="shared" ref="CH193:CH201" si="396">CG193-CF193</f>
        <v>0</v>
      </c>
      <c r="CJ193" s="10">
        <f t="shared" si="389"/>
        <v>0</v>
      </c>
      <c r="CK193" s="10"/>
      <c r="CL193" s="10"/>
      <c r="CM193" s="8">
        <v>0</v>
      </c>
      <c r="CN193" s="8">
        <v>0</v>
      </c>
      <c r="CO193" s="8">
        <v>0</v>
      </c>
      <c r="CP193" s="10">
        <f>SUM(CJ193:CO193)</f>
        <v>0</v>
      </c>
      <c r="CQ193" s="10">
        <f>SUMIF('BANCO JUN'!$B$2:$B$300,'EDC GENERAL'!$B193,'BANCO JUN'!$E$2:$E$300)</f>
        <v>0</v>
      </c>
      <c r="CR193" s="10">
        <f t="shared" ref="CR193:CR201" si="397">CQ193-CP193</f>
        <v>0</v>
      </c>
      <c r="CT193" s="10">
        <f t="shared" si="390"/>
        <v>0</v>
      </c>
      <c r="CU193" s="10"/>
      <c r="CV193" s="10"/>
      <c r="CW193" s="8">
        <v>0</v>
      </c>
      <c r="CX193" s="8">
        <v>0</v>
      </c>
      <c r="CY193" s="8">
        <v>0</v>
      </c>
      <c r="CZ193" s="10">
        <f>SUM(CT193:CY193)</f>
        <v>0</v>
      </c>
      <c r="DA193" s="10">
        <f>SUMIF('BANCO JUL'!$B$2:$B$300,'EDC GENERAL'!$B193,'BANCO JUL'!$E$2:$E$300)</f>
        <v>0</v>
      </c>
      <c r="DB193" s="10">
        <f t="shared" ref="DB193:DB201" si="398">DA193-CZ193</f>
        <v>0</v>
      </c>
      <c r="DD193" s="10"/>
      <c r="DE193" s="42"/>
      <c r="DF193" s="42"/>
      <c r="DG193" s="8">
        <f t="shared" ref="DG193:DJ201" si="399">DG$4</f>
        <v>15</v>
      </c>
      <c r="DH193" s="8">
        <f t="shared" si="331"/>
        <v>0</v>
      </c>
      <c r="DI193" s="8">
        <f t="shared" si="399"/>
        <v>80</v>
      </c>
      <c r="DJ193" s="8">
        <f t="shared" si="399"/>
        <v>17</v>
      </c>
      <c r="DK193" s="10">
        <f>SUMIF('BANCO AGO'!$B$2:$B$300,'EDC GENERAL'!$B193,'BANCO AGO'!$E$2:$E$300)</f>
        <v>0</v>
      </c>
      <c r="DL193" s="10">
        <f t="shared" si="288"/>
        <v>-97</v>
      </c>
      <c r="DN193" s="42">
        <f t="shared" si="332"/>
        <v>0</v>
      </c>
      <c r="DO193" s="42"/>
      <c r="DP193" s="42">
        <f t="shared" si="333"/>
        <v>0</v>
      </c>
      <c r="DQ193" s="8">
        <f t="shared" ref="DQ193:DT201" si="400">DQ$4</f>
        <v>16</v>
      </c>
      <c r="DR193" s="8">
        <f t="shared" si="281"/>
        <v>0</v>
      </c>
      <c r="DS193" s="8">
        <f t="shared" si="400"/>
        <v>80</v>
      </c>
      <c r="DT193" s="8">
        <f t="shared" si="400"/>
        <v>63</v>
      </c>
      <c r="DU193" s="10">
        <f>SUMIF('BANCO SEP'!$B$2:$B$300,'EDC GENERAL'!$B193,'BANCO SEP'!$E$2:$E$300)</f>
        <v>0</v>
      </c>
      <c r="DV193" s="10">
        <f t="shared" si="282"/>
        <v>-143</v>
      </c>
      <c r="DX193" s="42"/>
      <c r="DY193" s="42"/>
      <c r="DZ193" s="42">
        <f t="shared" si="313"/>
        <v>0</v>
      </c>
      <c r="EA193" s="8">
        <f t="shared" ref="EA193:ED201" si="401">EA$4</f>
        <v>15</v>
      </c>
      <c r="EB193" s="8">
        <f t="shared" si="289"/>
        <v>0</v>
      </c>
      <c r="EC193" s="8">
        <f t="shared" si="401"/>
        <v>80</v>
      </c>
      <c r="ED193" s="8">
        <f t="shared" si="401"/>
        <v>64</v>
      </c>
      <c r="EE193" s="10">
        <f>SUMIF('BANCO OCT'!$B$2:$B$300,'EDC GENERAL'!$B193,'BANCO OCT'!$E$2:$E$300)</f>
        <v>0</v>
      </c>
      <c r="EF193" s="10">
        <f t="shared" si="290"/>
        <v>-144</v>
      </c>
      <c r="EH193" s="42"/>
      <c r="EI193" s="42"/>
      <c r="EJ193" s="42">
        <f t="shared" si="355"/>
        <v>0</v>
      </c>
      <c r="EK193" s="8">
        <f t="shared" ref="EK193:EN201" si="402">EK$4</f>
        <v>13.01</v>
      </c>
      <c r="EL193" s="8">
        <f t="shared" si="276"/>
        <v>0</v>
      </c>
      <c r="EM193" s="8">
        <f t="shared" si="402"/>
        <v>80</v>
      </c>
      <c r="EN193" s="8">
        <f t="shared" si="402"/>
        <v>21.79</v>
      </c>
      <c r="EO193" s="10">
        <f>SUMIF('BANCO NOV'!$B$2:$B$300,'EDC GENERAL'!$B193,'BANCO NOV'!$E$2:$E$300)</f>
        <v>0</v>
      </c>
      <c r="EP193" s="10">
        <f t="shared" si="277"/>
        <v>-101.78999999999999</v>
      </c>
      <c r="ER193" s="42"/>
      <c r="ES193" s="42"/>
      <c r="ET193" s="42">
        <f t="shared" si="278"/>
        <v>0</v>
      </c>
      <c r="EU193" s="8">
        <f t="shared" ref="EU193:EX201" si="403">EU$4</f>
        <v>19.78</v>
      </c>
      <c r="EV193" s="8">
        <f t="shared" si="279"/>
        <v>0</v>
      </c>
      <c r="EW193" s="8">
        <f t="shared" si="403"/>
        <v>80</v>
      </c>
      <c r="EX193" s="8">
        <f t="shared" si="403"/>
        <v>62.02</v>
      </c>
      <c r="EY193" s="10">
        <f>SUMIF('BANCO DIC'!$B$2:$B$300,'EDC GENERAL'!$B193,'BANCO DIC'!$E$2:$E$300)</f>
        <v>0</v>
      </c>
      <c r="EZ193" s="10">
        <f t="shared" si="280"/>
        <v>-142.02000000000001</v>
      </c>
      <c r="FB193" s="74"/>
      <c r="FD193" s="24">
        <f t="shared" si="335"/>
        <v>478.79</v>
      </c>
      <c r="FE193" s="24">
        <f t="shared" si="336"/>
        <v>0</v>
      </c>
    </row>
    <row r="194" spans="1:161" outlineLevel="1" x14ac:dyDescent="0.25">
      <c r="A194" s="11" t="s">
        <v>580</v>
      </c>
      <c r="B194" s="74"/>
      <c r="C194" s="66"/>
      <c r="D194" s="12"/>
      <c r="E194" s="12"/>
      <c r="F194" s="63"/>
      <c r="G194" s="74"/>
      <c r="H194" s="74"/>
      <c r="I194" s="63"/>
      <c r="J194" s="66"/>
      <c r="L194" s="66"/>
      <c r="M194" s="12"/>
      <c r="N194" s="12"/>
      <c r="O194" s="63"/>
      <c r="P194" s="74"/>
      <c r="Q194" s="74"/>
      <c r="R194" s="63"/>
      <c r="S194" s="66"/>
      <c r="V194" s="13"/>
      <c r="W194" s="13"/>
      <c r="X194" s="13"/>
      <c r="Y194" s="13"/>
      <c r="Z194" s="13"/>
      <c r="AA194" s="13"/>
      <c r="AC194" s="13"/>
      <c r="AD194" s="8"/>
      <c r="AE194" s="8"/>
      <c r="AF194" s="8"/>
      <c r="AG194" s="8"/>
      <c r="AH194" s="8"/>
      <c r="AI194" s="10">
        <f t="shared" si="382"/>
        <v>0</v>
      </c>
      <c r="AJ194" s="74"/>
      <c r="AL194" s="10">
        <f t="shared" si="383"/>
        <v>0</v>
      </c>
      <c r="AM194" s="10" t="str">
        <f t="shared" si="391"/>
        <v>ACTUAL</v>
      </c>
      <c r="AN194" s="10" t="str">
        <f t="shared" si="391"/>
        <v xml:space="preserve">A PAGAR </v>
      </c>
      <c r="AO194" s="8"/>
      <c r="AP194" s="8"/>
      <c r="AQ194" s="8"/>
      <c r="AR194" s="10">
        <f t="shared" ref="AR194:AR201" si="404">SUM(AL194:AQ194)</f>
        <v>0</v>
      </c>
      <c r="AS194" s="10">
        <f>SUMIF(ENERO!$B$2:$B$300,'EDC GENERAL'!$B194,ENERO!$E$2:$E$300)</f>
        <v>0</v>
      </c>
      <c r="AT194" s="10">
        <f t="shared" si="392"/>
        <v>0</v>
      </c>
      <c r="AV194" s="10">
        <f t="shared" si="384"/>
        <v>0</v>
      </c>
      <c r="AW194" s="10" t="str">
        <f t="shared" si="393"/>
        <v>ACTUAL</v>
      </c>
      <c r="AX194" s="10" t="str">
        <f t="shared" si="393"/>
        <v xml:space="preserve">A PAGAR </v>
      </c>
      <c r="AY194" s="8">
        <v>0</v>
      </c>
      <c r="AZ194" s="8">
        <v>0</v>
      </c>
      <c r="BA194" s="8">
        <v>0</v>
      </c>
      <c r="BB194" s="10">
        <f t="shared" ref="BB194:BB201" si="405">SUM(AV194:BA194)</f>
        <v>0</v>
      </c>
      <c r="BC194" s="10">
        <f>SUMIF('BANCO FEB'!$B$2:$B$300,'EDC GENERAL'!$B194,'BANCO FEB'!$E$2:$E$300)</f>
        <v>0</v>
      </c>
      <c r="BD194" s="10">
        <f t="shared" si="394"/>
        <v>0</v>
      </c>
      <c r="BF194" s="10">
        <f t="shared" si="385"/>
        <v>0</v>
      </c>
      <c r="BG194" s="10"/>
      <c r="BH194" s="10"/>
      <c r="BI194" s="8"/>
      <c r="BJ194" s="8">
        <v>0</v>
      </c>
      <c r="BK194" s="8"/>
      <c r="BL194" s="10"/>
      <c r="BM194" s="10">
        <f>SUMIF(ENERO!$B$2:$B$300,'EDC GENERAL'!$B194,ENERO!$E$2:$E$300)</f>
        <v>0</v>
      </c>
      <c r="BN194" s="10">
        <f t="shared" si="386"/>
        <v>0</v>
      </c>
      <c r="BP194" s="10">
        <f t="shared" si="387"/>
        <v>0</v>
      </c>
      <c r="BQ194" s="10"/>
      <c r="BR194" s="10"/>
      <c r="BS194" s="8"/>
      <c r="BT194" s="8">
        <v>0</v>
      </c>
      <c r="BU194" s="8">
        <v>0</v>
      </c>
      <c r="BV194" s="10">
        <f t="shared" ref="BV194:BV201" si="406">SUM(BP194:BU194)</f>
        <v>0</v>
      </c>
      <c r="BW194" s="10">
        <f>SUMIF('BANCO ABR'!$B$2:$B$300,'EDC GENERAL'!$B194,'BANCO ABR'!$E$2:$E$300)</f>
        <v>0</v>
      </c>
      <c r="BX194" s="10">
        <f t="shared" si="395"/>
        <v>0</v>
      </c>
      <c r="BZ194" s="10">
        <f t="shared" si="388"/>
        <v>0</v>
      </c>
      <c r="CA194" s="10"/>
      <c r="CB194" s="10"/>
      <c r="CC194" s="8">
        <v>0</v>
      </c>
      <c r="CD194" s="8">
        <v>0</v>
      </c>
      <c r="CE194" s="8">
        <v>0</v>
      </c>
      <c r="CF194" s="10">
        <f t="shared" ref="CF194:CF201" si="407">SUM(BZ194:CE194)</f>
        <v>0</v>
      </c>
      <c r="CG194" s="10">
        <f>SUMIF('BANCO MAY'!$B$2:$B$300,'EDC GENERAL'!$B194,'BANCO MAY'!$E$2:$E$300)</f>
        <v>0</v>
      </c>
      <c r="CH194" s="10">
        <f t="shared" si="396"/>
        <v>0</v>
      </c>
      <c r="CJ194" s="10">
        <f t="shared" si="389"/>
        <v>0</v>
      </c>
      <c r="CK194" s="10"/>
      <c r="CL194" s="10"/>
      <c r="CM194" s="8">
        <v>0</v>
      </c>
      <c r="CN194" s="8">
        <v>0</v>
      </c>
      <c r="CO194" s="8">
        <v>0</v>
      </c>
      <c r="CP194" s="10">
        <f t="shared" ref="CP194:CP201" si="408">SUM(CJ194:CO194)</f>
        <v>0</v>
      </c>
      <c r="CQ194" s="10">
        <f>SUMIF('BANCO JUN'!$B$2:$B$300,'EDC GENERAL'!$B194,'BANCO JUN'!$E$2:$E$300)</f>
        <v>0</v>
      </c>
      <c r="CR194" s="10">
        <f t="shared" si="397"/>
        <v>0</v>
      </c>
      <c r="CT194" s="10">
        <f t="shared" si="390"/>
        <v>0</v>
      </c>
      <c r="CU194" s="10"/>
      <c r="CV194" s="10"/>
      <c r="CW194" s="8">
        <v>0</v>
      </c>
      <c r="CX194" s="8">
        <v>0</v>
      </c>
      <c r="CY194" s="8">
        <v>0</v>
      </c>
      <c r="CZ194" s="10">
        <f t="shared" ref="CZ194:CZ201" si="409">SUM(CT194:CY194)</f>
        <v>0</v>
      </c>
      <c r="DA194" s="10">
        <f>SUMIF('BANCO JUL'!$B$2:$B$300,'EDC GENERAL'!$B194,'BANCO JUL'!$E$2:$E$300)</f>
        <v>0</v>
      </c>
      <c r="DB194" s="10">
        <f t="shared" si="398"/>
        <v>0</v>
      </c>
      <c r="DD194" s="10"/>
      <c r="DE194" s="42"/>
      <c r="DF194" s="42"/>
      <c r="DG194" s="8">
        <f t="shared" si="399"/>
        <v>15</v>
      </c>
      <c r="DH194" s="8">
        <f t="shared" si="331"/>
        <v>0</v>
      </c>
      <c r="DI194" s="8">
        <f t="shared" si="399"/>
        <v>80</v>
      </c>
      <c r="DJ194" s="8">
        <f t="shared" si="399"/>
        <v>17</v>
      </c>
      <c r="DK194" s="10">
        <f>SUMIF('BANCO AGO'!$B$2:$B$300,'EDC GENERAL'!$B194,'BANCO AGO'!$E$2:$E$300)</f>
        <v>0</v>
      </c>
      <c r="DL194" s="10">
        <f t="shared" si="288"/>
        <v>-97</v>
      </c>
      <c r="DN194" s="42">
        <f t="shared" si="332"/>
        <v>0</v>
      </c>
      <c r="DO194" s="42"/>
      <c r="DP194" s="42">
        <f t="shared" si="333"/>
        <v>0</v>
      </c>
      <c r="DQ194" s="8">
        <f t="shared" si="400"/>
        <v>16</v>
      </c>
      <c r="DR194" s="8">
        <f t="shared" si="281"/>
        <v>0</v>
      </c>
      <c r="DS194" s="8">
        <f t="shared" si="400"/>
        <v>80</v>
      </c>
      <c r="DT194" s="8">
        <f t="shared" si="400"/>
        <v>63</v>
      </c>
      <c r="DU194" s="10">
        <f>SUMIF('BANCO SEP'!$B$2:$B$300,'EDC GENERAL'!$B194,'BANCO SEP'!$E$2:$E$300)</f>
        <v>0</v>
      </c>
      <c r="DV194" s="10">
        <f t="shared" si="282"/>
        <v>-143</v>
      </c>
      <c r="DX194" s="42"/>
      <c r="DY194" s="42"/>
      <c r="DZ194" s="42">
        <f t="shared" si="313"/>
        <v>0</v>
      </c>
      <c r="EA194" s="8">
        <f t="shared" si="401"/>
        <v>15</v>
      </c>
      <c r="EB194" s="8">
        <f t="shared" si="289"/>
        <v>0</v>
      </c>
      <c r="EC194" s="8">
        <f t="shared" si="401"/>
        <v>80</v>
      </c>
      <c r="ED194" s="8">
        <f t="shared" si="401"/>
        <v>64</v>
      </c>
      <c r="EE194" s="10">
        <f>SUMIF('BANCO OCT'!$B$2:$B$300,'EDC GENERAL'!$B194,'BANCO OCT'!$E$2:$E$300)</f>
        <v>0</v>
      </c>
      <c r="EF194" s="10">
        <f t="shared" si="290"/>
        <v>-144</v>
      </c>
      <c r="EH194" s="42"/>
      <c r="EI194" s="42"/>
      <c r="EJ194" s="42">
        <f t="shared" si="355"/>
        <v>0</v>
      </c>
      <c r="EK194" s="8">
        <f t="shared" si="402"/>
        <v>13.01</v>
      </c>
      <c r="EL194" s="8">
        <f t="shared" si="276"/>
        <v>0</v>
      </c>
      <c r="EM194" s="8">
        <f t="shared" si="402"/>
        <v>80</v>
      </c>
      <c r="EN194" s="8">
        <f t="shared" si="402"/>
        <v>21.79</v>
      </c>
      <c r="EO194" s="10">
        <f>SUMIF('BANCO NOV'!$B$2:$B$300,'EDC GENERAL'!$B194,'BANCO NOV'!$E$2:$E$300)</f>
        <v>0</v>
      </c>
      <c r="EP194" s="10">
        <f t="shared" si="277"/>
        <v>-101.78999999999999</v>
      </c>
      <c r="ER194" s="42"/>
      <c r="ES194" s="42"/>
      <c r="ET194" s="42">
        <f t="shared" si="278"/>
        <v>0</v>
      </c>
      <c r="EU194" s="8">
        <f t="shared" si="403"/>
        <v>19.78</v>
      </c>
      <c r="EV194" s="8">
        <f t="shared" si="279"/>
        <v>0</v>
      </c>
      <c r="EW194" s="8">
        <f t="shared" si="403"/>
        <v>80</v>
      </c>
      <c r="EX194" s="8">
        <f t="shared" si="403"/>
        <v>62.02</v>
      </c>
      <c r="EY194" s="10">
        <f>SUMIF('BANCO DIC'!$B$2:$B$300,'EDC GENERAL'!$B194,'BANCO DIC'!$E$2:$E$300)</f>
        <v>0</v>
      </c>
      <c r="EZ194" s="10">
        <f t="shared" si="280"/>
        <v>-142.02000000000001</v>
      </c>
      <c r="FB194" s="74"/>
      <c r="FD194" s="24">
        <f t="shared" si="335"/>
        <v>478.79</v>
      </c>
      <c r="FE194" s="24">
        <f t="shared" si="336"/>
        <v>0</v>
      </c>
    </row>
    <row r="195" spans="1:161" outlineLevel="1" x14ac:dyDescent="0.25">
      <c r="A195" s="11" t="s">
        <v>581</v>
      </c>
      <c r="B195" s="74"/>
      <c r="C195" s="66"/>
      <c r="D195" s="12"/>
      <c r="E195" s="12"/>
      <c r="F195" s="63"/>
      <c r="G195" s="74"/>
      <c r="H195" s="74"/>
      <c r="I195" s="63"/>
      <c r="J195" s="66"/>
      <c r="L195" s="66"/>
      <c r="M195" s="12"/>
      <c r="N195" s="12"/>
      <c r="O195" s="63"/>
      <c r="P195" s="74"/>
      <c r="Q195" s="74"/>
      <c r="R195" s="63"/>
      <c r="S195" s="66"/>
      <c r="V195" s="13"/>
      <c r="W195" s="13"/>
      <c r="X195" s="13"/>
      <c r="Y195" s="13"/>
      <c r="Z195" s="13"/>
      <c r="AA195" s="13"/>
      <c r="AC195" s="13"/>
      <c r="AD195" s="8"/>
      <c r="AE195" s="8"/>
      <c r="AF195" s="8"/>
      <c r="AG195" s="8"/>
      <c r="AH195" s="8"/>
      <c r="AI195" s="10">
        <f t="shared" si="382"/>
        <v>0</v>
      </c>
      <c r="AJ195" s="74"/>
      <c r="AL195" s="10">
        <f t="shared" si="383"/>
        <v>0</v>
      </c>
      <c r="AM195" s="10" t="str">
        <f t="shared" si="391"/>
        <v>ACTUAL</v>
      </c>
      <c r="AN195" s="10" t="str">
        <f t="shared" si="391"/>
        <v xml:space="preserve">A PAGAR </v>
      </c>
      <c r="AO195" s="8">
        <v>0</v>
      </c>
      <c r="AP195" s="8">
        <v>0</v>
      </c>
      <c r="AQ195" s="8">
        <v>0</v>
      </c>
      <c r="AR195" s="10">
        <f t="shared" si="404"/>
        <v>0</v>
      </c>
      <c r="AS195" s="10">
        <f>SUMIF(ENERO!$B$2:$B$300,'EDC GENERAL'!$B195,ENERO!$E$2:$E$300)</f>
        <v>0</v>
      </c>
      <c r="AT195" s="10">
        <f t="shared" si="392"/>
        <v>0</v>
      </c>
      <c r="AV195" s="10">
        <f t="shared" si="384"/>
        <v>0</v>
      </c>
      <c r="AW195" s="10" t="str">
        <f t="shared" si="393"/>
        <v>ACTUAL</v>
      </c>
      <c r="AX195" s="10" t="str">
        <f t="shared" si="393"/>
        <v xml:space="preserve">A PAGAR </v>
      </c>
      <c r="AY195" s="8">
        <v>0</v>
      </c>
      <c r="AZ195" s="8">
        <v>0</v>
      </c>
      <c r="BA195" s="8">
        <v>0</v>
      </c>
      <c r="BB195" s="10">
        <f t="shared" si="405"/>
        <v>0</v>
      </c>
      <c r="BC195" s="10">
        <f>SUMIF('BANCO FEB'!$B$2:$B$300,'EDC GENERAL'!$B195,'BANCO FEB'!$E$2:$E$300)</f>
        <v>0</v>
      </c>
      <c r="BD195" s="10">
        <f t="shared" si="394"/>
        <v>0</v>
      </c>
      <c r="BF195" s="10">
        <f t="shared" si="385"/>
        <v>0</v>
      </c>
      <c r="BG195" s="10"/>
      <c r="BH195" s="10"/>
      <c r="BI195" s="8"/>
      <c r="BJ195" s="8">
        <v>0</v>
      </c>
      <c r="BK195" s="8"/>
      <c r="BL195" s="10"/>
      <c r="BM195" s="10">
        <f>SUMIF(ENERO!$B$2:$B$300,'EDC GENERAL'!$B195,ENERO!$E$2:$E$300)</f>
        <v>0</v>
      </c>
      <c r="BN195" s="10">
        <f t="shared" si="386"/>
        <v>0</v>
      </c>
      <c r="BP195" s="10">
        <f t="shared" si="387"/>
        <v>0</v>
      </c>
      <c r="BQ195" s="10"/>
      <c r="BR195" s="10"/>
      <c r="BS195" s="8"/>
      <c r="BT195" s="8">
        <v>0</v>
      </c>
      <c r="BU195" s="8">
        <v>0</v>
      </c>
      <c r="BV195" s="10">
        <f t="shared" si="406"/>
        <v>0</v>
      </c>
      <c r="BW195" s="10">
        <f>SUMIF('BANCO ABR'!$B$2:$B$300,'EDC GENERAL'!$B195,'BANCO ABR'!$E$2:$E$300)</f>
        <v>0</v>
      </c>
      <c r="BX195" s="10">
        <f t="shared" si="395"/>
        <v>0</v>
      </c>
      <c r="BZ195" s="10">
        <f t="shared" si="388"/>
        <v>0</v>
      </c>
      <c r="CA195" s="10"/>
      <c r="CB195" s="10"/>
      <c r="CC195" s="8">
        <v>0</v>
      </c>
      <c r="CD195" s="8">
        <v>0</v>
      </c>
      <c r="CE195" s="8">
        <v>0</v>
      </c>
      <c r="CF195" s="10">
        <f t="shared" si="407"/>
        <v>0</v>
      </c>
      <c r="CG195" s="10">
        <f>SUMIF('BANCO MAY'!$B$2:$B$300,'EDC GENERAL'!$B195,'BANCO MAY'!$E$2:$E$300)</f>
        <v>0</v>
      </c>
      <c r="CH195" s="10">
        <f t="shared" si="396"/>
        <v>0</v>
      </c>
      <c r="CJ195" s="10">
        <f t="shared" si="389"/>
        <v>0</v>
      </c>
      <c r="CK195" s="10"/>
      <c r="CL195" s="10"/>
      <c r="CM195" s="8">
        <v>0</v>
      </c>
      <c r="CN195" s="8">
        <v>0</v>
      </c>
      <c r="CO195" s="8">
        <v>0</v>
      </c>
      <c r="CP195" s="10">
        <f t="shared" si="408"/>
        <v>0</v>
      </c>
      <c r="CQ195" s="10">
        <f>SUMIF('BANCO JUN'!$B$2:$B$300,'EDC GENERAL'!$B195,'BANCO JUN'!$E$2:$E$300)</f>
        <v>0</v>
      </c>
      <c r="CR195" s="10">
        <f t="shared" si="397"/>
        <v>0</v>
      </c>
      <c r="CT195" s="10">
        <f t="shared" si="390"/>
        <v>0</v>
      </c>
      <c r="CU195" s="10"/>
      <c r="CV195" s="10"/>
      <c r="CW195" s="8">
        <v>0</v>
      </c>
      <c r="CX195" s="8">
        <v>0</v>
      </c>
      <c r="CY195" s="8">
        <v>0</v>
      </c>
      <c r="CZ195" s="10">
        <f t="shared" si="409"/>
        <v>0</v>
      </c>
      <c r="DA195" s="10">
        <f>SUMIF('BANCO JUL'!$B$2:$B$300,'EDC GENERAL'!$B195,'BANCO JUL'!$E$2:$E$300)</f>
        <v>0</v>
      </c>
      <c r="DB195" s="10">
        <f t="shared" si="398"/>
        <v>0</v>
      </c>
      <c r="DD195" s="10"/>
      <c r="DE195" s="42"/>
      <c r="DF195" s="42"/>
      <c r="DG195" s="8">
        <f t="shared" si="399"/>
        <v>15</v>
      </c>
      <c r="DH195" s="8">
        <f t="shared" si="331"/>
        <v>0</v>
      </c>
      <c r="DI195" s="8">
        <f t="shared" si="399"/>
        <v>80</v>
      </c>
      <c r="DJ195" s="8">
        <f t="shared" si="399"/>
        <v>17</v>
      </c>
      <c r="DK195" s="10">
        <f>SUMIF('BANCO AGO'!$B$2:$B$300,'EDC GENERAL'!$B195,'BANCO AGO'!$E$2:$E$300)</f>
        <v>0</v>
      </c>
      <c r="DL195" s="10">
        <f t="shared" si="288"/>
        <v>-97</v>
      </c>
      <c r="DN195" s="42">
        <f t="shared" si="332"/>
        <v>0</v>
      </c>
      <c r="DO195" s="42"/>
      <c r="DP195" s="42">
        <f t="shared" si="333"/>
        <v>0</v>
      </c>
      <c r="DQ195" s="8">
        <f t="shared" si="400"/>
        <v>16</v>
      </c>
      <c r="DR195" s="8">
        <f t="shared" si="281"/>
        <v>0</v>
      </c>
      <c r="DS195" s="8">
        <f t="shared" si="400"/>
        <v>80</v>
      </c>
      <c r="DT195" s="8">
        <f t="shared" si="400"/>
        <v>63</v>
      </c>
      <c r="DU195" s="10">
        <f>SUMIF('BANCO SEP'!$B$2:$B$300,'EDC GENERAL'!$B195,'BANCO SEP'!$E$2:$E$300)</f>
        <v>0</v>
      </c>
      <c r="DV195" s="10">
        <f t="shared" si="282"/>
        <v>-143</v>
      </c>
      <c r="DX195" s="42"/>
      <c r="DY195" s="42"/>
      <c r="DZ195" s="42">
        <f t="shared" si="313"/>
        <v>0</v>
      </c>
      <c r="EA195" s="8">
        <f t="shared" si="401"/>
        <v>15</v>
      </c>
      <c r="EB195" s="8">
        <f t="shared" si="289"/>
        <v>0</v>
      </c>
      <c r="EC195" s="8">
        <f t="shared" si="401"/>
        <v>80</v>
      </c>
      <c r="ED195" s="8">
        <f t="shared" si="401"/>
        <v>64</v>
      </c>
      <c r="EE195" s="10">
        <f>SUMIF('BANCO OCT'!$B$2:$B$300,'EDC GENERAL'!$B195,'BANCO OCT'!$E$2:$E$300)</f>
        <v>0</v>
      </c>
      <c r="EF195" s="10">
        <f t="shared" si="290"/>
        <v>-144</v>
      </c>
      <c r="EH195" s="42"/>
      <c r="EI195" s="42"/>
      <c r="EJ195" s="42">
        <f t="shared" si="355"/>
        <v>0</v>
      </c>
      <c r="EK195" s="8">
        <f t="shared" si="402"/>
        <v>13.01</v>
      </c>
      <c r="EL195" s="8">
        <f t="shared" si="276"/>
        <v>0</v>
      </c>
      <c r="EM195" s="8">
        <f t="shared" si="402"/>
        <v>80</v>
      </c>
      <c r="EN195" s="8">
        <f t="shared" si="402"/>
        <v>21.79</v>
      </c>
      <c r="EO195" s="10">
        <f>SUMIF('BANCO NOV'!$B$2:$B$300,'EDC GENERAL'!$B195,'BANCO NOV'!$E$2:$E$300)</f>
        <v>0</v>
      </c>
      <c r="EP195" s="10">
        <f t="shared" si="277"/>
        <v>-101.78999999999999</v>
      </c>
      <c r="ER195" s="42"/>
      <c r="ES195" s="42"/>
      <c r="ET195" s="42">
        <f t="shared" si="278"/>
        <v>0</v>
      </c>
      <c r="EU195" s="8">
        <f t="shared" si="403"/>
        <v>19.78</v>
      </c>
      <c r="EV195" s="8">
        <f t="shared" si="279"/>
        <v>0</v>
      </c>
      <c r="EW195" s="8">
        <f t="shared" si="403"/>
        <v>80</v>
      </c>
      <c r="EX195" s="8">
        <f t="shared" si="403"/>
        <v>62.02</v>
      </c>
      <c r="EY195" s="10">
        <f>SUMIF('BANCO DIC'!$B$2:$B$300,'EDC GENERAL'!$B195,'BANCO DIC'!$E$2:$E$300)</f>
        <v>0</v>
      </c>
      <c r="EZ195" s="10">
        <f t="shared" si="280"/>
        <v>-142.02000000000001</v>
      </c>
      <c r="FB195" s="74"/>
      <c r="FD195" s="24">
        <f t="shared" si="335"/>
        <v>478.79</v>
      </c>
      <c r="FE195" s="24">
        <f t="shared" si="336"/>
        <v>0</v>
      </c>
    </row>
    <row r="196" spans="1:161" outlineLevel="1" x14ac:dyDescent="0.25">
      <c r="A196" s="11" t="s">
        <v>582</v>
      </c>
      <c r="B196" s="74"/>
      <c r="C196" s="66"/>
      <c r="D196" s="12"/>
      <c r="E196" s="12"/>
      <c r="F196" s="63"/>
      <c r="G196" s="74"/>
      <c r="H196" s="74"/>
      <c r="I196" s="63"/>
      <c r="J196" s="66"/>
      <c r="L196" s="66"/>
      <c r="M196" s="12"/>
      <c r="N196" s="12"/>
      <c r="O196" s="63"/>
      <c r="P196" s="74"/>
      <c r="Q196" s="74"/>
      <c r="R196" s="63"/>
      <c r="S196" s="66"/>
      <c r="V196" s="13"/>
      <c r="W196" s="13"/>
      <c r="X196" s="13"/>
      <c r="Y196" s="13"/>
      <c r="Z196" s="13"/>
      <c r="AA196" s="13"/>
      <c r="AC196" s="13"/>
      <c r="AD196" s="8"/>
      <c r="AE196" s="8"/>
      <c r="AF196" s="8"/>
      <c r="AG196" s="8"/>
      <c r="AH196" s="8"/>
      <c r="AI196" s="10">
        <f t="shared" si="382"/>
        <v>0</v>
      </c>
      <c r="AJ196" s="74"/>
      <c r="AL196" s="10">
        <f t="shared" si="383"/>
        <v>0</v>
      </c>
      <c r="AM196" s="10" t="str">
        <f t="shared" si="391"/>
        <v>ACTUAL</v>
      </c>
      <c r="AN196" s="10" t="str">
        <f t="shared" si="391"/>
        <v xml:space="preserve">A PAGAR </v>
      </c>
      <c r="AO196" s="8">
        <v>0</v>
      </c>
      <c r="AP196" s="8">
        <v>0</v>
      </c>
      <c r="AQ196" s="8">
        <v>0</v>
      </c>
      <c r="AR196" s="10">
        <f t="shared" si="404"/>
        <v>0</v>
      </c>
      <c r="AS196" s="10">
        <f>SUMIF(ENERO!$B$2:$B$300,'EDC GENERAL'!$B196,ENERO!$E$2:$E$300)</f>
        <v>0</v>
      </c>
      <c r="AT196" s="10">
        <f t="shared" si="392"/>
        <v>0</v>
      </c>
      <c r="AV196" s="10">
        <f t="shared" si="384"/>
        <v>0</v>
      </c>
      <c r="AW196" s="10" t="str">
        <f t="shared" si="393"/>
        <v>ACTUAL</v>
      </c>
      <c r="AX196" s="10" t="str">
        <f t="shared" si="393"/>
        <v xml:space="preserve">A PAGAR </v>
      </c>
      <c r="AY196" s="8">
        <v>0</v>
      </c>
      <c r="AZ196" s="8">
        <v>0</v>
      </c>
      <c r="BA196" s="8">
        <v>0</v>
      </c>
      <c r="BB196" s="10">
        <f t="shared" si="405"/>
        <v>0</v>
      </c>
      <c r="BC196" s="10">
        <f>SUMIF('BANCO FEB'!$B$2:$B$300,'EDC GENERAL'!$B196,'BANCO FEB'!$E$2:$E$300)</f>
        <v>0</v>
      </c>
      <c r="BD196" s="10">
        <f t="shared" si="394"/>
        <v>0</v>
      </c>
      <c r="BF196" s="10">
        <f t="shared" si="385"/>
        <v>0</v>
      </c>
      <c r="BG196" s="10"/>
      <c r="BH196" s="10"/>
      <c r="BI196" s="8"/>
      <c r="BJ196" s="8">
        <v>0</v>
      </c>
      <c r="BK196" s="8"/>
      <c r="BL196" s="10"/>
      <c r="BM196" s="10">
        <f>SUMIF(ENERO!$B$2:$B$300,'EDC GENERAL'!$B196,ENERO!$E$2:$E$300)</f>
        <v>0</v>
      </c>
      <c r="BN196" s="10">
        <f t="shared" si="386"/>
        <v>0</v>
      </c>
      <c r="BP196" s="10">
        <f t="shared" si="387"/>
        <v>0</v>
      </c>
      <c r="BQ196" s="10"/>
      <c r="BR196" s="10"/>
      <c r="BS196" s="8"/>
      <c r="BT196" s="8">
        <v>0</v>
      </c>
      <c r="BU196" s="8">
        <v>0</v>
      </c>
      <c r="BV196" s="10">
        <f t="shared" si="406"/>
        <v>0</v>
      </c>
      <c r="BW196" s="10">
        <f>SUMIF('BANCO ABR'!$B$2:$B$300,'EDC GENERAL'!$B196,'BANCO ABR'!$E$2:$E$300)</f>
        <v>0</v>
      </c>
      <c r="BX196" s="10">
        <f t="shared" si="395"/>
        <v>0</v>
      </c>
      <c r="BZ196" s="10">
        <f t="shared" si="388"/>
        <v>0</v>
      </c>
      <c r="CA196" s="10"/>
      <c r="CB196" s="10"/>
      <c r="CC196" s="8">
        <v>0</v>
      </c>
      <c r="CD196" s="8">
        <v>0</v>
      </c>
      <c r="CE196" s="8">
        <v>0</v>
      </c>
      <c r="CF196" s="10">
        <f t="shared" si="407"/>
        <v>0</v>
      </c>
      <c r="CG196" s="10">
        <f>SUMIF('BANCO MAY'!$B$2:$B$300,'EDC GENERAL'!$B196,'BANCO MAY'!$E$2:$E$300)</f>
        <v>0</v>
      </c>
      <c r="CH196" s="10">
        <f t="shared" si="396"/>
        <v>0</v>
      </c>
      <c r="CJ196" s="10">
        <f t="shared" si="389"/>
        <v>0</v>
      </c>
      <c r="CK196" s="10"/>
      <c r="CL196" s="10"/>
      <c r="CM196" s="8">
        <v>0</v>
      </c>
      <c r="CN196" s="8">
        <v>0</v>
      </c>
      <c r="CO196" s="8">
        <v>0</v>
      </c>
      <c r="CP196" s="10">
        <f t="shared" si="408"/>
        <v>0</v>
      </c>
      <c r="CQ196" s="10">
        <f>SUMIF('BANCO JUN'!$B$2:$B$300,'EDC GENERAL'!$B196,'BANCO JUN'!$E$2:$E$300)</f>
        <v>0</v>
      </c>
      <c r="CR196" s="10">
        <f t="shared" si="397"/>
        <v>0</v>
      </c>
      <c r="CT196" s="10">
        <f t="shared" si="390"/>
        <v>0</v>
      </c>
      <c r="CU196" s="10"/>
      <c r="CV196" s="10"/>
      <c r="CW196" s="8">
        <v>0</v>
      </c>
      <c r="CX196" s="8">
        <v>0</v>
      </c>
      <c r="CY196" s="8">
        <v>0</v>
      </c>
      <c r="CZ196" s="10">
        <f t="shared" si="409"/>
        <v>0</v>
      </c>
      <c r="DA196" s="10">
        <f>SUMIF('BANCO JUL'!$B$2:$B$300,'EDC GENERAL'!$B196,'BANCO JUL'!$E$2:$E$300)</f>
        <v>0</v>
      </c>
      <c r="DB196" s="10">
        <f t="shared" si="398"/>
        <v>0</v>
      </c>
      <c r="DD196" s="10"/>
      <c r="DE196" s="42"/>
      <c r="DF196" s="42"/>
      <c r="DG196" s="8">
        <f t="shared" si="399"/>
        <v>15</v>
      </c>
      <c r="DH196" s="8">
        <f t="shared" si="331"/>
        <v>0</v>
      </c>
      <c r="DI196" s="8">
        <f t="shared" si="399"/>
        <v>80</v>
      </c>
      <c r="DJ196" s="8">
        <f t="shared" si="399"/>
        <v>17</v>
      </c>
      <c r="DK196" s="10">
        <f>SUMIF('BANCO AGO'!$B$2:$B$300,'EDC GENERAL'!$B196,'BANCO AGO'!$E$2:$E$300)</f>
        <v>0</v>
      </c>
      <c r="DL196" s="10">
        <f t="shared" si="288"/>
        <v>-97</v>
      </c>
      <c r="DN196" s="42">
        <f t="shared" si="332"/>
        <v>0</v>
      </c>
      <c r="DO196" s="42"/>
      <c r="DP196" s="42">
        <f t="shared" si="333"/>
        <v>0</v>
      </c>
      <c r="DQ196" s="8">
        <f t="shared" si="400"/>
        <v>16</v>
      </c>
      <c r="DR196" s="8">
        <f t="shared" si="281"/>
        <v>0</v>
      </c>
      <c r="DS196" s="8">
        <f t="shared" si="400"/>
        <v>80</v>
      </c>
      <c r="DT196" s="8">
        <f t="shared" si="400"/>
        <v>63</v>
      </c>
      <c r="DU196" s="10">
        <f>SUMIF('BANCO SEP'!$B$2:$B$300,'EDC GENERAL'!$B196,'BANCO SEP'!$E$2:$E$300)</f>
        <v>0</v>
      </c>
      <c r="DV196" s="10">
        <f t="shared" si="282"/>
        <v>-143</v>
      </c>
      <c r="DX196" s="42"/>
      <c r="DY196" s="42"/>
      <c r="DZ196" s="42">
        <f t="shared" si="313"/>
        <v>0</v>
      </c>
      <c r="EA196" s="8">
        <f t="shared" si="401"/>
        <v>15</v>
      </c>
      <c r="EB196" s="8">
        <f t="shared" si="289"/>
        <v>0</v>
      </c>
      <c r="EC196" s="8">
        <f t="shared" si="401"/>
        <v>80</v>
      </c>
      <c r="ED196" s="8">
        <f t="shared" si="401"/>
        <v>64</v>
      </c>
      <c r="EE196" s="10">
        <f>SUMIF('BANCO OCT'!$B$2:$B$300,'EDC GENERAL'!$B196,'BANCO OCT'!$E$2:$E$300)</f>
        <v>0</v>
      </c>
      <c r="EF196" s="10">
        <f t="shared" si="290"/>
        <v>-144</v>
      </c>
      <c r="EH196" s="42"/>
      <c r="EI196" s="42"/>
      <c r="EJ196" s="42">
        <f t="shared" si="355"/>
        <v>0</v>
      </c>
      <c r="EK196" s="8">
        <f t="shared" si="402"/>
        <v>13.01</v>
      </c>
      <c r="EL196" s="8">
        <f t="shared" si="276"/>
        <v>0</v>
      </c>
      <c r="EM196" s="8">
        <f t="shared" si="402"/>
        <v>80</v>
      </c>
      <c r="EN196" s="8">
        <f t="shared" si="402"/>
        <v>21.79</v>
      </c>
      <c r="EO196" s="10">
        <f>SUMIF('BANCO NOV'!$B$2:$B$300,'EDC GENERAL'!$B196,'BANCO NOV'!$E$2:$E$300)</f>
        <v>0</v>
      </c>
      <c r="EP196" s="10">
        <f t="shared" si="277"/>
        <v>-101.78999999999999</v>
      </c>
      <c r="ER196" s="42"/>
      <c r="ES196" s="42"/>
      <c r="ET196" s="42">
        <f t="shared" si="278"/>
        <v>0</v>
      </c>
      <c r="EU196" s="8">
        <f t="shared" si="403"/>
        <v>19.78</v>
      </c>
      <c r="EV196" s="8">
        <f t="shared" si="279"/>
        <v>0</v>
      </c>
      <c r="EW196" s="8">
        <f t="shared" si="403"/>
        <v>80</v>
      </c>
      <c r="EX196" s="8">
        <f t="shared" si="403"/>
        <v>62.02</v>
      </c>
      <c r="EY196" s="10">
        <f>SUMIF('BANCO DIC'!$B$2:$B$300,'EDC GENERAL'!$B196,'BANCO DIC'!$E$2:$E$300)</f>
        <v>0</v>
      </c>
      <c r="EZ196" s="10">
        <f t="shared" si="280"/>
        <v>-142.02000000000001</v>
      </c>
      <c r="FB196" s="74"/>
      <c r="FD196" s="24">
        <f t="shared" si="335"/>
        <v>478.79</v>
      </c>
      <c r="FE196" s="24">
        <f t="shared" si="336"/>
        <v>0</v>
      </c>
    </row>
    <row r="197" spans="1:161" outlineLevel="1" x14ac:dyDescent="0.25">
      <c r="A197" s="11" t="s">
        <v>572</v>
      </c>
      <c r="B197" s="74"/>
      <c r="C197" s="66"/>
      <c r="D197" s="12"/>
      <c r="E197" s="12"/>
      <c r="F197" s="63"/>
      <c r="G197" s="74"/>
      <c r="H197" s="74"/>
      <c r="I197" s="63"/>
      <c r="J197" s="66"/>
      <c r="L197" s="66"/>
      <c r="M197" s="12"/>
      <c r="N197" s="12"/>
      <c r="O197" s="63"/>
      <c r="P197" s="74"/>
      <c r="Q197" s="74"/>
      <c r="R197" s="63"/>
      <c r="S197" s="66"/>
      <c r="V197" s="13"/>
      <c r="W197" s="13"/>
      <c r="X197" s="13"/>
      <c r="Y197" s="13"/>
      <c r="Z197" s="13"/>
      <c r="AA197" s="13"/>
      <c r="AC197" s="13"/>
      <c r="AD197" s="8"/>
      <c r="AE197" s="8"/>
      <c r="AF197" s="8"/>
      <c r="AG197" s="8"/>
      <c r="AH197" s="8"/>
      <c r="AI197" s="10">
        <f t="shared" si="382"/>
        <v>0</v>
      </c>
      <c r="AJ197" s="74"/>
      <c r="AL197" s="10">
        <f t="shared" si="383"/>
        <v>0</v>
      </c>
      <c r="AM197" s="10" t="str">
        <f t="shared" si="391"/>
        <v>ACTUAL</v>
      </c>
      <c r="AN197" s="10" t="str">
        <f t="shared" si="391"/>
        <v xml:space="preserve">A PAGAR </v>
      </c>
      <c r="AO197" s="8">
        <v>0</v>
      </c>
      <c r="AP197" s="8">
        <v>0</v>
      </c>
      <c r="AQ197" s="8">
        <v>0</v>
      </c>
      <c r="AR197" s="10">
        <f t="shared" si="404"/>
        <v>0</v>
      </c>
      <c r="AS197" s="10">
        <f>SUMIF(ENERO!$B$2:$B$300,'EDC GENERAL'!$B197,ENERO!$E$2:$E$300)</f>
        <v>0</v>
      </c>
      <c r="AT197" s="10">
        <f t="shared" si="392"/>
        <v>0</v>
      </c>
      <c r="AV197" s="10">
        <f t="shared" si="384"/>
        <v>0</v>
      </c>
      <c r="AW197" s="10" t="str">
        <f t="shared" si="393"/>
        <v>ACTUAL</v>
      </c>
      <c r="AX197" s="10" t="str">
        <f t="shared" si="393"/>
        <v xml:space="preserve">A PAGAR </v>
      </c>
      <c r="AY197" s="8">
        <v>0</v>
      </c>
      <c r="AZ197" s="8">
        <v>0</v>
      </c>
      <c r="BA197" s="8">
        <v>0</v>
      </c>
      <c r="BB197" s="10">
        <f t="shared" si="405"/>
        <v>0</v>
      </c>
      <c r="BC197" s="10">
        <f>SUMIF('BANCO FEB'!$B$2:$B$300,'EDC GENERAL'!$B197,'BANCO FEB'!$E$2:$E$300)</f>
        <v>0</v>
      </c>
      <c r="BD197" s="10">
        <f t="shared" si="394"/>
        <v>0</v>
      </c>
      <c r="BF197" s="10">
        <f t="shared" si="385"/>
        <v>0</v>
      </c>
      <c r="BG197" s="10"/>
      <c r="BH197" s="10"/>
      <c r="BI197" s="8"/>
      <c r="BJ197" s="8">
        <v>0</v>
      </c>
      <c r="BK197" s="8"/>
      <c r="BL197" s="10"/>
      <c r="BM197" s="10">
        <f>SUMIF('BANCO MAR'!$B$2:$B$300,'EDC GENERAL'!$B197,'BANCO MAR'!$E$2:$E$300)</f>
        <v>0</v>
      </c>
      <c r="BN197" s="10">
        <f t="shared" si="386"/>
        <v>0</v>
      </c>
      <c r="BP197" s="10">
        <f t="shared" si="387"/>
        <v>0</v>
      </c>
      <c r="BQ197" s="10"/>
      <c r="BR197" s="10"/>
      <c r="BS197" s="8"/>
      <c r="BT197" s="8">
        <v>0</v>
      </c>
      <c r="BU197" s="8">
        <v>0</v>
      </c>
      <c r="BV197" s="10">
        <f t="shared" si="406"/>
        <v>0</v>
      </c>
      <c r="BW197" s="10">
        <f>SUMIF('BANCO ABR'!$B$2:$B$300,'EDC GENERAL'!$B197,'BANCO ABR'!$E$2:$E$300)</f>
        <v>0</v>
      </c>
      <c r="BX197" s="10">
        <f t="shared" si="395"/>
        <v>0</v>
      </c>
      <c r="BZ197" s="10">
        <f t="shared" si="388"/>
        <v>0</v>
      </c>
      <c r="CA197" s="10"/>
      <c r="CB197" s="10"/>
      <c r="CC197" s="8">
        <v>0</v>
      </c>
      <c r="CD197" s="8">
        <v>0</v>
      </c>
      <c r="CE197" s="8">
        <v>0</v>
      </c>
      <c r="CF197" s="10">
        <f t="shared" si="407"/>
        <v>0</v>
      </c>
      <c r="CG197" s="10">
        <f>SUMIF('BANCO MAY'!$B$2:$B$300,'EDC GENERAL'!$B197,'BANCO MAY'!$E$2:$E$300)</f>
        <v>0</v>
      </c>
      <c r="CH197" s="10">
        <f t="shared" si="396"/>
        <v>0</v>
      </c>
      <c r="CJ197" s="10">
        <f t="shared" si="389"/>
        <v>0</v>
      </c>
      <c r="CK197" s="10"/>
      <c r="CL197" s="10"/>
      <c r="CM197" s="8">
        <v>0</v>
      </c>
      <c r="CN197" s="8">
        <v>0</v>
      </c>
      <c r="CO197" s="8">
        <v>0</v>
      </c>
      <c r="CP197" s="10">
        <f t="shared" si="408"/>
        <v>0</v>
      </c>
      <c r="CQ197" s="10">
        <f>SUMIF('BANCO JUN'!$B$2:$B$300,'EDC GENERAL'!$B197,'BANCO JUN'!$E$2:$E$300)</f>
        <v>0</v>
      </c>
      <c r="CR197" s="10">
        <f t="shared" si="397"/>
        <v>0</v>
      </c>
      <c r="CT197" s="10">
        <f t="shared" si="390"/>
        <v>0</v>
      </c>
      <c r="CU197" s="10"/>
      <c r="CV197" s="10"/>
      <c r="CW197" s="8">
        <v>0</v>
      </c>
      <c r="CX197" s="8">
        <v>0</v>
      </c>
      <c r="CY197" s="8">
        <v>0</v>
      </c>
      <c r="CZ197" s="10">
        <f t="shared" si="409"/>
        <v>0</v>
      </c>
      <c r="DA197" s="10">
        <f>SUMIF('BANCO JUL'!$B$2:$B$300,'EDC GENERAL'!$B197,'BANCO JUL'!$E$2:$E$300)</f>
        <v>0</v>
      </c>
      <c r="DB197" s="10">
        <f t="shared" si="398"/>
        <v>0</v>
      </c>
      <c r="DD197" s="10"/>
      <c r="DE197" s="42"/>
      <c r="DF197" s="42"/>
      <c r="DG197" s="8">
        <f t="shared" si="399"/>
        <v>15</v>
      </c>
      <c r="DH197" s="8">
        <f t="shared" si="331"/>
        <v>0</v>
      </c>
      <c r="DI197" s="8">
        <f t="shared" si="399"/>
        <v>80</v>
      </c>
      <c r="DJ197" s="8">
        <f t="shared" si="399"/>
        <v>17</v>
      </c>
      <c r="DK197" s="10">
        <f>SUMIF('BANCO AGO'!$B$2:$B$300,'EDC GENERAL'!$B197,'BANCO AGO'!$E$2:$E$300)</f>
        <v>0</v>
      </c>
      <c r="DL197" s="10">
        <f t="shared" si="288"/>
        <v>-97</v>
      </c>
      <c r="DN197" s="42">
        <f t="shared" si="332"/>
        <v>0</v>
      </c>
      <c r="DO197" s="42"/>
      <c r="DP197" s="42">
        <f t="shared" si="333"/>
        <v>0</v>
      </c>
      <c r="DQ197" s="8">
        <f t="shared" si="400"/>
        <v>16</v>
      </c>
      <c r="DR197" s="8">
        <f t="shared" si="281"/>
        <v>0</v>
      </c>
      <c r="DS197" s="8">
        <f t="shared" si="400"/>
        <v>80</v>
      </c>
      <c r="DT197" s="8">
        <f t="shared" si="400"/>
        <v>63</v>
      </c>
      <c r="DU197" s="10">
        <f>SUMIF('BANCO SEP'!$B$2:$B$300,'EDC GENERAL'!$B197,'BANCO SEP'!$E$2:$E$300)</f>
        <v>0</v>
      </c>
      <c r="DV197" s="10">
        <f t="shared" si="282"/>
        <v>-143</v>
      </c>
      <c r="DX197" s="42"/>
      <c r="DY197" s="42"/>
      <c r="DZ197" s="42">
        <f t="shared" si="313"/>
        <v>0</v>
      </c>
      <c r="EA197" s="8">
        <f t="shared" si="401"/>
        <v>15</v>
      </c>
      <c r="EB197" s="8">
        <f t="shared" si="289"/>
        <v>0</v>
      </c>
      <c r="EC197" s="8">
        <f t="shared" si="401"/>
        <v>80</v>
      </c>
      <c r="ED197" s="8">
        <f t="shared" si="401"/>
        <v>64</v>
      </c>
      <c r="EE197" s="10">
        <f>SUMIF('BANCO OCT'!$B$2:$B$300,'EDC GENERAL'!$B197,'BANCO OCT'!$E$2:$E$300)</f>
        <v>0</v>
      </c>
      <c r="EF197" s="10">
        <f t="shared" si="290"/>
        <v>-144</v>
      </c>
      <c r="EH197" s="42"/>
      <c r="EI197" s="42"/>
      <c r="EJ197" s="42">
        <f t="shared" si="355"/>
        <v>0</v>
      </c>
      <c r="EK197" s="8">
        <f t="shared" si="402"/>
        <v>13.01</v>
      </c>
      <c r="EL197" s="8">
        <f t="shared" si="276"/>
        <v>0</v>
      </c>
      <c r="EM197" s="8">
        <f t="shared" si="402"/>
        <v>80</v>
      </c>
      <c r="EN197" s="8">
        <f t="shared" si="402"/>
        <v>21.79</v>
      </c>
      <c r="EO197" s="10">
        <f>SUMIF('BANCO NOV'!$B$2:$B$300,'EDC GENERAL'!$B197,'BANCO NOV'!$E$2:$E$300)</f>
        <v>0</v>
      </c>
      <c r="EP197" s="10">
        <f t="shared" si="277"/>
        <v>-101.78999999999999</v>
      </c>
      <c r="ER197" s="42"/>
      <c r="ES197" s="42"/>
      <c r="ET197" s="42">
        <f t="shared" si="278"/>
        <v>0</v>
      </c>
      <c r="EU197" s="8">
        <f t="shared" si="403"/>
        <v>19.78</v>
      </c>
      <c r="EV197" s="8">
        <f t="shared" si="279"/>
        <v>0</v>
      </c>
      <c r="EW197" s="8">
        <f t="shared" si="403"/>
        <v>80</v>
      </c>
      <c r="EX197" s="8">
        <f t="shared" si="403"/>
        <v>62.02</v>
      </c>
      <c r="EY197" s="10">
        <f>SUMIF('BANCO DIC'!$B$2:$B$300,'EDC GENERAL'!$B197,'BANCO DIC'!$E$2:$E$300)</f>
        <v>0</v>
      </c>
      <c r="EZ197" s="10">
        <f t="shared" si="280"/>
        <v>-142.02000000000001</v>
      </c>
      <c r="FB197" s="74"/>
      <c r="FD197" s="24">
        <f t="shared" si="335"/>
        <v>478.79</v>
      </c>
      <c r="FE197" s="24">
        <f t="shared" si="336"/>
        <v>0</v>
      </c>
    </row>
    <row r="198" spans="1:161" outlineLevel="1" x14ac:dyDescent="0.25">
      <c r="A198" s="11" t="s">
        <v>573</v>
      </c>
      <c r="B198" s="74"/>
      <c r="C198" s="66"/>
      <c r="D198" s="12"/>
      <c r="E198" s="12"/>
      <c r="F198" s="63"/>
      <c r="G198" s="74"/>
      <c r="H198" s="74"/>
      <c r="I198" s="63"/>
      <c r="J198" s="66"/>
      <c r="L198" s="66"/>
      <c r="M198" s="12"/>
      <c r="N198" s="12"/>
      <c r="O198" s="63"/>
      <c r="P198" s="74"/>
      <c r="Q198" s="74"/>
      <c r="R198" s="63"/>
      <c r="S198" s="66"/>
      <c r="V198" s="13"/>
      <c r="W198" s="13"/>
      <c r="X198" s="13"/>
      <c r="Y198" s="13"/>
      <c r="Z198" s="13"/>
      <c r="AA198" s="13"/>
      <c r="AC198" s="13"/>
      <c r="AD198" s="8"/>
      <c r="AE198" s="8"/>
      <c r="AF198" s="8"/>
      <c r="AG198" s="8"/>
      <c r="AH198" s="8"/>
      <c r="AI198" s="10">
        <f t="shared" si="382"/>
        <v>0</v>
      </c>
      <c r="AJ198" s="74"/>
      <c r="AL198" s="10">
        <f t="shared" si="383"/>
        <v>0</v>
      </c>
      <c r="AM198" s="10" t="str">
        <f t="shared" si="391"/>
        <v>ACTUAL</v>
      </c>
      <c r="AN198" s="10" t="str">
        <f t="shared" si="391"/>
        <v xml:space="preserve">A PAGAR </v>
      </c>
      <c r="AO198" s="8">
        <v>0</v>
      </c>
      <c r="AP198" s="8">
        <v>0</v>
      </c>
      <c r="AQ198" s="8">
        <v>0</v>
      </c>
      <c r="AR198" s="10">
        <f t="shared" si="404"/>
        <v>0</v>
      </c>
      <c r="AS198" s="10">
        <f>SUMIF(ENERO!$B$2:$B$300,'EDC GENERAL'!$B198,ENERO!$E$2:$E$300)</f>
        <v>0</v>
      </c>
      <c r="AT198" s="10">
        <f t="shared" si="392"/>
        <v>0</v>
      </c>
      <c r="AV198" s="10">
        <f t="shared" si="384"/>
        <v>0</v>
      </c>
      <c r="AW198" s="10" t="str">
        <f t="shared" si="393"/>
        <v>ACTUAL</v>
      </c>
      <c r="AX198" s="10" t="str">
        <f t="shared" si="393"/>
        <v xml:space="preserve">A PAGAR </v>
      </c>
      <c r="AY198" s="8">
        <v>0</v>
      </c>
      <c r="AZ198" s="8">
        <v>0</v>
      </c>
      <c r="BA198" s="8">
        <v>0</v>
      </c>
      <c r="BB198" s="10">
        <f t="shared" si="405"/>
        <v>0</v>
      </c>
      <c r="BC198" s="10">
        <f>SUMIF('BANCO FEB'!$B$2:$B$300,'EDC GENERAL'!$B198,'BANCO FEB'!$E$2:$E$300)</f>
        <v>0</v>
      </c>
      <c r="BD198" s="10">
        <f t="shared" si="394"/>
        <v>0</v>
      </c>
      <c r="BF198" s="10">
        <f t="shared" si="385"/>
        <v>0</v>
      </c>
      <c r="BG198" s="10"/>
      <c r="BH198" s="10"/>
      <c r="BI198" s="8"/>
      <c r="BJ198" s="8">
        <v>0</v>
      </c>
      <c r="BK198" s="8"/>
      <c r="BL198" s="10"/>
      <c r="BM198" s="10">
        <f>SUMIF('BANCO MAR'!$B$2:$B$300,'EDC GENERAL'!$B198,'BANCO MAR'!$E$2:$E$300)</f>
        <v>0</v>
      </c>
      <c r="BN198" s="10">
        <f t="shared" si="386"/>
        <v>0</v>
      </c>
      <c r="BP198" s="10">
        <f t="shared" si="387"/>
        <v>0</v>
      </c>
      <c r="BQ198" s="10"/>
      <c r="BR198" s="10"/>
      <c r="BS198" s="8"/>
      <c r="BT198" s="8">
        <v>0</v>
      </c>
      <c r="BU198" s="8">
        <v>0</v>
      </c>
      <c r="BV198" s="10">
        <f t="shared" si="406"/>
        <v>0</v>
      </c>
      <c r="BW198" s="10">
        <f>SUMIF('BANCO ABR'!$B$2:$B$300,'EDC GENERAL'!$B198,'BANCO ABR'!$E$2:$E$300)</f>
        <v>0</v>
      </c>
      <c r="BX198" s="10">
        <f t="shared" si="395"/>
        <v>0</v>
      </c>
      <c r="BZ198" s="10">
        <f t="shared" si="388"/>
        <v>0</v>
      </c>
      <c r="CA198" s="10"/>
      <c r="CB198" s="10"/>
      <c r="CC198" s="8">
        <v>0</v>
      </c>
      <c r="CD198" s="8">
        <v>0</v>
      </c>
      <c r="CE198" s="8">
        <v>0</v>
      </c>
      <c r="CF198" s="10">
        <f t="shared" si="407"/>
        <v>0</v>
      </c>
      <c r="CG198" s="10">
        <f>SUMIF('BANCO MAY'!$B$2:$B$300,'EDC GENERAL'!$B198,'BANCO MAY'!$E$2:$E$300)</f>
        <v>0</v>
      </c>
      <c r="CH198" s="10">
        <f t="shared" si="396"/>
        <v>0</v>
      </c>
      <c r="CJ198" s="10">
        <f t="shared" si="389"/>
        <v>0</v>
      </c>
      <c r="CK198" s="10"/>
      <c r="CL198" s="10"/>
      <c r="CM198" s="8">
        <v>0</v>
      </c>
      <c r="CN198" s="8">
        <v>0</v>
      </c>
      <c r="CO198" s="8">
        <v>0</v>
      </c>
      <c r="CP198" s="10">
        <f t="shared" si="408"/>
        <v>0</v>
      </c>
      <c r="CQ198" s="10">
        <f>SUMIF('BANCO JUN'!$B$2:$B$300,'EDC GENERAL'!$B198,'BANCO JUN'!$E$2:$E$300)</f>
        <v>0</v>
      </c>
      <c r="CR198" s="10">
        <f t="shared" si="397"/>
        <v>0</v>
      </c>
      <c r="CT198" s="10">
        <f t="shared" si="390"/>
        <v>0</v>
      </c>
      <c r="CU198" s="10"/>
      <c r="CV198" s="10"/>
      <c r="CW198" s="8">
        <v>0</v>
      </c>
      <c r="CX198" s="8">
        <v>0</v>
      </c>
      <c r="CY198" s="8">
        <v>0</v>
      </c>
      <c r="CZ198" s="10">
        <f t="shared" si="409"/>
        <v>0</v>
      </c>
      <c r="DA198" s="10">
        <f>SUMIF('BANCO JUL'!$B$2:$B$300,'EDC GENERAL'!$B198,'BANCO JUL'!$E$2:$E$300)</f>
        <v>0</v>
      </c>
      <c r="DB198" s="10">
        <f t="shared" si="398"/>
        <v>0</v>
      </c>
      <c r="DD198" s="10"/>
      <c r="DE198" s="42"/>
      <c r="DF198" s="42"/>
      <c r="DG198" s="8">
        <f t="shared" si="399"/>
        <v>15</v>
      </c>
      <c r="DH198" s="8">
        <f>DF198*DG198</f>
        <v>0</v>
      </c>
      <c r="DI198" s="8">
        <f t="shared" si="399"/>
        <v>80</v>
      </c>
      <c r="DJ198" s="8">
        <f t="shared" si="399"/>
        <v>17</v>
      </c>
      <c r="DK198" s="10">
        <f>SUMIF('BANCO AGO'!$B$2:$B$300,'EDC GENERAL'!$B198,'BANCO AGO'!$E$2:$E$300)</f>
        <v>0</v>
      </c>
      <c r="DL198" s="10">
        <f>DK198-SUM(DH198:DJ198)</f>
        <v>-97</v>
      </c>
      <c r="DN198" s="42">
        <f>DE198</f>
        <v>0</v>
      </c>
      <c r="DO198" s="42"/>
      <c r="DP198" s="42">
        <f>DO198-DN198</f>
        <v>0</v>
      </c>
      <c r="DQ198" s="8">
        <f t="shared" si="400"/>
        <v>16</v>
      </c>
      <c r="DR198" s="8">
        <f>DP198*DQ198</f>
        <v>0</v>
      </c>
      <c r="DS198" s="8">
        <f t="shared" si="400"/>
        <v>80</v>
      </c>
      <c r="DT198" s="8">
        <f t="shared" si="400"/>
        <v>63</v>
      </c>
      <c r="DU198" s="10">
        <f>SUMIF('BANCO SEP'!$B$2:$B$300,'EDC GENERAL'!$B198,'BANCO SEP'!$E$2:$E$300)</f>
        <v>0</v>
      </c>
      <c r="DV198" s="10">
        <f>DU198-SUM(DR198:DT198)</f>
        <v>-143</v>
      </c>
      <c r="DX198" s="42"/>
      <c r="DY198" s="42"/>
      <c r="DZ198" s="42">
        <f>DY198-DX198</f>
        <v>0</v>
      </c>
      <c r="EA198" s="8">
        <f t="shared" si="401"/>
        <v>15</v>
      </c>
      <c r="EB198" s="8">
        <f>DZ198*EA198</f>
        <v>0</v>
      </c>
      <c r="EC198" s="8">
        <f t="shared" si="401"/>
        <v>80</v>
      </c>
      <c r="ED198" s="8">
        <f t="shared" si="401"/>
        <v>64</v>
      </c>
      <c r="EE198" s="10">
        <f>SUMIF('BANCO OCT'!$B$2:$B$300,'EDC GENERAL'!$B198,'BANCO OCT'!$E$2:$E$300)</f>
        <v>0</v>
      </c>
      <c r="EF198" s="10">
        <f>EE198-SUM(EB198:ED198)</f>
        <v>-144</v>
      </c>
      <c r="EH198" s="42"/>
      <c r="EI198" s="42"/>
      <c r="EJ198" s="42">
        <f>EI198-EH198</f>
        <v>0</v>
      </c>
      <c r="EK198" s="8">
        <f t="shared" si="402"/>
        <v>13.01</v>
      </c>
      <c r="EL198" s="8">
        <f>EJ198*EK198</f>
        <v>0</v>
      </c>
      <c r="EM198" s="8">
        <f t="shared" si="402"/>
        <v>80</v>
      </c>
      <c r="EN198" s="8">
        <f t="shared" si="402"/>
        <v>21.79</v>
      </c>
      <c r="EO198" s="10">
        <f>SUMIF('BANCO NOV'!$B$2:$B$300,'EDC GENERAL'!$B198,'BANCO NOV'!$E$2:$E$300)</f>
        <v>0</v>
      </c>
      <c r="EP198" s="10">
        <f>EO198-SUM(EL198:EN198)</f>
        <v>-101.78999999999999</v>
      </c>
      <c r="ER198" s="42"/>
      <c r="ES198" s="42"/>
      <c r="ET198" s="42">
        <f>ES198-ER198</f>
        <v>0</v>
      </c>
      <c r="EU198" s="8">
        <f t="shared" si="403"/>
        <v>19.78</v>
      </c>
      <c r="EV198" s="8">
        <f>ET198*EU198</f>
        <v>0</v>
      </c>
      <c r="EW198" s="8">
        <f t="shared" si="403"/>
        <v>80</v>
      </c>
      <c r="EX198" s="8">
        <f t="shared" si="403"/>
        <v>62.02</v>
      </c>
      <c r="EY198" s="10">
        <f>SUMIF('BANCO DIC'!$B$2:$B$300,'EDC GENERAL'!$B198,'BANCO DIC'!$E$2:$E$300)</f>
        <v>0</v>
      </c>
      <c r="EZ198" s="10">
        <f>EY198-SUM(EV198:EX198)</f>
        <v>-142.02000000000001</v>
      </c>
      <c r="FB198" s="74"/>
      <c r="FD198" s="24">
        <f t="shared" si="335"/>
        <v>478.79</v>
      </c>
      <c r="FE198" s="24">
        <f t="shared" si="336"/>
        <v>0</v>
      </c>
    </row>
    <row r="199" spans="1:161" outlineLevel="1" x14ac:dyDescent="0.25">
      <c r="A199" s="11" t="s">
        <v>574</v>
      </c>
      <c r="B199" s="74"/>
      <c r="C199" s="66"/>
      <c r="D199" s="12"/>
      <c r="E199" s="12"/>
      <c r="F199" s="63"/>
      <c r="G199" s="74"/>
      <c r="H199" s="74"/>
      <c r="I199" s="63"/>
      <c r="J199" s="66"/>
      <c r="L199" s="66"/>
      <c r="M199" s="12"/>
      <c r="N199" s="12"/>
      <c r="O199" s="63"/>
      <c r="P199" s="74"/>
      <c r="Q199" s="74"/>
      <c r="R199" s="63"/>
      <c r="S199" s="66"/>
      <c r="V199" s="13"/>
      <c r="W199" s="13"/>
      <c r="X199" s="13"/>
      <c r="Y199" s="13"/>
      <c r="Z199" s="13"/>
      <c r="AA199" s="13"/>
      <c r="AC199" s="13"/>
      <c r="AD199" s="8"/>
      <c r="AE199" s="8"/>
      <c r="AF199" s="8"/>
      <c r="AG199" s="8"/>
      <c r="AH199" s="8"/>
      <c r="AI199" s="10">
        <f t="shared" si="382"/>
        <v>0</v>
      </c>
      <c r="AJ199" s="74"/>
      <c r="AL199" s="10">
        <f t="shared" si="383"/>
        <v>0</v>
      </c>
      <c r="AM199" s="10" t="str">
        <f t="shared" si="391"/>
        <v>ACTUAL</v>
      </c>
      <c r="AN199" s="10" t="str">
        <f t="shared" si="391"/>
        <v xml:space="preserve">A PAGAR </v>
      </c>
      <c r="AO199" s="8">
        <v>0</v>
      </c>
      <c r="AP199" s="8">
        <v>0</v>
      </c>
      <c r="AQ199" s="8">
        <v>0</v>
      </c>
      <c r="AR199" s="10">
        <f t="shared" si="404"/>
        <v>0</v>
      </c>
      <c r="AS199" s="10">
        <f>SUMIF(ENERO!$B$2:$B$300,'EDC GENERAL'!$B199,ENERO!$E$2:$E$300)</f>
        <v>0</v>
      </c>
      <c r="AT199" s="10">
        <f t="shared" si="392"/>
        <v>0</v>
      </c>
      <c r="AV199" s="10">
        <f t="shared" si="384"/>
        <v>0</v>
      </c>
      <c r="AW199" s="10" t="str">
        <f t="shared" si="393"/>
        <v>ACTUAL</v>
      </c>
      <c r="AX199" s="10" t="str">
        <f t="shared" si="393"/>
        <v xml:space="preserve">A PAGAR </v>
      </c>
      <c r="AY199" s="8">
        <v>0</v>
      </c>
      <c r="AZ199" s="8">
        <v>0</v>
      </c>
      <c r="BA199" s="8">
        <v>0</v>
      </c>
      <c r="BB199" s="10">
        <f t="shared" si="405"/>
        <v>0</v>
      </c>
      <c r="BC199" s="10">
        <f>SUMIF('BANCO FEB'!$B$2:$B$300,'EDC GENERAL'!$B199,'BANCO FEB'!$E$2:$E$300)</f>
        <v>0</v>
      </c>
      <c r="BD199" s="10">
        <f t="shared" si="394"/>
        <v>0</v>
      </c>
      <c r="BF199" s="10">
        <f t="shared" si="385"/>
        <v>0</v>
      </c>
      <c r="BG199" s="10"/>
      <c r="BH199" s="10"/>
      <c r="BI199" s="8"/>
      <c r="BJ199" s="8">
        <v>0</v>
      </c>
      <c r="BK199" s="8"/>
      <c r="BL199" s="10"/>
      <c r="BM199" s="10">
        <f>SUMIF('BANCO MAR'!$B$2:$B$300,'EDC GENERAL'!$B199,'BANCO MAR'!$E$2:$E$300)</f>
        <v>0</v>
      </c>
      <c r="BN199" s="10">
        <f t="shared" si="386"/>
        <v>0</v>
      </c>
      <c r="BP199" s="10">
        <f t="shared" si="387"/>
        <v>0</v>
      </c>
      <c r="BQ199" s="10"/>
      <c r="BR199" s="10"/>
      <c r="BS199" s="8"/>
      <c r="BT199" s="8">
        <v>0</v>
      </c>
      <c r="BU199" s="8">
        <v>0</v>
      </c>
      <c r="BV199" s="10">
        <f t="shared" si="406"/>
        <v>0</v>
      </c>
      <c r="BW199" s="10">
        <f>SUMIF('BANCO ABR'!$B$2:$B$300,'EDC GENERAL'!$B199,'BANCO ABR'!$E$2:$E$300)</f>
        <v>0</v>
      </c>
      <c r="BX199" s="10">
        <f t="shared" si="395"/>
        <v>0</v>
      </c>
      <c r="BZ199" s="10">
        <f t="shared" si="388"/>
        <v>0</v>
      </c>
      <c r="CA199" s="10"/>
      <c r="CB199" s="10"/>
      <c r="CC199" s="8">
        <v>0</v>
      </c>
      <c r="CD199" s="8">
        <v>0</v>
      </c>
      <c r="CE199" s="8">
        <v>0</v>
      </c>
      <c r="CF199" s="10">
        <f t="shared" si="407"/>
        <v>0</v>
      </c>
      <c r="CG199" s="10">
        <f>SUMIF('BANCO MAY'!$B$2:$B$300,'EDC GENERAL'!$B199,'BANCO MAY'!$E$2:$E$300)</f>
        <v>0</v>
      </c>
      <c r="CH199" s="10">
        <f t="shared" si="396"/>
        <v>0</v>
      </c>
      <c r="CJ199" s="10">
        <f t="shared" si="389"/>
        <v>0</v>
      </c>
      <c r="CK199" s="10"/>
      <c r="CL199" s="10"/>
      <c r="CM199" s="8">
        <v>0</v>
      </c>
      <c r="CN199" s="8">
        <v>0</v>
      </c>
      <c r="CO199" s="8">
        <v>0</v>
      </c>
      <c r="CP199" s="10">
        <f t="shared" si="408"/>
        <v>0</v>
      </c>
      <c r="CQ199" s="10">
        <f>SUMIF('BANCO JUN'!$B$2:$B$300,'EDC GENERAL'!$B199,'BANCO JUN'!$E$2:$E$300)</f>
        <v>0</v>
      </c>
      <c r="CR199" s="10">
        <f t="shared" si="397"/>
        <v>0</v>
      </c>
      <c r="CT199" s="10">
        <f t="shared" si="390"/>
        <v>0</v>
      </c>
      <c r="CU199" s="10"/>
      <c r="CV199" s="10"/>
      <c r="CW199" s="8">
        <v>0</v>
      </c>
      <c r="CX199" s="8">
        <v>0</v>
      </c>
      <c r="CY199" s="8">
        <v>0</v>
      </c>
      <c r="CZ199" s="10">
        <f t="shared" si="409"/>
        <v>0</v>
      </c>
      <c r="DA199" s="10">
        <f>SUMIF('BANCO JUL'!$B$2:$B$300,'EDC GENERAL'!$B199,'BANCO JUL'!$E$2:$E$300)</f>
        <v>0</v>
      </c>
      <c r="DB199" s="10">
        <f t="shared" si="398"/>
        <v>0</v>
      </c>
      <c r="DD199" s="10"/>
      <c r="DE199" s="42"/>
      <c r="DF199" s="42"/>
      <c r="DG199" s="8">
        <f t="shared" si="399"/>
        <v>15</v>
      </c>
      <c r="DH199" s="8">
        <f>DF199*DG199</f>
        <v>0</v>
      </c>
      <c r="DI199" s="8">
        <f t="shared" si="399"/>
        <v>80</v>
      </c>
      <c r="DJ199" s="8">
        <f t="shared" si="399"/>
        <v>17</v>
      </c>
      <c r="DK199" s="10">
        <f>SUMIF('BANCO AGO'!$B$2:$B$300,'EDC GENERAL'!$B199,'BANCO AGO'!$E$2:$E$300)</f>
        <v>0</v>
      </c>
      <c r="DL199" s="10">
        <f>DK199-SUM(DH199:DJ199)</f>
        <v>-97</v>
      </c>
      <c r="DN199" s="42">
        <f>DE199</f>
        <v>0</v>
      </c>
      <c r="DO199" s="42"/>
      <c r="DP199" s="42">
        <f>DO199-DN199</f>
        <v>0</v>
      </c>
      <c r="DQ199" s="8">
        <f t="shared" si="400"/>
        <v>16</v>
      </c>
      <c r="DR199" s="8">
        <f>DP199*DQ199</f>
        <v>0</v>
      </c>
      <c r="DS199" s="8">
        <f t="shared" si="400"/>
        <v>80</v>
      </c>
      <c r="DT199" s="8">
        <f t="shared" si="400"/>
        <v>63</v>
      </c>
      <c r="DU199" s="10">
        <f>SUMIF('BANCO SEP'!$B$2:$B$300,'EDC GENERAL'!$B199,'BANCO SEP'!$E$2:$E$300)</f>
        <v>0</v>
      </c>
      <c r="DV199" s="10">
        <f>DU199-SUM(DR199:DT199)</f>
        <v>-143</v>
      </c>
      <c r="DX199" s="42"/>
      <c r="DY199" s="42"/>
      <c r="DZ199" s="42">
        <f>DY199-DX199</f>
        <v>0</v>
      </c>
      <c r="EA199" s="8">
        <f t="shared" si="401"/>
        <v>15</v>
      </c>
      <c r="EB199" s="8">
        <f>DZ199*EA199</f>
        <v>0</v>
      </c>
      <c r="EC199" s="8">
        <f t="shared" si="401"/>
        <v>80</v>
      </c>
      <c r="ED199" s="8">
        <f t="shared" si="401"/>
        <v>64</v>
      </c>
      <c r="EE199" s="10">
        <f>SUMIF('BANCO OCT'!$B$2:$B$300,'EDC GENERAL'!$B199,'BANCO OCT'!$E$2:$E$300)</f>
        <v>0</v>
      </c>
      <c r="EF199" s="10">
        <f>EE199-SUM(EB199:ED199)</f>
        <v>-144</v>
      </c>
      <c r="EH199" s="42"/>
      <c r="EI199" s="42"/>
      <c r="EJ199" s="42">
        <f>EI199-EH199</f>
        <v>0</v>
      </c>
      <c r="EK199" s="8">
        <f t="shared" si="402"/>
        <v>13.01</v>
      </c>
      <c r="EL199" s="8">
        <f>EJ199*EK199</f>
        <v>0</v>
      </c>
      <c r="EM199" s="8">
        <f t="shared" si="402"/>
        <v>80</v>
      </c>
      <c r="EN199" s="8">
        <f t="shared" si="402"/>
        <v>21.79</v>
      </c>
      <c r="EO199" s="10">
        <f>SUMIF('BANCO NOV'!$B$2:$B$300,'EDC GENERAL'!$B199,'BANCO NOV'!$E$2:$E$300)</f>
        <v>0</v>
      </c>
      <c r="EP199" s="10">
        <f>EO199-SUM(EL199:EN199)</f>
        <v>-101.78999999999999</v>
      </c>
      <c r="ER199" s="42"/>
      <c r="ES199" s="42"/>
      <c r="ET199" s="42">
        <f>ES199-ER199</f>
        <v>0</v>
      </c>
      <c r="EU199" s="8">
        <f t="shared" si="403"/>
        <v>19.78</v>
      </c>
      <c r="EV199" s="8">
        <f>ET199*EU199</f>
        <v>0</v>
      </c>
      <c r="EW199" s="8">
        <f t="shared" si="403"/>
        <v>80</v>
      </c>
      <c r="EX199" s="8">
        <f t="shared" si="403"/>
        <v>62.02</v>
      </c>
      <c r="EY199" s="10">
        <f>SUMIF('BANCO DIC'!$B$2:$B$300,'EDC GENERAL'!$B199,'BANCO DIC'!$E$2:$E$300)</f>
        <v>0</v>
      </c>
      <c r="EZ199" s="10">
        <f>EY199-SUM(EV199:EX199)</f>
        <v>-142.02000000000001</v>
      </c>
      <c r="FB199" s="74"/>
      <c r="FD199" s="24">
        <f t="shared" si="335"/>
        <v>478.79</v>
      </c>
      <c r="FE199" s="24">
        <f t="shared" si="336"/>
        <v>0</v>
      </c>
    </row>
    <row r="200" spans="1:161" outlineLevel="1" x14ac:dyDescent="0.25">
      <c r="A200" s="11" t="s">
        <v>575</v>
      </c>
      <c r="B200" s="74"/>
      <c r="C200" s="66"/>
      <c r="D200" s="12"/>
      <c r="E200" s="12"/>
      <c r="F200" s="63"/>
      <c r="G200" s="74"/>
      <c r="H200" s="74"/>
      <c r="I200" s="63"/>
      <c r="J200" s="66"/>
      <c r="L200" s="66"/>
      <c r="M200" s="12"/>
      <c r="N200" s="12"/>
      <c r="O200" s="63"/>
      <c r="P200" s="74"/>
      <c r="Q200" s="74"/>
      <c r="R200" s="63"/>
      <c r="S200" s="66"/>
      <c r="V200" s="13"/>
      <c r="W200" s="13"/>
      <c r="X200" s="13"/>
      <c r="Y200" s="13"/>
      <c r="Z200" s="13"/>
      <c r="AA200" s="13"/>
      <c r="AC200" s="13"/>
      <c r="AD200" s="8"/>
      <c r="AE200" s="8"/>
      <c r="AF200" s="8"/>
      <c r="AG200" s="8"/>
      <c r="AH200" s="8"/>
      <c r="AI200" s="10">
        <f t="shared" si="382"/>
        <v>0</v>
      </c>
      <c r="AJ200" s="74"/>
      <c r="AL200" s="10">
        <f t="shared" si="383"/>
        <v>0</v>
      </c>
      <c r="AM200" s="10" t="str">
        <f t="shared" si="391"/>
        <v>ACTUAL</v>
      </c>
      <c r="AN200" s="10" t="str">
        <f t="shared" si="391"/>
        <v xml:space="preserve">A PAGAR </v>
      </c>
      <c r="AO200" s="8">
        <v>0</v>
      </c>
      <c r="AP200" s="8">
        <v>0</v>
      </c>
      <c r="AQ200" s="8">
        <v>0</v>
      </c>
      <c r="AR200" s="10">
        <f t="shared" si="404"/>
        <v>0</v>
      </c>
      <c r="AS200" s="10">
        <f>SUMIF(ENERO!$B$2:$B$300,'EDC GENERAL'!$B200,ENERO!$E$2:$E$300)</f>
        <v>0</v>
      </c>
      <c r="AT200" s="10">
        <f t="shared" si="392"/>
        <v>0</v>
      </c>
      <c r="AV200" s="10">
        <f t="shared" si="384"/>
        <v>0</v>
      </c>
      <c r="AW200" s="10" t="str">
        <f t="shared" si="393"/>
        <v>ACTUAL</v>
      </c>
      <c r="AX200" s="10" t="str">
        <f t="shared" si="393"/>
        <v xml:space="preserve">A PAGAR </v>
      </c>
      <c r="AY200" s="8">
        <v>0</v>
      </c>
      <c r="AZ200" s="8">
        <v>0</v>
      </c>
      <c r="BA200" s="8">
        <v>0</v>
      </c>
      <c r="BB200" s="10">
        <f t="shared" si="405"/>
        <v>0</v>
      </c>
      <c r="BC200" s="10">
        <f>SUMIF('BANCO FEB'!$B$2:$B$300,'EDC GENERAL'!$B200,'BANCO FEB'!$E$2:$E$300)</f>
        <v>0</v>
      </c>
      <c r="BD200" s="10">
        <f t="shared" si="394"/>
        <v>0</v>
      </c>
      <c r="BF200" s="10">
        <f t="shared" si="385"/>
        <v>0</v>
      </c>
      <c r="BG200" s="10"/>
      <c r="BH200" s="10"/>
      <c r="BI200" s="8"/>
      <c r="BJ200" s="8">
        <v>0</v>
      </c>
      <c r="BK200" s="8"/>
      <c r="BL200" s="10"/>
      <c r="BM200" s="10">
        <f>SUMIF('BANCO MAR'!$B$2:$B$300,'EDC GENERAL'!$B200,'BANCO MAR'!$E$2:$E$300)</f>
        <v>0</v>
      </c>
      <c r="BN200" s="10">
        <f t="shared" si="386"/>
        <v>0</v>
      </c>
      <c r="BP200" s="10">
        <f t="shared" si="387"/>
        <v>0</v>
      </c>
      <c r="BQ200" s="10"/>
      <c r="BR200" s="10"/>
      <c r="BS200" s="8"/>
      <c r="BT200" s="8">
        <v>0</v>
      </c>
      <c r="BU200" s="8">
        <v>0</v>
      </c>
      <c r="BV200" s="10">
        <f t="shared" si="406"/>
        <v>0</v>
      </c>
      <c r="BW200" s="10">
        <f>SUMIF('BANCO ABR'!$B$2:$B$300,'EDC GENERAL'!$B200,'BANCO ABR'!$E$2:$E$300)</f>
        <v>0</v>
      </c>
      <c r="BX200" s="10">
        <f t="shared" si="395"/>
        <v>0</v>
      </c>
      <c r="BZ200" s="10">
        <f t="shared" si="388"/>
        <v>0</v>
      </c>
      <c r="CA200" s="10"/>
      <c r="CB200" s="10"/>
      <c r="CC200" s="8">
        <v>0</v>
      </c>
      <c r="CD200" s="8">
        <v>0</v>
      </c>
      <c r="CE200" s="8">
        <v>0</v>
      </c>
      <c r="CF200" s="10">
        <f t="shared" si="407"/>
        <v>0</v>
      </c>
      <c r="CG200" s="10">
        <f>SUMIF('BANCO MAY'!$B$2:$B$300,'EDC GENERAL'!$B200,'BANCO MAY'!$E$2:$E$300)</f>
        <v>0</v>
      </c>
      <c r="CH200" s="10">
        <f t="shared" si="396"/>
        <v>0</v>
      </c>
      <c r="CJ200" s="10">
        <f t="shared" si="389"/>
        <v>0</v>
      </c>
      <c r="CK200" s="10"/>
      <c r="CL200" s="10"/>
      <c r="CM200" s="8">
        <v>0</v>
      </c>
      <c r="CN200" s="8">
        <v>0</v>
      </c>
      <c r="CO200" s="8">
        <v>0</v>
      </c>
      <c r="CP200" s="10">
        <f t="shared" si="408"/>
        <v>0</v>
      </c>
      <c r="CQ200" s="10">
        <f>SUMIF('BANCO JUN'!$B$2:$B$300,'EDC GENERAL'!$B200,'BANCO JUN'!$E$2:$E$300)</f>
        <v>0</v>
      </c>
      <c r="CR200" s="10">
        <f t="shared" si="397"/>
        <v>0</v>
      </c>
      <c r="CT200" s="10">
        <f t="shared" si="390"/>
        <v>0</v>
      </c>
      <c r="CU200" s="10"/>
      <c r="CV200" s="10"/>
      <c r="CW200" s="8">
        <v>0</v>
      </c>
      <c r="CX200" s="8">
        <v>0</v>
      </c>
      <c r="CY200" s="8">
        <v>0</v>
      </c>
      <c r="CZ200" s="10">
        <f t="shared" si="409"/>
        <v>0</v>
      </c>
      <c r="DA200" s="10">
        <f>SUMIF('BANCO JUL'!$B$2:$B$300,'EDC GENERAL'!$B200,'BANCO JUL'!$E$2:$E$300)</f>
        <v>0</v>
      </c>
      <c r="DB200" s="10">
        <f t="shared" si="398"/>
        <v>0</v>
      </c>
      <c r="DD200" s="10"/>
      <c r="DE200" s="42"/>
      <c r="DF200" s="42"/>
      <c r="DG200" s="8">
        <f t="shared" si="399"/>
        <v>15</v>
      </c>
      <c r="DH200" s="8">
        <f>DF200*DG200</f>
        <v>0</v>
      </c>
      <c r="DI200" s="8">
        <f t="shared" si="399"/>
        <v>80</v>
      </c>
      <c r="DJ200" s="8">
        <f t="shared" si="399"/>
        <v>17</v>
      </c>
      <c r="DK200" s="10">
        <f>SUMIF('BANCO AGO'!$B$2:$B$300,'EDC GENERAL'!$B200,'BANCO AGO'!$E$2:$E$300)</f>
        <v>0</v>
      </c>
      <c r="DL200" s="10">
        <f>DK200-SUM(DH200:DJ200)</f>
        <v>-97</v>
      </c>
      <c r="DN200" s="42">
        <f>DE200</f>
        <v>0</v>
      </c>
      <c r="DO200" s="42"/>
      <c r="DP200" s="42">
        <f>DO200-DN200</f>
        <v>0</v>
      </c>
      <c r="DQ200" s="8">
        <f t="shared" si="400"/>
        <v>16</v>
      </c>
      <c r="DR200" s="8">
        <f>DP200*DQ200</f>
        <v>0</v>
      </c>
      <c r="DS200" s="8">
        <f t="shared" si="400"/>
        <v>80</v>
      </c>
      <c r="DT200" s="8">
        <f t="shared" si="400"/>
        <v>63</v>
      </c>
      <c r="DU200" s="10">
        <f>SUMIF('BANCO SEP'!$B$2:$B$300,'EDC GENERAL'!$B200,'BANCO SEP'!$E$2:$E$300)</f>
        <v>0</v>
      </c>
      <c r="DV200" s="10">
        <f>DU200-SUM(DR200:DT200)</f>
        <v>-143</v>
      </c>
      <c r="DX200" s="42"/>
      <c r="DY200" s="42"/>
      <c r="DZ200" s="42">
        <f>DY200-DX200</f>
        <v>0</v>
      </c>
      <c r="EA200" s="8">
        <f t="shared" si="401"/>
        <v>15</v>
      </c>
      <c r="EB200" s="8">
        <f>DZ200*EA200</f>
        <v>0</v>
      </c>
      <c r="EC200" s="8">
        <f t="shared" si="401"/>
        <v>80</v>
      </c>
      <c r="ED200" s="8">
        <f t="shared" si="401"/>
        <v>64</v>
      </c>
      <c r="EE200" s="10">
        <f>SUMIF('BANCO OCT'!$B$2:$B$300,'EDC GENERAL'!$B200,'BANCO OCT'!$E$2:$E$300)</f>
        <v>0</v>
      </c>
      <c r="EF200" s="10">
        <f>EE200-SUM(EB200:ED200)</f>
        <v>-144</v>
      </c>
      <c r="EH200" s="42"/>
      <c r="EI200" s="42"/>
      <c r="EJ200" s="42">
        <f>EI200-EH200</f>
        <v>0</v>
      </c>
      <c r="EK200" s="8">
        <f t="shared" si="402"/>
        <v>13.01</v>
      </c>
      <c r="EL200" s="8">
        <f>EJ200*EK200</f>
        <v>0</v>
      </c>
      <c r="EM200" s="8">
        <f t="shared" si="402"/>
        <v>80</v>
      </c>
      <c r="EN200" s="8">
        <f t="shared" si="402"/>
        <v>21.79</v>
      </c>
      <c r="EO200" s="10">
        <f>SUMIF('BANCO NOV'!$B$2:$B$300,'EDC GENERAL'!$B200,'BANCO NOV'!$E$2:$E$300)</f>
        <v>0</v>
      </c>
      <c r="EP200" s="10">
        <f>EO200-SUM(EL200:EN200)</f>
        <v>-101.78999999999999</v>
      </c>
      <c r="ER200" s="42"/>
      <c r="ES200" s="42"/>
      <c r="ET200" s="42">
        <f>ES200-ER200</f>
        <v>0</v>
      </c>
      <c r="EU200" s="8">
        <f t="shared" si="403"/>
        <v>19.78</v>
      </c>
      <c r="EV200" s="8">
        <f>ET200*EU200</f>
        <v>0</v>
      </c>
      <c r="EW200" s="8">
        <f t="shared" si="403"/>
        <v>80</v>
      </c>
      <c r="EX200" s="8">
        <f t="shared" si="403"/>
        <v>62.02</v>
      </c>
      <c r="EY200" s="10">
        <f>SUMIF('BANCO DIC'!$B$2:$B$300,'EDC GENERAL'!$B200,'BANCO DIC'!$E$2:$E$300)</f>
        <v>0</v>
      </c>
      <c r="EZ200" s="10">
        <f>EY200-SUM(EV200:EX200)</f>
        <v>-142.02000000000001</v>
      </c>
      <c r="FB200" s="74"/>
      <c r="FD200" s="24">
        <f t="shared" si="335"/>
        <v>478.79</v>
      </c>
      <c r="FE200" s="24">
        <f t="shared" si="336"/>
        <v>0</v>
      </c>
    </row>
    <row r="201" spans="1:161" outlineLevel="1" x14ac:dyDescent="0.25">
      <c r="A201" s="11" t="s">
        <v>576</v>
      </c>
      <c r="B201" s="74"/>
      <c r="C201" s="66"/>
      <c r="D201" s="12"/>
      <c r="E201" s="12"/>
      <c r="F201" s="63"/>
      <c r="G201" s="74"/>
      <c r="H201" s="74"/>
      <c r="I201" s="63"/>
      <c r="J201" s="66"/>
      <c r="L201" s="66"/>
      <c r="M201" s="12"/>
      <c r="N201" s="12"/>
      <c r="O201" s="63"/>
      <c r="P201" s="74"/>
      <c r="Q201" s="74"/>
      <c r="R201" s="63"/>
      <c r="S201" s="66"/>
      <c r="V201" s="13"/>
      <c r="W201" s="13"/>
      <c r="X201" s="13"/>
      <c r="Y201" s="13"/>
      <c r="Z201" s="13"/>
      <c r="AA201" s="13"/>
      <c r="AC201" s="13"/>
      <c r="AD201" s="8"/>
      <c r="AE201" s="8"/>
      <c r="AF201" s="8"/>
      <c r="AG201" s="8"/>
      <c r="AH201" s="8"/>
      <c r="AI201" s="10">
        <f t="shared" si="382"/>
        <v>0</v>
      </c>
      <c r="AJ201" s="74"/>
      <c r="AL201" s="10">
        <f t="shared" si="383"/>
        <v>0</v>
      </c>
      <c r="AM201" s="10" t="str">
        <f t="shared" si="391"/>
        <v>ACTUAL</v>
      </c>
      <c r="AN201" s="10" t="str">
        <f t="shared" si="391"/>
        <v xml:space="preserve">A PAGAR </v>
      </c>
      <c r="AO201" s="8">
        <v>0</v>
      </c>
      <c r="AP201" s="8">
        <v>0</v>
      </c>
      <c r="AQ201" s="8">
        <v>0</v>
      </c>
      <c r="AR201" s="10">
        <f t="shared" si="404"/>
        <v>0</v>
      </c>
      <c r="AS201" s="10">
        <f>SUMIF(ENERO!$B$2:$B$300,'EDC GENERAL'!$B201,ENERO!$E$2:$E$300)</f>
        <v>0</v>
      </c>
      <c r="AT201" s="10">
        <f t="shared" si="392"/>
        <v>0</v>
      </c>
      <c r="AV201" s="10">
        <f t="shared" si="384"/>
        <v>0</v>
      </c>
      <c r="AW201" s="10" t="str">
        <f t="shared" si="393"/>
        <v>ACTUAL</v>
      </c>
      <c r="AX201" s="10" t="str">
        <f t="shared" si="393"/>
        <v xml:space="preserve">A PAGAR </v>
      </c>
      <c r="AY201" s="8">
        <v>0</v>
      </c>
      <c r="AZ201" s="8">
        <v>0</v>
      </c>
      <c r="BA201" s="8">
        <v>0</v>
      </c>
      <c r="BB201" s="10">
        <f t="shared" si="405"/>
        <v>0</v>
      </c>
      <c r="BC201" s="10">
        <f>SUMIF('BANCO FEB'!$B$2:$B$300,'EDC GENERAL'!$B201,'BANCO FEB'!$E$2:$E$300)</f>
        <v>0</v>
      </c>
      <c r="BD201" s="10">
        <f t="shared" si="394"/>
        <v>0</v>
      </c>
      <c r="BF201" s="10">
        <f t="shared" si="385"/>
        <v>0</v>
      </c>
      <c r="BG201" s="10"/>
      <c r="BH201" s="10"/>
      <c r="BI201" s="8">
        <v>0</v>
      </c>
      <c r="BJ201" s="8">
        <v>0</v>
      </c>
      <c r="BK201" s="8"/>
      <c r="BL201" s="10"/>
      <c r="BM201" s="10">
        <f>SUMIF('BANCO MAR'!$B$2:$B$300,'EDC GENERAL'!$B201,'BANCO MAR'!$E$2:$E$300)</f>
        <v>0</v>
      </c>
      <c r="BN201" s="10">
        <f t="shared" si="386"/>
        <v>0</v>
      </c>
      <c r="BP201" s="10">
        <f t="shared" si="387"/>
        <v>0</v>
      </c>
      <c r="BQ201" s="10"/>
      <c r="BR201" s="10"/>
      <c r="BS201" s="8"/>
      <c r="BT201" s="8">
        <v>0</v>
      </c>
      <c r="BU201" s="8">
        <v>0</v>
      </c>
      <c r="BV201" s="10">
        <f t="shared" si="406"/>
        <v>0</v>
      </c>
      <c r="BW201" s="10">
        <f>SUMIF('BANCO ABR'!$B$2:$B$300,'EDC GENERAL'!$B201,'BANCO ABR'!$E$2:$E$300)</f>
        <v>0</v>
      </c>
      <c r="BX201" s="10">
        <f t="shared" si="395"/>
        <v>0</v>
      </c>
      <c r="BZ201" s="10">
        <f t="shared" si="388"/>
        <v>0</v>
      </c>
      <c r="CA201" s="10"/>
      <c r="CB201" s="10"/>
      <c r="CC201" s="8">
        <v>0</v>
      </c>
      <c r="CD201" s="8">
        <v>0</v>
      </c>
      <c r="CE201" s="8">
        <v>0</v>
      </c>
      <c r="CF201" s="10">
        <f t="shared" si="407"/>
        <v>0</v>
      </c>
      <c r="CG201" s="10">
        <f>SUMIF('BANCO MAY'!$B$2:$B$300,'EDC GENERAL'!$B201,'BANCO MAY'!$E$2:$E$300)</f>
        <v>0</v>
      </c>
      <c r="CH201" s="10">
        <f t="shared" si="396"/>
        <v>0</v>
      </c>
      <c r="CJ201" s="10">
        <f t="shared" si="389"/>
        <v>0</v>
      </c>
      <c r="CK201" s="10"/>
      <c r="CL201" s="10"/>
      <c r="CM201" s="8">
        <v>0</v>
      </c>
      <c r="CN201" s="8">
        <v>0</v>
      </c>
      <c r="CO201" s="8">
        <v>0</v>
      </c>
      <c r="CP201" s="10">
        <f t="shared" si="408"/>
        <v>0</v>
      </c>
      <c r="CQ201" s="10">
        <f>SUMIF('BANCO JUN'!$B$2:$B$300,'EDC GENERAL'!$B201,'BANCO JUN'!$E$2:$E$300)</f>
        <v>0</v>
      </c>
      <c r="CR201" s="10">
        <f t="shared" si="397"/>
        <v>0</v>
      </c>
      <c r="CT201" s="10">
        <f t="shared" si="390"/>
        <v>0</v>
      </c>
      <c r="CU201" s="10"/>
      <c r="CV201" s="10"/>
      <c r="CW201" s="8">
        <v>0</v>
      </c>
      <c r="CX201" s="8">
        <v>0</v>
      </c>
      <c r="CY201" s="8">
        <v>0</v>
      </c>
      <c r="CZ201" s="10">
        <f t="shared" si="409"/>
        <v>0</v>
      </c>
      <c r="DA201" s="10">
        <f>SUMIF('BANCO JUL'!$B$2:$B$300,'EDC GENERAL'!$B201,'BANCO JUL'!$E$2:$E$300)</f>
        <v>0</v>
      </c>
      <c r="DB201" s="10">
        <f t="shared" si="398"/>
        <v>0</v>
      </c>
      <c r="DD201" s="10"/>
      <c r="DE201" s="42"/>
      <c r="DF201" s="42"/>
      <c r="DG201" s="8">
        <f t="shared" si="399"/>
        <v>15</v>
      </c>
      <c r="DH201" s="8">
        <f>DF201*DG201</f>
        <v>0</v>
      </c>
      <c r="DI201" s="8">
        <f t="shared" si="399"/>
        <v>80</v>
      </c>
      <c r="DJ201" s="8">
        <f t="shared" si="399"/>
        <v>17</v>
      </c>
      <c r="DK201" s="10">
        <f>SUMIF('BANCO AGO'!$B$2:$B$300,'EDC GENERAL'!$B201,'BANCO AGO'!$E$2:$E$300)</f>
        <v>0</v>
      </c>
      <c r="DL201" s="10">
        <f>DK201-SUM(DH201:DJ201)</f>
        <v>-97</v>
      </c>
      <c r="DN201" s="42">
        <f>DE201</f>
        <v>0</v>
      </c>
      <c r="DO201" s="42"/>
      <c r="DP201" s="42">
        <f>DO201-DN201</f>
        <v>0</v>
      </c>
      <c r="DQ201" s="8">
        <f t="shared" si="400"/>
        <v>16</v>
      </c>
      <c r="DR201" s="8">
        <f>DP201*DQ201</f>
        <v>0</v>
      </c>
      <c r="DS201" s="8">
        <f t="shared" si="400"/>
        <v>80</v>
      </c>
      <c r="DT201" s="8">
        <f t="shared" si="400"/>
        <v>63</v>
      </c>
      <c r="DU201" s="10">
        <f>SUMIF('BANCO SEP'!$B$2:$B$300,'EDC GENERAL'!$B201,'BANCO SEP'!$E$2:$E$300)</f>
        <v>0</v>
      </c>
      <c r="DV201" s="10">
        <f>DU201-SUM(DR201:DT201)</f>
        <v>-143</v>
      </c>
      <c r="DX201" s="42"/>
      <c r="DY201" s="42"/>
      <c r="DZ201" s="42">
        <f>DY201-DX201</f>
        <v>0</v>
      </c>
      <c r="EA201" s="8">
        <f t="shared" si="401"/>
        <v>15</v>
      </c>
      <c r="EB201" s="8">
        <f>DZ201*EA201</f>
        <v>0</v>
      </c>
      <c r="EC201" s="8">
        <f t="shared" si="401"/>
        <v>80</v>
      </c>
      <c r="ED201" s="8">
        <f t="shared" si="401"/>
        <v>64</v>
      </c>
      <c r="EE201" s="10">
        <f>SUMIF('BANCO OCT'!$B$2:$B$300,'EDC GENERAL'!$B201,'BANCO OCT'!$E$2:$E$300)</f>
        <v>0</v>
      </c>
      <c r="EF201" s="10">
        <f>EE201-SUM(EB201:ED201)</f>
        <v>-144</v>
      </c>
      <c r="EH201" s="42"/>
      <c r="EI201" s="42"/>
      <c r="EJ201" s="42">
        <f>EI201-EH201</f>
        <v>0</v>
      </c>
      <c r="EK201" s="8">
        <f t="shared" si="402"/>
        <v>13.01</v>
      </c>
      <c r="EL201" s="8">
        <f>EJ201*EK201</f>
        <v>0</v>
      </c>
      <c r="EM201" s="8">
        <f t="shared" si="402"/>
        <v>80</v>
      </c>
      <c r="EN201" s="8">
        <f t="shared" si="402"/>
        <v>21.79</v>
      </c>
      <c r="EO201" s="10">
        <f>SUMIF('BANCO NOV'!$B$2:$B$300,'EDC GENERAL'!$B201,'BANCO NOV'!$E$2:$E$300)</f>
        <v>0</v>
      </c>
      <c r="EP201" s="10">
        <f>EO201-SUM(EL201:EN201)</f>
        <v>-101.78999999999999</v>
      </c>
      <c r="ER201" s="42"/>
      <c r="ES201" s="42"/>
      <c r="ET201" s="42">
        <f>ES201-ER201</f>
        <v>0</v>
      </c>
      <c r="EU201" s="8">
        <f t="shared" si="403"/>
        <v>19.78</v>
      </c>
      <c r="EV201" s="8">
        <f>ET201*EU201</f>
        <v>0</v>
      </c>
      <c r="EW201" s="8">
        <f t="shared" si="403"/>
        <v>80</v>
      </c>
      <c r="EX201" s="8">
        <f t="shared" si="403"/>
        <v>62.02</v>
      </c>
      <c r="EY201" s="10">
        <f>SUMIF('BANCO DIC'!$B$2:$B$300,'EDC GENERAL'!$B201,'BANCO DIC'!$E$2:$E$300)</f>
        <v>0</v>
      </c>
      <c r="EZ201" s="10">
        <f>EY201-SUM(EV201:EX201)</f>
        <v>-142.02000000000001</v>
      </c>
      <c r="FB201" s="74"/>
      <c r="FD201" s="24">
        <f t="shared" si="335"/>
        <v>478.79</v>
      </c>
      <c r="FE201" s="24">
        <f t="shared" si="336"/>
        <v>0</v>
      </c>
    </row>
    <row r="202" spans="1:161" x14ac:dyDescent="0.25">
      <c r="A202" s="11" t="s">
        <v>583</v>
      </c>
      <c r="B202" s="14"/>
      <c r="C202" s="14"/>
      <c r="D202" s="12"/>
      <c r="E202" s="12"/>
      <c r="F202" s="14"/>
      <c r="G202" s="14"/>
      <c r="H202" s="14"/>
      <c r="I202" s="14"/>
      <c r="J202" s="14"/>
      <c r="L202" s="14"/>
      <c r="M202" s="12"/>
      <c r="N202" s="12"/>
      <c r="O202" s="14"/>
      <c r="P202" s="14"/>
      <c r="Q202" s="14"/>
      <c r="R202" s="14"/>
      <c r="S202" s="14"/>
      <c r="V202" s="14"/>
      <c r="W202" s="14"/>
      <c r="X202" s="14"/>
      <c r="Y202" s="14"/>
      <c r="Z202" s="14"/>
      <c r="AA202" s="14"/>
      <c r="AC202" s="14"/>
      <c r="AD202" s="14"/>
      <c r="AE202" s="14"/>
      <c r="AF202" s="14"/>
      <c r="AG202" s="14"/>
      <c r="AH202" s="14"/>
      <c r="AI202" s="14"/>
      <c r="AJ202" s="14"/>
      <c r="AL202" s="14"/>
      <c r="AM202" s="14"/>
      <c r="AN202" s="14"/>
      <c r="AO202" s="14"/>
      <c r="AP202" s="14"/>
      <c r="AQ202" s="14"/>
      <c r="AR202" s="14"/>
      <c r="AS202" s="14"/>
      <c r="AT202" s="14"/>
      <c r="AV202" s="14"/>
      <c r="AW202" s="14"/>
      <c r="AX202" s="14"/>
      <c r="AY202" s="14"/>
      <c r="AZ202" s="14"/>
      <c r="BA202" s="14"/>
      <c r="BB202" s="14"/>
      <c r="BC202" s="14"/>
      <c r="BD202" s="14"/>
      <c r="BF202" s="14"/>
      <c r="BG202" s="14"/>
      <c r="BH202" s="14"/>
      <c r="BI202" s="14"/>
      <c r="BJ202" s="14"/>
      <c r="BK202" s="14"/>
      <c r="BL202" s="14"/>
      <c r="BM202" s="14"/>
      <c r="BN202" s="14"/>
      <c r="BP202" s="14"/>
      <c r="BQ202" s="14"/>
      <c r="BR202" s="14"/>
      <c r="BS202" s="14"/>
      <c r="BT202" s="14"/>
      <c r="BU202" s="14"/>
      <c r="BV202" s="14"/>
      <c r="BW202" s="14"/>
      <c r="BX202" s="14"/>
      <c r="BZ202" s="14"/>
      <c r="CA202" s="14"/>
      <c r="CB202" s="14"/>
      <c r="CC202" s="14"/>
      <c r="CD202" s="14"/>
      <c r="CE202" s="14"/>
      <c r="CF202" s="14"/>
      <c r="CG202" s="14"/>
      <c r="CH202" s="14"/>
      <c r="CJ202" s="14"/>
      <c r="CK202" s="14"/>
      <c r="CL202" s="14"/>
      <c r="CM202" s="14"/>
      <c r="CN202" s="14"/>
      <c r="CO202" s="14"/>
      <c r="CP202" s="14"/>
      <c r="CQ202" s="14"/>
      <c r="CR202" s="14"/>
      <c r="CT202" s="14"/>
      <c r="CU202" s="14"/>
      <c r="CV202" s="14"/>
      <c r="CW202" s="14"/>
      <c r="CX202" s="14"/>
      <c r="CY202" s="14"/>
      <c r="CZ202" s="14"/>
      <c r="DA202" s="14"/>
      <c r="DB202" s="14"/>
      <c r="DD202" s="14"/>
      <c r="DE202" s="44"/>
      <c r="DF202" s="44"/>
      <c r="DG202" s="14"/>
      <c r="DH202" s="14"/>
      <c r="DI202" s="14"/>
      <c r="DJ202" s="14"/>
      <c r="DK202" s="14">
        <f>SUMIF('BANCO AGO'!$B$2:$B$300,'EDC GENERAL'!$B202,'BANCO AGO'!$E$2:$E$300)</f>
        <v>0</v>
      </c>
      <c r="DL202" s="14">
        <f>DK202-SUM(DH202:DJ202)</f>
        <v>0</v>
      </c>
      <c r="DN202" s="44"/>
      <c r="DO202" s="44"/>
      <c r="DP202" s="44">
        <f>DO202-DN202</f>
        <v>0</v>
      </c>
      <c r="DQ202" s="14"/>
      <c r="DR202" s="14"/>
      <c r="DS202" s="14"/>
      <c r="DT202" s="14"/>
      <c r="DU202" s="14"/>
      <c r="DV202" s="14">
        <f>DU202-SUM(DR202:DT202)</f>
        <v>0</v>
      </c>
      <c r="DX202" s="44"/>
      <c r="DY202" s="44"/>
      <c r="DZ202" s="44">
        <f>DY202-DX202</f>
        <v>0</v>
      </c>
      <c r="EA202" s="14"/>
      <c r="EB202" s="14"/>
      <c r="EC202" s="14"/>
      <c r="ED202" s="14"/>
      <c r="EE202" s="14"/>
      <c r="EF202" s="14">
        <f>EE202-SUM(EB202:ED202)</f>
        <v>0</v>
      </c>
      <c r="EH202" s="44"/>
      <c r="EI202" s="44"/>
      <c r="EJ202" s="44">
        <f>EI202-EH202</f>
        <v>0</v>
      </c>
      <c r="EK202" s="14"/>
      <c r="EL202" s="14"/>
      <c r="EM202" s="14"/>
      <c r="EN202" s="14"/>
      <c r="EO202" s="14"/>
      <c r="EP202" s="14">
        <f>EO202-SUM(EL202:EN202)</f>
        <v>0</v>
      </c>
      <c r="ER202" s="44"/>
      <c r="ES202" s="44"/>
      <c r="ET202" s="44">
        <f>ES202-ER202</f>
        <v>0</v>
      </c>
      <c r="EU202" s="14"/>
      <c r="EV202" s="14"/>
      <c r="EW202" s="14"/>
      <c r="EX202" s="14"/>
      <c r="EY202" s="14"/>
      <c r="EZ202" s="14">
        <f>EY202-SUM(EV202:EX202)</f>
        <v>0</v>
      </c>
      <c r="FB202" s="14"/>
      <c r="FD202" s="24">
        <f t="shared" si="335"/>
        <v>0</v>
      </c>
      <c r="FE202" s="24">
        <f t="shared" si="336"/>
        <v>0</v>
      </c>
    </row>
    <row r="209" spans="56:62" x14ac:dyDescent="0.25">
      <c r="BD209" s="1">
        <v>31</v>
      </c>
      <c r="BE209" s="1">
        <v>820</v>
      </c>
      <c r="BF209" s="1">
        <f>+BD209*BE209</f>
        <v>25420</v>
      </c>
      <c r="BI209" s="1">
        <v>120</v>
      </c>
    </row>
    <row r="210" spans="56:62" x14ac:dyDescent="0.25">
      <c r="BD210" s="1">
        <f>+BF210/820</f>
        <v>46.047560975609755</v>
      </c>
      <c r="BF210" s="1">
        <v>37759</v>
      </c>
      <c r="BI210" s="1">
        <f>+BI209*113</f>
        <v>13560</v>
      </c>
    </row>
    <row r="211" spans="56:62" x14ac:dyDescent="0.25">
      <c r="BF211" s="1">
        <f>+BF209-BF210</f>
        <v>-12339</v>
      </c>
      <c r="BI211" s="1">
        <f>+BF210-BI210</f>
        <v>24199</v>
      </c>
    </row>
    <row r="212" spans="56:62" x14ac:dyDescent="0.25">
      <c r="BF212" s="1">
        <f>+BF211/113</f>
        <v>-109.19469026548673</v>
      </c>
      <c r="BI212" s="1">
        <f>+BI211/820</f>
        <v>29.510975609756098</v>
      </c>
    </row>
    <row r="213" spans="56:62" x14ac:dyDescent="0.25">
      <c r="BF213" s="1" t="s">
        <v>584</v>
      </c>
      <c r="BI213" s="1">
        <f>30*820</f>
        <v>24600</v>
      </c>
    </row>
    <row r="214" spans="56:62" x14ac:dyDescent="0.25">
      <c r="BD214" s="1">
        <f>+BF210-BF214</f>
        <v>6809</v>
      </c>
      <c r="BF214" s="1">
        <f>+BF210/1.22</f>
        <v>30950</v>
      </c>
      <c r="BI214" s="1">
        <f>+BI213-BF210</f>
        <v>-13159</v>
      </c>
    </row>
    <row r="215" spans="56:62" x14ac:dyDescent="0.25">
      <c r="BD215" s="1">
        <f>+BD214/113</f>
        <v>60.256637168141594</v>
      </c>
      <c r="BF215" s="1">
        <f>+BF214/820</f>
        <v>37.743902439024389</v>
      </c>
      <c r="BI215" s="1">
        <f>+BI214/113</f>
        <v>-116.45132743362832</v>
      </c>
    </row>
    <row r="216" spans="56:62" x14ac:dyDescent="0.25">
      <c r="BD216" s="1">
        <f>61*113</f>
        <v>6893</v>
      </c>
    </row>
    <row r="217" spans="56:62" x14ac:dyDescent="0.25">
      <c r="BD217" s="1">
        <f>+BF210-BD216</f>
        <v>30866</v>
      </c>
    </row>
    <row r="218" spans="56:62" x14ac:dyDescent="0.25">
      <c r="BD218" s="1">
        <f>+BD217/820</f>
        <v>37.641463414634146</v>
      </c>
      <c r="BF218" s="1">
        <f>26*820</f>
        <v>21320</v>
      </c>
    </row>
    <row r="219" spans="56:62" x14ac:dyDescent="0.25">
      <c r="BF219" s="1">
        <f>+BF218-BF210</f>
        <v>-16439</v>
      </c>
    </row>
    <row r="220" spans="56:62" x14ac:dyDescent="0.25">
      <c r="BF220" s="1">
        <f>+BF219/113</f>
        <v>-145.47787610619469</v>
      </c>
    </row>
    <row r="221" spans="56:62" x14ac:dyDescent="0.25">
      <c r="BI221" s="1">
        <v>8307</v>
      </c>
      <c r="BJ221" s="1">
        <f>+BF210-BI221</f>
        <v>29452</v>
      </c>
    </row>
    <row r="222" spans="56:62" x14ac:dyDescent="0.25">
      <c r="BF222" s="1">
        <f>+BF210/1.22</f>
        <v>30950</v>
      </c>
      <c r="BG222" s="1">
        <f>+BF222-BF210</f>
        <v>-6809</v>
      </c>
      <c r="BI222" s="1">
        <v>113</v>
      </c>
      <c r="BJ222" s="1">
        <f>+BJ221/820</f>
        <v>35.917073170731705</v>
      </c>
    </row>
    <row r="223" spans="56:62" x14ac:dyDescent="0.25">
      <c r="BF223" s="1">
        <f>+BF222/820</f>
        <v>37.743902439024389</v>
      </c>
      <c r="BG223" s="1">
        <f>+BG222/113</f>
        <v>-60.256637168141594</v>
      </c>
      <c r="BI223" s="1">
        <f>+BI221/113</f>
        <v>73.513274336283189</v>
      </c>
    </row>
    <row r="224" spans="56:62" x14ac:dyDescent="0.25">
      <c r="BG224" s="1" t="s">
        <v>585</v>
      </c>
    </row>
    <row r="225" spans="59:59" x14ac:dyDescent="0.25">
      <c r="BG225" s="1">
        <f>61*113</f>
        <v>6893</v>
      </c>
    </row>
    <row r="226" spans="59:59" x14ac:dyDescent="0.25">
      <c r="BG226" s="1">
        <f>+BF210-BG225</f>
        <v>30866</v>
      </c>
    </row>
    <row r="227" spans="59:59" x14ac:dyDescent="0.25">
      <c r="BG227" s="1">
        <f>+BG226/820</f>
        <v>37.641463414634146</v>
      </c>
    </row>
    <row r="232" spans="59:59" x14ac:dyDescent="0.25">
      <c r="BG232" s="1">
        <v>11667</v>
      </c>
    </row>
    <row r="233" spans="59:59" x14ac:dyDescent="0.25">
      <c r="BG233" s="1">
        <f>+BG232/200</f>
        <v>58.335000000000001</v>
      </c>
    </row>
  </sheetData>
  <sheetProtection selectLockedCells="1"/>
  <autoFilter ref="A1:FB202" xr:uid="{00000000-0009-0000-0000-000003000000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21" showButton="0"/>
    <filterColumn colId="22" showButton="0"/>
    <filterColumn colId="23" showButton="0"/>
    <filterColumn colId="24" showButton="0"/>
    <filterColumn colId="25" showButton="0"/>
    <filterColumn colId="28" showButton="0"/>
    <filterColumn colId="30" showButton="0"/>
    <filterColumn colId="32" showButton="0"/>
    <filterColumn colId="33" showButton="0"/>
    <filterColumn colId="34" showButton="0"/>
  </autoFilter>
  <mergeCells count="90">
    <mergeCell ref="A1:A4"/>
    <mergeCell ref="B1:B4"/>
    <mergeCell ref="C3:C4"/>
    <mergeCell ref="D3:D4"/>
    <mergeCell ref="E3:E4"/>
    <mergeCell ref="C1:T1"/>
    <mergeCell ref="Q3:Q4"/>
    <mergeCell ref="R3:R4"/>
    <mergeCell ref="S3:S4"/>
    <mergeCell ref="M3:M4"/>
    <mergeCell ref="N3:N4"/>
    <mergeCell ref="O3:O4"/>
    <mergeCell ref="P3:P4"/>
    <mergeCell ref="G3:G4"/>
    <mergeCell ref="L2:S2"/>
    <mergeCell ref="T2:T4"/>
    <mergeCell ref="FK2:FK4"/>
    <mergeCell ref="FL2:FT2"/>
    <mergeCell ref="FS3:FS4"/>
    <mergeCell ref="U1:U4"/>
    <mergeCell ref="AK1:AK4"/>
    <mergeCell ref="AC2:AC4"/>
    <mergeCell ref="AD2:AD4"/>
    <mergeCell ref="AE2:AE4"/>
    <mergeCell ref="AF2:AF4"/>
    <mergeCell ref="AH2:AH4"/>
    <mergeCell ref="AC1:AD1"/>
    <mergeCell ref="AG1:AJ1"/>
    <mergeCell ref="AJ2:AJ4"/>
    <mergeCell ref="Z2:Z4"/>
    <mergeCell ref="AA2:AA4"/>
    <mergeCell ref="AB1:AB4"/>
    <mergeCell ref="V1:AA1"/>
    <mergeCell ref="Y2:Y4"/>
    <mergeCell ref="V2:V4"/>
    <mergeCell ref="W2:W4"/>
    <mergeCell ref="X2:X4"/>
    <mergeCell ref="L3:L4"/>
    <mergeCell ref="H3:H4"/>
    <mergeCell ref="I3:I4"/>
    <mergeCell ref="J3:J4"/>
    <mergeCell ref="K2:K4"/>
    <mergeCell ref="C2:J2"/>
    <mergeCell ref="F3:F4"/>
    <mergeCell ref="AG2:AG4"/>
    <mergeCell ref="AI2:AI4"/>
    <mergeCell ref="AE1:AF1"/>
    <mergeCell ref="AL2:AT2"/>
    <mergeCell ref="BN3:BN4"/>
    <mergeCell ref="AV2:BD2"/>
    <mergeCell ref="BE2:BE4"/>
    <mergeCell ref="BC3:BC4"/>
    <mergeCell ref="AU2:AU4"/>
    <mergeCell ref="BP2:BX2"/>
    <mergeCell ref="BY2:BY4"/>
    <mergeCell ref="BW3:BW4"/>
    <mergeCell ref="BF2:BN2"/>
    <mergeCell ref="BO2:BO4"/>
    <mergeCell ref="BM3:BM4"/>
    <mergeCell ref="BX3:BX4"/>
    <mergeCell ref="CS2:CS4"/>
    <mergeCell ref="CQ3:CQ4"/>
    <mergeCell ref="CH3:CH4"/>
    <mergeCell ref="CR3:CR4"/>
    <mergeCell ref="CT2:DB2"/>
    <mergeCell ref="BZ2:CH2"/>
    <mergeCell ref="CI2:CI4"/>
    <mergeCell ref="CG3:CG4"/>
    <mergeCell ref="CJ2:CR2"/>
    <mergeCell ref="DC2:DC4"/>
    <mergeCell ref="DA3:DA4"/>
    <mergeCell ref="DD2:DL2"/>
    <mergeCell ref="DB3:DB4"/>
    <mergeCell ref="DL3:DL4"/>
    <mergeCell ref="DM2:DM4"/>
    <mergeCell ref="DK3:DK4"/>
    <mergeCell ref="DN2:DV2"/>
    <mergeCell ref="DW2:DW4"/>
    <mergeCell ref="DU3:DU4"/>
    <mergeCell ref="FB2:FJ2"/>
    <mergeCell ref="FI3:FI4"/>
    <mergeCell ref="DX2:EF2"/>
    <mergeCell ref="EG2:EG4"/>
    <mergeCell ref="EE3:EE4"/>
    <mergeCell ref="EH2:EP2"/>
    <mergeCell ref="EQ2:EQ4"/>
    <mergeCell ref="EO3:EO4"/>
    <mergeCell ref="ER2:EZ2"/>
    <mergeCell ref="FA2:FA4"/>
    <mergeCell ref="EY3:EY4"/>
  </mergeCells>
  <conditionalFormatting sqref="I5:I14">
    <cfRule type="cellIs" dxfId="279" priority="590" operator="equal">
      <formula>1</formula>
    </cfRule>
  </conditionalFormatting>
  <conditionalFormatting sqref="O5:O14">
    <cfRule type="cellIs" dxfId="278" priority="589" operator="equal">
      <formula>1</formula>
    </cfRule>
  </conditionalFormatting>
  <conditionalFormatting sqref="R5:R14">
    <cfRule type="cellIs" dxfId="277" priority="588" operator="equal">
      <formula>1</formula>
    </cfRule>
  </conditionalFormatting>
  <conditionalFormatting sqref="I16:I25">
    <cfRule type="cellIs" dxfId="276" priority="586" operator="equal">
      <formula>1</formula>
    </cfRule>
  </conditionalFormatting>
  <conditionalFormatting sqref="O16:O25">
    <cfRule type="cellIs" dxfId="275" priority="585" operator="equal">
      <formula>1</formula>
    </cfRule>
  </conditionalFormatting>
  <conditionalFormatting sqref="R16:R25">
    <cfRule type="cellIs" dxfId="274" priority="584" operator="equal">
      <formula>1</formula>
    </cfRule>
  </conditionalFormatting>
  <conditionalFormatting sqref="AT5:AT135">
    <cfRule type="cellIs" dxfId="273" priority="582" operator="lessThan">
      <formula>0</formula>
    </cfRule>
  </conditionalFormatting>
  <conditionalFormatting sqref="AI5:AI14">
    <cfRule type="cellIs" dxfId="272" priority="578" operator="lessThan">
      <formula>0</formula>
    </cfRule>
  </conditionalFormatting>
  <conditionalFormatting sqref="AI16:AI25">
    <cfRule type="cellIs" dxfId="271" priority="576" operator="lessThan">
      <formula>0</formula>
    </cfRule>
  </conditionalFormatting>
  <conditionalFormatting sqref="I27:I36">
    <cfRule type="cellIs" dxfId="270" priority="552" operator="equal">
      <formula>1</formula>
    </cfRule>
  </conditionalFormatting>
  <conditionalFormatting sqref="O27:O36">
    <cfRule type="cellIs" dxfId="269" priority="551" operator="equal">
      <formula>1</formula>
    </cfRule>
  </conditionalFormatting>
  <conditionalFormatting sqref="R27:R36">
    <cfRule type="cellIs" dxfId="268" priority="550" operator="equal">
      <formula>1</formula>
    </cfRule>
  </conditionalFormatting>
  <conditionalFormatting sqref="AI38:AI47">
    <cfRule type="cellIs" dxfId="267" priority="532" operator="lessThan">
      <formula>0</formula>
    </cfRule>
  </conditionalFormatting>
  <conditionalFormatting sqref="AI27:AI36">
    <cfRule type="cellIs" dxfId="266" priority="549" operator="lessThan">
      <formula>0</formula>
    </cfRule>
  </conditionalFormatting>
  <conditionalFormatting sqref="I38:I47">
    <cfRule type="cellIs" dxfId="265" priority="535" operator="equal">
      <formula>1</formula>
    </cfRule>
  </conditionalFormatting>
  <conditionalFormatting sqref="O38:O47">
    <cfRule type="cellIs" dxfId="264" priority="534" operator="equal">
      <formula>1</formula>
    </cfRule>
  </conditionalFormatting>
  <conditionalFormatting sqref="R38:R47">
    <cfRule type="cellIs" dxfId="263" priority="533" operator="equal">
      <formula>1</formula>
    </cfRule>
  </conditionalFormatting>
  <conditionalFormatting sqref="AI49:AI58">
    <cfRule type="cellIs" dxfId="262" priority="515" operator="lessThan">
      <formula>0</formula>
    </cfRule>
  </conditionalFormatting>
  <conditionalFormatting sqref="I49:I58">
    <cfRule type="cellIs" dxfId="261" priority="518" operator="equal">
      <formula>1</formula>
    </cfRule>
  </conditionalFormatting>
  <conditionalFormatting sqref="O49:O58">
    <cfRule type="cellIs" dxfId="260" priority="517" operator="equal">
      <formula>1</formula>
    </cfRule>
  </conditionalFormatting>
  <conditionalFormatting sqref="R49:R58">
    <cfRule type="cellIs" dxfId="259" priority="516" operator="equal">
      <formula>1</formula>
    </cfRule>
  </conditionalFormatting>
  <conditionalFormatting sqref="AI60:AI69">
    <cfRule type="cellIs" dxfId="258" priority="498" operator="lessThan">
      <formula>0</formula>
    </cfRule>
  </conditionalFormatting>
  <conditionalFormatting sqref="I60:I69">
    <cfRule type="cellIs" dxfId="257" priority="501" operator="equal">
      <formula>1</formula>
    </cfRule>
  </conditionalFormatting>
  <conditionalFormatting sqref="O60:O69">
    <cfRule type="cellIs" dxfId="256" priority="500" operator="equal">
      <formula>1</formula>
    </cfRule>
  </conditionalFormatting>
  <conditionalFormatting sqref="R60:R69">
    <cfRule type="cellIs" dxfId="255" priority="499" operator="equal">
      <formula>1</formula>
    </cfRule>
  </conditionalFormatting>
  <conditionalFormatting sqref="AI71:AI80">
    <cfRule type="cellIs" dxfId="254" priority="481" operator="lessThan">
      <formula>0</formula>
    </cfRule>
  </conditionalFormatting>
  <conditionalFormatting sqref="I71:I80">
    <cfRule type="cellIs" dxfId="253" priority="484" operator="equal">
      <formula>1</formula>
    </cfRule>
  </conditionalFormatting>
  <conditionalFormatting sqref="O71:O80">
    <cfRule type="cellIs" dxfId="252" priority="483" operator="equal">
      <formula>1</formula>
    </cfRule>
  </conditionalFormatting>
  <conditionalFormatting sqref="R71:R80">
    <cfRule type="cellIs" dxfId="251" priority="482" operator="equal">
      <formula>1</formula>
    </cfRule>
  </conditionalFormatting>
  <conditionalFormatting sqref="AI82:AI91">
    <cfRule type="cellIs" dxfId="250" priority="464" operator="lessThan">
      <formula>0</formula>
    </cfRule>
  </conditionalFormatting>
  <conditionalFormatting sqref="I82:I91">
    <cfRule type="cellIs" dxfId="249" priority="467" operator="equal">
      <formula>1</formula>
    </cfRule>
  </conditionalFormatting>
  <conditionalFormatting sqref="O82:O91">
    <cfRule type="cellIs" dxfId="248" priority="466" operator="equal">
      <formula>1</formula>
    </cfRule>
  </conditionalFormatting>
  <conditionalFormatting sqref="R82:R91">
    <cfRule type="cellIs" dxfId="247" priority="465" operator="equal">
      <formula>1</formula>
    </cfRule>
  </conditionalFormatting>
  <conditionalFormatting sqref="AI93:AI102">
    <cfRule type="cellIs" dxfId="246" priority="447" operator="lessThan">
      <formula>0</formula>
    </cfRule>
  </conditionalFormatting>
  <conditionalFormatting sqref="I93:I102">
    <cfRule type="cellIs" dxfId="245" priority="450" operator="equal">
      <formula>1</formula>
    </cfRule>
  </conditionalFormatting>
  <conditionalFormatting sqref="O93:O102">
    <cfRule type="cellIs" dxfId="244" priority="449" operator="equal">
      <formula>1</formula>
    </cfRule>
  </conditionalFormatting>
  <conditionalFormatting sqref="R93:R102">
    <cfRule type="cellIs" dxfId="243" priority="448" operator="equal">
      <formula>1</formula>
    </cfRule>
  </conditionalFormatting>
  <conditionalFormatting sqref="AI104:AI113">
    <cfRule type="cellIs" dxfId="242" priority="430" operator="lessThan">
      <formula>0</formula>
    </cfRule>
  </conditionalFormatting>
  <conditionalFormatting sqref="I104:I113">
    <cfRule type="cellIs" dxfId="241" priority="433" operator="equal">
      <formula>1</formula>
    </cfRule>
  </conditionalFormatting>
  <conditionalFormatting sqref="O104:O113">
    <cfRule type="cellIs" dxfId="240" priority="432" operator="equal">
      <formula>1</formula>
    </cfRule>
  </conditionalFormatting>
  <conditionalFormatting sqref="R104:R113">
    <cfRule type="cellIs" dxfId="239" priority="431" operator="equal">
      <formula>1</formula>
    </cfRule>
  </conditionalFormatting>
  <conditionalFormatting sqref="AI115:AI124">
    <cfRule type="cellIs" dxfId="238" priority="413" operator="lessThan">
      <formula>0</formula>
    </cfRule>
  </conditionalFormatting>
  <conditionalFormatting sqref="I115:I124">
    <cfRule type="cellIs" dxfId="237" priority="416" operator="equal">
      <formula>1</formula>
    </cfRule>
  </conditionalFormatting>
  <conditionalFormatting sqref="O115:O124">
    <cfRule type="cellIs" dxfId="236" priority="415" operator="equal">
      <formula>1</formula>
    </cfRule>
  </conditionalFormatting>
  <conditionalFormatting sqref="R115:R124">
    <cfRule type="cellIs" dxfId="235" priority="414" operator="equal">
      <formula>1</formula>
    </cfRule>
  </conditionalFormatting>
  <conditionalFormatting sqref="AI126:AI135">
    <cfRule type="cellIs" dxfId="234" priority="396" operator="lessThan">
      <formula>0</formula>
    </cfRule>
  </conditionalFormatting>
  <conditionalFormatting sqref="I126:I135">
    <cfRule type="cellIs" dxfId="233" priority="399" operator="equal">
      <formula>1</formula>
    </cfRule>
  </conditionalFormatting>
  <conditionalFormatting sqref="O126:O135">
    <cfRule type="cellIs" dxfId="232" priority="398" operator="equal">
      <formula>1</formula>
    </cfRule>
  </conditionalFormatting>
  <conditionalFormatting sqref="R126:R135">
    <cfRule type="cellIs" dxfId="231" priority="397" operator="equal">
      <formula>1</formula>
    </cfRule>
  </conditionalFormatting>
  <conditionalFormatting sqref="AI137:AI146">
    <cfRule type="cellIs" dxfId="230" priority="379" operator="lessThan">
      <formula>0</formula>
    </cfRule>
  </conditionalFormatting>
  <conditionalFormatting sqref="F137:F146">
    <cfRule type="cellIs" dxfId="229" priority="383" operator="equal">
      <formula>1</formula>
    </cfRule>
  </conditionalFormatting>
  <conditionalFormatting sqref="I137:I146">
    <cfRule type="cellIs" dxfId="228" priority="382" operator="equal">
      <formula>1</formula>
    </cfRule>
  </conditionalFormatting>
  <conditionalFormatting sqref="O137:O146">
    <cfRule type="cellIs" dxfId="227" priority="381" operator="equal">
      <formula>1</formula>
    </cfRule>
  </conditionalFormatting>
  <conditionalFormatting sqref="R137:R146">
    <cfRule type="cellIs" dxfId="226" priority="380" operator="equal">
      <formula>1</formula>
    </cfRule>
  </conditionalFormatting>
  <conditionalFormatting sqref="AI148:AI157">
    <cfRule type="cellIs" dxfId="225" priority="362" operator="lessThan">
      <formula>0</formula>
    </cfRule>
  </conditionalFormatting>
  <conditionalFormatting sqref="F148:F157">
    <cfRule type="cellIs" dxfId="224" priority="366" operator="equal">
      <formula>1</formula>
    </cfRule>
  </conditionalFormatting>
  <conditionalFormatting sqref="I148:I157">
    <cfRule type="cellIs" dxfId="223" priority="365" operator="equal">
      <formula>1</formula>
    </cfRule>
  </conditionalFormatting>
  <conditionalFormatting sqref="O148:O157">
    <cfRule type="cellIs" dxfId="222" priority="364" operator="equal">
      <formula>1</formula>
    </cfRule>
  </conditionalFormatting>
  <conditionalFormatting sqref="R148:R157">
    <cfRule type="cellIs" dxfId="221" priority="363" operator="equal">
      <formula>1</formula>
    </cfRule>
  </conditionalFormatting>
  <conditionalFormatting sqref="AI159:AI168">
    <cfRule type="cellIs" dxfId="220" priority="345" operator="lessThan">
      <formula>0</formula>
    </cfRule>
  </conditionalFormatting>
  <conditionalFormatting sqref="F159:F168">
    <cfRule type="cellIs" dxfId="219" priority="349" operator="equal">
      <formula>1</formula>
    </cfRule>
  </conditionalFormatting>
  <conditionalFormatting sqref="I159:I168">
    <cfRule type="cellIs" dxfId="218" priority="348" operator="equal">
      <formula>1</formula>
    </cfRule>
  </conditionalFormatting>
  <conditionalFormatting sqref="O159:O168">
    <cfRule type="cellIs" dxfId="217" priority="347" operator="equal">
      <formula>1</formula>
    </cfRule>
  </conditionalFormatting>
  <conditionalFormatting sqref="R159:R168">
    <cfRule type="cellIs" dxfId="216" priority="346" operator="equal">
      <formula>1</formula>
    </cfRule>
  </conditionalFormatting>
  <conditionalFormatting sqref="AT137:AT146">
    <cfRule type="cellIs" dxfId="215" priority="322" operator="lessThan">
      <formula>0</formula>
    </cfRule>
  </conditionalFormatting>
  <conditionalFormatting sqref="AT148:AT157">
    <cfRule type="cellIs" dxfId="214" priority="321" operator="lessThan">
      <formula>0</formula>
    </cfRule>
  </conditionalFormatting>
  <conditionalFormatting sqref="AT159:AT168">
    <cfRule type="cellIs" dxfId="213" priority="320" operator="lessThan">
      <formula>0</formula>
    </cfRule>
  </conditionalFormatting>
  <conditionalFormatting sqref="BD159:BD168">
    <cfRule type="cellIs" dxfId="212" priority="304" operator="lessThan">
      <formula>0</formula>
    </cfRule>
  </conditionalFormatting>
  <conditionalFormatting sqref="BD5:BD135">
    <cfRule type="cellIs" dxfId="211" priority="318" operator="lessThan">
      <formula>0</formula>
    </cfRule>
  </conditionalFormatting>
  <conditionalFormatting sqref="BD137:BD146">
    <cfRule type="cellIs" dxfId="210" priority="306" operator="lessThan">
      <formula>0</formula>
    </cfRule>
  </conditionalFormatting>
  <conditionalFormatting sqref="BD148:BD157">
    <cfRule type="cellIs" dxfId="209" priority="305" operator="lessThan">
      <formula>0</formula>
    </cfRule>
  </conditionalFormatting>
  <conditionalFormatting sqref="BN159:BN168">
    <cfRule type="cellIs" dxfId="208" priority="289" operator="lessThan">
      <formula>0</formula>
    </cfRule>
  </conditionalFormatting>
  <conditionalFormatting sqref="BN5:BN14">
    <cfRule type="cellIs" dxfId="207" priority="303" operator="lessThan">
      <formula>0</formula>
    </cfRule>
  </conditionalFormatting>
  <conditionalFormatting sqref="BN16:BN25">
    <cfRule type="cellIs" dxfId="206" priority="302" operator="lessThan">
      <formula>0</formula>
    </cfRule>
  </conditionalFormatting>
  <conditionalFormatting sqref="BN27:BN36">
    <cfRule type="cellIs" dxfId="205" priority="301" operator="lessThan">
      <formula>0</formula>
    </cfRule>
  </conditionalFormatting>
  <conditionalFormatting sqref="BN38:BN47">
    <cfRule type="cellIs" dxfId="204" priority="300" operator="lessThan">
      <formula>0</formula>
    </cfRule>
  </conditionalFormatting>
  <conditionalFormatting sqref="BN49:BN58">
    <cfRule type="cellIs" dxfId="203" priority="299" operator="lessThan">
      <formula>0</formula>
    </cfRule>
  </conditionalFormatting>
  <conditionalFormatting sqref="BN60:BN69">
    <cfRule type="cellIs" dxfId="202" priority="298" operator="lessThan">
      <formula>0</formula>
    </cfRule>
  </conditionalFormatting>
  <conditionalFormatting sqref="BN71:BN80">
    <cfRule type="cellIs" dxfId="201" priority="297" operator="lessThan">
      <formula>0</formula>
    </cfRule>
  </conditionalFormatting>
  <conditionalFormatting sqref="BN82:BN91">
    <cfRule type="cellIs" dxfId="200" priority="296" operator="lessThan">
      <formula>0</formula>
    </cfRule>
  </conditionalFormatting>
  <conditionalFormatting sqref="BN93:BN102">
    <cfRule type="cellIs" dxfId="199" priority="295" operator="lessThan">
      <formula>0</formula>
    </cfRule>
  </conditionalFormatting>
  <conditionalFormatting sqref="BN104:BN113">
    <cfRule type="cellIs" dxfId="198" priority="294" operator="lessThan">
      <formula>0</formula>
    </cfRule>
  </conditionalFormatting>
  <conditionalFormatting sqref="BN115:BN124">
    <cfRule type="cellIs" dxfId="197" priority="293" operator="lessThan">
      <formula>0</formula>
    </cfRule>
  </conditionalFormatting>
  <conditionalFormatting sqref="BN126:BN135">
    <cfRule type="cellIs" dxfId="196" priority="292" operator="lessThan">
      <formula>0</formula>
    </cfRule>
  </conditionalFormatting>
  <conditionalFormatting sqref="BN137:BN146">
    <cfRule type="cellIs" dxfId="195" priority="291" operator="lessThan">
      <formula>0</formula>
    </cfRule>
  </conditionalFormatting>
  <conditionalFormatting sqref="BN148:BN157">
    <cfRule type="cellIs" dxfId="194" priority="290" operator="lessThan">
      <formula>0</formula>
    </cfRule>
  </conditionalFormatting>
  <conditionalFormatting sqref="CH159:CH168">
    <cfRule type="cellIs" dxfId="193" priority="259" operator="lessThan">
      <formula>0</formula>
    </cfRule>
  </conditionalFormatting>
  <conditionalFormatting sqref="CH5">
    <cfRule type="cellIs" dxfId="192" priority="273" operator="lessThan">
      <formula>0</formula>
    </cfRule>
  </conditionalFormatting>
  <conditionalFormatting sqref="CH129 CH131:CH135">
    <cfRule type="cellIs" dxfId="191" priority="262" operator="lessThan">
      <formula>0</formula>
    </cfRule>
  </conditionalFormatting>
  <conditionalFormatting sqref="CH137:CH146">
    <cfRule type="cellIs" dxfId="190" priority="261" operator="lessThan">
      <formula>0</formula>
    </cfRule>
  </conditionalFormatting>
  <conditionalFormatting sqref="CH148:CH157">
    <cfRule type="cellIs" dxfId="189" priority="260" operator="lessThan">
      <formula>0</formula>
    </cfRule>
  </conditionalFormatting>
  <conditionalFormatting sqref="CR159:CR168">
    <cfRule type="cellIs" dxfId="188" priority="244" operator="lessThan">
      <formula>0</formula>
    </cfRule>
  </conditionalFormatting>
  <conditionalFormatting sqref="CR5">
    <cfRule type="cellIs" dxfId="187" priority="258" operator="lessThan">
      <formula>0</formula>
    </cfRule>
  </conditionalFormatting>
  <conditionalFormatting sqref="CR129:CR135">
    <cfRule type="cellIs" dxfId="176" priority="247" operator="lessThan">
      <formula>0</formula>
    </cfRule>
  </conditionalFormatting>
  <conditionalFormatting sqref="CR137:CR146">
    <cfRule type="cellIs" dxfId="175" priority="246" operator="lessThan">
      <formula>0</formula>
    </cfRule>
  </conditionalFormatting>
  <conditionalFormatting sqref="CR148:CR157">
    <cfRule type="cellIs" dxfId="174" priority="245" operator="lessThan">
      <formula>0</formula>
    </cfRule>
  </conditionalFormatting>
  <conditionalFormatting sqref="DB159:DB168">
    <cfRule type="cellIs" dxfId="173" priority="229" operator="lessThan">
      <formula>0</formula>
    </cfRule>
  </conditionalFormatting>
  <conditionalFormatting sqref="DB5:DB14">
    <cfRule type="cellIs" dxfId="172" priority="243" operator="lessThan">
      <formula>0</formula>
    </cfRule>
  </conditionalFormatting>
  <conditionalFormatting sqref="DB16:DB25">
    <cfRule type="cellIs" dxfId="171" priority="242" operator="lessThan">
      <formula>0</formula>
    </cfRule>
  </conditionalFormatting>
  <conditionalFormatting sqref="DB27:DB36">
    <cfRule type="cellIs" dxfId="170" priority="241" operator="lessThan">
      <formula>0</formula>
    </cfRule>
  </conditionalFormatting>
  <conditionalFormatting sqref="DB38:DB47">
    <cfRule type="cellIs" dxfId="169" priority="240" operator="lessThan">
      <formula>0</formula>
    </cfRule>
  </conditionalFormatting>
  <conditionalFormatting sqref="DB49:DB58">
    <cfRule type="cellIs" dxfId="168" priority="239" operator="lessThan">
      <formula>0</formula>
    </cfRule>
  </conditionalFormatting>
  <conditionalFormatting sqref="DB60:DB69">
    <cfRule type="cellIs" dxfId="167" priority="238" operator="lessThan">
      <formula>0</formula>
    </cfRule>
  </conditionalFormatting>
  <conditionalFormatting sqref="DB71:DB80">
    <cfRule type="cellIs" dxfId="166" priority="237" operator="lessThan">
      <formula>0</formula>
    </cfRule>
  </conditionalFormatting>
  <conditionalFormatting sqref="DB82:DB91">
    <cfRule type="cellIs" dxfId="165" priority="236" operator="lessThan">
      <formula>0</formula>
    </cfRule>
  </conditionalFormatting>
  <conditionalFormatting sqref="DB93:DB102">
    <cfRule type="cellIs" dxfId="164" priority="235" operator="lessThan">
      <formula>0</formula>
    </cfRule>
  </conditionalFormatting>
  <conditionalFormatting sqref="DB104:DB113">
    <cfRule type="cellIs" dxfId="163" priority="234" operator="lessThan">
      <formula>0</formula>
    </cfRule>
  </conditionalFormatting>
  <conditionalFormatting sqref="DB115:DB124">
    <cfRule type="cellIs" dxfId="162" priority="233" operator="lessThan">
      <formula>0</formula>
    </cfRule>
  </conditionalFormatting>
  <conditionalFormatting sqref="DB126:DB135">
    <cfRule type="cellIs" dxfId="161" priority="232" operator="lessThan">
      <formula>0</formula>
    </cfRule>
  </conditionalFormatting>
  <conditionalFormatting sqref="DB137:DB146">
    <cfRule type="cellIs" dxfId="160" priority="231" operator="lessThan">
      <formula>0</formula>
    </cfRule>
  </conditionalFormatting>
  <conditionalFormatting sqref="DB148:DB157">
    <cfRule type="cellIs" dxfId="159" priority="230" operator="lessThan">
      <formula>0</formula>
    </cfRule>
  </conditionalFormatting>
  <conditionalFormatting sqref="DL159:DL168">
    <cfRule type="cellIs" dxfId="158" priority="214" operator="lessThan">
      <formula>0</formula>
    </cfRule>
  </conditionalFormatting>
  <conditionalFormatting sqref="DL137:DL146">
    <cfRule type="cellIs" dxfId="157" priority="216" operator="lessThan">
      <formula>0</formula>
    </cfRule>
  </conditionalFormatting>
  <conditionalFormatting sqref="DL148:DL157">
    <cfRule type="cellIs" dxfId="156" priority="215" operator="lessThan">
      <formula>0</formula>
    </cfRule>
  </conditionalFormatting>
  <conditionalFormatting sqref="EF159:EF168">
    <cfRule type="cellIs" dxfId="155" priority="184" operator="lessThan">
      <formula>0</formula>
    </cfRule>
  </conditionalFormatting>
  <conditionalFormatting sqref="EF137:EF146">
    <cfRule type="cellIs" dxfId="154" priority="186" operator="lessThan">
      <formula>0</formula>
    </cfRule>
  </conditionalFormatting>
  <conditionalFormatting sqref="EF148:EF157">
    <cfRule type="cellIs" dxfId="153" priority="185" operator="lessThan">
      <formula>0</formula>
    </cfRule>
  </conditionalFormatting>
  <conditionalFormatting sqref="EP159:EP168">
    <cfRule type="cellIs" dxfId="152" priority="169" operator="lessThan">
      <formula>0</formula>
    </cfRule>
  </conditionalFormatting>
  <conditionalFormatting sqref="EP5:EP14">
    <cfRule type="cellIs" dxfId="151" priority="183" operator="lessThan">
      <formula>0</formula>
    </cfRule>
  </conditionalFormatting>
  <conditionalFormatting sqref="EP16:EP25">
    <cfRule type="cellIs" dxfId="150" priority="182" operator="lessThan">
      <formula>0</formula>
    </cfRule>
  </conditionalFormatting>
  <conditionalFormatting sqref="EP27:EP36">
    <cfRule type="cellIs" dxfId="149" priority="181" operator="lessThan">
      <formula>0</formula>
    </cfRule>
  </conditionalFormatting>
  <conditionalFormatting sqref="EP38:EP47">
    <cfRule type="cellIs" dxfId="148" priority="180" operator="lessThan">
      <formula>0</formula>
    </cfRule>
  </conditionalFormatting>
  <conditionalFormatting sqref="EP49:EP58">
    <cfRule type="cellIs" dxfId="147" priority="179" operator="lessThan">
      <formula>0</formula>
    </cfRule>
  </conditionalFormatting>
  <conditionalFormatting sqref="EP60:EP69">
    <cfRule type="cellIs" dxfId="146" priority="178" operator="lessThan">
      <formula>0</formula>
    </cfRule>
  </conditionalFormatting>
  <conditionalFormatting sqref="EP71:EP80">
    <cfRule type="cellIs" dxfId="145" priority="177" operator="lessThan">
      <formula>0</formula>
    </cfRule>
  </conditionalFormatting>
  <conditionalFormatting sqref="EP82:EP91">
    <cfRule type="cellIs" dxfId="144" priority="176" operator="lessThan">
      <formula>0</formula>
    </cfRule>
  </conditionalFormatting>
  <conditionalFormatting sqref="EP93:EP102">
    <cfRule type="cellIs" dxfId="143" priority="175" operator="lessThan">
      <formula>0</formula>
    </cfRule>
  </conditionalFormatting>
  <conditionalFormatting sqref="EP104:EP113">
    <cfRule type="cellIs" dxfId="142" priority="174" operator="lessThan">
      <formula>0</formula>
    </cfRule>
  </conditionalFormatting>
  <conditionalFormatting sqref="EP115:EP124">
    <cfRule type="cellIs" dxfId="141" priority="173" operator="lessThan">
      <formula>0</formula>
    </cfRule>
  </conditionalFormatting>
  <conditionalFormatting sqref="EP126:EP135">
    <cfRule type="cellIs" dxfId="140" priority="172" operator="lessThan">
      <formula>0</formula>
    </cfRule>
  </conditionalFormatting>
  <conditionalFormatting sqref="EP137:EP146">
    <cfRule type="cellIs" dxfId="139" priority="171" operator="lessThan">
      <formula>0</formula>
    </cfRule>
  </conditionalFormatting>
  <conditionalFormatting sqref="EP148:EP157">
    <cfRule type="cellIs" dxfId="138" priority="170" operator="lessThan">
      <formula>0</formula>
    </cfRule>
  </conditionalFormatting>
  <conditionalFormatting sqref="EZ159:EZ168">
    <cfRule type="cellIs" dxfId="137" priority="154" operator="lessThan">
      <formula>0</formula>
    </cfRule>
  </conditionalFormatting>
  <conditionalFormatting sqref="EZ5:EZ135">
    <cfRule type="cellIs" dxfId="136" priority="168" operator="lessThan">
      <formula>0</formula>
    </cfRule>
  </conditionalFormatting>
  <conditionalFormatting sqref="EZ137:EZ146">
    <cfRule type="cellIs" dxfId="135" priority="156" operator="lessThan">
      <formula>0</formula>
    </cfRule>
  </conditionalFormatting>
  <conditionalFormatting sqref="EZ148:EZ157">
    <cfRule type="cellIs" dxfId="134" priority="155" operator="lessThan">
      <formula>0</formula>
    </cfRule>
  </conditionalFormatting>
  <conditionalFormatting sqref="AI170:AI179">
    <cfRule type="cellIs" dxfId="133" priority="149" operator="lessThan">
      <formula>0</formula>
    </cfRule>
  </conditionalFormatting>
  <conditionalFormatting sqref="F170:F179">
    <cfRule type="cellIs" dxfId="132" priority="153" operator="equal">
      <formula>1</formula>
    </cfRule>
  </conditionalFormatting>
  <conditionalFormatting sqref="I170:I179">
    <cfRule type="cellIs" dxfId="131" priority="152" operator="equal">
      <formula>1</formula>
    </cfRule>
  </conditionalFormatting>
  <conditionalFormatting sqref="O170:O179">
    <cfRule type="cellIs" dxfId="130" priority="151" operator="equal">
      <formula>1</formula>
    </cfRule>
  </conditionalFormatting>
  <conditionalFormatting sqref="R170:R179">
    <cfRule type="cellIs" dxfId="129" priority="150" operator="equal">
      <formula>1</formula>
    </cfRule>
  </conditionalFormatting>
  <conditionalFormatting sqref="AT170:AT179">
    <cfRule type="cellIs" dxfId="128" priority="148" operator="lessThan">
      <formula>0</formula>
    </cfRule>
  </conditionalFormatting>
  <conditionalFormatting sqref="BD170:BD179">
    <cfRule type="cellIs" dxfId="127" priority="147" operator="lessThan">
      <formula>0</formula>
    </cfRule>
  </conditionalFormatting>
  <conditionalFormatting sqref="BN170:BN179">
    <cfRule type="cellIs" dxfId="126" priority="146" operator="lessThan">
      <formula>0</formula>
    </cfRule>
  </conditionalFormatting>
  <conditionalFormatting sqref="CH170:CH179">
    <cfRule type="cellIs" dxfId="125" priority="144" operator="lessThan">
      <formula>0</formula>
    </cfRule>
  </conditionalFormatting>
  <conditionalFormatting sqref="CR170:CR179">
    <cfRule type="cellIs" dxfId="124" priority="143" operator="lessThan">
      <formula>0</formula>
    </cfRule>
  </conditionalFormatting>
  <conditionalFormatting sqref="DB170:DB179">
    <cfRule type="cellIs" dxfId="123" priority="142" operator="lessThan">
      <formula>0</formula>
    </cfRule>
  </conditionalFormatting>
  <conditionalFormatting sqref="DL170:DL179">
    <cfRule type="cellIs" dxfId="122" priority="141" operator="lessThan">
      <formula>0</formula>
    </cfRule>
  </conditionalFormatting>
  <conditionalFormatting sqref="EF170:EF179">
    <cfRule type="cellIs" dxfId="121" priority="139" operator="lessThan">
      <formula>0</formula>
    </cfRule>
  </conditionalFormatting>
  <conditionalFormatting sqref="EP170:EP179">
    <cfRule type="cellIs" dxfId="120" priority="138" operator="lessThan">
      <formula>0</formula>
    </cfRule>
  </conditionalFormatting>
  <conditionalFormatting sqref="EZ170:EZ179">
    <cfRule type="cellIs" dxfId="119" priority="137" operator="lessThan">
      <formula>0</formula>
    </cfRule>
  </conditionalFormatting>
  <conditionalFormatting sqref="AI181:AI190">
    <cfRule type="cellIs" dxfId="118" priority="132" operator="lessThan">
      <formula>0</formula>
    </cfRule>
  </conditionalFormatting>
  <conditionalFormatting sqref="F181:F190">
    <cfRule type="cellIs" dxfId="117" priority="136" operator="equal">
      <formula>1</formula>
    </cfRule>
  </conditionalFormatting>
  <conditionalFormatting sqref="I181:I190">
    <cfRule type="cellIs" dxfId="116" priority="135" operator="equal">
      <formula>1</formula>
    </cfRule>
  </conditionalFormatting>
  <conditionalFormatting sqref="O181:O190">
    <cfRule type="cellIs" dxfId="115" priority="134" operator="equal">
      <formula>1</formula>
    </cfRule>
  </conditionalFormatting>
  <conditionalFormatting sqref="R181:R190">
    <cfRule type="cellIs" dxfId="114" priority="133" operator="equal">
      <formula>1</formula>
    </cfRule>
  </conditionalFormatting>
  <conditionalFormatting sqref="AT181:AT190">
    <cfRule type="cellIs" dxfId="113" priority="131" operator="lessThan">
      <formula>0</formula>
    </cfRule>
  </conditionalFormatting>
  <conditionalFormatting sqref="BD181:BD190">
    <cfRule type="cellIs" dxfId="112" priority="130" operator="lessThan">
      <formula>0</formula>
    </cfRule>
  </conditionalFormatting>
  <conditionalFormatting sqref="BN181:BN190">
    <cfRule type="cellIs" dxfId="111" priority="129" operator="lessThan">
      <formula>0</formula>
    </cfRule>
  </conditionalFormatting>
  <conditionalFormatting sqref="CH181:CH190">
    <cfRule type="cellIs" dxfId="110" priority="127" operator="lessThan">
      <formula>0</formula>
    </cfRule>
  </conditionalFormatting>
  <conditionalFormatting sqref="CR181:CR190">
    <cfRule type="cellIs" dxfId="109" priority="126" operator="lessThan">
      <formula>0</formula>
    </cfRule>
  </conditionalFormatting>
  <conditionalFormatting sqref="DB181:DB190">
    <cfRule type="cellIs" dxfId="108" priority="125" operator="lessThan">
      <formula>0</formula>
    </cfRule>
  </conditionalFormatting>
  <conditionalFormatting sqref="DL181:DL190">
    <cfRule type="cellIs" dxfId="107" priority="124" operator="lessThan">
      <formula>0</formula>
    </cfRule>
  </conditionalFormatting>
  <conditionalFormatting sqref="EF181:EF190">
    <cfRule type="cellIs" dxfId="106" priority="122" operator="lessThan">
      <formula>0</formula>
    </cfRule>
  </conditionalFormatting>
  <conditionalFormatting sqref="EP181:EP190">
    <cfRule type="cellIs" dxfId="105" priority="121" operator="lessThan">
      <formula>0</formula>
    </cfRule>
  </conditionalFormatting>
  <conditionalFormatting sqref="EZ181:EZ190">
    <cfRule type="cellIs" dxfId="104" priority="120" operator="lessThan">
      <formula>0</formula>
    </cfRule>
  </conditionalFormatting>
  <conditionalFormatting sqref="AI192:AI201">
    <cfRule type="cellIs" dxfId="103" priority="115" operator="lessThan">
      <formula>0</formula>
    </cfRule>
  </conditionalFormatting>
  <conditionalFormatting sqref="F192:F201">
    <cfRule type="cellIs" dxfId="102" priority="119" operator="equal">
      <formula>1</formula>
    </cfRule>
  </conditionalFormatting>
  <conditionalFormatting sqref="I192:I201">
    <cfRule type="cellIs" dxfId="101" priority="118" operator="equal">
      <formula>1</formula>
    </cfRule>
  </conditionalFormatting>
  <conditionalFormatting sqref="O192:O201">
    <cfRule type="cellIs" dxfId="100" priority="117" operator="equal">
      <formula>1</formula>
    </cfRule>
  </conditionalFormatting>
  <conditionalFormatting sqref="R192:R201">
    <cfRule type="cellIs" dxfId="99" priority="116" operator="equal">
      <formula>1</formula>
    </cfRule>
  </conditionalFormatting>
  <conditionalFormatting sqref="AT192:AT201">
    <cfRule type="cellIs" dxfId="98" priority="114" operator="lessThan">
      <formula>0</formula>
    </cfRule>
  </conditionalFormatting>
  <conditionalFormatting sqref="BD192:BD201">
    <cfRule type="cellIs" dxfId="97" priority="113" operator="lessThan">
      <formula>0</formula>
    </cfRule>
  </conditionalFormatting>
  <conditionalFormatting sqref="BN192:BN201">
    <cfRule type="cellIs" dxfId="96" priority="112" operator="lessThan">
      <formula>0</formula>
    </cfRule>
  </conditionalFormatting>
  <conditionalFormatting sqref="CH192:CH201">
    <cfRule type="cellIs" dxfId="95" priority="110" operator="lessThan">
      <formula>0</formula>
    </cfRule>
  </conditionalFormatting>
  <conditionalFormatting sqref="CR192:CR201">
    <cfRule type="cellIs" dxfId="94" priority="109" operator="lessThan">
      <formula>0</formula>
    </cfRule>
  </conditionalFormatting>
  <conditionalFormatting sqref="DB192:DB201">
    <cfRule type="cellIs" dxfId="93" priority="108" operator="lessThan">
      <formula>0</formula>
    </cfRule>
  </conditionalFormatting>
  <conditionalFormatting sqref="DL192:DL201">
    <cfRule type="cellIs" dxfId="92" priority="107" operator="lessThan">
      <formula>0</formula>
    </cfRule>
  </conditionalFormatting>
  <conditionalFormatting sqref="EF192:EF201">
    <cfRule type="cellIs" dxfId="91" priority="105" operator="lessThan">
      <formula>0</formula>
    </cfRule>
  </conditionalFormatting>
  <conditionalFormatting sqref="EP192:EP201">
    <cfRule type="cellIs" dxfId="90" priority="104" operator="lessThan">
      <formula>0</formula>
    </cfRule>
  </conditionalFormatting>
  <conditionalFormatting sqref="EZ192:EZ201">
    <cfRule type="cellIs" dxfId="89" priority="103" operator="lessThan">
      <formula>0</formula>
    </cfRule>
  </conditionalFormatting>
  <conditionalFormatting sqref="DV159:DV168">
    <cfRule type="cellIs" dxfId="88" priority="88" operator="lessThan">
      <formula>0</formula>
    </cfRule>
  </conditionalFormatting>
  <conditionalFormatting sqref="DV137:DV146">
    <cfRule type="cellIs" dxfId="87" priority="90" operator="lessThan">
      <formula>0</formula>
    </cfRule>
  </conditionalFormatting>
  <conditionalFormatting sqref="DV148:DV157">
    <cfRule type="cellIs" dxfId="86" priority="89" operator="lessThan">
      <formula>0</formula>
    </cfRule>
  </conditionalFormatting>
  <conditionalFormatting sqref="DV170:DV179">
    <cfRule type="cellIs" dxfId="85" priority="87" operator="lessThan">
      <formula>0</formula>
    </cfRule>
  </conditionalFormatting>
  <conditionalFormatting sqref="DV181:DV190">
    <cfRule type="cellIs" dxfId="84" priority="86" operator="lessThan">
      <formula>0</formula>
    </cfRule>
  </conditionalFormatting>
  <conditionalFormatting sqref="DV192:DV201">
    <cfRule type="cellIs" dxfId="83" priority="85" operator="lessThan">
      <formula>0</formula>
    </cfRule>
  </conditionalFormatting>
  <conditionalFormatting sqref="F5:F14">
    <cfRule type="cellIs" dxfId="82" priority="84" operator="equal">
      <formula>1</formula>
    </cfRule>
  </conditionalFormatting>
  <conditionalFormatting sqref="F16:F25">
    <cfRule type="cellIs" dxfId="81" priority="83" operator="equal">
      <formula>1</formula>
    </cfRule>
  </conditionalFormatting>
  <conditionalFormatting sqref="F27:F36">
    <cfRule type="cellIs" dxfId="80" priority="82" operator="equal">
      <formula>1</formula>
    </cfRule>
  </conditionalFormatting>
  <conditionalFormatting sqref="F38:F47">
    <cfRule type="cellIs" dxfId="79" priority="81" operator="equal">
      <formula>1</formula>
    </cfRule>
  </conditionalFormatting>
  <conditionalFormatting sqref="F49:F58">
    <cfRule type="cellIs" dxfId="78" priority="80" operator="equal">
      <formula>1</formula>
    </cfRule>
  </conditionalFormatting>
  <conditionalFormatting sqref="F60:F69">
    <cfRule type="cellIs" dxfId="77" priority="79" operator="equal">
      <formula>1</formula>
    </cfRule>
  </conditionalFormatting>
  <conditionalFormatting sqref="F71:F80">
    <cfRule type="cellIs" dxfId="76" priority="78" operator="equal">
      <formula>1</formula>
    </cfRule>
  </conditionalFormatting>
  <conditionalFormatting sqref="F82:F91">
    <cfRule type="cellIs" dxfId="75" priority="77" operator="equal">
      <formula>1</formula>
    </cfRule>
  </conditionalFormatting>
  <conditionalFormatting sqref="F93:F102">
    <cfRule type="cellIs" dxfId="74" priority="76" operator="equal">
      <formula>1</formula>
    </cfRule>
  </conditionalFormatting>
  <conditionalFormatting sqref="F104:F113">
    <cfRule type="cellIs" dxfId="73" priority="75" operator="equal">
      <formula>1</formula>
    </cfRule>
  </conditionalFormatting>
  <conditionalFormatting sqref="F115:F124">
    <cfRule type="cellIs" dxfId="72" priority="74" operator="equal">
      <formula>1</formula>
    </cfRule>
  </conditionalFormatting>
  <conditionalFormatting sqref="F126:F135">
    <cfRule type="cellIs" dxfId="71" priority="73" operator="equal">
      <formula>1</formula>
    </cfRule>
  </conditionalFormatting>
  <conditionalFormatting sqref="BX159:BX168">
    <cfRule type="cellIs" dxfId="70" priority="58" operator="lessThan">
      <formula>0</formula>
    </cfRule>
  </conditionalFormatting>
  <conditionalFormatting sqref="BX137:BX146">
    <cfRule type="cellIs" dxfId="69" priority="60" operator="lessThan">
      <formula>0</formula>
    </cfRule>
  </conditionalFormatting>
  <conditionalFormatting sqref="BX148:BX157">
    <cfRule type="cellIs" dxfId="68" priority="59" operator="lessThan">
      <formula>0</formula>
    </cfRule>
  </conditionalFormatting>
  <conditionalFormatting sqref="BX170:BX179">
    <cfRule type="cellIs" dxfId="67" priority="57" operator="lessThan">
      <formula>0</formula>
    </cfRule>
  </conditionalFormatting>
  <conditionalFormatting sqref="BX181:BX190">
    <cfRule type="cellIs" dxfId="66" priority="56" operator="lessThan">
      <formula>0</formula>
    </cfRule>
  </conditionalFormatting>
  <conditionalFormatting sqref="BX192:BX201">
    <cfRule type="cellIs" dxfId="65" priority="55" operator="lessThan">
      <formula>0</formula>
    </cfRule>
  </conditionalFormatting>
  <conditionalFormatting sqref="DL5:DL14">
    <cfRule type="cellIs" dxfId="64" priority="54" operator="lessThan">
      <formula>0</formula>
    </cfRule>
  </conditionalFormatting>
  <conditionalFormatting sqref="DL16:DL25">
    <cfRule type="cellIs" dxfId="63" priority="53" operator="lessThan">
      <formula>0</formula>
    </cfRule>
  </conditionalFormatting>
  <conditionalFormatting sqref="DL27:DL36">
    <cfRule type="cellIs" dxfId="62" priority="52" operator="lessThan">
      <formula>0</formula>
    </cfRule>
  </conditionalFormatting>
  <conditionalFormatting sqref="DL38:DL47">
    <cfRule type="cellIs" dxfId="61" priority="51" operator="lessThan">
      <formula>0</formula>
    </cfRule>
  </conditionalFormatting>
  <conditionalFormatting sqref="DL49:DL58">
    <cfRule type="cellIs" dxfId="60" priority="50" operator="lessThan">
      <formula>0</formula>
    </cfRule>
  </conditionalFormatting>
  <conditionalFormatting sqref="DL60:DL69">
    <cfRule type="cellIs" dxfId="59" priority="49" operator="lessThan">
      <formula>0</formula>
    </cfRule>
  </conditionalFormatting>
  <conditionalFormatting sqref="DL71:DL80">
    <cfRule type="cellIs" dxfId="58" priority="48" operator="lessThan">
      <formula>0</formula>
    </cfRule>
  </conditionalFormatting>
  <conditionalFormatting sqref="DL82:DL91">
    <cfRule type="cellIs" dxfId="57" priority="47" operator="lessThan">
      <formula>0</formula>
    </cfRule>
  </conditionalFormatting>
  <conditionalFormatting sqref="DL93:DL102">
    <cfRule type="cellIs" dxfId="56" priority="46" operator="lessThan">
      <formula>0</formula>
    </cfRule>
  </conditionalFormatting>
  <conditionalFormatting sqref="DL104:DL113">
    <cfRule type="cellIs" dxfId="55" priority="45" operator="lessThan">
      <formula>0</formula>
    </cfRule>
  </conditionalFormatting>
  <conditionalFormatting sqref="DL115:DL124">
    <cfRule type="cellIs" dxfId="54" priority="44" operator="lessThan">
      <formula>0</formula>
    </cfRule>
  </conditionalFormatting>
  <conditionalFormatting sqref="DL126:DL135">
    <cfRule type="cellIs" dxfId="53" priority="43" operator="lessThan">
      <formula>0</formula>
    </cfRule>
  </conditionalFormatting>
  <conditionalFormatting sqref="DV5:DV14">
    <cfRule type="cellIs" dxfId="52" priority="42" operator="lessThan">
      <formula>0</formula>
    </cfRule>
  </conditionalFormatting>
  <conditionalFormatting sqref="DV16:DV25">
    <cfRule type="cellIs" dxfId="51" priority="41" operator="lessThan">
      <formula>0</formula>
    </cfRule>
  </conditionalFormatting>
  <conditionalFormatting sqref="DV27:DV36">
    <cfRule type="cellIs" dxfId="50" priority="40" operator="lessThan">
      <formula>0</formula>
    </cfRule>
  </conditionalFormatting>
  <conditionalFormatting sqref="DV38:DV47">
    <cfRule type="cellIs" dxfId="49" priority="39" operator="lessThan">
      <formula>0</formula>
    </cfRule>
  </conditionalFormatting>
  <conditionalFormatting sqref="DV49:DV58">
    <cfRule type="cellIs" dxfId="48" priority="38" operator="lessThan">
      <formula>0</formula>
    </cfRule>
  </conditionalFormatting>
  <conditionalFormatting sqref="DV60:DV69">
    <cfRule type="cellIs" dxfId="47" priority="37" operator="lessThan">
      <formula>0</formula>
    </cfRule>
  </conditionalFormatting>
  <conditionalFormatting sqref="DV71:DV80">
    <cfRule type="cellIs" dxfId="46" priority="36" operator="lessThan">
      <formula>0</formula>
    </cfRule>
  </conditionalFormatting>
  <conditionalFormatting sqref="DV82:DV91">
    <cfRule type="cellIs" dxfId="45" priority="35" operator="lessThan">
      <formula>0</formula>
    </cfRule>
  </conditionalFormatting>
  <conditionalFormatting sqref="DV93:DV102">
    <cfRule type="cellIs" dxfId="44" priority="34" operator="lessThan">
      <formula>0</formula>
    </cfRule>
  </conditionalFormatting>
  <conditionalFormatting sqref="DV104:DV113">
    <cfRule type="cellIs" dxfId="43" priority="33" operator="lessThan">
      <formula>0</formula>
    </cfRule>
  </conditionalFormatting>
  <conditionalFormatting sqref="DV115:DV124">
    <cfRule type="cellIs" dxfId="42" priority="32" operator="lessThan">
      <formula>0</formula>
    </cfRule>
  </conditionalFormatting>
  <conditionalFormatting sqref="DV126:DV135">
    <cfRule type="cellIs" dxfId="41" priority="31" operator="lessThan">
      <formula>0</formula>
    </cfRule>
  </conditionalFormatting>
  <conditionalFormatting sqref="EF5:EF14">
    <cfRule type="cellIs" dxfId="40" priority="30" operator="lessThan">
      <formula>0</formula>
    </cfRule>
  </conditionalFormatting>
  <conditionalFormatting sqref="EF16:EF25">
    <cfRule type="cellIs" dxfId="39" priority="29" operator="lessThan">
      <formula>0</formula>
    </cfRule>
  </conditionalFormatting>
  <conditionalFormatting sqref="EF27:EF36">
    <cfRule type="cellIs" dxfId="38" priority="28" operator="lessThan">
      <formula>0</formula>
    </cfRule>
  </conditionalFormatting>
  <conditionalFormatting sqref="EF38:EF47">
    <cfRule type="cellIs" dxfId="37" priority="27" operator="lessThan">
      <formula>0</formula>
    </cfRule>
  </conditionalFormatting>
  <conditionalFormatting sqref="EF49:EF58">
    <cfRule type="cellIs" dxfId="36" priority="26" operator="lessThan">
      <formula>0</formula>
    </cfRule>
  </conditionalFormatting>
  <conditionalFormatting sqref="EF60:EF69">
    <cfRule type="cellIs" dxfId="35" priority="25" operator="lessThan">
      <formula>0</formula>
    </cfRule>
  </conditionalFormatting>
  <conditionalFormatting sqref="EF71:EF80">
    <cfRule type="cellIs" dxfId="34" priority="24" operator="lessThan">
      <formula>0</formula>
    </cfRule>
  </conditionalFormatting>
  <conditionalFormatting sqref="EF82:EF91">
    <cfRule type="cellIs" dxfId="33" priority="23" operator="lessThan">
      <formula>0</formula>
    </cfRule>
  </conditionalFormatting>
  <conditionalFormatting sqref="EF93:EF102">
    <cfRule type="cellIs" dxfId="32" priority="22" operator="lessThan">
      <formula>0</formula>
    </cfRule>
  </conditionalFormatting>
  <conditionalFormatting sqref="EF104:EF113">
    <cfRule type="cellIs" dxfId="31" priority="21" operator="lessThan">
      <formula>0</formula>
    </cfRule>
  </conditionalFormatting>
  <conditionalFormatting sqref="EF115:EF124">
    <cfRule type="cellIs" dxfId="30" priority="20" operator="lessThan">
      <formula>0</formula>
    </cfRule>
  </conditionalFormatting>
  <conditionalFormatting sqref="EF126:EF135">
    <cfRule type="cellIs" dxfId="29" priority="19" operator="lessThan">
      <formula>0</formula>
    </cfRule>
  </conditionalFormatting>
  <conditionalFormatting sqref="FJ5:FJ135">
    <cfRule type="cellIs" dxfId="28" priority="18" operator="lessThan">
      <formula>0</formula>
    </cfRule>
  </conditionalFormatting>
  <conditionalFormatting sqref="FT5:FT135">
    <cfRule type="cellIs" dxfId="27" priority="17" operator="lessThan">
      <formula>0</formula>
    </cfRule>
  </conditionalFormatting>
  <conditionalFormatting sqref="BX5:BX14">
    <cfRule type="cellIs" dxfId="26" priority="16" operator="lessThan">
      <formula>0</formula>
    </cfRule>
  </conditionalFormatting>
  <conditionalFormatting sqref="BX16:BX25">
    <cfRule type="cellIs" dxfId="25" priority="15" operator="lessThan">
      <formula>0</formula>
    </cfRule>
  </conditionalFormatting>
  <conditionalFormatting sqref="BX27:BX36">
    <cfRule type="cellIs" dxfId="24" priority="14" operator="lessThan">
      <formula>0</formula>
    </cfRule>
  </conditionalFormatting>
  <conditionalFormatting sqref="BX38:BX47">
    <cfRule type="cellIs" dxfId="23" priority="13" operator="lessThan">
      <formula>0</formula>
    </cfRule>
  </conditionalFormatting>
  <conditionalFormatting sqref="BX49:BX58">
    <cfRule type="cellIs" dxfId="22" priority="12" operator="lessThan">
      <formula>0</formula>
    </cfRule>
  </conditionalFormatting>
  <conditionalFormatting sqref="BX60:BX69">
    <cfRule type="cellIs" dxfId="21" priority="11" operator="lessThan">
      <formula>0</formula>
    </cfRule>
  </conditionalFormatting>
  <conditionalFormatting sqref="BX71:BX80">
    <cfRule type="cellIs" dxfId="20" priority="10" operator="lessThan">
      <formula>0</formula>
    </cfRule>
  </conditionalFormatting>
  <conditionalFormatting sqref="BX82:BX91">
    <cfRule type="cellIs" dxfId="19" priority="9" operator="lessThan">
      <formula>0</formula>
    </cfRule>
  </conditionalFormatting>
  <conditionalFormatting sqref="BX93:BX102">
    <cfRule type="cellIs" dxfId="18" priority="8" operator="lessThan">
      <formula>0</formula>
    </cfRule>
  </conditionalFormatting>
  <conditionalFormatting sqref="BX104:BX113">
    <cfRule type="cellIs" dxfId="17" priority="7" operator="lessThan">
      <formula>0</formula>
    </cfRule>
  </conditionalFormatting>
  <conditionalFormatting sqref="BX115:BX124">
    <cfRule type="cellIs" dxfId="16" priority="6" operator="lessThan">
      <formula>0</formula>
    </cfRule>
  </conditionalFormatting>
  <conditionalFormatting sqref="BX126:BX135">
    <cfRule type="cellIs" dxfId="15" priority="5" operator="lessThan">
      <formula>0</formula>
    </cfRule>
  </conditionalFormatting>
  <conditionalFormatting sqref="BE137">
    <cfRule type="cellIs" dxfId="14" priority="4" operator="lessThan">
      <formula>0</formula>
    </cfRule>
  </conditionalFormatting>
  <conditionalFormatting sqref="CH6:CH128">
    <cfRule type="cellIs" dxfId="13" priority="2" operator="lessThan">
      <formula>0</formula>
    </cfRule>
  </conditionalFormatting>
  <conditionalFormatting sqref="CR6:CR128">
    <cfRule type="cellIs" dxfId="0" priority="1" operator="lessThan">
      <formula>0</formula>
    </cfRule>
  </conditionalFormatting>
  <printOptions horizontalCentered="1"/>
  <pageMargins left="0.19685039370078741" right="0.19685039370078741" top="1.1811023622047245" bottom="0.19685039370078741" header="0" footer="0"/>
  <pageSetup orientation="landscape" r:id="rId1"/>
  <headerFooter>
    <oddHeader>&amp;L&amp;G&amp;C&amp;"Malgun Gothic,Negrita"&amp;8&amp;K00-048
&amp;12NOMBRE DEL CONDOMINIO&amp;R&amp;"Malgun Gothic,Negrita"&amp;8&amp;K00-048
ESTADO DE CUENTA GENERAL
&amp;6FR0110A v1.1
&amp;D &amp;T Pág. &amp;P de &amp;N</oddHead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pageSetUpPr fitToPage="1"/>
  </sheetPr>
  <dimension ref="A1:J97"/>
  <sheetViews>
    <sheetView showGridLines="0" zoomScale="88" zoomScaleNormal="100" workbookViewId="0">
      <selection activeCell="Z67" sqref="Z67"/>
    </sheetView>
  </sheetViews>
  <sheetFormatPr baseColWidth="10" defaultColWidth="9.140625" defaultRowHeight="11.25" x14ac:dyDescent="0.25"/>
  <cols>
    <col min="1" max="1" width="10" style="1" customWidth="1"/>
    <col min="2" max="5" width="9.7109375" style="1" customWidth="1"/>
    <col min="6" max="6" width="11.7109375" style="1" customWidth="1"/>
    <col min="7" max="7" width="9.7109375" style="1" customWidth="1"/>
    <col min="8" max="8" width="6.5703125" style="1" hidden="1" customWidth="1"/>
    <col min="9" max="9" width="9.7109375" style="1" customWidth="1"/>
    <col min="10" max="10" width="13.28515625" style="1" customWidth="1"/>
    <col min="11" max="77" width="1.85546875" style="1" customWidth="1"/>
    <col min="78" max="16384" width="9.140625" style="1"/>
  </cols>
  <sheetData>
    <row r="1" spans="1:10" ht="10.9" customHeight="1" thickBot="1" x14ac:dyDescent="0.3">
      <c r="A1" s="40" t="s">
        <v>361</v>
      </c>
      <c r="B1" s="34" t="s">
        <v>511</v>
      </c>
      <c r="C1" s="165">
        <f>VLOOKUP($B$1,'EDC GENERAL'!$A$1:$BEV$476,3,0)</f>
        <v>0</v>
      </c>
      <c r="D1" s="166"/>
      <c r="E1" s="166"/>
      <c r="F1" s="45">
        <f>VLOOKUP($B$1,'EDC GENERAL'!$A$1:$BEV$476,29,0)</f>
        <v>0.89</v>
      </c>
      <c r="G1" s="1" t="s">
        <v>586</v>
      </c>
      <c r="H1" s="40" t="s">
        <v>587</v>
      </c>
      <c r="I1" s="33" t="s">
        <v>588</v>
      </c>
    </row>
    <row r="2" spans="1:10" ht="12.6" customHeight="1" thickBot="1" x14ac:dyDescent="0.3"/>
    <row r="3" spans="1:10" ht="12.6" customHeight="1" x14ac:dyDescent="0.25">
      <c r="A3" s="170" t="s">
        <v>589</v>
      </c>
      <c r="B3" s="170"/>
      <c r="C3" s="170"/>
      <c r="D3" s="170"/>
      <c r="E3" s="170"/>
      <c r="F3" s="170"/>
      <c r="G3" s="170"/>
      <c r="H3" s="170"/>
      <c r="I3" s="170"/>
    </row>
    <row r="4" spans="1:10" ht="18.75" customHeight="1" x14ac:dyDescent="0.25">
      <c r="A4" s="171" t="s">
        <v>589</v>
      </c>
      <c r="B4" s="171" t="s">
        <v>590</v>
      </c>
      <c r="C4" s="171" t="s">
        <v>591</v>
      </c>
      <c r="D4" s="171" t="s">
        <v>592</v>
      </c>
      <c r="E4" s="171" t="s">
        <v>593</v>
      </c>
      <c r="F4" s="171" t="s">
        <v>594</v>
      </c>
      <c r="G4" s="171" t="s">
        <v>595</v>
      </c>
      <c r="H4" s="171" t="s">
        <v>412</v>
      </c>
      <c r="I4" s="167" t="s">
        <v>413</v>
      </c>
    </row>
    <row r="5" spans="1:10" ht="12.6" customHeight="1" thickBot="1" x14ac:dyDescent="0.3">
      <c r="A5" s="172"/>
      <c r="B5" s="172"/>
      <c r="C5" s="172"/>
      <c r="D5" s="172"/>
      <c r="E5" s="172"/>
      <c r="F5" s="172"/>
      <c r="G5" s="172"/>
      <c r="H5" s="172"/>
      <c r="I5" s="168"/>
    </row>
    <row r="6" spans="1:10" ht="12.6" customHeight="1" x14ac:dyDescent="0.25">
      <c r="A6" s="56">
        <f>IFERROR(VLOOKUP($B$1,'EDC GENERAL'!$A$1:$BEV$476,38,0),0)</f>
        <v>1000</v>
      </c>
      <c r="B6" s="56">
        <f>IFERROR(VLOOKUP($B$1,'EDC GENERAL'!$A$1:$BEV$476,39,0),0)</f>
        <v>538</v>
      </c>
      <c r="C6" s="56">
        <f>IFERROR(VLOOKUP($B$1,'EDC GENERAL'!$A$1:$BEV$476,40,0),0)</f>
        <v>500</v>
      </c>
      <c r="D6" s="56">
        <f>IFERROR(VLOOKUP($B$1,'EDC GENERAL'!$A$1:$BEV$476,41,0),0)</f>
        <v>500</v>
      </c>
      <c r="E6" s="56">
        <f>IFERROR(VLOOKUP($B$1,'EDC GENERAL'!$A$1:$BEV$476,42,0),0)</f>
        <v>0</v>
      </c>
      <c r="F6" s="56">
        <f>IFERROR(VLOOKUP($B$1,'EDC GENERAL'!$A$1:$BEV$476,43,0),0)</f>
        <v>0</v>
      </c>
      <c r="G6" s="56">
        <f>IFERROR(VLOOKUP($B$1,'EDC GENERAL'!$A$1:$BEV$476,44,0),0)</f>
        <v>-2038</v>
      </c>
      <c r="H6" s="56">
        <f>IFERROR(VLOOKUP($B$1,'EDC GENERAL'!$A$1:$BEV$476,45,0),0)</f>
        <v>2538</v>
      </c>
      <c r="I6" s="56">
        <f>SUM(A6:G6)</f>
        <v>500</v>
      </c>
    </row>
    <row r="7" spans="1:10" ht="12.6" customHeight="1" thickBot="1" x14ac:dyDescent="0.3">
      <c r="A7" s="57"/>
      <c r="B7" s="57"/>
      <c r="C7" s="57"/>
      <c r="D7" s="57"/>
      <c r="E7" s="57"/>
      <c r="F7" s="57"/>
      <c r="G7" s="57"/>
      <c r="H7" s="57"/>
      <c r="I7" s="57"/>
    </row>
    <row r="8" spans="1:10" ht="12.6" customHeight="1" x14ac:dyDescent="0.25">
      <c r="A8" s="170" t="s">
        <v>596</v>
      </c>
      <c r="B8" s="170"/>
      <c r="C8" s="170"/>
      <c r="D8" s="170"/>
      <c r="E8" s="170"/>
      <c r="F8" s="170"/>
      <c r="G8" s="170"/>
      <c r="H8" s="170"/>
      <c r="I8" s="170"/>
    </row>
    <row r="9" spans="1:10" ht="27" customHeight="1" x14ac:dyDescent="0.25">
      <c r="A9" s="171" t="s">
        <v>597</v>
      </c>
      <c r="B9" s="171" t="s">
        <v>406</v>
      </c>
      <c r="C9" s="171" t="s">
        <v>598</v>
      </c>
      <c r="D9" s="171" t="s">
        <v>408</v>
      </c>
      <c r="E9" s="171" t="s">
        <v>599</v>
      </c>
      <c r="F9" s="174" t="s">
        <v>600</v>
      </c>
      <c r="G9" s="171" t="s">
        <v>595</v>
      </c>
      <c r="H9" s="171" t="s">
        <v>412</v>
      </c>
      <c r="I9" s="167" t="s">
        <v>413</v>
      </c>
    </row>
    <row r="10" spans="1:10" ht="22.5" customHeight="1" thickBot="1" x14ac:dyDescent="0.3">
      <c r="A10" s="172"/>
      <c r="B10" s="172"/>
      <c r="C10" s="172"/>
      <c r="D10" s="172"/>
      <c r="E10" s="172"/>
      <c r="F10" s="175"/>
      <c r="G10" s="172"/>
      <c r="H10" s="172"/>
      <c r="I10" s="168"/>
    </row>
    <row r="11" spans="1:10" ht="27.75" customHeight="1" x14ac:dyDescent="0.25">
      <c r="A11" s="56">
        <f>IFERROR(VLOOKUP($B$1,'EDC GENERAL'!$A$1:$BEV$476,48,0),0)</f>
        <v>68</v>
      </c>
      <c r="B11" s="56">
        <f>IFERROR(VLOOKUP($B$1,'EDC GENERAL'!$A$1:$BEV$476,49,0),0)</f>
        <v>70</v>
      </c>
      <c r="C11" s="56">
        <f>IFERROR(VLOOKUP($B$1,'EDC GENERAL'!$A$1:$BEV$476,50,0),0)</f>
        <v>2</v>
      </c>
      <c r="D11" s="56">
        <f>IFERROR(VLOOKUP($B$1,'EDC GENERAL'!$A$1:$BEV$476,51,0),0)</f>
        <v>24.71</v>
      </c>
      <c r="E11" s="56">
        <f>IFERROR(VLOOKUP($B$1,'EDC GENERAL'!$A$1:$BEV$476,52,0),0)</f>
        <v>49.42</v>
      </c>
      <c r="F11" s="56">
        <f>IFERROR(VLOOKUP($B$1,'EDC GENERAL'!$A$1:$BEV$476,53,0),0)</f>
        <v>183</v>
      </c>
      <c r="G11" s="56">
        <f>IFERROR(VLOOKUP($B$1,'EDC GENERAL'!$A$1:$BEV$476,54,0),0)</f>
        <v>-232</v>
      </c>
      <c r="H11" s="56">
        <f>IFERROR(VLOOKUP($B$1,'EDC GENERAL'!$A$1:$BEV$476,55,0),0)</f>
        <v>232.42000000000002</v>
      </c>
      <c r="I11" s="56">
        <f>SUM(E11:G11)</f>
        <v>0.42000000000001592</v>
      </c>
    </row>
    <row r="12" spans="1:10" ht="12" thickBot="1" x14ac:dyDescent="0.3">
      <c r="A12" s="57"/>
      <c r="B12" s="57"/>
      <c r="C12" s="57"/>
      <c r="D12" s="57"/>
      <c r="E12" s="57"/>
      <c r="F12" s="57"/>
      <c r="G12" s="57"/>
      <c r="H12" s="57"/>
      <c r="I12" s="57"/>
    </row>
    <row r="13" spans="1:10" ht="30" customHeight="1" x14ac:dyDescent="0.25">
      <c r="A13" s="170" t="s">
        <v>601</v>
      </c>
      <c r="B13" s="170"/>
      <c r="C13" s="170"/>
      <c r="D13" s="170"/>
      <c r="E13" s="170"/>
      <c r="F13" s="170"/>
      <c r="G13" s="170"/>
      <c r="H13" s="170"/>
      <c r="I13" s="170"/>
    </row>
    <row r="14" spans="1:10" ht="11.25" customHeight="1" x14ac:dyDescent="0.25">
      <c r="A14" s="171" t="s">
        <v>597</v>
      </c>
      <c r="B14" s="171" t="s">
        <v>406</v>
      </c>
      <c r="C14" s="171" t="s">
        <v>598</v>
      </c>
      <c r="D14" s="171" t="s">
        <v>408</v>
      </c>
      <c r="E14" s="171" t="s">
        <v>599</v>
      </c>
      <c r="F14" s="174" t="s">
        <v>602</v>
      </c>
      <c r="G14" s="171" t="s">
        <v>595</v>
      </c>
      <c r="H14" s="171" t="s">
        <v>412</v>
      </c>
      <c r="I14" s="167" t="s">
        <v>413</v>
      </c>
      <c r="J14" s="24"/>
    </row>
    <row r="15" spans="1:10" ht="36.75" customHeight="1" thickBot="1" x14ac:dyDescent="0.3">
      <c r="A15" s="172"/>
      <c r="B15" s="172"/>
      <c r="C15" s="172"/>
      <c r="D15" s="172"/>
      <c r="E15" s="172"/>
      <c r="F15" s="175"/>
      <c r="G15" s="172"/>
      <c r="H15" s="172"/>
      <c r="I15" s="168"/>
      <c r="J15" s="24"/>
    </row>
    <row r="16" spans="1:10" ht="22.5" customHeight="1" x14ac:dyDescent="0.25">
      <c r="A16" s="56">
        <f>IFERROR(VLOOKUP($B$1,'EDC GENERAL'!$A$1:$BEV$476,58,0),0)</f>
        <v>70</v>
      </c>
      <c r="B16" s="56">
        <f>IFERROR(VLOOKUP($B$1,'EDC GENERAL'!$A$1:$BEV$476,59,0),0)</f>
        <v>71</v>
      </c>
      <c r="C16" s="56">
        <f>IFERROR(VLOOKUP($B$1,'EDC GENERAL'!$A$1:$BEV$476,60,0),0)</f>
        <v>1</v>
      </c>
      <c r="D16" s="56">
        <f>IFERROR(VLOOKUP($B$1,'EDC GENERAL'!$A$1:$BEV$476,61,0),0)</f>
        <v>228.28640000000001</v>
      </c>
      <c r="E16" s="56">
        <f>IFERROR(VLOOKUP($B$1,'EDC GENERAL'!$A$1:$BEV$476,62,0),0)</f>
        <v>187.12</v>
      </c>
      <c r="F16" s="56">
        <f>IFERROR(VLOOKUP($B$1,'EDC GENERAL'!$A$1:$BEV$476,63,0),0)</f>
        <v>41.166400000000003</v>
      </c>
      <c r="G16" s="56">
        <f>IFERROR(VLOOKUP($B$1,'EDC GENERAL'!$A$1:$BEV$476,64,0),0)</f>
        <v>-228</v>
      </c>
      <c r="H16" s="56">
        <f>IFERROR(VLOOKUP($B$1,'EDC GENERAL'!$A$1:$BEV$476,65,0),0)</f>
        <v>0</v>
      </c>
      <c r="I16" s="56">
        <f>SUM(E16:G16)</f>
        <v>0.28640000000001464</v>
      </c>
      <c r="J16" s="99"/>
    </row>
    <row r="17" spans="1:10" ht="12" thickBot="1" x14ac:dyDescent="0.3">
      <c r="A17" s="57"/>
      <c r="B17" s="57"/>
      <c r="C17" s="57"/>
      <c r="D17" s="57"/>
      <c r="E17" s="57"/>
      <c r="F17" s="57"/>
      <c r="G17" s="57"/>
      <c r="H17" s="57"/>
      <c r="I17" s="61"/>
    </row>
    <row r="18" spans="1:10" ht="23.25" customHeight="1" x14ac:dyDescent="0.25">
      <c r="A18" s="170" t="s">
        <v>621</v>
      </c>
      <c r="B18" s="170"/>
      <c r="C18" s="170"/>
      <c r="D18" s="170"/>
      <c r="E18" s="170"/>
      <c r="F18" s="170"/>
      <c r="G18" s="170"/>
      <c r="H18" s="170"/>
      <c r="I18" s="170"/>
    </row>
    <row r="19" spans="1:10" x14ac:dyDescent="0.25">
      <c r="A19" s="167" t="s">
        <v>597</v>
      </c>
      <c r="B19" s="167" t="s">
        <v>406</v>
      </c>
      <c r="C19" s="167" t="s">
        <v>598</v>
      </c>
      <c r="D19" s="167" t="s">
        <v>408</v>
      </c>
      <c r="E19" s="167" t="s">
        <v>599</v>
      </c>
      <c r="F19" s="174" t="s">
        <v>602</v>
      </c>
      <c r="G19" s="167" t="s">
        <v>595</v>
      </c>
      <c r="H19" s="167" t="s">
        <v>412</v>
      </c>
      <c r="I19" s="167" t="s">
        <v>413</v>
      </c>
    </row>
    <row r="20" spans="1:10" ht="24.75" customHeight="1" thickBot="1" x14ac:dyDescent="0.3">
      <c r="A20" s="169"/>
      <c r="B20" s="169"/>
      <c r="C20" s="169"/>
      <c r="D20" s="169"/>
      <c r="E20" s="169"/>
      <c r="F20" s="175"/>
      <c r="G20" s="169"/>
      <c r="H20" s="169"/>
      <c r="I20" s="169"/>
    </row>
    <row r="21" spans="1:10" ht="16.5" customHeight="1" x14ac:dyDescent="0.25">
      <c r="A21" s="56">
        <f>IFERROR(VLOOKUP($B$1,'EDC GENERAL'!$A$1:$BEV$476,68,0),0)</f>
        <v>71</v>
      </c>
      <c r="B21" s="56">
        <f>IFERROR(VLOOKUP($B$1,'EDC GENERAL'!$A$1:$BEV$476,69,0),0)</f>
        <v>71</v>
      </c>
      <c r="C21" s="56">
        <f>IFERROR(VLOOKUP($B$1,'EDC GENERAL'!$A$1:$BEV$476,70,0),0)</f>
        <v>0</v>
      </c>
      <c r="D21" s="56">
        <f>IFERROR(VLOOKUP($B$1,'EDC GENERAL'!$A$1:$BEV$476,71,0),0)</f>
        <v>212.60940000000002</v>
      </c>
      <c r="E21" s="56">
        <f>IFERROR(VLOOKUP($B$1,'EDC GENERAL'!$A$1:$BEV$476,72,0),0)</f>
        <v>174.27</v>
      </c>
      <c r="F21" s="56">
        <f>IFERROR(VLOOKUP($B$1,'EDC GENERAL'!$A$1:$BEV$476,73,0),0)</f>
        <v>38.339400000000005</v>
      </c>
      <c r="G21" s="56">
        <f>IFERROR(VLOOKUP($B$1,'EDC GENERAL'!$A$1:$BEV$476,74,0),0)</f>
        <v>-213</v>
      </c>
      <c r="H21" s="56">
        <f>IFERROR(VLOOKUP($B$1,'EDC GENERAL'!$A$1:$BEV$476,75,0),0)</f>
        <v>0</v>
      </c>
      <c r="I21" s="56">
        <f>SUM(E21:G21)</f>
        <v>-0.39059999999997785</v>
      </c>
      <c r="J21" s="24"/>
    </row>
    <row r="22" spans="1:10" ht="20.25" customHeight="1" thickBot="1" x14ac:dyDescent="0.3">
      <c r="A22" s="57"/>
      <c r="B22" s="57"/>
      <c r="C22" s="57"/>
      <c r="D22" s="57"/>
      <c r="E22" s="57"/>
      <c r="F22" s="57"/>
      <c r="G22" s="57"/>
      <c r="H22" s="57"/>
      <c r="I22" s="57"/>
      <c r="J22" s="24"/>
    </row>
    <row r="23" spans="1:10" x14ac:dyDescent="0.25">
      <c r="A23" s="170" t="s">
        <v>642</v>
      </c>
      <c r="B23" s="170"/>
      <c r="C23" s="170"/>
      <c r="D23" s="170"/>
      <c r="E23" s="170"/>
      <c r="F23" s="170"/>
      <c r="G23" s="170"/>
      <c r="H23" s="170"/>
      <c r="I23" s="170"/>
    </row>
    <row r="24" spans="1:10" x14ac:dyDescent="0.25">
      <c r="A24" s="167" t="s">
        <v>597</v>
      </c>
      <c r="B24" s="167" t="s">
        <v>406</v>
      </c>
      <c r="C24" s="167" t="s">
        <v>598</v>
      </c>
      <c r="D24" s="167" t="s">
        <v>408</v>
      </c>
      <c r="E24" s="167" t="s">
        <v>599</v>
      </c>
      <c r="F24" s="167" t="s">
        <v>410</v>
      </c>
      <c r="G24" s="167" t="s">
        <v>411</v>
      </c>
      <c r="H24" s="167" t="s">
        <v>412</v>
      </c>
      <c r="I24" s="167" t="s">
        <v>413</v>
      </c>
    </row>
    <row r="25" spans="1:10" ht="12" thickBot="1" x14ac:dyDescent="0.3">
      <c r="A25" s="169"/>
      <c r="B25" s="169"/>
      <c r="C25" s="169"/>
      <c r="D25" s="169"/>
      <c r="E25" s="169"/>
      <c r="F25" s="169"/>
      <c r="G25" s="169"/>
      <c r="H25" s="169"/>
      <c r="I25" s="169"/>
    </row>
    <row r="26" spans="1:10" ht="24.75" customHeight="1" x14ac:dyDescent="0.25">
      <c r="A26" s="56">
        <f>IFERROR(VLOOKUP($B$1,'EDC GENERAL'!$A$1:$BEV$476,78,0),0)</f>
        <v>71</v>
      </c>
      <c r="B26" s="56">
        <f>IFERROR(VLOOKUP($B$1,'EDC GENERAL'!$A$1:$BEV$476,79,0),0)</f>
        <v>72</v>
      </c>
      <c r="C26" s="56">
        <f>IFERROR(VLOOKUP($B$1,'EDC GENERAL'!$A$1:$BEV$476,80,0),0)</f>
        <v>1</v>
      </c>
      <c r="D26" s="56">
        <f>IFERROR(VLOOKUP($B$1,'EDC GENERAL'!$A$1:$BEV$476,81,0),0)</f>
        <v>228.28640000000001</v>
      </c>
      <c r="E26" s="56">
        <f>IFERROR(VLOOKUP($B$1,'EDC GENERAL'!$A$1:$BEV$476,82,0),0)</f>
        <v>187.12</v>
      </c>
      <c r="F26" s="56">
        <f>IFERROR(VLOOKUP($B$1,'EDC GENERAL'!$A$1:$BEV$476,83,0),0)</f>
        <v>41.166400000000003</v>
      </c>
      <c r="G26" s="56">
        <f>IFERROR(VLOOKUP($B$1,'EDC GENERAL'!$A$1:$BEV$476,84,0),0)</f>
        <v>0</v>
      </c>
      <c r="H26" s="56">
        <f>IFERROR(VLOOKUP($B$1,'EDC GENERAL'!$A$1:$BEV$476,85,0),0)</f>
        <v>228</v>
      </c>
      <c r="I26" s="56">
        <f>SUM(E26:G26)</f>
        <v>228.28640000000001</v>
      </c>
    </row>
    <row r="27" spans="1:10" ht="21" customHeight="1" x14ac:dyDescent="0.25">
      <c r="A27" s="57"/>
      <c r="B27" s="57"/>
      <c r="C27" s="57"/>
      <c r="D27" s="57"/>
      <c r="E27" s="57"/>
      <c r="F27" s="57"/>
      <c r="G27" s="57"/>
      <c r="H27" s="57"/>
      <c r="I27" s="57"/>
    </row>
    <row r="28" spans="1:10" ht="2.25" hidden="1" customHeight="1" x14ac:dyDescent="0.25">
      <c r="A28" s="170" t="s">
        <v>603</v>
      </c>
      <c r="B28" s="170"/>
      <c r="C28" s="170"/>
      <c r="D28" s="170"/>
      <c r="E28" s="170"/>
      <c r="F28" s="170"/>
      <c r="G28" s="170"/>
      <c r="H28" s="170"/>
      <c r="I28" s="170"/>
    </row>
    <row r="29" spans="1:10" hidden="1" x14ac:dyDescent="0.25">
      <c r="A29" s="171" t="s">
        <v>597</v>
      </c>
      <c r="B29" s="171" t="s">
        <v>406</v>
      </c>
      <c r="C29" s="171" t="s">
        <v>598</v>
      </c>
      <c r="D29" s="171" t="s">
        <v>408</v>
      </c>
      <c r="E29" s="171" t="s">
        <v>599</v>
      </c>
      <c r="F29" s="171" t="s">
        <v>410</v>
      </c>
      <c r="G29" s="171" t="s">
        <v>411</v>
      </c>
      <c r="H29" s="171" t="s">
        <v>412</v>
      </c>
      <c r="I29" s="167" t="s">
        <v>413</v>
      </c>
    </row>
    <row r="30" spans="1:10" ht="12" hidden="1" thickBot="1" x14ac:dyDescent="0.3">
      <c r="A30" s="172"/>
      <c r="B30" s="172"/>
      <c r="C30" s="172"/>
      <c r="D30" s="172"/>
      <c r="E30" s="172"/>
      <c r="F30" s="172"/>
      <c r="G30" s="172"/>
      <c r="H30" s="172"/>
      <c r="I30" s="168"/>
    </row>
    <row r="31" spans="1:10" hidden="1" x14ac:dyDescent="0.25">
      <c r="A31" s="56">
        <f>IFERROR(VLOOKUP($B$1,'EDC GENERAL'!$A$1:$BEV$476,88,0),0)</f>
        <v>72</v>
      </c>
      <c r="B31" s="56">
        <f>IFERROR(VLOOKUP($B$1,'EDC GENERAL'!$A$1:$BEV$476,89,0),0)</f>
        <v>73</v>
      </c>
      <c r="C31" s="56">
        <f>IFERROR(VLOOKUP($B$1,'EDC GENERAL'!$A$1:$BEV$476,90,0),0)</f>
        <v>1</v>
      </c>
      <c r="D31" s="56">
        <f>IFERROR(VLOOKUP($B$1,'EDC GENERAL'!$A$1:$BEV$476,91,0),0)</f>
        <v>65.98</v>
      </c>
      <c r="E31" s="56">
        <f>IFERROR(VLOOKUP($B$1,'EDC GENERAL'!$A$1:$BEV$476,92,0),0)</f>
        <v>14.515600000000001</v>
      </c>
      <c r="F31" s="56">
        <f>IFERROR(VLOOKUP($B$1,'EDC GENERAL'!$A$1:$BEV$476,93,0),0)</f>
        <v>0</v>
      </c>
      <c r="G31" s="56">
        <f>IFERROR(VLOOKUP($B$1,'EDC GENERAL'!$A$1:$BEV$476,94,0),0)</f>
        <v>0</v>
      </c>
      <c r="H31" s="56">
        <f>IFERROR(VLOOKUP($B$1,'EDC GENERAL'!$A$1:$BEV$476,95,0),0)</f>
        <v>0</v>
      </c>
      <c r="I31" s="56">
        <f>SUM(E31:G31)</f>
        <v>14.515600000000001</v>
      </c>
    </row>
    <row r="32" spans="1:10" hidden="1" x14ac:dyDescent="0.25">
      <c r="A32" s="57"/>
      <c r="B32" s="57"/>
      <c r="C32" s="57"/>
      <c r="D32" s="57"/>
      <c r="E32" s="57"/>
      <c r="F32" s="57"/>
      <c r="G32" s="57"/>
      <c r="H32" s="57"/>
      <c r="I32" s="57"/>
    </row>
    <row r="33" spans="1:9" hidden="1" x14ac:dyDescent="0.25">
      <c r="A33" s="170" t="s">
        <v>604</v>
      </c>
      <c r="B33" s="170"/>
      <c r="C33" s="170"/>
      <c r="D33" s="170"/>
      <c r="E33" s="170"/>
      <c r="F33" s="170"/>
      <c r="G33" s="170"/>
      <c r="H33" s="170"/>
      <c r="I33" s="170"/>
    </row>
    <row r="34" spans="1:9" hidden="1" x14ac:dyDescent="0.25">
      <c r="A34" s="171" t="s">
        <v>597</v>
      </c>
      <c r="B34" s="171" t="s">
        <v>406</v>
      </c>
      <c r="C34" s="171" t="s">
        <v>598</v>
      </c>
      <c r="D34" s="171" t="s">
        <v>408</v>
      </c>
      <c r="E34" s="171" t="s">
        <v>599</v>
      </c>
      <c r="F34" s="171" t="s">
        <v>410</v>
      </c>
      <c r="G34" s="171" t="s">
        <v>411</v>
      </c>
      <c r="H34" s="171" t="s">
        <v>412</v>
      </c>
      <c r="I34" s="167" t="s">
        <v>413</v>
      </c>
    </row>
    <row r="35" spans="1:9" ht="12" hidden="1" thickBot="1" x14ac:dyDescent="0.3">
      <c r="A35" s="172"/>
      <c r="B35" s="172"/>
      <c r="C35" s="172"/>
      <c r="D35" s="172"/>
      <c r="E35" s="172"/>
      <c r="F35" s="172"/>
      <c r="G35" s="172"/>
      <c r="H35" s="172"/>
      <c r="I35" s="168"/>
    </row>
    <row r="36" spans="1:9" hidden="1" x14ac:dyDescent="0.25">
      <c r="A36" s="56">
        <f>IFERROR(VLOOKUP($B$1,'EDC GENERAL'!$A$1:$BEV$476,98,0),0)</f>
        <v>7</v>
      </c>
      <c r="B36" s="56">
        <f>IFERROR(VLOOKUP($B$1,'EDC GENERAL'!$A$1:$BEV$476,99,0),0)</f>
        <v>12</v>
      </c>
      <c r="C36" s="56">
        <f>IFERROR(VLOOKUP($B$1,'EDC GENERAL'!$A$1:$BEV$476,100,0),0)</f>
        <v>5</v>
      </c>
      <c r="D36" s="56">
        <f>IFERROR(VLOOKUP($B$1,'EDC GENERAL'!$A$1:$BEV$476,101,0),0)</f>
        <v>17</v>
      </c>
      <c r="E36" s="56">
        <f>IFERROR(VLOOKUP($B$1,'EDC GENERAL'!$A$1:$BEV$476,102,0),0)</f>
        <v>85</v>
      </c>
      <c r="F36" s="56">
        <f>IFERROR(VLOOKUP($B$1,'EDC GENERAL'!$A$1:$BEV$476,103,0),0)</f>
        <v>80</v>
      </c>
      <c r="G36" s="56">
        <f>IFERROR(VLOOKUP($B$1,'EDC GENERAL'!$A$1:$BEV$476,104,0),0)</f>
        <v>49</v>
      </c>
      <c r="H36" s="56">
        <f>IFERROR(VLOOKUP($B$1,'EDC GENERAL'!$A$1:$BEV$476,105,0),0)</f>
        <v>0</v>
      </c>
      <c r="I36" s="56">
        <f>SUM(E36:G36)</f>
        <v>214</v>
      </c>
    </row>
    <row r="37" spans="1:9" hidden="1" x14ac:dyDescent="0.25">
      <c r="A37" s="57"/>
      <c r="B37" s="57"/>
      <c r="C37" s="57"/>
      <c r="D37" s="57"/>
      <c r="E37" s="57"/>
      <c r="F37" s="57"/>
      <c r="G37" s="57"/>
      <c r="H37" s="57"/>
      <c r="I37" s="57"/>
    </row>
    <row r="38" spans="1:9" hidden="1" x14ac:dyDescent="0.25">
      <c r="A38" s="170" t="s">
        <v>605</v>
      </c>
      <c r="B38" s="170"/>
      <c r="C38" s="170"/>
      <c r="D38" s="170"/>
      <c r="E38" s="170"/>
      <c r="F38" s="170"/>
      <c r="G38" s="170"/>
      <c r="H38" s="170"/>
      <c r="I38" s="170"/>
    </row>
    <row r="39" spans="1:9" hidden="1" x14ac:dyDescent="0.25">
      <c r="A39" s="171" t="s">
        <v>597</v>
      </c>
      <c r="B39" s="171" t="s">
        <v>406</v>
      </c>
      <c r="C39" s="171" t="s">
        <v>598</v>
      </c>
      <c r="D39" s="171" t="s">
        <v>408</v>
      </c>
      <c r="E39" s="171" t="s">
        <v>599</v>
      </c>
      <c r="F39" s="171" t="s">
        <v>410</v>
      </c>
      <c r="G39" s="171" t="s">
        <v>411</v>
      </c>
      <c r="H39" s="171" t="s">
        <v>412</v>
      </c>
      <c r="I39" s="167" t="s">
        <v>606</v>
      </c>
    </row>
    <row r="40" spans="1:9" ht="12" hidden="1" thickBot="1" x14ac:dyDescent="0.3">
      <c r="A40" s="172"/>
      <c r="B40" s="172"/>
      <c r="C40" s="172"/>
      <c r="D40" s="172"/>
      <c r="E40" s="172"/>
      <c r="F40" s="172"/>
      <c r="G40" s="172"/>
      <c r="H40" s="172"/>
      <c r="I40" s="168"/>
    </row>
    <row r="41" spans="1:9" hidden="1" x14ac:dyDescent="0.25">
      <c r="A41" s="58">
        <f>IFERROR(VLOOKUP($B$1,'EDC GENERAL'!$A$1:$BEV$476,108,0),0)</f>
        <v>12</v>
      </c>
      <c r="B41" s="58">
        <f>IFERROR(VLOOKUP($B$1,'EDC GENERAL'!$A$1:$BEV$476,109,0),0)</f>
        <v>18</v>
      </c>
      <c r="C41" s="58">
        <f>IFERROR(VLOOKUP($B$1,'EDC GENERAL'!$A$1:$BEV$476,110,0),0)</f>
        <v>6</v>
      </c>
      <c r="D41" s="56">
        <f>IFERROR(VLOOKUP($B$1,'EDC GENERAL'!$A$1:$BEV$476,111,0),0)</f>
        <v>15</v>
      </c>
      <c r="E41" s="56">
        <f>IFERROR(VLOOKUP($B$1,'EDC GENERAL'!$A$1:$BEV$476,112,0),0)</f>
        <v>90</v>
      </c>
      <c r="F41" s="56">
        <f>IFERROR(VLOOKUP($B$1,'EDC GENERAL'!$A$1:$BEV$476,113,0),0)</f>
        <v>80</v>
      </c>
      <c r="G41" s="56">
        <f>IFERROR(VLOOKUP($B$1,'EDC GENERAL'!$A$1:$BEV$476,114,0),0)</f>
        <v>17</v>
      </c>
      <c r="H41" s="56">
        <f>IFERROR(VLOOKUP($B$1,'EDC GENERAL'!$A$1:$BEV$476,115,0),0)</f>
        <v>0</v>
      </c>
      <c r="I41" s="56">
        <f>SUM(E41:G41)</f>
        <v>187</v>
      </c>
    </row>
    <row r="42" spans="1:9" hidden="1" x14ac:dyDescent="0.25">
      <c r="A42" s="57"/>
      <c r="B42" s="57"/>
      <c r="C42" s="57"/>
      <c r="D42" s="57"/>
      <c r="E42" s="57"/>
      <c r="F42" s="57"/>
      <c r="G42" s="57"/>
      <c r="H42" s="57"/>
      <c r="I42" s="57"/>
    </row>
    <row r="43" spans="1:9" hidden="1" x14ac:dyDescent="0.25">
      <c r="A43" s="173" t="s">
        <v>607</v>
      </c>
      <c r="B43" s="173"/>
      <c r="C43" s="173"/>
      <c r="D43" s="173"/>
      <c r="E43" s="173"/>
      <c r="F43" s="173"/>
      <c r="G43" s="173"/>
      <c r="H43" s="173"/>
      <c r="I43" s="173"/>
    </row>
    <row r="44" spans="1:9" hidden="1" x14ac:dyDescent="0.25">
      <c r="A44" s="171" t="s">
        <v>597</v>
      </c>
      <c r="B44" s="171" t="s">
        <v>406</v>
      </c>
      <c r="C44" s="171" t="s">
        <v>598</v>
      </c>
      <c r="D44" s="171" t="s">
        <v>408</v>
      </c>
      <c r="E44" s="171" t="s">
        <v>599</v>
      </c>
      <c r="F44" s="171" t="s">
        <v>410</v>
      </c>
      <c r="G44" s="171" t="s">
        <v>411</v>
      </c>
      <c r="H44" s="171" t="s">
        <v>412</v>
      </c>
      <c r="I44" s="167" t="s">
        <v>606</v>
      </c>
    </row>
    <row r="45" spans="1:9" ht="12" hidden="1" thickBot="1" x14ac:dyDescent="0.3">
      <c r="A45" s="172"/>
      <c r="B45" s="172"/>
      <c r="C45" s="172"/>
      <c r="D45" s="172"/>
      <c r="E45" s="172"/>
      <c r="F45" s="172"/>
      <c r="G45" s="172"/>
      <c r="H45" s="172"/>
      <c r="I45" s="168"/>
    </row>
    <row r="46" spans="1:9" hidden="1" x14ac:dyDescent="0.25">
      <c r="A46" s="58">
        <f>IFERROR(VLOOKUP($B$1,'EDC GENERAL'!$A$1:$BEV$476,118,0),0)</f>
        <v>18</v>
      </c>
      <c r="B46" s="58">
        <f>IFERROR(VLOOKUP($B$1,'EDC GENERAL'!$A$1:$BEV$476,119,0),0)</f>
        <v>22</v>
      </c>
      <c r="C46" s="58">
        <f>IFERROR(VLOOKUP($B$1,'EDC GENERAL'!$A$1:$BEV$476,120,0),0)</f>
        <v>4</v>
      </c>
      <c r="D46" s="56">
        <f>IFERROR(VLOOKUP($B$1,'EDC GENERAL'!$A$1:$BEV$476,121,0),0)</f>
        <v>16</v>
      </c>
      <c r="E46" s="56">
        <f>IFERROR(VLOOKUP($B$1,'EDC GENERAL'!$A$1:$BEV$476,122,0),0)</f>
        <v>64</v>
      </c>
      <c r="F46" s="56">
        <f>IFERROR(VLOOKUP($B$1,'EDC GENERAL'!$A$1:$BEV$476,123,0),0)</f>
        <v>80</v>
      </c>
      <c r="G46" s="56">
        <f>IFERROR(VLOOKUP($B$1,'EDC GENERAL'!$A$1:$BEV$476,124,0),0)</f>
        <v>63</v>
      </c>
      <c r="H46" s="56">
        <f>IFERROR(VLOOKUP($B$1,'EDC GENERAL'!$A$1:$BEV$476,125,0),0)</f>
        <v>0</v>
      </c>
      <c r="I46" s="56">
        <f>SUM(E46:G46)</f>
        <v>207</v>
      </c>
    </row>
    <row r="47" spans="1:9" hidden="1" x14ac:dyDescent="0.25">
      <c r="A47" s="57"/>
      <c r="B47" s="57"/>
      <c r="C47" s="57"/>
      <c r="D47" s="57"/>
      <c r="E47" s="57"/>
      <c r="F47" s="57"/>
      <c r="G47" s="57"/>
      <c r="H47" s="57"/>
      <c r="I47" s="57"/>
    </row>
    <row r="48" spans="1:9" hidden="1" x14ac:dyDescent="0.25">
      <c r="A48" s="170" t="s">
        <v>608</v>
      </c>
      <c r="B48" s="170"/>
      <c r="C48" s="170"/>
      <c r="D48" s="170"/>
      <c r="E48" s="170"/>
      <c r="F48" s="170"/>
      <c r="G48" s="170"/>
      <c r="H48" s="170"/>
      <c r="I48" s="170"/>
    </row>
    <row r="49" spans="1:10" hidden="1" x14ac:dyDescent="0.25">
      <c r="A49" s="171" t="s">
        <v>597</v>
      </c>
      <c r="B49" s="171" t="s">
        <v>406</v>
      </c>
      <c r="C49" s="171" t="s">
        <v>598</v>
      </c>
      <c r="D49" s="171" t="s">
        <v>408</v>
      </c>
      <c r="E49" s="171" t="s">
        <v>599</v>
      </c>
      <c r="F49" s="171" t="s">
        <v>410</v>
      </c>
      <c r="G49" s="171" t="s">
        <v>411</v>
      </c>
      <c r="H49" s="171" t="s">
        <v>412</v>
      </c>
      <c r="I49" s="167" t="s">
        <v>606</v>
      </c>
    </row>
    <row r="50" spans="1:10" ht="12" hidden="1" thickBot="1" x14ac:dyDescent="0.3">
      <c r="A50" s="172"/>
      <c r="B50" s="172"/>
      <c r="C50" s="172"/>
      <c r="D50" s="172"/>
      <c r="E50" s="172"/>
      <c r="F50" s="172"/>
      <c r="G50" s="172"/>
      <c r="H50" s="172"/>
      <c r="I50" s="168"/>
    </row>
    <row r="51" spans="1:10" hidden="1" x14ac:dyDescent="0.25">
      <c r="A51" s="58">
        <f>IFERROR(VLOOKUP($B$1,'EDC GENERAL'!$A$1:$BEV$476,128,0),0)</f>
        <v>22</v>
      </c>
      <c r="B51" s="58">
        <f>IFERROR(VLOOKUP($B$1,'EDC GENERAL'!$A$1:$BEV$476,129,0),0)</f>
        <v>24</v>
      </c>
      <c r="C51" s="58">
        <f>IFERROR(VLOOKUP($B$1,'EDC GENERAL'!$A$1:$BEV$476,130,0),0)</f>
        <v>2</v>
      </c>
      <c r="D51" s="56">
        <f>IFERROR(VLOOKUP($B$1,'EDC GENERAL'!$A$1:$BEV$476,131,0),0)</f>
        <v>15</v>
      </c>
      <c r="E51" s="56">
        <f>IFERROR(VLOOKUP($B$1,'EDC GENERAL'!$A$1:$BEV$476,132,0),0)</f>
        <v>30</v>
      </c>
      <c r="F51" s="56">
        <f>IFERROR(VLOOKUP($B$1,'EDC GENERAL'!$A$1:$BEV$476,133,0),0)</f>
        <v>80</v>
      </c>
      <c r="G51" s="56">
        <f>IFERROR(VLOOKUP($B$1,'EDC GENERAL'!$A$1:$BEV$476,134,0),0)</f>
        <v>64</v>
      </c>
      <c r="H51" s="56">
        <f>IFERROR(VLOOKUP($B$1,'EDC GENERAL'!$A$1:$BEV$476,135,0),0)</f>
        <v>0</v>
      </c>
      <c r="I51" s="56">
        <f>SUM(E51:G51)</f>
        <v>174</v>
      </c>
    </row>
    <row r="52" spans="1:10" hidden="1" x14ac:dyDescent="0.25">
      <c r="A52" s="57"/>
      <c r="B52" s="57"/>
      <c r="C52" s="57"/>
      <c r="D52" s="57"/>
      <c r="E52" s="57"/>
      <c r="F52" s="57"/>
      <c r="G52" s="57"/>
      <c r="H52" s="57"/>
      <c r="I52" s="57"/>
    </row>
    <row r="53" spans="1:10" hidden="1" x14ac:dyDescent="0.25">
      <c r="A53" s="170" t="s">
        <v>609</v>
      </c>
      <c r="B53" s="170"/>
      <c r="C53" s="170"/>
      <c r="D53" s="170"/>
      <c r="E53" s="170"/>
      <c r="F53" s="170"/>
      <c r="G53" s="170"/>
      <c r="H53" s="170"/>
      <c r="I53" s="170"/>
    </row>
    <row r="54" spans="1:10" hidden="1" x14ac:dyDescent="0.25">
      <c r="A54" s="171" t="s">
        <v>597</v>
      </c>
      <c r="B54" s="171" t="s">
        <v>406</v>
      </c>
      <c r="C54" s="171" t="s">
        <v>598</v>
      </c>
      <c r="D54" s="171" t="s">
        <v>408</v>
      </c>
      <c r="E54" s="171" t="s">
        <v>599</v>
      </c>
      <c r="F54" s="171" t="s">
        <v>410</v>
      </c>
      <c r="G54" s="171" t="s">
        <v>411</v>
      </c>
      <c r="H54" s="171" t="s">
        <v>412</v>
      </c>
      <c r="I54" s="167" t="s">
        <v>606</v>
      </c>
    </row>
    <row r="55" spans="1:10" ht="12" hidden="1" thickBot="1" x14ac:dyDescent="0.3">
      <c r="A55" s="172"/>
      <c r="B55" s="172"/>
      <c r="C55" s="172"/>
      <c r="D55" s="172"/>
      <c r="E55" s="172"/>
      <c r="F55" s="172"/>
      <c r="G55" s="172"/>
      <c r="H55" s="172"/>
      <c r="I55" s="168"/>
    </row>
    <row r="56" spans="1:10" hidden="1" x14ac:dyDescent="0.25">
      <c r="A56" s="58">
        <f>IFERROR(VLOOKUP($B$1,'EDC GENERAL'!$A$1:$BEV$476,138,0),0)</f>
        <v>24</v>
      </c>
      <c r="B56" s="58">
        <f>IFERROR(VLOOKUP($B$1,'EDC GENERAL'!$A$1:$BEV$476,139,0),0)</f>
        <v>26.973199999999999</v>
      </c>
      <c r="C56" s="58">
        <f>IFERROR(VLOOKUP($B$1,'EDC GENERAL'!$A$1:$BEV$476,140,0),0)</f>
        <v>2.9731999999999985</v>
      </c>
      <c r="D56" s="56">
        <f>IFERROR(VLOOKUP($B$1,'EDC GENERAL'!$A$1:$BEV$476,141,0),0)</f>
        <v>13.01</v>
      </c>
      <c r="E56" s="56">
        <f>IFERROR(VLOOKUP($B$1,'EDC GENERAL'!$A$1:$BEV$476,142,0),0)</f>
        <v>38.681331999999983</v>
      </c>
      <c r="F56" s="56">
        <f>IFERROR(VLOOKUP($B$1,'EDC GENERAL'!$A$1:$BEV$476,143,0),0)</f>
        <v>80</v>
      </c>
      <c r="G56" s="56">
        <f>IFERROR(VLOOKUP($B$1,'EDC GENERAL'!$A$1:$BEV$476,144,0),0)</f>
        <v>21.79</v>
      </c>
      <c r="H56" s="56">
        <f>IFERROR(VLOOKUP($B$1,'EDC GENERAL'!$A$1:$BEV$476,145,0),0)</f>
        <v>0</v>
      </c>
      <c r="I56" s="56">
        <f>SUM(E56:G56)</f>
        <v>140.47133199999999</v>
      </c>
    </row>
    <row r="57" spans="1:10" hidden="1" x14ac:dyDescent="0.25">
      <c r="A57" s="57"/>
      <c r="B57" s="57"/>
      <c r="C57" s="57"/>
      <c r="D57" s="57"/>
      <c r="E57" s="57"/>
      <c r="F57" s="57"/>
      <c r="G57" s="57"/>
      <c r="H57" s="57"/>
      <c r="I57" s="57"/>
    </row>
    <row r="58" spans="1:10" hidden="1" x14ac:dyDescent="0.25">
      <c r="A58" s="170" t="s">
        <v>610</v>
      </c>
      <c r="B58" s="170"/>
      <c r="C58" s="170"/>
      <c r="D58" s="170"/>
      <c r="E58" s="170"/>
      <c r="F58" s="170"/>
      <c r="G58" s="170"/>
      <c r="H58" s="170"/>
      <c r="I58" s="170"/>
    </row>
    <row r="59" spans="1:10" hidden="1" x14ac:dyDescent="0.25">
      <c r="A59" s="171" t="s">
        <v>597</v>
      </c>
      <c r="B59" s="171" t="s">
        <v>406</v>
      </c>
      <c r="C59" s="171" t="s">
        <v>598</v>
      </c>
      <c r="D59" s="171" t="s">
        <v>408</v>
      </c>
      <c r="E59" s="171" t="s">
        <v>599</v>
      </c>
      <c r="F59" s="171" t="s">
        <v>410</v>
      </c>
      <c r="G59" s="171" t="s">
        <v>411</v>
      </c>
      <c r="H59" s="171" t="s">
        <v>412</v>
      </c>
      <c r="I59" s="167" t="s">
        <v>606</v>
      </c>
    </row>
    <row r="60" spans="1:10" ht="12" hidden="1" thickBot="1" x14ac:dyDescent="0.3">
      <c r="A60" s="172"/>
      <c r="B60" s="172"/>
      <c r="C60" s="172"/>
      <c r="D60" s="172"/>
      <c r="E60" s="172"/>
      <c r="F60" s="172"/>
      <c r="G60" s="172"/>
      <c r="H60" s="172"/>
      <c r="I60" s="168"/>
    </row>
    <row r="61" spans="1:10" hidden="1" x14ac:dyDescent="0.25">
      <c r="A61" s="58">
        <f>IFERROR(VLOOKUP($B$1,'EDC GENERAL'!$A$1:$BEV$476,148,0),0)</f>
        <v>26.973199999999999</v>
      </c>
      <c r="B61" s="58">
        <f>IFERROR(VLOOKUP($B$1,'EDC GENERAL'!$A$1:$BEV$476,149,0),0)</f>
        <v>29.492999999999999</v>
      </c>
      <c r="C61" s="58">
        <f>IFERROR(VLOOKUP($B$1,'EDC GENERAL'!$A$1:$BEV$476,150,0),0)</f>
        <v>2.5198</v>
      </c>
      <c r="D61" s="56">
        <f>IFERROR(VLOOKUP($B$1,'EDC GENERAL'!$A$1:$BEV$476,151,0),0)</f>
        <v>19.78</v>
      </c>
      <c r="E61" s="56">
        <f>IFERROR(VLOOKUP($B$1,'EDC GENERAL'!$A$1:$BEV$476,152,0),0)</f>
        <v>49.841644000000002</v>
      </c>
      <c r="F61" s="56">
        <f>IFERROR(VLOOKUP($B$1,'EDC GENERAL'!$A$1:$BEV$476,153,0),0)</f>
        <v>80</v>
      </c>
      <c r="G61" s="56">
        <f>IFERROR(VLOOKUP($B$1,'EDC GENERAL'!$A$1:$BEV$476,154,0),0)</f>
        <v>62.02</v>
      </c>
      <c r="H61" s="56">
        <f>IFERROR(VLOOKUP($B$1,'EDC GENERAL'!$A$1:$BEV$476,155,0),0)</f>
        <v>0</v>
      </c>
      <c r="I61" s="56">
        <f>SUM(E61:G61)</f>
        <v>191.86164400000001</v>
      </c>
    </row>
    <row r="62" spans="1:10" x14ac:dyDescent="0.25">
      <c r="A62" s="163"/>
      <c r="B62" s="163"/>
      <c r="C62" s="163"/>
      <c r="D62" s="163"/>
      <c r="E62" s="163"/>
      <c r="F62" s="163"/>
      <c r="G62" s="163"/>
      <c r="H62" s="163"/>
      <c r="I62" s="163"/>
    </row>
    <row r="63" spans="1:10" ht="11.25" customHeight="1" x14ac:dyDescent="0.25">
      <c r="A63" s="164"/>
      <c r="B63" s="164"/>
      <c r="C63" s="164"/>
      <c r="D63" s="164"/>
      <c r="E63" s="164"/>
      <c r="F63" s="164"/>
      <c r="G63" s="164"/>
      <c r="H63" s="164"/>
      <c r="I63" s="164"/>
      <c r="J63" s="24"/>
    </row>
    <row r="64" spans="1:10" ht="10.9" customHeight="1" x14ac:dyDescent="0.25">
      <c r="A64" s="161"/>
      <c r="B64" s="161"/>
      <c r="C64" s="161"/>
      <c r="D64" s="161"/>
      <c r="E64" s="161"/>
      <c r="F64" s="161"/>
      <c r="G64" s="161"/>
      <c r="H64" s="161"/>
      <c r="I64" s="161"/>
    </row>
    <row r="65" spans="1:10" ht="11.25" customHeight="1" x14ac:dyDescent="0.25">
      <c r="A65" s="161"/>
      <c r="B65" s="161"/>
      <c r="C65" s="161"/>
      <c r="D65" s="161"/>
      <c r="E65" s="161"/>
      <c r="F65" s="161"/>
      <c r="G65" s="161"/>
      <c r="H65" s="161"/>
      <c r="I65" s="161"/>
      <c r="J65" s="24"/>
    </row>
    <row r="66" spans="1:10" ht="11.25" customHeight="1" x14ac:dyDescent="0.25">
      <c r="A66" s="161"/>
      <c r="B66" s="161"/>
      <c r="C66" s="161"/>
      <c r="D66" s="161"/>
      <c r="E66" s="161"/>
      <c r="F66" s="161"/>
      <c r="G66" s="161"/>
      <c r="H66" s="161"/>
      <c r="I66" s="161"/>
    </row>
    <row r="67" spans="1:10" ht="11.25" customHeight="1" x14ac:dyDescent="0.25">
      <c r="A67" s="162"/>
      <c r="B67" s="162"/>
      <c r="C67" s="162"/>
      <c r="D67" s="162"/>
      <c r="E67" s="162"/>
      <c r="F67" s="162"/>
      <c r="G67" s="162"/>
      <c r="H67" s="162"/>
      <c r="I67" s="162"/>
    </row>
    <row r="68" spans="1:10" ht="32.450000000000003" customHeight="1" x14ac:dyDescent="0.25">
      <c r="A68" s="162"/>
      <c r="B68" s="162"/>
      <c r="C68" s="162"/>
      <c r="D68" s="162"/>
      <c r="E68" s="162"/>
      <c r="F68" s="162"/>
      <c r="G68" s="162"/>
      <c r="H68" s="162"/>
      <c r="I68" s="162"/>
    </row>
    <row r="69" spans="1:10" ht="11.25" customHeight="1" x14ac:dyDescent="0.25">
      <c r="A69" s="162"/>
      <c r="B69" s="162"/>
      <c r="C69" s="162"/>
      <c r="D69" s="162"/>
      <c r="E69" s="162"/>
      <c r="F69" s="162"/>
      <c r="G69" s="162"/>
      <c r="H69" s="162"/>
      <c r="I69" s="162"/>
    </row>
    <row r="70" spans="1:10" ht="14.1" customHeight="1" x14ac:dyDescent="0.25">
      <c r="A70" s="1" t="s">
        <v>622</v>
      </c>
      <c r="D70" s="102">
        <v>0</v>
      </c>
    </row>
    <row r="71" spans="1:10" ht="14.1" customHeight="1" x14ac:dyDescent="0.25">
      <c r="A71" s="1" t="s">
        <v>623</v>
      </c>
      <c r="D71" s="102">
        <v>0</v>
      </c>
    </row>
    <row r="72" spans="1:10" ht="14.1" customHeight="1" x14ac:dyDescent="0.25">
      <c r="A72" s="1" t="s">
        <v>624</v>
      </c>
      <c r="D72" s="102">
        <v>0</v>
      </c>
    </row>
    <row r="73" spans="1:10" ht="14.1" customHeight="1" x14ac:dyDescent="0.25">
      <c r="A73" s="1" t="s">
        <v>625</v>
      </c>
      <c r="D73" s="102">
        <v>0</v>
      </c>
    </row>
    <row r="74" spans="1:10" ht="14.1" customHeight="1" x14ac:dyDescent="0.25">
      <c r="A74" s="1" t="s">
        <v>626</v>
      </c>
      <c r="D74" s="102">
        <v>0</v>
      </c>
    </row>
    <row r="75" spans="1:10" ht="14.1" customHeight="1" x14ac:dyDescent="0.25">
      <c r="B75" s="1" t="s">
        <v>627</v>
      </c>
      <c r="D75" s="102">
        <f>SUM(D70:D74)</f>
        <v>0</v>
      </c>
    </row>
    <row r="76" spans="1:10" ht="14.1" customHeight="1" x14ac:dyDescent="0.25">
      <c r="D76" s="102"/>
    </row>
    <row r="77" spans="1:10" ht="14.1" customHeight="1" x14ac:dyDescent="0.25">
      <c r="A77" s="1" t="s">
        <v>628</v>
      </c>
      <c r="D77" s="102"/>
    </row>
    <row r="78" spans="1:10" ht="14.1" customHeight="1" x14ac:dyDescent="0.25">
      <c r="A78" s="100">
        <v>44154</v>
      </c>
      <c r="D78" s="102">
        <v>0</v>
      </c>
    </row>
    <row r="79" spans="1:10" ht="14.1" customHeight="1" x14ac:dyDescent="0.25">
      <c r="A79" s="100">
        <v>44184</v>
      </c>
      <c r="D79" s="102"/>
    </row>
    <row r="80" spans="1:10" ht="14.1" customHeight="1" x14ac:dyDescent="0.25">
      <c r="A80" s="100">
        <v>43849</v>
      </c>
      <c r="D80" s="102">
        <v>458.27</v>
      </c>
    </row>
    <row r="81" spans="1:4" ht="14.1" customHeight="1" x14ac:dyDescent="0.25">
      <c r="B81" s="1" t="s">
        <v>629</v>
      </c>
      <c r="D81" s="102">
        <f>SUM(D78:D80)</f>
        <v>458.27</v>
      </c>
    </row>
    <row r="82" spans="1:4" ht="14.1" customHeight="1" x14ac:dyDescent="0.25">
      <c r="D82" s="102"/>
    </row>
    <row r="83" spans="1:4" ht="14.1" customHeight="1" x14ac:dyDescent="0.25">
      <c r="A83" s="1" t="s">
        <v>630</v>
      </c>
      <c r="D83" s="102">
        <v>100</v>
      </c>
    </row>
    <row r="84" spans="1:4" ht="14.1" customHeight="1" x14ac:dyDescent="0.25">
      <c r="D84" s="102"/>
    </row>
    <row r="85" spans="1:4" ht="14.1" customHeight="1" x14ac:dyDescent="0.25">
      <c r="A85" s="1" t="s">
        <v>631</v>
      </c>
      <c r="D85" s="102"/>
    </row>
    <row r="86" spans="1:4" ht="14.1" customHeight="1" x14ac:dyDescent="0.25">
      <c r="A86" s="101">
        <v>43800</v>
      </c>
      <c r="D86" s="102">
        <v>40</v>
      </c>
    </row>
    <row r="87" spans="1:4" ht="14.1" customHeight="1" x14ac:dyDescent="0.25">
      <c r="A87" s="101">
        <v>43831</v>
      </c>
      <c r="D87" s="102">
        <v>40</v>
      </c>
    </row>
    <row r="88" spans="1:4" ht="14.1" customHeight="1" x14ac:dyDescent="0.25">
      <c r="A88" s="101"/>
      <c r="D88" s="102"/>
    </row>
    <row r="89" spans="1:4" ht="14.1" customHeight="1" x14ac:dyDescent="0.25">
      <c r="A89" s="101" t="s">
        <v>634</v>
      </c>
      <c r="D89" s="102">
        <v>0</v>
      </c>
    </row>
    <row r="90" spans="1:4" ht="14.1" customHeight="1" x14ac:dyDescent="0.25">
      <c r="A90" s="101"/>
      <c r="D90" s="102"/>
    </row>
    <row r="91" spans="1:4" ht="14.1" customHeight="1" x14ac:dyDescent="0.25">
      <c r="D91" s="102">
        <f>SUM(D75+D81+D83+D87)+D89+D86</f>
        <v>638.27</v>
      </c>
    </row>
    <row r="92" spans="1:4" ht="14.1" customHeight="1" x14ac:dyDescent="0.25"/>
    <row r="93" spans="1:4" ht="14.1" customHeight="1" x14ac:dyDescent="0.25">
      <c r="B93" s="1" t="s">
        <v>632</v>
      </c>
      <c r="D93" s="102">
        <v>500</v>
      </c>
    </row>
    <row r="94" spans="1:4" ht="14.1" customHeight="1" x14ac:dyDescent="0.25">
      <c r="B94" s="1" t="s">
        <v>633</v>
      </c>
      <c r="D94" s="102">
        <v>2409</v>
      </c>
    </row>
    <row r="95" spans="1:4" ht="14.1" customHeight="1" x14ac:dyDescent="0.25">
      <c r="B95" s="1" t="s">
        <v>635</v>
      </c>
      <c r="D95" s="24">
        <f>+D94+D93</f>
        <v>2909</v>
      </c>
    </row>
    <row r="96" spans="1:4" ht="14.1" customHeight="1" thickBot="1" x14ac:dyDescent="0.3"/>
    <row r="97" spans="2:4" ht="14.1" customHeight="1" thickBot="1" x14ac:dyDescent="0.3">
      <c r="B97" s="103" t="s">
        <v>636</v>
      </c>
      <c r="C97" s="104"/>
      <c r="D97" s="105">
        <f>+D91-D95</f>
        <v>-2270.73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124">
    <mergeCell ref="A3:I3"/>
    <mergeCell ref="G4:G5"/>
    <mergeCell ref="H4:H5"/>
    <mergeCell ref="A4:A5"/>
    <mergeCell ref="B4:B5"/>
    <mergeCell ref="C4:C5"/>
    <mergeCell ref="D4:D5"/>
    <mergeCell ref="E4:E5"/>
    <mergeCell ref="F4:F5"/>
    <mergeCell ref="I4:I5"/>
    <mergeCell ref="A8:I8"/>
    <mergeCell ref="A9:A10"/>
    <mergeCell ref="B9:B10"/>
    <mergeCell ref="C9:C10"/>
    <mergeCell ref="D9:D10"/>
    <mergeCell ref="E9:E10"/>
    <mergeCell ref="F9:F10"/>
    <mergeCell ref="G9:G10"/>
    <mergeCell ref="H9:H10"/>
    <mergeCell ref="A13:I13"/>
    <mergeCell ref="A14:A15"/>
    <mergeCell ref="B14:B15"/>
    <mergeCell ref="C14:C15"/>
    <mergeCell ref="D14:D15"/>
    <mergeCell ref="E14:E15"/>
    <mergeCell ref="F14:F15"/>
    <mergeCell ref="G14:G15"/>
    <mergeCell ref="H14:H15"/>
    <mergeCell ref="A18:I18"/>
    <mergeCell ref="A19:A20"/>
    <mergeCell ref="B19:B20"/>
    <mergeCell ref="C19:C20"/>
    <mergeCell ref="D19:D20"/>
    <mergeCell ref="E19:E20"/>
    <mergeCell ref="F19:F20"/>
    <mergeCell ref="G19:G20"/>
    <mergeCell ref="H19:H20"/>
    <mergeCell ref="A23:I23"/>
    <mergeCell ref="A24:A25"/>
    <mergeCell ref="B24:B25"/>
    <mergeCell ref="C24:C25"/>
    <mergeCell ref="D24:D25"/>
    <mergeCell ref="E24:E25"/>
    <mergeCell ref="F24:F25"/>
    <mergeCell ref="G24:G25"/>
    <mergeCell ref="H24:H25"/>
    <mergeCell ref="A28:I28"/>
    <mergeCell ref="A29:A30"/>
    <mergeCell ref="B29:B30"/>
    <mergeCell ref="C29:C30"/>
    <mergeCell ref="D29:D30"/>
    <mergeCell ref="E29:E30"/>
    <mergeCell ref="F29:F30"/>
    <mergeCell ref="G29:G30"/>
    <mergeCell ref="H29:H30"/>
    <mergeCell ref="A33:I33"/>
    <mergeCell ref="A34:A35"/>
    <mergeCell ref="B34:B35"/>
    <mergeCell ref="C34:C35"/>
    <mergeCell ref="D34:D35"/>
    <mergeCell ref="E34:E35"/>
    <mergeCell ref="F34:F35"/>
    <mergeCell ref="G34:G35"/>
    <mergeCell ref="H34:H35"/>
    <mergeCell ref="A38:I38"/>
    <mergeCell ref="A39:A40"/>
    <mergeCell ref="B39:B40"/>
    <mergeCell ref="C39:C40"/>
    <mergeCell ref="D39:D40"/>
    <mergeCell ref="E39:E40"/>
    <mergeCell ref="F39:F40"/>
    <mergeCell ref="G39:G40"/>
    <mergeCell ref="H39:H40"/>
    <mergeCell ref="A43:I43"/>
    <mergeCell ref="A44:A45"/>
    <mergeCell ref="B44:B45"/>
    <mergeCell ref="C44:C45"/>
    <mergeCell ref="D44:D45"/>
    <mergeCell ref="E44:E45"/>
    <mergeCell ref="F44:F45"/>
    <mergeCell ref="G44:G45"/>
    <mergeCell ref="H44:H45"/>
    <mergeCell ref="B54:B55"/>
    <mergeCell ref="C54:C55"/>
    <mergeCell ref="D54:D55"/>
    <mergeCell ref="E54:E55"/>
    <mergeCell ref="F54:F55"/>
    <mergeCell ref="G54:G55"/>
    <mergeCell ref="H54:H55"/>
    <mergeCell ref="I54:I55"/>
    <mergeCell ref="A48:I48"/>
    <mergeCell ref="A49:A50"/>
    <mergeCell ref="B49:B50"/>
    <mergeCell ref="C49:C50"/>
    <mergeCell ref="D49:D50"/>
    <mergeCell ref="E49:E50"/>
    <mergeCell ref="F49:F50"/>
    <mergeCell ref="G49:G50"/>
    <mergeCell ref="H49:H50"/>
    <mergeCell ref="I49:I50"/>
    <mergeCell ref="A64:I66"/>
    <mergeCell ref="A67:I69"/>
    <mergeCell ref="A62:I63"/>
    <mergeCell ref="C1:E1"/>
    <mergeCell ref="I9:I10"/>
    <mergeCell ref="I14:I15"/>
    <mergeCell ref="I19:I20"/>
    <mergeCell ref="I24:I25"/>
    <mergeCell ref="I29:I30"/>
    <mergeCell ref="I34:I35"/>
    <mergeCell ref="I39:I40"/>
    <mergeCell ref="I44:I45"/>
    <mergeCell ref="A58:I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A53:I53"/>
    <mergeCell ref="A54:A55"/>
  </mergeCells>
  <conditionalFormatting sqref="I6">
    <cfRule type="cellIs" dxfId="12" priority="12" operator="lessThan">
      <formula>0</formula>
    </cfRule>
  </conditionalFormatting>
  <conditionalFormatting sqref="I11">
    <cfRule type="cellIs" dxfId="11" priority="11" operator="lessThan">
      <formula>0</formula>
    </cfRule>
  </conditionalFormatting>
  <conditionalFormatting sqref="I16">
    <cfRule type="cellIs" dxfId="10" priority="10" operator="lessThan">
      <formula>0</formula>
    </cfRule>
  </conditionalFormatting>
  <conditionalFormatting sqref="I21">
    <cfRule type="cellIs" dxfId="9" priority="9" operator="lessThan">
      <formula>0</formula>
    </cfRule>
  </conditionalFormatting>
  <conditionalFormatting sqref="I26">
    <cfRule type="cellIs" dxfId="8" priority="8" operator="lessThan">
      <formula>0</formula>
    </cfRule>
  </conditionalFormatting>
  <conditionalFormatting sqref="I31">
    <cfRule type="cellIs" dxfId="7" priority="7" operator="lessThan">
      <formula>0</formula>
    </cfRule>
  </conditionalFormatting>
  <conditionalFormatting sqref="I36">
    <cfRule type="cellIs" dxfId="6" priority="6" operator="lessThan">
      <formula>0</formula>
    </cfRule>
  </conditionalFormatting>
  <conditionalFormatting sqref="I41">
    <cfRule type="cellIs" dxfId="5" priority="5" operator="lessThan">
      <formula>0</formula>
    </cfRule>
  </conditionalFormatting>
  <conditionalFormatting sqref="I46">
    <cfRule type="cellIs" dxfId="4" priority="4" operator="lessThan">
      <formula>0</formula>
    </cfRule>
  </conditionalFormatting>
  <conditionalFormatting sqref="I51">
    <cfRule type="cellIs" dxfId="3" priority="3" operator="lessThan">
      <formula>0</formula>
    </cfRule>
  </conditionalFormatting>
  <conditionalFormatting sqref="I56">
    <cfRule type="cellIs" dxfId="2" priority="2" operator="lessThan">
      <formula>0</formula>
    </cfRule>
  </conditionalFormatting>
  <conditionalFormatting sqref="I61">
    <cfRule type="cellIs" dxfId="1" priority="1" operator="lessThan">
      <formula>0</formula>
    </cfRule>
  </conditionalFormatting>
  <printOptions horizontalCentered="1"/>
  <pageMargins left="0.39370078740157483" right="0.39370078740157483" top="1.3779527559055118" bottom="0.19685039370078741" header="0" footer="0"/>
  <pageSetup paperSize="9" orientation="portrait" horizontalDpi="4294967293" verticalDpi="4294967293" r:id="rId1"/>
  <headerFooter>
    <oddHeader>&amp;C&amp;"Malgun Gothic,Negrita"&amp;8
&amp;12CONDOMINIO RESIDENCIAL DUBLYN A.C.
DETALLE DE CONSUMOS 
AGUA POR MES&amp;R&amp;"Malgun Gothic,Negrita"&amp;8&amp;K00-026
ESTADO DE CUENTA INDIVIDUAL&amp;6
&amp;D &amp;T Pág. &amp;P de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"/>
  <dimension ref="A1:AI914"/>
  <sheetViews>
    <sheetView showGridLines="0" topLeftCell="A19" zoomScaleNormal="100" workbookViewId="0">
      <selection activeCell="E3" sqref="E3"/>
    </sheetView>
  </sheetViews>
  <sheetFormatPr baseColWidth="10" defaultColWidth="9.140625" defaultRowHeight="11.25" x14ac:dyDescent="0.25"/>
  <cols>
    <col min="1" max="2" width="6.7109375" style="1" customWidth="1"/>
    <col min="3" max="3" width="9.7109375" style="1" customWidth="1"/>
    <col min="4" max="4" width="30.7109375" style="1" customWidth="1"/>
    <col min="5" max="7" width="9.7109375" style="1" customWidth="1"/>
    <col min="8" max="8" width="19.7109375" style="1" customWidth="1"/>
    <col min="9" max="69" width="1.85546875" style="1" customWidth="1"/>
    <col min="70" max="16384" width="9.140625" style="1"/>
  </cols>
  <sheetData>
    <row r="1" spans="1:35" ht="12" thickBot="1" x14ac:dyDescent="0.3">
      <c r="A1" s="15" t="s">
        <v>361</v>
      </c>
      <c r="B1" s="15" t="s">
        <v>611</v>
      </c>
      <c r="C1" s="15" t="s">
        <v>612</v>
      </c>
      <c r="D1" s="15" t="s">
        <v>613</v>
      </c>
      <c r="E1" s="15" t="s">
        <v>614</v>
      </c>
      <c r="F1" s="15" t="s">
        <v>615</v>
      </c>
      <c r="G1" s="15" t="s">
        <v>413</v>
      </c>
      <c r="H1" s="15" t="s">
        <v>616</v>
      </c>
    </row>
    <row r="2" spans="1:35" x14ac:dyDescent="0.25">
      <c r="A2" s="75"/>
      <c r="B2" s="75"/>
      <c r="C2" s="7"/>
      <c r="D2" s="36" t="s">
        <v>617</v>
      </c>
      <c r="E2" s="35"/>
      <c r="F2" s="16"/>
      <c r="G2" s="20">
        <f>E2</f>
        <v>0</v>
      </c>
      <c r="H2" s="75"/>
    </row>
    <row r="3" spans="1:35" x14ac:dyDescent="0.25">
      <c r="A3" s="74"/>
      <c r="B3" s="74"/>
      <c r="C3" s="13"/>
      <c r="D3" s="66"/>
      <c r="E3" s="39"/>
      <c r="F3" s="17"/>
      <c r="G3" s="21">
        <f>G2+E3-F3</f>
        <v>0</v>
      </c>
      <c r="H3" s="74"/>
    </row>
    <row r="4" spans="1:35" x14ac:dyDescent="0.25">
      <c r="A4" s="74"/>
      <c r="B4" s="74"/>
      <c r="C4" s="13"/>
      <c r="D4" s="66"/>
      <c r="E4" s="39"/>
      <c r="F4" s="17"/>
      <c r="G4" s="21">
        <f>G3+E4-F4</f>
        <v>0</v>
      </c>
      <c r="H4" s="74"/>
    </row>
    <row r="5" spans="1:35" x14ac:dyDescent="0.25">
      <c r="A5" s="74"/>
      <c r="B5" s="74"/>
      <c r="C5" s="13"/>
      <c r="D5" s="66"/>
      <c r="E5" s="39"/>
      <c r="F5" s="17"/>
      <c r="G5" s="21">
        <f>G4+E5-F5</f>
        <v>0</v>
      </c>
      <c r="H5" s="74"/>
    </row>
    <row r="6" spans="1:35" x14ac:dyDescent="0.25">
      <c r="A6" s="74"/>
      <c r="B6" s="74"/>
      <c r="C6" s="13"/>
      <c r="D6" s="66"/>
      <c r="E6" s="39"/>
      <c r="F6" s="17"/>
      <c r="G6" s="21">
        <f t="shared" ref="G6:G69" si="0">G5+E6-F6</f>
        <v>0</v>
      </c>
      <c r="H6" s="74"/>
    </row>
    <row r="7" spans="1:35" x14ac:dyDescent="0.25">
      <c r="A7" s="74"/>
      <c r="B7" s="74"/>
      <c r="C7" s="13"/>
      <c r="D7" s="66"/>
      <c r="E7" s="17"/>
      <c r="F7" s="39"/>
      <c r="G7" s="21">
        <f t="shared" si="0"/>
        <v>0</v>
      </c>
      <c r="H7" s="74"/>
    </row>
    <row r="8" spans="1:35" x14ac:dyDescent="0.25">
      <c r="A8" s="74"/>
      <c r="B8" s="74"/>
      <c r="C8" s="13"/>
      <c r="D8" s="66"/>
      <c r="E8" s="17"/>
      <c r="F8" s="39"/>
      <c r="G8" s="21">
        <f t="shared" si="0"/>
        <v>0</v>
      </c>
      <c r="H8" s="74"/>
    </row>
    <row r="9" spans="1:35" x14ac:dyDescent="0.25">
      <c r="A9" s="74"/>
      <c r="B9" s="74"/>
      <c r="C9" s="13"/>
      <c r="D9" s="66"/>
      <c r="E9" s="39"/>
      <c r="F9" s="17"/>
      <c r="G9" s="21">
        <f t="shared" si="0"/>
        <v>0</v>
      </c>
      <c r="H9" s="74"/>
    </row>
    <row r="10" spans="1:35" x14ac:dyDescent="0.25">
      <c r="A10" s="74"/>
      <c r="B10" s="74"/>
      <c r="C10" s="13"/>
      <c r="D10" s="66"/>
      <c r="E10" s="39"/>
      <c r="F10" s="17"/>
      <c r="G10" s="21">
        <f t="shared" si="0"/>
        <v>0</v>
      </c>
      <c r="H10" s="74"/>
    </row>
    <row r="11" spans="1:35" x14ac:dyDescent="0.25">
      <c r="A11" s="74"/>
      <c r="B11" s="74"/>
      <c r="C11" s="13"/>
      <c r="D11" s="66"/>
      <c r="E11" s="39"/>
      <c r="F11" s="17"/>
      <c r="G11" s="21">
        <f t="shared" si="0"/>
        <v>0</v>
      </c>
      <c r="H11" s="74"/>
    </row>
    <row r="12" spans="1:35" x14ac:dyDescent="0.25">
      <c r="A12" s="74"/>
      <c r="B12" s="74"/>
      <c r="C12" s="13"/>
      <c r="D12" s="66"/>
      <c r="E12" s="39"/>
      <c r="F12" s="17"/>
      <c r="G12" s="21">
        <f t="shared" si="0"/>
        <v>0</v>
      </c>
      <c r="H12" s="74"/>
    </row>
    <row r="13" spans="1:35" x14ac:dyDescent="0.25">
      <c r="A13" s="74"/>
      <c r="B13" s="74"/>
      <c r="C13" s="13"/>
      <c r="D13" s="66"/>
      <c r="E13" s="17"/>
      <c r="F13" s="39"/>
      <c r="G13" s="21">
        <f t="shared" si="0"/>
        <v>0</v>
      </c>
      <c r="H13" s="74"/>
    </row>
    <row r="14" spans="1:35" x14ac:dyDescent="0.25">
      <c r="A14" s="74"/>
      <c r="B14" s="74"/>
      <c r="C14" s="13"/>
      <c r="D14" s="66"/>
      <c r="E14" s="39"/>
      <c r="F14" s="17"/>
      <c r="G14" s="21">
        <f t="shared" si="0"/>
        <v>0</v>
      </c>
      <c r="H14" s="74"/>
    </row>
    <row r="15" spans="1:35" x14ac:dyDescent="0.25">
      <c r="A15" s="74"/>
      <c r="B15" s="74"/>
      <c r="C15" s="13"/>
      <c r="D15" s="66"/>
      <c r="E15" s="39"/>
      <c r="F15" s="17"/>
      <c r="G15" s="21">
        <f t="shared" si="0"/>
        <v>0</v>
      </c>
      <c r="H15" s="74"/>
      <c r="S15" s="176" t="s">
        <v>618</v>
      </c>
      <c r="T15" s="176"/>
      <c r="U15" s="176"/>
      <c r="V15" s="176"/>
      <c r="W15" s="176"/>
      <c r="X15" s="176"/>
      <c r="Y15" s="176"/>
      <c r="Z15" s="176"/>
      <c r="AA15" s="176"/>
      <c r="AB15" s="176"/>
      <c r="AC15" s="177">
        <f>SUM(E2:E900)</f>
        <v>0</v>
      </c>
      <c r="AD15" s="176"/>
      <c r="AE15" s="176"/>
      <c r="AF15" s="176"/>
      <c r="AG15" s="176"/>
      <c r="AH15" s="176"/>
      <c r="AI15" s="176"/>
    </row>
    <row r="16" spans="1:35" x14ac:dyDescent="0.25">
      <c r="A16" s="74"/>
      <c r="B16" s="74"/>
      <c r="C16" s="13"/>
      <c r="D16" s="66"/>
      <c r="E16" s="39"/>
      <c r="F16" s="17"/>
      <c r="G16" s="21">
        <f t="shared" si="0"/>
        <v>0</v>
      </c>
      <c r="H16" s="74"/>
      <c r="S16" s="176" t="s">
        <v>619</v>
      </c>
      <c r="T16" s="176"/>
      <c r="U16" s="176"/>
      <c r="V16" s="176"/>
      <c r="W16" s="176"/>
      <c r="X16" s="176"/>
      <c r="Y16" s="176"/>
      <c r="Z16" s="176"/>
      <c r="AA16" s="176"/>
      <c r="AB16" s="176"/>
      <c r="AC16" s="177">
        <f>SUM(F2:F900)</f>
        <v>0</v>
      </c>
      <c r="AD16" s="176"/>
      <c r="AE16" s="176"/>
      <c r="AF16" s="176"/>
      <c r="AG16" s="176"/>
      <c r="AH16" s="176"/>
      <c r="AI16" s="176"/>
    </row>
    <row r="17" spans="1:35" x14ac:dyDescent="0.25">
      <c r="A17" s="74"/>
      <c r="B17" s="74"/>
      <c r="C17" s="13"/>
      <c r="D17" s="66"/>
      <c r="E17" s="39"/>
      <c r="F17" s="17"/>
      <c r="G17" s="21">
        <f t="shared" si="0"/>
        <v>0</v>
      </c>
      <c r="H17" s="74"/>
      <c r="AC17" s="177">
        <f>AC15-AC16</f>
        <v>0</v>
      </c>
      <c r="AD17" s="176"/>
      <c r="AE17" s="176"/>
      <c r="AF17" s="176"/>
      <c r="AG17" s="176"/>
      <c r="AH17" s="176"/>
      <c r="AI17" s="176"/>
    </row>
    <row r="18" spans="1:35" x14ac:dyDescent="0.25">
      <c r="A18" s="74"/>
      <c r="B18" s="74"/>
      <c r="C18" s="13"/>
      <c r="D18" s="66"/>
      <c r="E18" s="39"/>
      <c r="F18" s="17"/>
      <c r="G18" s="21">
        <f t="shared" si="0"/>
        <v>0</v>
      </c>
      <c r="H18" s="74"/>
    </row>
    <row r="19" spans="1:35" x14ac:dyDescent="0.25">
      <c r="A19" s="74"/>
      <c r="B19" s="74"/>
      <c r="C19" s="13"/>
      <c r="D19" s="66"/>
      <c r="E19" s="39"/>
      <c r="F19" s="17"/>
      <c r="G19" s="21">
        <f t="shared" si="0"/>
        <v>0</v>
      </c>
      <c r="H19" s="74"/>
    </row>
    <row r="20" spans="1:35" x14ac:dyDescent="0.25">
      <c r="A20" s="74"/>
      <c r="B20" s="74"/>
      <c r="C20" s="13"/>
      <c r="D20" s="66"/>
      <c r="E20" s="39"/>
      <c r="F20" s="17"/>
      <c r="G20" s="21">
        <f t="shared" si="0"/>
        <v>0</v>
      </c>
      <c r="H20" s="74"/>
    </row>
    <row r="21" spans="1:35" x14ac:dyDescent="0.25">
      <c r="A21" s="74"/>
      <c r="B21" s="74"/>
      <c r="C21" s="13"/>
      <c r="D21" s="66"/>
      <c r="E21" s="39"/>
      <c r="F21" s="17"/>
      <c r="G21" s="21">
        <f t="shared" si="0"/>
        <v>0</v>
      </c>
      <c r="H21" s="74"/>
    </row>
    <row r="22" spans="1:35" x14ac:dyDescent="0.25">
      <c r="A22" s="74"/>
      <c r="B22" s="74"/>
      <c r="C22" s="13"/>
      <c r="D22" s="66"/>
      <c r="E22" s="39"/>
      <c r="F22" s="17"/>
      <c r="G22" s="21">
        <f t="shared" si="0"/>
        <v>0</v>
      </c>
      <c r="H22" s="74"/>
    </row>
    <row r="23" spans="1:35" x14ac:dyDescent="0.25">
      <c r="A23" s="74"/>
      <c r="B23" s="74"/>
      <c r="C23" s="13"/>
      <c r="D23" s="66"/>
      <c r="E23" s="17"/>
      <c r="F23" s="39"/>
      <c r="G23" s="21">
        <f t="shared" si="0"/>
        <v>0</v>
      </c>
      <c r="H23" s="74"/>
    </row>
    <row r="24" spans="1:35" x14ac:dyDescent="0.25">
      <c r="A24" s="74"/>
      <c r="B24" s="74"/>
      <c r="C24" s="13"/>
      <c r="D24" s="66"/>
      <c r="E24" s="39"/>
      <c r="F24" s="17"/>
      <c r="G24" s="21">
        <f t="shared" si="0"/>
        <v>0</v>
      </c>
      <c r="H24" s="74"/>
    </row>
    <row r="25" spans="1:35" x14ac:dyDescent="0.25">
      <c r="A25" s="74"/>
      <c r="B25" s="74"/>
      <c r="C25" s="13"/>
      <c r="D25" s="66"/>
      <c r="E25" s="39"/>
      <c r="F25" s="17"/>
      <c r="G25" s="21">
        <f t="shared" si="0"/>
        <v>0</v>
      </c>
      <c r="H25" s="74"/>
    </row>
    <row r="26" spans="1:35" x14ac:dyDescent="0.25">
      <c r="A26" s="74"/>
      <c r="B26" s="74"/>
      <c r="C26" s="13"/>
      <c r="D26" s="66"/>
      <c r="E26" s="39"/>
      <c r="F26" s="17"/>
      <c r="G26" s="21">
        <f t="shared" si="0"/>
        <v>0</v>
      </c>
      <c r="H26" s="74"/>
    </row>
    <row r="27" spans="1:35" x14ac:dyDescent="0.25">
      <c r="A27" s="74"/>
      <c r="B27" s="74"/>
      <c r="C27" s="13"/>
      <c r="D27" s="66"/>
      <c r="E27" s="39"/>
      <c r="F27" s="17"/>
      <c r="G27" s="21">
        <f t="shared" si="0"/>
        <v>0</v>
      </c>
      <c r="H27" s="74"/>
    </row>
    <row r="28" spans="1:35" x14ac:dyDescent="0.25">
      <c r="A28" s="74"/>
      <c r="B28" s="74"/>
      <c r="C28" s="13"/>
      <c r="D28" s="66"/>
      <c r="E28" s="39"/>
      <c r="F28" s="17"/>
      <c r="G28" s="21">
        <f t="shared" si="0"/>
        <v>0</v>
      </c>
      <c r="H28" s="74"/>
    </row>
    <row r="29" spans="1:35" x14ac:dyDescent="0.25">
      <c r="A29" s="74"/>
      <c r="B29" s="74"/>
      <c r="C29" s="13"/>
      <c r="D29" s="66"/>
      <c r="E29" s="39"/>
      <c r="F29" s="17"/>
      <c r="G29" s="21">
        <f t="shared" si="0"/>
        <v>0</v>
      </c>
      <c r="H29" s="74"/>
    </row>
    <row r="30" spans="1:35" x14ac:dyDescent="0.25">
      <c r="A30" s="74"/>
      <c r="B30" s="74"/>
      <c r="C30" s="13"/>
      <c r="D30" s="66"/>
      <c r="E30" s="39"/>
      <c r="F30" s="17"/>
      <c r="G30" s="21">
        <f t="shared" si="0"/>
        <v>0</v>
      </c>
      <c r="H30" s="74"/>
    </row>
    <row r="31" spans="1:35" x14ac:dyDescent="0.25">
      <c r="A31" s="74"/>
      <c r="B31" s="74"/>
      <c r="C31" s="13"/>
      <c r="D31" s="66"/>
      <c r="E31" s="39"/>
      <c r="F31" s="17"/>
      <c r="G31" s="21">
        <f t="shared" si="0"/>
        <v>0</v>
      </c>
      <c r="H31" s="74"/>
    </row>
    <row r="32" spans="1:35" x14ac:dyDescent="0.25">
      <c r="A32" s="74"/>
      <c r="B32" s="74"/>
      <c r="C32" s="13"/>
      <c r="D32" s="66"/>
      <c r="E32" s="39"/>
      <c r="F32" s="17"/>
      <c r="G32" s="21">
        <f t="shared" si="0"/>
        <v>0</v>
      </c>
      <c r="H32" s="74"/>
    </row>
    <row r="33" spans="1:8" x14ac:dyDescent="0.25">
      <c r="A33" s="74"/>
      <c r="B33" s="74"/>
      <c r="C33" s="13"/>
      <c r="D33" s="66"/>
      <c r="E33" s="39"/>
      <c r="F33" s="17"/>
      <c r="G33" s="21">
        <f t="shared" si="0"/>
        <v>0</v>
      </c>
      <c r="H33" s="74"/>
    </row>
    <row r="34" spans="1:8" x14ac:dyDescent="0.25">
      <c r="A34" s="74"/>
      <c r="B34" s="74"/>
      <c r="C34" s="13"/>
      <c r="D34" s="66"/>
      <c r="E34" s="39"/>
      <c r="F34" s="17"/>
      <c r="G34" s="21">
        <f t="shared" si="0"/>
        <v>0</v>
      </c>
      <c r="H34" s="74"/>
    </row>
    <row r="35" spans="1:8" x14ac:dyDescent="0.25">
      <c r="A35" s="74"/>
      <c r="B35" s="74"/>
      <c r="C35" s="13"/>
      <c r="D35" s="66"/>
      <c r="E35" s="39"/>
      <c r="F35" s="17"/>
      <c r="G35" s="21">
        <f t="shared" si="0"/>
        <v>0</v>
      </c>
      <c r="H35" s="74"/>
    </row>
    <row r="36" spans="1:8" x14ac:dyDescent="0.25">
      <c r="A36" s="74"/>
      <c r="B36" s="74"/>
      <c r="C36" s="13"/>
      <c r="D36" s="66"/>
      <c r="E36" s="39"/>
      <c r="F36" s="17"/>
      <c r="G36" s="21">
        <f t="shared" si="0"/>
        <v>0</v>
      </c>
      <c r="H36" s="74"/>
    </row>
    <row r="37" spans="1:8" x14ac:dyDescent="0.25">
      <c r="A37" s="74"/>
      <c r="B37" s="74"/>
      <c r="C37" s="13"/>
      <c r="D37" s="66"/>
      <c r="E37" s="39"/>
      <c r="F37" s="17"/>
      <c r="G37" s="21">
        <f t="shared" si="0"/>
        <v>0</v>
      </c>
      <c r="H37" s="74"/>
    </row>
    <row r="38" spans="1:8" x14ac:dyDescent="0.25">
      <c r="A38" s="74"/>
      <c r="B38" s="74"/>
      <c r="C38" s="13"/>
      <c r="D38" s="66"/>
      <c r="E38" s="39"/>
      <c r="F38" s="17"/>
      <c r="G38" s="21">
        <f t="shared" si="0"/>
        <v>0</v>
      </c>
      <c r="H38" s="74"/>
    </row>
    <row r="39" spans="1:8" x14ac:dyDescent="0.25">
      <c r="A39" s="74"/>
      <c r="B39" s="74"/>
      <c r="C39" s="13"/>
      <c r="D39" s="66"/>
      <c r="E39" s="39"/>
      <c r="F39" s="17"/>
      <c r="G39" s="21">
        <f t="shared" si="0"/>
        <v>0</v>
      </c>
      <c r="H39" s="74"/>
    </row>
    <row r="40" spans="1:8" x14ac:dyDescent="0.25">
      <c r="A40" s="74"/>
      <c r="B40" s="74"/>
      <c r="C40" s="13"/>
      <c r="D40" s="66"/>
      <c r="E40" s="39"/>
      <c r="F40" s="17"/>
      <c r="G40" s="21">
        <f t="shared" si="0"/>
        <v>0</v>
      </c>
      <c r="H40" s="74"/>
    </row>
    <row r="41" spans="1:8" x14ac:dyDescent="0.25">
      <c r="A41" s="74"/>
      <c r="B41" s="74"/>
      <c r="C41" s="13"/>
      <c r="D41" s="66"/>
      <c r="E41" s="39"/>
      <c r="F41" s="17"/>
      <c r="G41" s="21">
        <f t="shared" si="0"/>
        <v>0</v>
      </c>
      <c r="H41" s="74"/>
    </row>
    <row r="42" spans="1:8" x14ac:dyDescent="0.25">
      <c r="A42" s="74"/>
      <c r="B42" s="74"/>
      <c r="C42" s="13"/>
      <c r="D42" s="66"/>
      <c r="E42" s="39"/>
      <c r="F42" s="17"/>
      <c r="G42" s="21">
        <f t="shared" si="0"/>
        <v>0</v>
      </c>
      <c r="H42" s="74"/>
    </row>
    <row r="43" spans="1:8" x14ac:dyDescent="0.25">
      <c r="A43" s="74"/>
      <c r="B43" s="74"/>
      <c r="C43" s="13"/>
      <c r="D43" s="66"/>
      <c r="E43" s="39"/>
      <c r="F43" s="17"/>
      <c r="G43" s="21">
        <f t="shared" si="0"/>
        <v>0</v>
      </c>
      <c r="H43" s="74"/>
    </row>
    <row r="44" spans="1:8" x14ac:dyDescent="0.25">
      <c r="A44" s="74"/>
      <c r="B44" s="74"/>
      <c r="C44" s="13"/>
      <c r="D44" s="66"/>
      <c r="E44" s="39"/>
      <c r="F44" s="17"/>
      <c r="G44" s="21">
        <f t="shared" si="0"/>
        <v>0</v>
      </c>
      <c r="H44" s="74"/>
    </row>
    <row r="45" spans="1:8" x14ac:dyDescent="0.25">
      <c r="A45" s="74"/>
      <c r="B45" s="74"/>
      <c r="C45" s="13"/>
      <c r="D45" s="66"/>
      <c r="E45" s="39"/>
      <c r="F45" s="17"/>
      <c r="G45" s="21">
        <f t="shared" si="0"/>
        <v>0</v>
      </c>
      <c r="H45" s="74"/>
    </row>
    <row r="46" spans="1:8" x14ac:dyDescent="0.25">
      <c r="A46" s="74"/>
      <c r="B46" s="74"/>
      <c r="C46" s="13"/>
      <c r="D46" s="66"/>
      <c r="E46" s="39"/>
      <c r="F46" s="17"/>
      <c r="G46" s="21">
        <f t="shared" si="0"/>
        <v>0</v>
      </c>
      <c r="H46" s="74"/>
    </row>
    <row r="47" spans="1:8" x14ac:dyDescent="0.25">
      <c r="A47" s="74"/>
      <c r="B47" s="74"/>
      <c r="C47" s="13"/>
      <c r="D47" s="66"/>
      <c r="E47" s="39"/>
      <c r="F47" s="17"/>
      <c r="G47" s="21">
        <f t="shared" si="0"/>
        <v>0</v>
      </c>
      <c r="H47" s="74"/>
    </row>
    <row r="48" spans="1:8" x14ac:dyDescent="0.25">
      <c r="A48" s="74"/>
      <c r="B48" s="74"/>
      <c r="C48" s="13"/>
      <c r="D48" s="66"/>
      <c r="E48" s="39"/>
      <c r="F48" s="17"/>
      <c r="G48" s="21">
        <f t="shared" si="0"/>
        <v>0</v>
      </c>
      <c r="H48" s="74"/>
    </row>
    <row r="49" spans="1:8" x14ac:dyDescent="0.25">
      <c r="A49" s="74"/>
      <c r="B49" s="74"/>
      <c r="C49" s="13"/>
      <c r="D49" s="66"/>
      <c r="E49" s="39"/>
      <c r="F49" s="17"/>
      <c r="G49" s="21">
        <f t="shared" si="0"/>
        <v>0</v>
      </c>
      <c r="H49" s="74"/>
    </row>
    <row r="50" spans="1:8" x14ac:dyDescent="0.25">
      <c r="A50" s="74"/>
      <c r="B50" s="74"/>
      <c r="C50" s="13"/>
      <c r="D50" s="66"/>
      <c r="E50" s="39"/>
      <c r="F50" s="17"/>
      <c r="G50" s="21">
        <f t="shared" si="0"/>
        <v>0</v>
      </c>
      <c r="H50" s="74"/>
    </row>
    <row r="51" spans="1:8" x14ac:dyDescent="0.25">
      <c r="A51" s="74"/>
      <c r="B51" s="74"/>
      <c r="C51" s="13"/>
      <c r="D51" s="66"/>
      <c r="E51" s="39"/>
      <c r="F51" s="17"/>
      <c r="G51" s="21">
        <f t="shared" si="0"/>
        <v>0</v>
      </c>
      <c r="H51" s="74"/>
    </row>
    <row r="52" spans="1:8" x14ac:dyDescent="0.25">
      <c r="A52" s="74"/>
      <c r="B52" s="74"/>
      <c r="C52" s="13"/>
      <c r="D52" s="66"/>
      <c r="E52" s="17"/>
      <c r="F52" s="39"/>
      <c r="G52" s="21">
        <f t="shared" si="0"/>
        <v>0</v>
      </c>
      <c r="H52" s="74"/>
    </row>
    <row r="53" spans="1:8" x14ac:dyDescent="0.25">
      <c r="A53" s="74"/>
      <c r="B53" s="74"/>
      <c r="C53" s="13"/>
      <c r="D53" s="66"/>
      <c r="E53" s="39"/>
      <c r="F53" s="17"/>
      <c r="G53" s="21">
        <f t="shared" si="0"/>
        <v>0</v>
      </c>
      <c r="H53" s="74"/>
    </row>
    <row r="54" spans="1:8" x14ac:dyDescent="0.25">
      <c r="A54" s="74"/>
      <c r="B54" s="74"/>
      <c r="C54" s="13"/>
      <c r="D54" s="66"/>
      <c r="E54" s="39"/>
      <c r="F54" s="17"/>
      <c r="G54" s="21">
        <f t="shared" si="0"/>
        <v>0</v>
      </c>
      <c r="H54" s="74"/>
    </row>
    <row r="55" spans="1:8" x14ac:dyDescent="0.25">
      <c r="A55" s="74"/>
      <c r="B55" s="74"/>
      <c r="C55" s="13"/>
      <c r="D55" s="66"/>
      <c r="E55" s="39"/>
      <c r="F55" s="17"/>
      <c r="G55" s="21">
        <f t="shared" si="0"/>
        <v>0</v>
      </c>
      <c r="H55" s="74"/>
    </row>
    <row r="56" spans="1:8" x14ac:dyDescent="0.25">
      <c r="A56" s="74"/>
      <c r="B56" s="74"/>
      <c r="C56" s="13"/>
      <c r="D56" s="66"/>
      <c r="E56" s="39"/>
      <c r="F56" s="17"/>
      <c r="G56" s="21">
        <f t="shared" si="0"/>
        <v>0</v>
      </c>
      <c r="H56" s="74"/>
    </row>
    <row r="57" spans="1:8" x14ac:dyDescent="0.25">
      <c r="A57" s="74"/>
      <c r="B57" s="74"/>
      <c r="C57" s="13"/>
      <c r="D57" s="66"/>
      <c r="E57" s="39"/>
      <c r="F57" s="17"/>
      <c r="G57" s="21">
        <f t="shared" si="0"/>
        <v>0</v>
      </c>
      <c r="H57" s="74"/>
    </row>
    <row r="58" spans="1:8" x14ac:dyDescent="0.25">
      <c r="A58" s="74"/>
      <c r="B58" s="74"/>
      <c r="C58" s="13"/>
      <c r="D58" s="66"/>
      <c r="E58" s="39"/>
      <c r="F58" s="17"/>
      <c r="G58" s="21">
        <f t="shared" si="0"/>
        <v>0</v>
      </c>
      <c r="H58" s="74"/>
    </row>
    <row r="59" spans="1:8" x14ac:dyDescent="0.25">
      <c r="A59" s="74"/>
      <c r="B59" s="74"/>
      <c r="C59" s="13"/>
      <c r="D59" s="66"/>
      <c r="E59" s="39"/>
      <c r="F59" s="17"/>
      <c r="G59" s="21">
        <f t="shared" si="0"/>
        <v>0</v>
      </c>
      <c r="H59" s="74"/>
    </row>
    <row r="60" spans="1:8" x14ac:dyDescent="0.25">
      <c r="A60" s="74"/>
      <c r="B60" s="74"/>
      <c r="C60" s="13"/>
      <c r="D60" s="66"/>
      <c r="E60" s="39"/>
      <c r="F60" s="17"/>
      <c r="G60" s="21">
        <f t="shared" si="0"/>
        <v>0</v>
      </c>
      <c r="H60" s="74"/>
    </row>
    <row r="61" spans="1:8" x14ac:dyDescent="0.25">
      <c r="A61" s="74"/>
      <c r="B61" s="74"/>
      <c r="C61" s="13"/>
      <c r="D61" s="66"/>
      <c r="E61" s="39"/>
      <c r="F61" s="17"/>
      <c r="G61" s="21">
        <f t="shared" si="0"/>
        <v>0</v>
      </c>
      <c r="H61" s="74"/>
    </row>
    <row r="62" spans="1:8" x14ac:dyDescent="0.25">
      <c r="A62" s="74"/>
      <c r="B62" s="74"/>
      <c r="C62" s="13"/>
      <c r="D62" s="66"/>
      <c r="E62" s="39"/>
      <c r="F62" s="17"/>
      <c r="G62" s="21">
        <f t="shared" si="0"/>
        <v>0</v>
      </c>
      <c r="H62" s="74"/>
    </row>
    <row r="63" spans="1:8" x14ac:dyDescent="0.25">
      <c r="A63" s="74"/>
      <c r="B63" s="74"/>
      <c r="C63" s="13"/>
      <c r="D63" s="66"/>
      <c r="E63" s="39"/>
      <c r="F63" s="17"/>
      <c r="G63" s="21">
        <f t="shared" si="0"/>
        <v>0</v>
      </c>
      <c r="H63" s="74"/>
    </row>
    <row r="64" spans="1:8" x14ac:dyDescent="0.25">
      <c r="A64" s="74"/>
      <c r="B64" s="74"/>
      <c r="C64" s="13"/>
      <c r="D64" s="66"/>
      <c r="E64" s="39"/>
      <c r="F64" s="17"/>
      <c r="G64" s="21">
        <f t="shared" si="0"/>
        <v>0</v>
      </c>
      <c r="H64" s="74"/>
    </row>
    <row r="65" spans="1:8" x14ac:dyDescent="0.25">
      <c r="A65" s="74"/>
      <c r="B65" s="74"/>
      <c r="C65" s="13"/>
      <c r="D65" s="66"/>
      <c r="E65" s="39"/>
      <c r="F65" s="17"/>
      <c r="G65" s="21">
        <f t="shared" si="0"/>
        <v>0</v>
      </c>
      <c r="H65" s="74"/>
    </row>
    <row r="66" spans="1:8" x14ac:dyDescent="0.25">
      <c r="A66" s="74"/>
      <c r="B66" s="74"/>
      <c r="C66" s="13"/>
      <c r="D66" s="66"/>
      <c r="E66" s="39"/>
      <c r="F66" s="17"/>
      <c r="G66" s="21">
        <f t="shared" si="0"/>
        <v>0</v>
      </c>
      <c r="H66" s="74"/>
    </row>
    <row r="67" spans="1:8" x14ac:dyDescent="0.25">
      <c r="A67" s="74"/>
      <c r="B67" s="74"/>
      <c r="C67" s="13"/>
      <c r="D67" s="66"/>
      <c r="E67" s="39"/>
      <c r="F67" s="17"/>
      <c r="G67" s="21">
        <f t="shared" si="0"/>
        <v>0</v>
      </c>
      <c r="H67" s="74"/>
    </row>
    <row r="68" spans="1:8" x14ac:dyDescent="0.25">
      <c r="A68" s="74"/>
      <c r="B68" s="74"/>
      <c r="C68" s="13"/>
      <c r="D68" s="66"/>
      <c r="E68" s="39"/>
      <c r="F68" s="17"/>
      <c r="G68" s="21">
        <f t="shared" si="0"/>
        <v>0</v>
      </c>
      <c r="H68" s="74"/>
    </row>
    <row r="69" spans="1:8" x14ac:dyDescent="0.25">
      <c r="A69" s="74"/>
      <c r="B69" s="74"/>
      <c r="C69" s="13"/>
      <c r="D69" s="66"/>
      <c r="E69" s="39"/>
      <c r="F69" s="17"/>
      <c r="G69" s="21">
        <f t="shared" si="0"/>
        <v>0</v>
      </c>
      <c r="H69" s="74"/>
    </row>
    <row r="70" spans="1:8" x14ac:dyDescent="0.25">
      <c r="A70" s="74"/>
      <c r="B70" s="74"/>
      <c r="C70" s="13"/>
      <c r="D70" s="66"/>
      <c r="E70" s="39"/>
      <c r="F70" s="17"/>
      <c r="G70" s="21">
        <f t="shared" ref="G70:G133" si="1">G69+E70-F70</f>
        <v>0</v>
      </c>
      <c r="H70" s="74"/>
    </row>
    <row r="71" spans="1:8" x14ac:dyDescent="0.25">
      <c r="A71" s="74"/>
      <c r="B71" s="74"/>
      <c r="C71" s="13"/>
      <c r="D71" s="66"/>
      <c r="E71" s="39"/>
      <c r="F71" s="17"/>
      <c r="G71" s="21">
        <f t="shared" si="1"/>
        <v>0</v>
      </c>
      <c r="H71" s="74"/>
    </row>
    <row r="72" spans="1:8" x14ac:dyDescent="0.25">
      <c r="A72" s="74"/>
      <c r="B72" s="74"/>
      <c r="C72" s="13"/>
      <c r="D72" s="66"/>
      <c r="E72" s="39"/>
      <c r="F72" s="17"/>
      <c r="G72" s="21">
        <f t="shared" si="1"/>
        <v>0</v>
      </c>
      <c r="H72" s="74"/>
    </row>
    <row r="73" spans="1:8" x14ac:dyDescent="0.25">
      <c r="A73" s="74"/>
      <c r="B73" s="74"/>
      <c r="C73" s="13"/>
      <c r="D73" s="66"/>
      <c r="E73" s="39"/>
      <c r="F73" s="17"/>
      <c r="G73" s="21">
        <f t="shared" si="1"/>
        <v>0</v>
      </c>
      <c r="H73" s="74"/>
    </row>
    <row r="74" spans="1:8" x14ac:dyDescent="0.25">
      <c r="A74" s="74"/>
      <c r="B74" s="74"/>
      <c r="C74" s="13"/>
      <c r="D74" s="66"/>
      <c r="E74" s="39"/>
      <c r="F74" s="17"/>
      <c r="G74" s="21">
        <f t="shared" si="1"/>
        <v>0</v>
      </c>
      <c r="H74" s="74"/>
    </row>
    <row r="75" spans="1:8" x14ac:dyDescent="0.25">
      <c r="A75" s="74"/>
      <c r="B75" s="74"/>
      <c r="C75" s="13"/>
      <c r="D75" s="66"/>
      <c r="E75" s="39"/>
      <c r="F75" s="17"/>
      <c r="G75" s="21">
        <f t="shared" si="1"/>
        <v>0</v>
      </c>
      <c r="H75" s="74"/>
    </row>
    <row r="76" spans="1:8" x14ac:dyDescent="0.25">
      <c r="A76" s="74"/>
      <c r="B76" s="74"/>
      <c r="C76" s="13"/>
      <c r="D76" s="66"/>
      <c r="E76" s="39"/>
      <c r="F76" s="17"/>
      <c r="G76" s="21">
        <f t="shared" si="1"/>
        <v>0</v>
      </c>
      <c r="H76" s="74"/>
    </row>
    <row r="77" spans="1:8" x14ac:dyDescent="0.25">
      <c r="A77" s="74"/>
      <c r="B77" s="74"/>
      <c r="C77" s="13"/>
      <c r="D77" s="66"/>
      <c r="E77" s="39"/>
      <c r="F77" s="17"/>
      <c r="G77" s="21">
        <f t="shared" si="1"/>
        <v>0</v>
      </c>
      <c r="H77" s="74"/>
    </row>
    <row r="78" spans="1:8" x14ac:dyDescent="0.25">
      <c r="A78" s="74"/>
      <c r="B78" s="74"/>
      <c r="C78" s="13"/>
      <c r="D78" s="66"/>
      <c r="E78" s="39"/>
      <c r="F78" s="17"/>
      <c r="G78" s="21">
        <f t="shared" si="1"/>
        <v>0</v>
      </c>
      <c r="H78" s="74"/>
    </row>
    <row r="79" spans="1:8" x14ac:dyDescent="0.25">
      <c r="A79" s="74"/>
      <c r="B79" s="74"/>
      <c r="C79" s="13"/>
      <c r="D79" s="66"/>
      <c r="E79" s="39"/>
      <c r="F79" s="17"/>
      <c r="G79" s="21">
        <f t="shared" si="1"/>
        <v>0</v>
      </c>
      <c r="H79" s="74"/>
    </row>
    <row r="80" spans="1:8" x14ac:dyDescent="0.25">
      <c r="A80" s="74"/>
      <c r="B80" s="74"/>
      <c r="C80" s="13"/>
      <c r="D80" s="66"/>
      <c r="E80" s="39"/>
      <c r="F80" s="17"/>
      <c r="G80" s="21">
        <f t="shared" si="1"/>
        <v>0</v>
      </c>
      <c r="H80" s="74"/>
    </row>
    <row r="81" spans="1:8" x14ac:dyDescent="0.25">
      <c r="A81" s="74"/>
      <c r="B81" s="74"/>
      <c r="C81" s="13"/>
      <c r="D81" s="66"/>
      <c r="E81" s="39"/>
      <c r="F81" s="17"/>
      <c r="G81" s="21">
        <f t="shared" si="1"/>
        <v>0</v>
      </c>
      <c r="H81" s="74"/>
    </row>
    <row r="82" spans="1:8" x14ac:dyDescent="0.25">
      <c r="A82" s="74"/>
      <c r="B82" s="74"/>
      <c r="C82" s="13"/>
      <c r="D82" s="66"/>
      <c r="E82" s="39"/>
      <c r="F82" s="17"/>
      <c r="G82" s="21">
        <f t="shared" si="1"/>
        <v>0</v>
      </c>
      <c r="H82" s="74"/>
    </row>
    <row r="83" spans="1:8" x14ac:dyDescent="0.25">
      <c r="A83" s="74"/>
      <c r="B83" s="74"/>
      <c r="C83" s="13"/>
      <c r="D83" s="66"/>
      <c r="E83" s="39"/>
      <c r="F83" s="17"/>
      <c r="G83" s="21">
        <f t="shared" si="1"/>
        <v>0</v>
      </c>
      <c r="H83" s="74"/>
    </row>
    <row r="84" spans="1:8" x14ac:dyDescent="0.25">
      <c r="A84" s="74"/>
      <c r="B84" s="74"/>
      <c r="C84" s="13"/>
      <c r="D84" s="66"/>
      <c r="E84" s="39"/>
      <c r="F84" s="17"/>
      <c r="G84" s="21">
        <f t="shared" si="1"/>
        <v>0</v>
      </c>
      <c r="H84" s="74"/>
    </row>
    <row r="85" spans="1:8" x14ac:dyDescent="0.25">
      <c r="A85" s="74"/>
      <c r="B85" s="74"/>
      <c r="C85" s="13"/>
      <c r="D85" s="66"/>
      <c r="E85" s="39"/>
      <c r="F85" s="17"/>
      <c r="G85" s="21">
        <f t="shared" si="1"/>
        <v>0</v>
      </c>
      <c r="H85" s="74"/>
    </row>
    <row r="86" spans="1:8" x14ac:dyDescent="0.25">
      <c r="A86" s="74"/>
      <c r="B86" s="74"/>
      <c r="C86" s="13"/>
      <c r="D86" s="66"/>
      <c r="E86" s="39"/>
      <c r="F86" s="17"/>
      <c r="G86" s="21">
        <f t="shared" si="1"/>
        <v>0</v>
      </c>
      <c r="H86" s="74"/>
    </row>
    <row r="87" spans="1:8" x14ac:dyDescent="0.25">
      <c r="A87" s="74"/>
      <c r="B87" s="74"/>
      <c r="C87" s="13"/>
      <c r="D87" s="66"/>
      <c r="E87" s="39"/>
      <c r="F87" s="17"/>
      <c r="G87" s="21">
        <f t="shared" si="1"/>
        <v>0</v>
      </c>
      <c r="H87" s="74"/>
    </row>
    <row r="88" spans="1:8" x14ac:dyDescent="0.25">
      <c r="A88" s="74"/>
      <c r="B88" s="74"/>
      <c r="C88" s="13"/>
      <c r="D88" s="66"/>
      <c r="E88" s="39"/>
      <c r="F88" s="17"/>
      <c r="G88" s="21">
        <f t="shared" si="1"/>
        <v>0</v>
      </c>
      <c r="H88" s="74"/>
    </row>
    <row r="89" spans="1:8" x14ac:dyDescent="0.25">
      <c r="A89" s="74"/>
      <c r="B89" s="74"/>
      <c r="C89" s="13"/>
      <c r="D89" s="66"/>
      <c r="E89" s="39"/>
      <c r="F89" s="17"/>
      <c r="G89" s="21">
        <f t="shared" si="1"/>
        <v>0</v>
      </c>
      <c r="H89" s="74"/>
    </row>
    <row r="90" spans="1:8" x14ac:dyDescent="0.25">
      <c r="A90" s="74"/>
      <c r="B90" s="74"/>
      <c r="C90" s="13"/>
      <c r="D90" s="66"/>
      <c r="E90" s="39"/>
      <c r="F90" s="17"/>
      <c r="G90" s="21">
        <f t="shared" si="1"/>
        <v>0</v>
      </c>
      <c r="H90" s="74"/>
    </row>
    <row r="91" spans="1:8" x14ac:dyDescent="0.25">
      <c r="A91" s="74"/>
      <c r="B91" s="74"/>
      <c r="C91" s="13"/>
      <c r="D91" s="66"/>
      <c r="E91" s="39"/>
      <c r="F91" s="17"/>
      <c r="G91" s="21">
        <f t="shared" si="1"/>
        <v>0</v>
      </c>
      <c r="H91" s="74"/>
    </row>
    <row r="92" spans="1:8" x14ac:dyDescent="0.25">
      <c r="A92" s="74"/>
      <c r="B92" s="74"/>
      <c r="C92" s="13"/>
      <c r="D92" s="66"/>
      <c r="E92" s="39"/>
      <c r="F92" s="17"/>
      <c r="G92" s="21">
        <f t="shared" si="1"/>
        <v>0</v>
      </c>
      <c r="H92" s="74"/>
    </row>
    <row r="93" spans="1:8" x14ac:dyDescent="0.25">
      <c r="A93" s="74"/>
      <c r="B93" s="74"/>
      <c r="C93" s="13"/>
      <c r="D93" s="66"/>
      <c r="E93" s="39"/>
      <c r="F93" s="17"/>
      <c r="G93" s="21">
        <f t="shared" si="1"/>
        <v>0</v>
      </c>
      <c r="H93" s="74"/>
    </row>
    <row r="94" spans="1:8" x14ac:dyDescent="0.25">
      <c r="A94" s="74"/>
      <c r="B94" s="74"/>
      <c r="C94" s="13"/>
      <c r="D94" s="66"/>
      <c r="E94" s="17"/>
      <c r="F94" s="39"/>
      <c r="G94" s="21">
        <f t="shared" si="1"/>
        <v>0</v>
      </c>
      <c r="H94" s="74"/>
    </row>
    <row r="95" spans="1:8" x14ac:dyDescent="0.25">
      <c r="A95" s="74"/>
      <c r="B95" s="74"/>
      <c r="C95" s="13"/>
      <c r="D95" s="66"/>
      <c r="E95" s="17"/>
      <c r="F95" s="39"/>
      <c r="G95" s="21">
        <f t="shared" si="1"/>
        <v>0</v>
      </c>
      <c r="H95" s="74"/>
    </row>
    <row r="96" spans="1:8" x14ac:dyDescent="0.25">
      <c r="A96" s="74"/>
      <c r="B96" s="74"/>
      <c r="C96" s="13"/>
      <c r="D96" s="66"/>
      <c r="E96" s="17"/>
      <c r="F96" s="39"/>
      <c r="G96" s="21">
        <f t="shared" si="1"/>
        <v>0</v>
      </c>
      <c r="H96" s="74"/>
    </row>
    <row r="97" spans="1:8" x14ac:dyDescent="0.25">
      <c r="A97" s="74"/>
      <c r="B97" s="74"/>
      <c r="C97" s="13"/>
      <c r="D97" s="66"/>
      <c r="E97" s="17"/>
      <c r="F97" s="39"/>
      <c r="G97" s="21">
        <f t="shared" si="1"/>
        <v>0</v>
      </c>
      <c r="H97" s="74"/>
    </row>
    <row r="98" spans="1:8" x14ac:dyDescent="0.25">
      <c r="A98" s="74"/>
      <c r="B98" s="74"/>
      <c r="C98" s="13"/>
      <c r="D98" s="66"/>
      <c r="E98" s="17"/>
      <c r="F98" s="39"/>
      <c r="G98" s="21">
        <f t="shared" si="1"/>
        <v>0</v>
      </c>
      <c r="H98" s="74"/>
    </row>
    <row r="99" spans="1:8" x14ac:dyDescent="0.25">
      <c r="A99" s="74"/>
      <c r="B99" s="74"/>
      <c r="C99" s="13"/>
      <c r="D99" s="66"/>
      <c r="E99" s="39"/>
      <c r="F99" s="17"/>
      <c r="G99" s="21">
        <f t="shared" si="1"/>
        <v>0</v>
      </c>
      <c r="H99" s="74"/>
    </row>
    <row r="100" spans="1:8" x14ac:dyDescent="0.25">
      <c r="A100" s="74"/>
      <c r="B100" s="74"/>
      <c r="C100" s="13"/>
      <c r="D100" s="66"/>
      <c r="E100" s="39"/>
      <c r="F100" s="17"/>
      <c r="G100" s="21">
        <f t="shared" si="1"/>
        <v>0</v>
      </c>
      <c r="H100" s="74"/>
    </row>
    <row r="101" spans="1:8" x14ac:dyDescent="0.25">
      <c r="A101" s="74"/>
      <c r="B101" s="74"/>
      <c r="C101" s="13"/>
      <c r="D101" s="66"/>
      <c r="E101" s="39"/>
      <c r="F101" s="17"/>
      <c r="G101" s="21">
        <f t="shared" si="1"/>
        <v>0</v>
      </c>
      <c r="H101" s="74"/>
    </row>
    <row r="102" spans="1:8" x14ac:dyDescent="0.25">
      <c r="A102" s="74"/>
      <c r="B102" s="74"/>
      <c r="C102" s="13"/>
      <c r="D102" s="66"/>
      <c r="E102" s="39"/>
      <c r="F102" s="17"/>
      <c r="G102" s="21">
        <f t="shared" si="1"/>
        <v>0</v>
      </c>
      <c r="H102" s="74"/>
    </row>
    <row r="103" spans="1:8" x14ac:dyDescent="0.25">
      <c r="A103" s="74"/>
      <c r="B103" s="74"/>
      <c r="C103" s="13"/>
      <c r="D103" s="66"/>
      <c r="E103" s="39"/>
      <c r="F103" s="17"/>
      <c r="G103" s="21">
        <f t="shared" si="1"/>
        <v>0</v>
      </c>
      <c r="H103" s="74"/>
    </row>
    <row r="104" spans="1:8" x14ac:dyDescent="0.25">
      <c r="A104" s="74"/>
      <c r="B104" s="74"/>
      <c r="C104" s="13"/>
      <c r="D104" s="66"/>
      <c r="E104" s="39"/>
      <c r="F104" s="17"/>
      <c r="G104" s="21">
        <f t="shared" si="1"/>
        <v>0</v>
      </c>
      <c r="H104" s="74"/>
    </row>
    <row r="105" spans="1:8" x14ac:dyDescent="0.25">
      <c r="A105" s="74"/>
      <c r="B105" s="74"/>
      <c r="C105" s="13"/>
      <c r="D105" s="66"/>
      <c r="E105" s="39"/>
      <c r="F105" s="17"/>
      <c r="G105" s="21">
        <f t="shared" si="1"/>
        <v>0</v>
      </c>
      <c r="H105" s="74"/>
    </row>
    <row r="106" spans="1:8" x14ac:dyDescent="0.25">
      <c r="A106" s="74"/>
      <c r="B106" s="74"/>
      <c r="C106" s="13"/>
      <c r="D106" s="66"/>
      <c r="E106" s="39"/>
      <c r="F106" s="17"/>
      <c r="G106" s="21">
        <f t="shared" si="1"/>
        <v>0</v>
      </c>
      <c r="H106" s="74"/>
    </row>
    <row r="107" spans="1:8" x14ac:dyDescent="0.25">
      <c r="A107" s="74"/>
      <c r="B107" s="74"/>
      <c r="C107" s="13"/>
      <c r="D107" s="66"/>
      <c r="E107" s="39"/>
      <c r="F107" s="17"/>
      <c r="G107" s="21">
        <f t="shared" si="1"/>
        <v>0</v>
      </c>
      <c r="H107" s="74"/>
    </row>
    <row r="108" spans="1:8" x14ac:dyDescent="0.25">
      <c r="A108" s="74"/>
      <c r="B108" s="74"/>
      <c r="C108" s="13"/>
      <c r="D108" s="66"/>
      <c r="E108" s="39"/>
      <c r="F108" s="17"/>
      <c r="G108" s="21">
        <f t="shared" si="1"/>
        <v>0</v>
      </c>
      <c r="H108" s="74"/>
    </row>
    <row r="109" spans="1:8" x14ac:dyDescent="0.25">
      <c r="A109" s="74"/>
      <c r="B109" s="74"/>
      <c r="C109" s="13"/>
      <c r="D109" s="66"/>
      <c r="E109" s="39"/>
      <c r="F109" s="17"/>
      <c r="G109" s="21">
        <f t="shared" si="1"/>
        <v>0</v>
      </c>
      <c r="H109" s="74"/>
    </row>
    <row r="110" spans="1:8" x14ac:dyDescent="0.25">
      <c r="A110" s="74"/>
      <c r="B110" s="74"/>
      <c r="C110" s="13"/>
      <c r="D110" s="66"/>
      <c r="E110" s="39"/>
      <c r="F110" s="17"/>
      <c r="G110" s="21">
        <f t="shared" si="1"/>
        <v>0</v>
      </c>
      <c r="H110" s="74"/>
    </row>
    <row r="111" spans="1:8" x14ac:dyDescent="0.25">
      <c r="A111" s="74"/>
      <c r="B111" s="74"/>
      <c r="C111" s="13"/>
      <c r="D111" s="66"/>
      <c r="E111" s="39"/>
      <c r="F111" s="17"/>
      <c r="G111" s="21">
        <f t="shared" si="1"/>
        <v>0</v>
      </c>
      <c r="H111" s="74"/>
    </row>
    <row r="112" spans="1:8" x14ac:dyDescent="0.25">
      <c r="A112" s="74"/>
      <c r="B112" s="74"/>
      <c r="C112" s="13"/>
      <c r="D112" s="66"/>
      <c r="E112" s="39"/>
      <c r="F112" s="17"/>
      <c r="G112" s="21">
        <f t="shared" si="1"/>
        <v>0</v>
      </c>
      <c r="H112" s="74"/>
    </row>
    <row r="113" spans="1:8" x14ac:dyDescent="0.25">
      <c r="A113" s="74"/>
      <c r="B113" s="74"/>
      <c r="C113" s="13"/>
      <c r="D113" s="66"/>
      <c r="E113" s="39"/>
      <c r="F113" s="17"/>
      <c r="G113" s="21">
        <f t="shared" si="1"/>
        <v>0</v>
      </c>
      <c r="H113" s="74"/>
    </row>
    <row r="114" spans="1:8" x14ac:dyDescent="0.25">
      <c r="A114" s="74"/>
      <c r="B114" s="74"/>
      <c r="C114" s="13"/>
      <c r="D114" s="66"/>
      <c r="E114" s="39"/>
      <c r="F114" s="17"/>
      <c r="G114" s="21">
        <f t="shared" si="1"/>
        <v>0</v>
      </c>
      <c r="H114" s="74"/>
    </row>
    <row r="115" spans="1:8" x14ac:dyDescent="0.25">
      <c r="A115" s="74"/>
      <c r="B115" s="74"/>
      <c r="C115" s="13"/>
      <c r="D115" s="66"/>
      <c r="E115" s="39"/>
      <c r="F115" s="17"/>
      <c r="G115" s="21">
        <f t="shared" si="1"/>
        <v>0</v>
      </c>
      <c r="H115" s="74"/>
    </row>
    <row r="116" spans="1:8" x14ac:dyDescent="0.25">
      <c r="A116" s="74"/>
      <c r="B116" s="74"/>
      <c r="C116" s="13"/>
      <c r="D116" s="66"/>
      <c r="E116" s="39"/>
      <c r="F116" s="17"/>
      <c r="G116" s="21">
        <f t="shared" si="1"/>
        <v>0</v>
      </c>
      <c r="H116" s="74"/>
    </row>
    <row r="117" spans="1:8" x14ac:dyDescent="0.25">
      <c r="A117" s="74"/>
      <c r="B117" s="74"/>
      <c r="C117" s="13"/>
      <c r="D117" s="66"/>
      <c r="E117" s="39"/>
      <c r="F117" s="17"/>
      <c r="G117" s="21">
        <f t="shared" si="1"/>
        <v>0</v>
      </c>
      <c r="H117" s="74"/>
    </row>
    <row r="118" spans="1:8" x14ac:dyDescent="0.25">
      <c r="A118" s="74"/>
      <c r="B118" s="74"/>
      <c r="C118" s="13"/>
      <c r="D118" s="66"/>
      <c r="E118" s="39"/>
      <c r="F118" s="17"/>
      <c r="G118" s="21">
        <f t="shared" si="1"/>
        <v>0</v>
      </c>
      <c r="H118" s="74"/>
    </row>
    <row r="119" spans="1:8" x14ac:dyDescent="0.25">
      <c r="A119" s="74"/>
      <c r="B119" s="74"/>
      <c r="C119" s="13"/>
      <c r="D119" s="66"/>
      <c r="E119" s="39"/>
      <c r="F119" s="17"/>
      <c r="G119" s="21">
        <f t="shared" si="1"/>
        <v>0</v>
      </c>
      <c r="H119" s="74"/>
    </row>
    <row r="120" spans="1:8" x14ac:dyDescent="0.25">
      <c r="A120" s="74"/>
      <c r="B120" s="74"/>
      <c r="C120" s="13"/>
      <c r="D120" s="66"/>
      <c r="E120" s="39"/>
      <c r="F120" s="17"/>
      <c r="G120" s="21">
        <f t="shared" si="1"/>
        <v>0</v>
      </c>
      <c r="H120" s="74"/>
    </row>
    <row r="121" spans="1:8" x14ac:dyDescent="0.25">
      <c r="A121" s="74"/>
      <c r="B121" s="74"/>
      <c r="C121" s="13"/>
      <c r="D121" s="66"/>
      <c r="E121" s="39"/>
      <c r="F121" s="17"/>
      <c r="G121" s="21">
        <f t="shared" si="1"/>
        <v>0</v>
      </c>
      <c r="H121" s="74"/>
    </row>
    <row r="122" spans="1:8" x14ac:dyDescent="0.25">
      <c r="A122" s="74"/>
      <c r="B122" s="74"/>
      <c r="C122" s="13"/>
      <c r="D122" s="66"/>
      <c r="E122" s="39"/>
      <c r="F122" s="17"/>
      <c r="G122" s="21">
        <f t="shared" si="1"/>
        <v>0</v>
      </c>
      <c r="H122" s="74"/>
    </row>
    <row r="123" spans="1:8" x14ac:dyDescent="0.25">
      <c r="A123" s="74"/>
      <c r="B123" s="74"/>
      <c r="C123" s="13"/>
      <c r="D123" s="66"/>
      <c r="E123" s="39"/>
      <c r="F123" s="17"/>
      <c r="G123" s="21">
        <f t="shared" si="1"/>
        <v>0</v>
      </c>
      <c r="H123" s="74"/>
    </row>
    <row r="124" spans="1:8" x14ac:dyDescent="0.25">
      <c r="A124" s="74"/>
      <c r="B124" s="74"/>
      <c r="C124" s="13"/>
      <c r="D124" s="66"/>
      <c r="E124" s="39"/>
      <c r="F124" s="17"/>
      <c r="G124" s="21">
        <f t="shared" si="1"/>
        <v>0</v>
      </c>
      <c r="H124" s="74"/>
    </row>
    <row r="125" spans="1:8" x14ac:dyDescent="0.25">
      <c r="A125" s="74"/>
      <c r="B125" s="74"/>
      <c r="C125" s="13"/>
      <c r="D125" s="66"/>
      <c r="E125" s="39"/>
      <c r="F125" s="17"/>
      <c r="G125" s="21">
        <f t="shared" si="1"/>
        <v>0</v>
      </c>
      <c r="H125" s="74"/>
    </row>
    <row r="126" spans="1:8" x14ac:dyDescent="0.25">
      <c r="A126" s="74"/>
      <c r="B126" s="74"/>
      <c r="C126" s="13"/>
      <c r="D126" s="66"/>
      <c r="E126" s="39"/>
      <c r="F126" s="17"/>
      <c r="G126" s="21">
        <f t="shared" si="1"/>
        <v>0</v>
      </c>
      <c r="H126" s="74"/>
    </row>
    <row r="127" spans="1:8" x14ac:dyDescent="0.25">
      <c r="A127" s="74"/>
      <c r="B127" s="74"/>
      <c r="C127" s="13"/>
      <c r="D127" s="66"/>
      <c r="E127" s="39"/>
      <c r="F127" s="17"/>
      <c r="G127" s="21">
        <f t="shared" si="1"/>
        <v>0</v>
      </c>
      <c r="H127" s="74"/>
    </row>
    <row r="128" spans="1:8" x14ac:dyDescent="0.25">
      <c r="A128" s="74"/>
      <c r="B128" s="74"/>
      <c r="C128" s="13"/>
      <c r="D128" s="66"/>
      <c r="E128" s="39"/>
      <c r="F128" s="17"/>
      <c r="G128" s="21">
        <f t="shared" si="1"/>
        <v>0</v>
      </c>
      <c r="H128" s="74"/>
    </row>
    <row r="129" spans="1:8" x14ac:dyDescent="0.25">
      <c r="A129" s="74"/>
      <c r="B129" s="74"/>
      <c r="C129" s="13"/>
      <c r="D129" s="66"/>
      <c r="E129" s="39"/>
      <c r="F129" s="17"/>
      <c r="G129" s="21">
        <f t="shared" si="1"/>
        <v>0</v>
      </c>
      <c r="H129" s="74"/>
    </row>
    <row r="130" spans="1:8" x14ac:dyDescent="0.25">
      <c r="A130" s="74"/>
      <c r="B130" s="74"/>
      <c r="C130" s="13"/>
      <c r="D130" s="66"/>
      <c r="E130" s="39"/>
      <c r="F130" s="17"/>
      <c r="G130" s="21">
        <f t="shared" si="1"/>
        <v>0</v>
      </c>
      <c r="H130" s="74"/>
    </row>
    <row r="131" spans="1:8" x14ac:dyDescent="0.25">
      <c r="A131" s="74"/>
      <c r="B131" s="74"/>
      <c r="C131" s="13"/>
      <c r="D131" s="66"/>
      <c r="E131" s="39"/>
      <c r="F131" s="17"/>
      <c r="G131" s="21">
        <f t="shared" si="1"/>
        <v>0</v>
      </c>
      <c r="H131" s="74"/>
    </row>
    <row r="132" spans="1:8" x14ac:dyDescent="0.25">
      <c r="A132" s="74"/>
      <c r="B132" s="74"/>
      <c r="C132" s="13"/>
      <c r="D132" s="66"/>
      <c r="E132" s="39"/>
      <c r="F132" s="17"/>
      <c r="G132" s="21">
        <f t="shared" si="1"/>
        <v>0</v>
      </c>
      <c r="H132" s="74"/>
    </row>
    <row r="133" spans="1:8" x14ac:dyDescent="0.25">
      <c r="A133" s="74"/>
      <c r="B133" s="74"/>
      <c r="C133" s="13"/>
      <c r="D133" s="66"/>
      <c r="E133" s="39"/>
      <c r="F133" s="17"/>
      <c r="G133" s="21">
        <f t="shared" si="1"/>
        <v>0</v>
      </c>
      <c r="H133" s="74"/>
    </row>
    <row r="134" spans="1:8" x14ac:dyDescent="0.25">
      <c r="A134" s="74"/>
      <c r="B134" s="74"/>
      <c r="C134" s="13"/>
      <c r="D134" s="66"/>
      <c r="E134" s="39"/>
      <c r="F134" s="17"/>
      <c r="G134" s="21">
        <f t="shared" ref="G134:G197" si="2">G133+E134-F134</f>
        <v>0</v>
      </c>
      <c r="H134" s="74"/>
    </row>
    <row r="135" spans="1:8" x14ac:dyDescent="0.25">
      <c r="A135" s="74"/>
      <c r="B135" s="74"/>
      <c r="C135" s="13"/>
      <c r="D135" s="66"/>
      <c r="E135" s="39"/>
      <c r="F135" s="17"/>
      <c r="G135" s="21">
        <f t="shared" si="2"/>
        <v>0</v>
      </c>
      <c r="H135" s="74"/>
    </row>
    <row r="136" spans="1:8" x14ac:dyDescent="0.25">
      <c r="A136" s="74"/>
      <c r="B136" s="74"/>
      <c r="C136" s="13"/>
      <c r="D136" s="66"/>
      <c r="E136" s="39"/>
      <c r="F136" s="17"/>
      <c r="G136" s="21">
        <f t="shared" si="2"/>
        <v>0</v>
      </c>
      <c r="H136" s="74"/>
    </row>
    <row r="137" spans="1:8" x14ac:dyDescent="0.25">
      <c r="A137" s="74"/>
      <c r="B137" s="74"/>
      <c r="C137" s="13"/>
      <c r="D137" s="66"/>
      <c r="E137" s="17"/>
      <c r="F137" s="39"/>
      <c r="G137" s="21">
        <f t="shared" si="2"/>
        <v>0</v>
      </c>
      <c r="H137" s="74"/>
    </row>
    <row r="138" spans="1:8" x14ac:dyDescent="0.25">
      <c r="A138" s="74"/>
      <c r="B138" s="74"/>
      <c r="C138" s="13"/>
      <c r="D138" s="66"/>
      <c r="E138" s="39"/>
      <c r="F138" s="17"/>
      <c r="G138" s="21">
        <f t="shared" si="2"/>
        <v>0</v>
      </c>
      <c r="H138" s="74"/>
    </row>
    <row r="139" spans="1:8" x14ac:dyDescent="0.25">
      <c r="A139" s="74"/>
      <c r="B139" s="74"/>
      <c r="C139" s="13"/>
      <c r="D139" s="66"/>
      <c r="E139" s="39"/>
      <c r="F139" s="17"/>
      <c r="G139" s="21">
        <f t="shared" si="2"/>
        <v>0</v>
      </c>
      <c r="H139" s="74"/>
    </row>
    <row r="140" spans="1:8" x14ac:dyDescent="0.25">
      <c r="A140" s="74"/>
      <c r="B140" s="74"/>
      <c r="C140" s="13"/>
      <c r="D140" s="66"/>
      <c r="E140" s="39"/>
      <c r="F140" s="17"/>
      <c r="G140" s="21">
        <f t="shared" si="2"/>
        <v>0</v>
      </c>
      <c r="H140" s="74"/>
    </row>
    <row r="141" spans="1:8" x14ac:dyDescent="0.25">
      <c r="A141" s="74"/>
      <c r="B141" s="74"/>
      <c r="C141" s="13"/>
      <c r="D141" s="66"/>
      <c r="E141" s="39"/>
      <c r="F141" s="17"/>
      <c r="G141" s="21">
        <f t="shared" si="2"/>
        <v>0</v>
      </c>
      <c r="H141" s="74"/>
    </row>
    <row r="142" spans="1:8" x14ac:dyDescent="0.25">
      <c r="A142" s="74"/>
      <c r="B142" s="74"/>
      <c r="C142" s="13"/>
      <c r="D142" s="66"/>
      <c r="E142" s="39"/>
      <c r="F142" s="17"/>
      <c r="G142" s="21">
        <f t="shared" si="2"/>
        <v>0</v>
      </c>
      <c r="H142" s="74"/>
    </row>
    <row r="143" spans="1:8" x14ac:dyDescent="0.25">
      <c r="A143" s="74"/>
      <c r="B143" s="74"/>
      <c r="C143" s="13"/>
      <c r="D143" s="66"/>
      <c r="E143" s="39"/>
      <c r="F143" s="17"/>
      <c r="G143" s="21">
        <f t="shared" si="2"/>
        <v>0</v>
      </c>
      <c r="H143" s="74"/>
    </row>
    <row r="144" spans="1:8" x14ac:dyDescent="0.25">
      <c r="A144" s="74"/>
      <c r="B144" s="74"/>
      <c r="C144" s="13"/>
      <c r="D144" s="66"/>
      <c r="E144" s="39"/>
      <c r="F144" s="17"/>
      <c r="G144" s="21">
        <f t="shared" si="2"/>
        <v>0</v>
      </c>
      <c r="H144" s="74"/>
    </row>
    <row r="145" spans="1:8" x14ac:dyDescent="0.25">
      <c r="A145" s="74"/>
      <c r="B145" s="74"/>
      <c r="C145" s="13"/>
      <c r="D145" s="66"/>
      <c r="E145" s="39"/>
      <c r="F145" s="17"/>
      <c r="G145" s="21">
        <f t="shared" si="2"/>
        <v>0</v>
      </c>
      <c r="H145" s="74"/>
    </row>
    <row r="146" spans="1:8" x14ac:dyDescent="0.25">
      <c r="A146" s="74"/>
      <c r="B146" s="74"/>
      <c r="C146" s="13"/>
      <c r="D146" s="66"/>
      <c r="E146" s="39"/>
      <c r="F146" s="17"/>
      <c r="G146" s="21">
        <f t="shared" si="2"/>
        <v>0</v>
      </c>
      <c r="H146" s="74"/>
    </row>
    <row r="147" spans="1:8" x14ac:dyDescent="0.25">
      <c r="A147" s="74"/>
      <c r="B147" s="74"/>
      <c r="C147" s="13"/>
      <c r="D147" s="66"/>
      <c r="E147" s="39"/>
      <c r="F147" s="17"/>
      <c r="G147" s="21">
        <f t="shared" si="2"/>
        <v>0</v>
      </c>
      <c r="H147" s="74"/>
    </row>
    <row r="148" spans="1:8" x14ac:dyDescent="0.25">
      <c r="A148" s="74"/>
      <c r="B148" s="74"/>
      <c r="C148" s="13"/>
      <c r="D148" s="66"/>
      <c r="E148" s="39"/>
      <c r="F148" s="17"/>
      <c r="G148" s="21">
        <f t="shared" si="2"/>
        <v>0</v>
      </c>
      <c r="H148" s="74"/>
    </row>
    <row r="149" spans="1:8" x14ac:dyDescent="0.25">
      <c r="A149" s="74"/>
      <c r="B149" s="74"/>
      <c r="C149" s="13"/>
      <c r="D149" s="66"/>
      <c r="E149" s="39"/>
      <c r="F149" s="17"/>
      <c r="G149" s="21">
        <f t="shared" si="2"/>
        <v>0</v>
      </c>
      <c r="H149" s="74"/>
    </row>
    <row r="150" spans="1:8" x14ac:dyDescent="0.25">
      <c r="A150" s="74"/>
      <c r="B150" s="74"/>
      <c r="C150" s="13"/>
      <c r="D150" s="66"/>
      <c r="E150" s="39"/>
      <c r="F150" s="17"/>
      <c r="G150" s="21">
        <f t="shared" si="2"/>
        <v>0</v>
      </c>
      <c r="H150" s="74"/>
    </row>
    <row r="151" spans="1:8" x14ac:dyDescent="0.25">
      <c r="A151" s="74"/>
      <c r="B151" s="74"/>
      <c r="C151" s="13"/>
      <c r="D151" s="66"/>
      <c r="E151" s="39"/>
      <c r="F151" s="17"/>
      <c r="G151" s="21">
        <f t="shared" si="2"/>
        <v>0</v>
      </c>
      <c r="H151" s="74"/>
    </row>
    <row r="152" spans="1:8" x14ac:dyDescent="0.25">
      <c r="A152" s="74"/>
      <c r="B152" s="74"/>
      <c r="C152" s="13"/>
      <c r="D152" s="66"/>
      <c r="E152" s="39"/>
      <c r="F152" s="17"/>
      <c r="G152" s="21">
        <f t="shared" si="2"/>
        <v>0</v>
      </c>
      <c r="H152" s="74"/>
    </row>
    <row r="153" spans="1:8" x14ac:dyDescent="0.25">
      <c r="A153" s="74"/>
      <c r="B153" s="74"/>
      <c r="C153" s="13"/>
      <c r="D153" s="66"/>
      <c r="E153" s="39"/>
      <c r="F153" s="17"/>
      <c r="G153" s="21">
        <f t="shared" si="2"/>
        <v>0</v>
      </c>
      <c r="H153" s="74"/>
    </row>
    <row r="154" spans="1:8" x14ac:dyDescent="0.25">
      <c r="A154" s="74"/>
      <c r="B154" s="74"/>
      <c r="C154" s="13"/>
      <c r="D154" s="66"/>
      <c r="E154" s="39"/>
      <c r="F154" s="17"/>
      <c r="G154" s="21">
        <f t="shared" si="2"/>
        <v>0</v>
      </c>
      <c r="H154" s="74"/>
    </row>
    <row r="155" spans="1:8" x14ac:dyDescent="0.25">
      <c r="A155" s="74"/>
      <c r="B155" s="74"/>
      <c r="C155" s="13"/>
      <c r="D155" s="66"/>
      <c r="E155" s="39"/>
      <c r="F155" s="17"/>
      <c r="G155" s="21">
        <f t="shared" si="2"/>
        <v>0</v>
      </c>
      <c r="H155" s="74"/>
    </row>
    <row r="156" spans="1:8" x14ac:dyDescent="0.25">
      <c r="A156" s="74"/>
      <c r="B156" s="74"/>
      <c r="C156" s="13"/>
      <c r="D156" s="66"/>
      <c r="E156" s="39"/>
      <c r="F156" s="17"/>
      <c r="G156" s="21">
        <f t="shared" si="2"/>
        <v>0</v>
      </c>
      <c r="H156" s="74"/>
    </row>
    <row r="157" spans="1:8" x14ac:dyDescent="0.25">
      <c r="A157" s="74"/>
      <c r="B157" s="74"/>
      <c r="C157" s="13"/>
      <c r="D157" s="66"/>
      <c r="E157" s="39"/>
      <c r="F157" s="17"/>
      <c r="G157" s="21">
        <f t="shared" si="2"/>
        <v>0</v>
      </c>
      <c r="H157" s="74"/>
    </row>
    <row r="158" spans="1:8" x14ac:dyDescent="0.25">
      <c r="A158" s="74"/>
      <c r="B158" s="74"/>
      <c r="C158" s="13"/>
      <c r="D158" s="66"/>
      <c r="E158" s="39"/>
      <c r="F158" s="17"/>
      <c r="G158" s="21">
        <f t="shared" si="2"/>
        <v>0</v>
      </c>
      <c r="H158" s="74"/>
    </row>
    <row r="159" spans="1:8" x14ac:dyDescent="0.25">
      <c r="A159" s="74"/>
      <c r="B159" s="74"/>
      <c r="C159" s="13"/>
      <c r="D159" s="66"/>
      <c r="E159" s="39"/>
      <c r="F159" s="17"/>
      <c r="G159" s="21">
        <f t="shared" si="2"/>
        <v>0</v>
      </c>
      <c r="H159" s="74"/>
    </row>
    <row r="160" spans="1:8" x14ac:dyDescent="0.25">
      <c r="A160" s="74"/>
      <c r="B160" s="74"/>
      <c r="C160" s="13"/>
      <c r="D160" s="66"/>
      <c r="E160" s="39"/>
      <c r="F160" s="17"/>
      <c r="G160" s="21">
        <f t="shared" si="2"/>
        <v>0</v>
      </c>
      <c r="H160" s="74"/>
    </row>
    <row r="161" spans="1:8" x14ac:dyDescent="0.25">
      <c r="A161" s="74"/>
      <c r="B161" s="74"/>
      <c r="C161" s="13"/>
      <c r="D161" s="66"/>
      <c r="E161" s="39"/>
      <c r="F161" s="17"/>
      <c r="G161" s="21">
        <f t="shared" si="2"/>
        <v>0</v>
      </c>
      <c r="H161" s="74"/>
    </row>
    <row r="162" spans="1:8" x14ac:dyDescent="0.25">
      <c r="A162" s="74"/>
      <c r="B162" s="74"/>
      <c r="C162" s="13"/>
      <c r="D162" s="66"/>
      <c r="E162" s="39"/>
      <c r="F162" s="17"/>
      <c r="G162" s="21">
        <f t="shared" si="2"/>
        <v>0</v>
      </c>
      <c r="H162" s="74"/>
    </row>
    <row r="163" spans="1:8" x14ac:dyDescent="0.25">
      <c r="A163" s="74"/>
      <c r="B163" s="74"/>
      <c r="C163" s="13"/>
      <c r="D163" s="66"/>
      <c r="E163" s="39"/>
      <c r="F163" s="17"/>
      <c r="G163" s="21">
        <f t="shared" si="2"/>
        <v>0</v>
      </c>
      <c r="H163" s="74"/>
    </row>
    <row r="164" spans="1:8" x14ac:dyDescent="0.25">
      <c r="A164" s="74"/>
      <c r="B164" s="74"/>
      <c r="C164" s="13"/>
      <c r="D164" s="66"/>
      <c r="E164" s="39"/>
      <c r="F164" s="17"/>
      <c r="G164" s="21">
        <f t="shared" si="2"/>
        <v>0</v>
      </c>
      <c r="H164" s="74"/>
    </row>
    <row r="165" spans="1:8" x14ac:dyDescent="0.25">
      <c r="A165" s="74"/>
      <c r="B165" s="74"/>
      <c r="C165" s="13"/>
      <c r="D165" s="66"/>
      <c r="E165" s="39"/>
      <c r="F165" s="17"/>
      <c r="G165" s="21">
        <f t="shared" si="2"/>
        <v>0</v>
      </c>
      <c r="H165" s="74"/>
    </row>
    <row r="166" spans="1:8" x14ac:dyDescent="0.25">
      <c r="A166" s="74"/>
      <c r="B166" s="74"/>
      <c r="C166" s="13"/>
      <c r="D166" s="66"/>
      <c r="E166" s="39"/>
      <c r="F166" s="17"/>
      <c r="G166" s="21">
        <f t="shared" si="2"/>
        <v>0</v>
      </c>
      <c r="H166" s="74"/>
    </row>
    <row r="167" spans="1:8" x14ac:dyDescent="0.25">
      <c r="A167" s="74"/>
      <c r="B167" s="74"/>
      <c r="C167" s="13"/>
      <c r="D167" s="66"/>
      <c r="E167" s="39"/>
      <c r="F167" s="17"/>
      <c r="G167" s="21">
        <f t="shared" si="2"/>
        <v>0</v>
      </c>
      <c r="H167" s="74"/>
    </row>
    <row r="168" spans="1:8" x14ac:dyDescent="0.25">
      <c r="A168" s="74"/>
      <c r="B168" s="74"/>
      <c r="C168" s="13"/>
      <c r="D168" s="66"/>
      <c r="E168" s="39"/>
      <c r="F168" s="17"/>
      <c r="G168" s="21">
        <f t="shared" si="2"/>
        <v>0</v>
      </c>
      <c r="H168" s="74"/>
    </row>
    <row r="169" spans="1:8" x14ac:dyDescent="0.25">
      <c r="A169" s="74"/>
      <c r="B169" s="74"/>
      <c r="C169" s="13"/>
      <c r="D169" s="66"/>
      <c r="E169" s="39"/>
      <c r="F169" s="17"/>
      <c r="G169" s="21">
        <f t="shared" si="2"/>
        <v>0</v>
      </c>
      <c r="H169" s="74"/>
    </row>
    <row r="170" spans="1:8" x14ac:dyDescent="0.25">
      <c r="A170" s="74"/>
      <c r="B170" s="74"/>
      <c r="C170" s="13"/>
      <c r="D170" s="66"/>
      <c r="E170" s="39"/>
      <c r="F170" s="17"/>
      <c r="G170" s="21">
        <f t="shared" si="2"/>
        <v>0</v>
      </c>
      <c r="H170" s="74"/>
    </row>
    <row r="171" spans="1:8" x14ac:dyDescent="0.25">
      <c r="A171" s="74"/>
      <c r="B171" s="74"/>
      <c r="C171" s="13"/>
      <c r="D171" s="66"/>
      <c r="E171" s="39"/>
      <c r="F171" s="17"/>
      <c r="G171" s="21">
        <f t="shared" si="2"/>
        <v>0</v>
      </c>
      <c r="H171" s="74"/>
    </row>
    <row r="172" spans="1:8" x14ac:dyDescent="0.25">
      <c r="A172" s="74"/>
      <c r="B172" s="74"/>
      <c r="C172" s="13"/>
      <c r="D172" s="66"/>
      <c r="E172" s="39"/>
      <c r="F172" s="17"/>
      <c r="G172" s="21">
        <f t="shared" si="2"/>
        <v>0</v>
      </c>
      <c r="H172" s="74"/>
    </row>
    <row r="173" spans="1:8" x14ac:dyDescent="0.25">
      <c r="A173" s="74"/>
      <c r="B173" s="74"/>
      <c r="C173" s="13"/>
      <c r="D173" s="66"/>
      <c r="E173" s="39"/>
      <c r="F173" s="17"/>
      <c r="G173" s="21">
        <f t="shared" si="2"/>
        <v>0</v>
      </c>
      <c r="H173" s="74"/>
    </row>
    <row r="174" spans="1:8" x14ac:dyDescent="0.25">
      <c r="A174" s="74"/>
      <c r="B174" s="74"/>
      <c r="C174" s="13"/>
      <c r="D174" s="66"/>
      <c r="E174" s="39"/>
      <c r="F174" s="17"/>
      <c r="G174" s="21">
        <f t="shared" si="2"/>
        <v>0</v>
      </c>
      <c r="H174" s="74"/>
    </row>
    <row r="175" spans="1:8" x14ac:dyDescent="0.25">
      <c r="A175" s="74"/>
      <c r="B175" s="74"/>
      <c r="C175" s="13"/>
      <c r="D175" s="66"/>
      <c r="E175" s="39"/>
      <c r="F175" s="17"/>
      <c r="G175" s="21">
        <f t="shared" si="2"/>
        <v>0</v>
      </c>
      <c r="H175" s="74"/>
    </row>
    <row r="176" spans="1:8" x14ac:dyDescent="0.25">
      <c r="A176" s="74"/>
      <c r="B176" s="74"/>
      <c r="C176" s="13"/>
      <c r="D176" s="66"/>
      <c r="E176" s="39"/>
      <c r="F176" s="17"/>
      <c r="G176" s="21">
        <f t="shared" si="2"/>
        <v>0</v>
      </c>
      <c r="H176" s="74"/>
    </row>
    <row r="177" spans="1:8" x14ac:dyDescent="0.25">
      <c r="A177" s="74"/>
      <c r="B177" s="74"/>
      <c r="C177" s="13"/>
      <c r="D177" s="66"/>
      <c r="E177" s="39"/>
      <c r="F177" s="17"/>
      <c r="G177" s="21">
        <f t="shared" si="2"/>
        <v>0</v>
      </c>
      <c r="H177" s="74"/>
    </row>
    <row r="178" spans="1:8" x14ac:dyDescent="0.25">
      <c r="A178" s="74"/>
      <c r="B178" s="74"/>
      <c r="C178" s="13"/>
      <c r="D178" s="66"/>
      <c r="E178" s="39"/>
      <c r="F178" s="17"/>
      <c r="G178" s="21">
        <f t="shared" si="2"/>
        <v>0</v>
      </c>
      <c r="H178" s="74"/>
    </row>
    <row r="179" spans="1:8" x14ac:dyDescent="0.25">
      <c r="A179" s="74"/>
      <c r="B179" s="74"/>
      <c r="C179" s="13"/>
      <c r="D179" s="66"/>
      <c r="E179" s="39"/>
      <c r="F179" s="17"/>
      <c r="G179" s="21">
        <f t="shared" si="2"/>
        <v>0</v>
      </c>
      <c r="H179" s="74"/>
    </row>
    <row r="180" spans="1:8" x14ac:dyDescent="0.25">
      <c r="A180" s="74"/>
      <c r="B180" s="74"/>
      <c r="C180" s="13"/>
      <c r="D180" s="66"/>
      <c r="E180" s="39"/>
      <c r="F180" s="17"/>
      <c r="G180" s="21">
        <f t="shared" si="2"/>
        <v>0</v>
      </c>
      <c r="H180" s="74"/>
    </row>
    <row r="181" spans="1:8" x14ac:dyDescent="0.25">
      <c r="A181" s="74"/>
      <c r="B181" s="74"/>
      <c r="C181" s="13"/>
      <c r="D181" s="66"/>
      <c r="E181" s="39"/>
      <c r="F181" s="17"/>
      <c r="G181" s="21">
        <f t="shared" si="2"/>
        <v>0</v>
      </c>
      <c r="H181" s="74"/>
    </row>
    <row r="182" spans="1:8" x14ac:dyDescent="0.25">
      <c r="A182" s="74"/>
      <c r="B182" s="74"/>
      <c r="C182" s="13"/>
      <c r="D182" s="66"/>
      <c r="E182" s="39"/>
      <c r="F182" s="17"/>
      <c r="G182" s="21">
        <f t="shared" si="2"/>
        <v>0</v>
      </c>
      <c r="H182" s="74"/>
    </row>
    <row r="183" spans="1:8" x14ac:dyDescent="0.25">
      <c r="A183" s="74"/>
      <c r="B183" s="74"/>
      <c r="C183" s="13"/>
      <c r="D183" s="66"/>
      <c r="E183" s="39"/>
      <c r="F183" s="17"/>
      <c r="G183" s="21">
        <f t="shared" si="2"/>
        <v>0</v>
      </c>
      <c r="H183" s="74"/>
    </row>
    <row r="184" spans="1:8" x14ac:dyDescent="0.25">
      <c r="A184" s="74"/>
      <c r="B184" s="74"/>
      <c r="C184" s="13"/>
      <c r="D184" s="66"/>
      <c r="E184" s="39"/>
      <c r="F184" s="17"/>
      <c r="G184" s="21">
        <f t="shared" si="2"/>
        <v>0</v>
      </c>
      <c r="H184" s="74"/>
    </row>
    <row r="185" spans="1:8" x14ac:dyDescent="0.25">
      <c r="A185" s="74"/>
      <c r="B185" s="74"/>
      <c r="C185" s="13"/>
      <c r="D185" s="66"/>
      <c r="E185" s="39"/>
      <c r="F185" s="17"/>
      <c r="G185" s="21">
        <f t="shared" si="2"/>
        <v>0</v>
      </c>
      <c r="H185" s="74"/>
    </row>
    <row r="186" spans="1:8" x14ac:dyDescent="0.25">
      <c r="A186" s="74"/>
      <c r="B186" s="74"/>
      <c r="C186" s="13"/>
      <c r="D186" s="66"/>
      <c r="E186" s="39"/>
      <c r="F186" s="17"/>
      <c r="G186" s="21">
        <f t="shared" si="2"/>
        <v>0</v>
      </c>
      <c r="H186" s="74"/>
    </row>
    <row r="187" spans="1:8" x14ac:dyDescent="0.25">
      <c r="A187" s="74"/>
      <c r="B187" s="74"/>
      <c r="C187" s="13"/>
      <c r="D187" s="66"/>
      <c r="E187" s="39"/>
      <c r="F187" s="17"/>
      <c r="G187" s="21">
        <f t="shared" si="2"/>
        <v>0</v>
      </c>
      <c r="H187" s="74"/>
    </row>
    <row r="188" spans="1:8" x14ac:dyDescent="0.25">
      <c r="A188" s="74"/>
      <c r="B188" s="74"/>
      <c r="C188" s="13"/>
      <c r="D188" s="66"/>
      <c r="E188" s="39"/>
      <c r="F188" s="17"/>
      <c r="G188" s="21">
        <f t="shared" si="2"/>
        <v>0</v>
      </c>
      <c r="H188" s="74"/>
    </row>
    <row r="189" spans="1:8" x14ac:dyDescent="0.25">
      <c r="A189" s="74"/>
      <c r="B189" s="74"/>
      <c r="C189" s="13"/>
      <c r="D189" s="66"/>
      <c r="E189" s="39"/>
      <c r="F189" s="17"/>
      <c r="G189" s="21">
        <f t="shared" si="2"/>
        <v>0</v>
      </c>
      <c r="H189" s="74"/>
    </row>
    <row r="190" spans="1:8" x14ac:dyDescent="0.25">
      <c r="A190" s="74"/>
      <c r="B190" s="74"/>
      <c r="C190" s="13"/>
      <c r="D190" s="66"/>
      <c r="E190" s="39"/>
      <c r="F190" s="17"/>
      <c r="G190" s="21">
        <f t="shared" si="2"/>
        <v>0</v>
      </c>
      <c r="H190" s="74"/>
    </row>
    <row r="191" spans="1:8" x14ac:dyDescent="0.25">
      <c r="A191" s="74"/>
      <c r="B191" s="74"/>
      <c r="C191" s="13"/>
      <c r="D191" s="66"/>
      <c r="E191" s="17"/>
      <c r="F191" s="39"/>
      <c r="G191" s="21">
        <f t="shared" si="2"/>
        <v>0</v>
      </c>
      <c r="H191" s="74"/>
    </row>
    <row r="192" spans="1:8" x14ac:dyDescent="0.25">
      <c r="A192" s="74"/>
      <c r="B192" s="74"/>
      <c r="C192" s="13"/>
      <c r="D192" s="66"/>
      <c r="E192" s="39"/>
      <c r="F192" s="17"/>
      <c r="G192" s="21">
        <f t="shared" si="2"/>
        <v>0</v>
      </c>
      <c r="H192" s="74"/>
    </row>
    <row r="193" spans="1:8" x14ac:dyDescent="0.25">
      <c r="A193" s="74"/>
      <c r="B193" s="74"/>
      <c r="C193" s="13"/>
      <c r="D193" s="66"/>
      <c r="E193" s="39"/>
      <c r="F193" s="17"/>
      <c r="G193" s="21">
        <f t="shared" si="2"/>
        <v>0</v>
      </c>
      <c r="H193" s="74"/>
    </row>
    <row r="194" spans="1:8" x14ac:dyDescent="0.25">
      <c r="A194" s="74"/>
      <c r="B194" s="74"/>
      <c r="C194" s="13"/>
      <c r="D194" s="66"/>
      <c r="E194" s="39"/>
      <c r="F194" s="17"/>
      <c r="G194" s="21">
        <f t="shared" si="2"/>
        <v>0</v>
      </c>
      <c r="H194" s="74"/>
    </row>
    <row r="195" spans="1:8" x14ac:dyDescent="0.25">
      <c r="A195" s="74"/>
      <c r="B195" s="74"/>
      <c r="C195" s="13"/>
      <c r="D195" s="66"/>
      <c r="E195" s="39"/>
      <c r="F195" s="17"/>
      <c r="G195" s="21">
        <f t="shared" si="2"/>
        <v>0</v>
      </c>
      <c r="H195" s="74"/>
    </row>
    <row r="196" spans="1:8" x14ac:dyDescent="0.25">
      <c r="A196" s="74"/>
      <c r="B196" s="74"/>
      <c r="C196" s="13"/>
      <c r="D196" s="66"/>
      <c r="E196" s="17"/>
      <c r="F196" s="39"/>
      <c r="G196" s="21">
        <f t="shared" si="2"/>
        <v>0</v>
      </c>
      <c r="H196" s="74"/>
    </row>
    <row r="197" spans="1:8" x14ac:dyDescent="0.25">
      <c r="A197" s="74"/>
      <c r="B197" s="74"/>
      <c r="C197" s="13"/>
      <c r="D197" s="66"/>
      <c r="E197" s="39"/>
      <c r="F197" s="17"/>
      <c r="G197" s="21">
        <f t="shared" si="2"/>
        <v>0</v>
      </c>
      <c r="H197" s="74"/>
    </row>
    <row r="198" spans="1:8" x14ac:dyDescent="0.25">
      <c r="A198" s="74"/>
      <c r="B198" s="74"/>
      <c r="C198" s="13"/>
      <c r="D198" s="66"/>
      <c r="E198" s="39"/>
      <c r="F198" s="17"/>
      <c r="G198" s="21">
        <f t="shared" ref="G198:G261" si="3">G197+E198-F198</f>
        <v>0</v>
      </c>
      <c r="H198" s="74"/>
    </row>
    <row r="199" spans="1:8" x14ac:dyDescent="0.25">
      <c r="A199" s="74"/>
      <c r="B199" s="74"/>
      <c r="C199" s="13"/>
      <c r="D199" s="66"/>
      <c r="E199" s="39"/>
      <c r="F199" s="17"/>
      <c r="G199" s="21">
        <f t="shared" si="3"/>
        <v>0</v>
      </c>
      <c r="H199" s="74"/>
    </row>
    <row r="200" spans="1:8" x14ac:dyDescent="0.25">
      <c r="A200" s="74"/>
      <c r="B200" s="74"/>
      <c r="C200" s="13"/>
      <c r="D200" s="66"/>
      <c r="E200" s="39"/>
      <c r="F200" s="17"/>
      <c r="G200" s="21">
        <f t="shared" si="3"/>
        <v>0</v>
      </c>
      <c r="H200" s="74"/>
    </row>
    <row r="201" spans="1:8" x14ac:dyDescent="0.25">
      <c r="A201" s="74"/>
      <c r="B201" s="74"/>
      <c r="C201" s="13"/>
      <c r="D201" s="66"/>
      <c r="E201" s="17"/>
      <c r="F201" s="39"/>
      <c r="G201" s="21">
        <f t="shared" si="3"/>
        <v>0</v>
      </c>
      <c r="H201" s="74"/>
    </row>
    <row r="202" spans="1:8" x14ac:dyDescent="0.25">
      <c r="A202" s="74"/>
      <c r="B202" s="74"/>
      <c r="C202" s="13"/>
      <c r="D202" s="66"/>
      <c r="E202" s="17"/>
      <c r="F202" s="39"/>
      <c r="G202" s="21">
        <f t="shared" si="3"/>
        <v>0</v>
      </c>
      <c r="H202" s="74"/>
    </row>
    <row r="203" spans="1:8" x14ac:dyDescent="0.25">
      <c r="A203" s="74"/>
      <c r="B203" s="74"/>
      <c r="C203" s="13"/>
      <c r="D203" s="66"/>
      <c r="E203" s="39"/>
      <c r="F203" s="17"/>
      <c r="G203" s="21">
        <f t="shared" si="3"/>
        <v>0</v>
      </c>
      <c r="H203" s="74"/>
    </row>
    <row r="204" spans="1:8" x14ac:dyDescent="0.25">
      <c r="A204" s="74"/>
      <c r="B204" s="74"/>
      <c r="C204" s="13"/>
      <c r="D204" s="66"/>
      <c r="E204" s="39"/>
      <c r="F204" s="17"/>
      <c r="G204" s="21">
        <f t="shared" si="3"/>
        <v>0</v>
      </c>
      <c r="H204" s="74"/>
    </row>
    <row r="205" spans="1:8" x14ac:dyDescent="0.25">
      <c r="A205" s="74"/>
      <c r="B205" s="74"/>
      <c r="C205" s="13"/>
      <c r="D205" s="66"/>
      <c r="E205" s="39"/>
      <c r="F205" s="17"/>
      <c r="G205" s="21">
        <f t="shared" si="3"/>
        <v>0</v>
      </c>
      <c r="H205" s="74"/>
    </row>
    <row r="206" spans="1:8" x14ac:dyDescent="0.25">
      <c r="A206" s="74"/>
      <c r="B206" s="74"/>
      <c r="C206" s="13"/>
      <c r="D206" s="66"/>
      <c r="E206" s="39"/>
      <c r="F206" s="17"/>
      <c r="G206" s="21">
        <f t="shared" si="3"/>
        <v>0</v>
      </c>
      <c r="H206" s="74"/>
    </row>
    <row r="207" spans="1:8" x14ac:dyDescent="0.25">
      <c r="A207" s="74"/>
      <c r="B207" s="74"/>
      <c r="C207" s="13"/>
      <c r="D207" s="66"/>
      <c r="E207" s="39"/>
      <c r="F207" s="17"/>
      <c r="G207" s="21">
        <f t="shared" si="3"/>
        <v>0</v>
      </c>
      <c r="H207" s="74"/>
    </row>
    <row r="208" spans="1:8" x14ac:dyDescent="0.25">
      <c r="A208" s="74"/>
      <c r="B208" s="74"/>
      <c r="C208" s="13"/>
      <c r="D208" s="66"/>
      <c r="E208" s="39"/>
      <c r="F208" s="17"/>
      <c r="G208" s="21">
        <f t="shared" si="3"/>
        <v>0</v>
      </c>
      <c r="H208" s="74"/>
    </row>
    <row r="209" spans="1:8" x14ac:dyDescent="0.25">
      <c r="A209" s="74"/>
      <c r="B209" s="74"/>
      <c r="C209" s="13"/>
      <c r="D209" s="66"/>
      <c r="E209" s="17"/>
      <c r="F209" s="39"/>
      <c r="G209" s="21">
        <f t="shared" si="3"/>
        <v>0</v>
      </c>
      <c r="H209" s="74"/>
    </row>
    <row r="210" spans="1:8" x14ac:dyDescent="0.25">
      <c r="A210" s="74"/>
      <c r="B210" s="74"/>
      <c r="C210" s="13"/>
      <c r="D210" s="66"/>
      <c r="E210" s="39"/>
      <c r="F210" s="17"/>
      <c r="G210" s="21">
        <f t="shared" si="3"/>
        <v>0</v>
      </c>
      <c r="H210" s="74"/>
    </row>
    <row r="211" spans="1:8" x14ac:dyDescent="0.25">
      <c r="A211" s="74"/>
      <c r="B211" s="74"/>
      <c r="C211" s="13"/>
      <c r="D211" s="66"/>
      <c r="E211" s="39"/>
      <c r="F211" s="17"/>
      <c r="G211" s="21">
        <f t="shared" si="3"/>
        <v>0</v>
      </c>
      <c r="H211" s="74"/>
    </row>
    <row r="212" spans="1:8" x14ac:dyDescent="0.25">
      <c r="A212" s="74"/>
      <c r="B212" s="74"/>
      <c r="C212" s="13"/>
      <c r="D212" s="66"/>
      <c r="E212" s="39"/>
      <c r="F212" s="17"/>
      <c r="G212" s="21">
        <f t="shared" si="3"/>
        <v>0</v>
      </c>
      <c r="H212" s="74"/>
    </row>
    <row r="213" spans="1:8" x14ac:dyDescent="0.25">
      <c r="A213" s="74"/>
      <c r="B213" s="74"/>
      <c r="C213" s="13"/>
      <c r="D213" s="66"/>
      <c r="E213" s="39"/>
      <c r="F213" s="17"/>
      <c r="G213" s="21">
        <f t="shared" si="3"/>
        <v>0</v>
      </c>
      <c r="H213" s="74"/>
    </row>
    <row r="214" spans="1:8" x14ac:dyDescent="0.25">
      <c r="A214" s="74"/>
      <c r="B214" s="74"/>
      <c r="C214" s="13"/>
      <c r="D214" s="66"/>
      <c r="E214" s="39"/>
      <c r="F214" s="17"/>
      <c r="G214" s="21">
        <f t="shared" si="3"/>
        <v>0</v>
      </c>
      <c r="H214" s="74"/>
    </row>
    <row r="215" spans="1:8" x14ac:dyDescent="0.25">
      <c r="A215" s="74"/>
      <c r="B215" s="74"/>
      <c r="C215" s="13"/>
      <c r="D215" s="66"/>
      <c r="E215" s="17"/>
      <c r="F215" s="39"/>
      <c r="G215" s="21">
        <f t="shared" si="3"/>
        <v>0</v>
      </c>
      <c r="H215" s="74"/>
    </row>
    <row r="216" spans="1:8" x14ac:dyDescent="0.25">
      <c r="A216" s="74"/>
      <c r="B216" s="74"/>
      <c r="C216" s="13"/>
      <c r="D216" s="66"/>
      <c r="E216" s="17"/>
      <c r="F216" s="39"/>
      <c r="G216" s="21">
        <f t="shared" si="3"/>
        <v>0</v>
      </c>
      <c r="H216" s="74"/>
    </row>
    <row r="217" spans="1:8" x14ac:dyDescent="0.25">
      <c r="A217" s="74"/>
      <c r="B217" s="74"/>
      <c r="C217" s="13"/>
      <c r="D217" s="66"/>
      <c r="E217" s="39"/>
      <c r="F217" s="17"/>
      <c r="G217" s="21">
        <f t="shared" si="3"/>
        <v>0</v>
      </c>
      <c r="H217" s="74"/>
    </row>
    <row r="218" spans="1:8" x14ac:dyDescent="0.25">
      <c r="A218" s="74"/>
      <c r="B218" s="74"/>
      <c r="C218" s="13"/>
      <c r="D218" s="66"/>
      <c r="E218" s="39"/>
      <c r="F218" s="17"/>
      <c r="G218" s="21">
        <f t="shared" si="3"/>
        <v>0</v>
      </c>
      <c r="H218" s="74"/>
    </row>
    <row r="219" spans="1:8" x14ac:dyDescent="0.25">
      <c r="A219" s="74"/>
      <c r="B219" s="74"/>
      <c r="C219" s="13"/>
      <c r="D219" s="66"/>
      <c r="E219" s="39"/>
      <c r="F219" s="17"/>
      <c r="G219" s="21">
        <f t="shared" si="3"/>
        <v>0</v>
      </c>
      <c r="H219" s="74"/>
    </row>
    <row r="220" spans="1:8" x14ac:dyDescent="0.25">
      <c r="A220" s="74"/>
      <c r="B220" s="74"/>
      <c r="C220" s="13"/>
      <c r="D220" s="66"/>
      <c r="E220" s="39"/>
      <c r="F220" s="17"/>
      <c r="G220" s="21">
        <f t="shared" si="3"/>
        <v>0</v>
      </c>
      <c r="H220" s="74"/>
    </row>
    <row r="221" spans="1:8" x14ac:dyDescent="0.25">
      <c r="A221" s="74"/>
      <c r="B221" s="74"/>
      <c r="C221" s="13"/>
      <c r="D221" s="66"/>
      <c r="E221" s="39"/>
      <c r="F221" s="17"/>
      <c r="G221" s="21">
        <f t="shared" si="3"/>
        <v>0</v>
      </c>
      <c r="H221" s="74"/>
    </row>
    <row r="222" spans="1:8" x14ac:dyDescent="0.25">
      <c r="A222" s="74"/>
      <c r="B222" s="74"/>
      <c r="C222" s="13"/>
      <c r="D222" s="66"/>
      <c r="E222" s="39"/>
      <c r="F222" s="17"/>
      <c r="G222" s="21">
        <f t="shared" si="3"/>
        <v>0</v>
      </c>
      <c r="H222" s="74"/>
    </row>
    <row r="223" spans="1:8" x14ac:dyDescent="0.25">
      <c r="A223" s="74"/>
      <c r="B223" s="74"/>
      <c r="C223" s="13"/>
      <c r="D223" s="66"/>
      <c r="E223" s="39"/>
      <c r="F223" s="17"/>
      <c r="G223" s="21">
        <f t="shared" si="3"/>
        <v>0</v>
      </c>
      <c r="H223" s="74"/>
    </row>
    <row r="224" spans="1:8" x14ac:dyDescent="0.25">
      <c r="A224" s="74"/>
      <c r="B224" s="74"/>
      <c r="C224" s="13"/>
      <c r="D224" s="66"/>
      <c r="E224" s="39"/>
      <c r="F224" s="17"/>
      <c r="G224" s="21">
        <f t="shared" si="3"/>
        <v>0</v>
      </c>
      <c r="H224" s="74"/>
    </row>
    <row r="225" spans="1:8" x14ac:dyDescent="0.25">
      <c r="A225" s="74"/>
      <c r="B225" s="74"/>
      <c r="C225" s="13"/>
      <c r="D225" s="66"/>
      <c r="E225" s="39"/>
      <c r="F225" s="17"/>
      <c r="G225" s="21">
        <f t="shared" si="3"/>
        <v>0</v>
      </c>
      <c r="H225" s="74"/>
    </row>
    <row r="226" spans="1:8" x14ac:dyDescent="0.25">
      <c r="A226" s="74"/>
      <c r="B226" s="74"/>
      <c r="C226" s="13"/>
      <c r="D226" s="66"/>
      <c r="E226" s="39"/>
      <c r="F226" s="17"/>
      <c r="G226" s="21">
        <f t="shared" si="3"/>
        <v>0</v>
      </c>
      <c r="H226" s="74"/>
    </row>
    <row r="227" spans="1:8" x14ac:dyDescent="0.25">
      <c r="A227" s="74"/>
      <c r="B227" s="74"/>
      <c r="C227" s="13"/>
      <c r="D227" s="66"/>
      <c r="E227" s="39"/>
      <c r="F227" s="17"/>
      <c r="G227" s="21">
        <f t="shared" si="3"/>
        <v>0</v>
      </c>
      <c r="H227" s="74"/>
    </row>
    <row r="228" spans="1:8" x14ac:dyDescent="0.25">
      <c r="A228" s="74"/>
      <c r="B228" s="74"/>
      <c r="C228" s="13"/>
      <c r="D228" s="66"/>
      <c r="E228" s="39"/>
      <c r="F228" s="17"/>
      <c r="G228" s="21">
        <f t="shared" si="3"/>
        <v>0</v>
      </c>
      <c r="H228" s="74"/>
    </row>
    <row r="229" spans="1:8" x14ac:dyDescent="0.25">
      <c r="A229" s="74"/>
      <c r="B229" s="74"/>
      <c r="C229" s="13"/>
      <c r="D229" s="66"/>
      <c r="E229" s="39"/>
      <c r="F229" s="17"/>
      <c r="G229" s="21">
        <f t="shared" si="3"/>
        <v>0</v>
      </c>
      <c r="H229" s="74"/>
    </row>
    <row r="230" spans="1:8" x14ac:dyDescent="0.25">
      <c r="A230" s="74"/>
      <c r="B230" s="74"/>
      <c r="C230" s="13"/>
      <c r="D230" s="66"/>
      <c r="E230" s="17"/>
      <c r="F230" s="39"/>
      <c r="G230" s="21">
        <f t="shared" si="3"/>
        <v>0</v>
      </c>
      <c r="H230" s="74"/>
    </row>
    <row r="231" spans="1:8" x14ac:dyDescent="0.25">
      <c r="A231" s="74"/>
      <c r="B231" s="74"/>
      <c r="C231" s="13"/>
      <c r="D231" s="66"/>
      <c r="E231" s="17"/>
      <c r="F231" s="39"/>
      <c r="G231" s="21">
        <f t="shared" si="3"/>
        <v>0</v>
      </c>
      <c r="H231" s="74"/>
    </row>
    <row r="232" spans="1:8" x14ac:dyDescent="0.25">
      <c r="A232" s="74"/>
      <c r="B232" s="74"/>
      <c r="C232" s="13"/>
      <c r="D232" s="66"/>
      <c r="E232" s="17"/>
      <c r="F232" s="39"/>
      <c r="G232" s="21">
        <f t="shared" si="3"/>
        <v>0</v>
      </c>
      <c r="H232" s="74"/>
    </row>
    <row r="233" spans="1:8" x14ac:dyDescent="0.25">
      <c r="A233" s="74"/>
      <c r="B233" s="74"/>
      <c r="C233" s="13"/>
      <c r="D233" s="66"/>
      <c r="E233" s="17"/>
      <c r="F233" s="39"/>
      <c r="G233" s="21">
        <f t="shared" si="3"/>
        <v>0</v>
      </c>
      <c r="H233" s="74"/>
    </row>
    <row r="234" spans="1:8" x14ac:dyDescent="0.25">
      <c r="A234" s="74"/>
      <c r="B234" s="74"/>
      <c r="C234" s="13"/>
      <c r="D234" s="66"/>
      <c r="E234" s="17"/>
      <c r="F234" s="39"/>
      <c r="G234" s="21">
        <f t="shared" si="3"/>
        <v>0</v>
      </c>
      <c r="H234" s="74"/>
    </row>
    <row r="235" spans="1:8" x14ac:dyDescent="0.25">
      <c r="A235" s="74"/>
      <c r="B235" s="74"/>
      <c r="C235" s="13"/>
      <c r="D235" s="66"/>
      <c r="E235" s="39"/>
      <c r="F235" s="17"/>
      <c r="G235" s="21">
        <f t="shared" si="3"/>
        <v>0</v>
      </c>
      <c r="H235" s="74"/>
    </row>
    <row r="236" spans="1:8" x14ac:dyDescent="0.25">
      <c r="A236" s="74"/>
      <c r="B236" s="74"/>
      <c r="C236" s="13"/>
      <c r="D236" s="66"/>
      <c r="E236" s="17"/>
      <c r="F236" s="39"/>
      <c r="G236" s="21">
        <f t="shared" si="3"/>
        <v>0</v>
      </c>
      <c r="H236" s="74"/>
    </row>
    <row r="237" spans="1:8" x14ac:dyDescent="0.25">
      <c r="A237" s="74"/>
      <c r="B237" s="74"/>
      <c r="C237" s="13"/>
      <c r="D237" s="66"/>
      <c r="E237" s="17"/>
      <c r="F237" s="17"/>
      <c r="G237" s="21">
        <f t="shared" si="3"/>
        <v>0</v>
      </c>
      <c r="H237" s="74"/>
    </row>
    <row r="238" spans="1:8" x14ac:dyDescent="0.25">
      <c r="A238" s="74"/>
      <c r="B238" s="74"/>
      <c r="C238" s="13"/>
      <c r="D238" s="66"/>
      <c r="E238" s="17"/>
      <c r="F238" s="17"/>
      <c r="G238" s="21">
        <f t="shared" si="3"/>
        <v>0</v>
      </c>
      <c r="H238" s="74"/>
    </row>
    <row r="239" spans="1:8" x14ac:dyDescent="0.25">
      <c r="A239" s="74"/>
      <c r="B239" s="74"/>
      <c r="C239" s="13"/>
      <c r="D239" s="66"/>
      <c r="E239" s="17"/>
      <c r="F239" s="17"/>
      <c r="G239" s="21">
        <f t="shared" si="3"/>
        <v>0</v>
      </c>
      <c r="H239" s="74"/>
    </row>
    <row r="240" spans="1:8" x14ac:dyDescent="0.25">
      <c r="A240" s="74"/>
      <c r="B240" s="74"/>
      <c r="C240" s="13"/>
      <c r="D240" s="66"/>
      <c r="E240" s="17"/>
      <c r="F240" s="17"/>
      <c r="G240" s="21">
        <f t="shared" si="3"/>
        <v>0</v>
      </c>
      <c r="H240" s="74"/>
    </row>
    <row r="241" spans="1:8" x14ac:dyDescent="0.25">
      <c r="A241" s="74"/>
      <c r="B241" s="74"/>
      <c r="C241" s="13"/>
      <c r="D241" s="66"/>
      <c r="E241" s="17"/>
      <c r="F241" s="17"/>
      <c r="G241" s="21">
        <f t="shared" si="3"/>
        <v>0</v>
      </c>
      <c r="H241" s="74"/>
    </row>
    <row r="242" spans="1:8" x14ac:dyDescent="0.25">
      <c r="A242" s="74"/>
      <c r="B242" s="74"/>
      <c r="C242" s="13"/>
      <c r="D242" s="66"/>
      <c r="E242" s="17"/>
      <c r="F242" s="17"/>
      <c r="G242" s="21">
        <f t="shared" si="3"/>
        <v>0</v>
      </c>
      <c r="H242" s="74"/>
    </row>
    <row r="243" spans="1:8" x14ac:dyDescent="0.25">
      <c r="A243" s="74"/>
      <c r="B243" s="74"/>
      <c r="C243" s="13"/>
      <c r="D243" s="66"/>
      <c r="E243" s="17"/>
      <c r="F243" s="17"/>
      <c r="G243" s="21">
        <f t="shared" si="3"/>
        <v>0</v>
      </c>
      <c r="H243" s="74"/>
    </row>
    <row r="244" spans="1:8" x14ac:dyDescent="0.25">
      <c r="A244" s="74"/>
      <c r="B244" s="74"/>
      <c r="C244" s="13"/>
      <c r="D244" s="66"/>
      <c r="E244" s="17"/>
      <c r="F244" s="17"/>
      <c r="G244" s="21">
        <f t="shared" si="3"/>
        <v>0</v>
      </c>
      <c r="H244" s="74"/>
    </row>
    <row r="245" spans="1:8" x14ac:dyDescent="0.25">
      <c r="A245" s="74"/>
      <c r="B245" s="74"/>
      <c r="C245" s="13"/>
      <c r="D245" s="66"/>
      <c r="E245" s="17"/>
      <c r="F245" s="17"/>
      <c r="G245" s="21">
        <f t="shared" si="3"/>
        <v>0</v>
      </c>
      <c r="H245" s="74"/>
    </row>
    <row r="246" spans="1:8" x14ac:dyDescent="0.25">
      <c r="A246" s="74"/>
      <c r="B246" s="74"/>
      <c r="C246" s="13"/>
      <c r="D246" s="66"/>
      <c r="E246" s="17"/>
      <c r="F246" s="17"/>
      <c r="G246" s="21">
        <f t="shared" si="3"/>
        <v>0</v>
      </c>
      <c r="H246" s="74"/>
    </row>
    <row r="247" spans="1:8" x14ac:dyDescent="0.25">
      <c r="A247" s="74"/>
      <c r="B247" s="74"/>
      <c r="C247" s="13"/>
      <c r="D247" s="66"/>
      <c r="E247" s="17"/>
      <c r="F247" s="17"/>
      <c r="G247" s="21">
        <f t="shared" si="3"/>
        <v>0</v>
      </c>
      <c r="H247" s="74"/>
    </row>
    <row r="248" spans="1:8" x14ac:dyDescent="0.25">
      <c r="A248" s="74"/>
      <c r="B248" s="74"/>
      <c r="C248" s="13"/>
      <c r="D248" s="66"/>
      <c r="E248" s="17"/>
      <c r="F248" s="17"/>
      <c r="G248" s="21">
        <f t="shared" si="3"/>
        <v>0</v>
      </c>
      <c r="H248" s="74"/>
    </row>
    <row r="249" spans="1:8" x14ac:dyDescent="0.25">
      <c r="A249" s="74"/>
      <c r="B249" s="74"/>
      <c r="C249" s="13"/>
      <c r="D249" s="66"/>
      <c r="E249" s="17"/>
      <c r="F249" s="17"/>
      <c r="G249" s="21">
        <f t="shared" si="3"/>
        <v>0</v>
      </c>
      <c r="H249" s="74"/>
    </row>
    <row r="250" spans="1:8" x14ac:dyDescent="0.25">
      <c r="A250" s="74"/>
      <c r="B250" s="74"/>
      <c r="C250" s="13"/>
      <c r="D250" s="66"/>
      <c r="E250" s="17"/>
      <c r="F250" s="17"/>
      <c r="G250" s="21">
        <f t="shared" si="3"/>
        <v>0</v>
      </c>
      <c r="H250" s="74"/>
    </row>
    <row r="251" spans="1:8" x14ac:dyDescent="0.25">
      <c r="A251" s="74"/>
      <c r="B251" s="74"/>
      <c r="C251" s="13"/>
      <c r="D251" s="66"/>
      <c r="E251" s="17"/>
      <c r="F251" s="17"/>
      <c r="G251" s="21">
        <f t="shared" si="3"/>
        <v>0</v>
      </c>
      <c r="H251" s="74"/>
    </row>
    <row r="252" spans="1:8" x14ac:dyDescent="0.25">
      <c r="A252" s="74"/>
      <c r="B252" s="74"/>
      <c r="C252" s="13"/>
      <c r="D252" s="66"/>
      <c r="E252" s="17"/>
      <c r="F252" s="17"/>
      <c r="G252" s="21">
        <f t="shared" si="3"/>
        <v>0</v>
      </c>
      <c r="H252" s="74"/>
    </row>
    <row r="253" spans="1:8" x14ac:dyDescent="0.25">
      <c r="A253" s="74"/>
      <c r="B253" s="74"/>
      <c r="C253" s="13"/>
      <c r="D253" s="66"/>
      <c r="E253" s="17"/>
      <c r="F253" s="17"/>
      <c r="G253" s="21">
        <f t="shared" si="3"/>
        <v>0</v>
      </c>
      <c r="H253" s="74"/>
    </row>
    <row r="254" spans="1:8" x14ac:dyDescent="0.25">
      <c r="A254" s="74"/>
      <c r="B254" s="74"/>
      <c r="C254" s="13"/>
      <c r="D254" s="66"/>
      <c r="E254" s="17"/>
      <c r="F254" s="17"/>
      <c r="G254" s="21">
        <f t="shared" si="3"/>
        <v>0</v>
      </c>
      <c r="H254" s="74"/>
    </row>
    <row r="255" spans="1:8" x14ac:dyDescent="0.25">
      <c r="A255" s="74"/>
      <c r="B255" s="74"/>
      <c r="C255" s="13"/>
      <c r="D255" s="66"/>
      <c r="E255" s="17"/>
      <c r="F255" s="17"/>
      <c r="G255" s="21">
        <f t="shared" si="3"/>
        <v>0</v>
      </c>
      <c r="H255" s="74"/>
    </row>
    <row r="256" spans="1:8" x14ac:dyDescent="0.25">
      <c r="A256" s="74"/>
      <c r="B256" s="74"/>
      <c r="C256" s="13"/>
      <c r="D256" s="66"/>
      <c r="E256" s="17"/>
      <c r="F256" s="17"/>
      <c r="G256" s="21">
        <f t="shared" si="3"/>
        <v>0</v>
      </c>
      <c r="H256" s="74"/>
    </row>
    <row r="257" spans="1:8" x14ac:dyDescent="0.25">
      <c r="A257" s="74"/>
      <c r="B257" s="74"/>
      <c r="C257" s="13"/>
      <c r="D257" s="66"/>
      <c r="E257" s="17"/>
      <c r="F257" s="17"/>
      <c r="G257" s="21">
        <f t="shared" si="3"/>
        <v>0</v>
      </c>
      <c r="H257" s="74"/>
    </row>
    <row r="258" spans="1:8" x14ac:dyDescent="0.25">
      <c r="A258" s="74"/>
      <c r="B258" s="74"/>
      <c r="C258" s="13"/>
      <c r="D258" s="66"/>
      <c r="E258" s="17"/>
      <c r="F258" s="17"/>
      <c r="G258" s="21">
        <f t="shared" si="3"/>
        <v>0</v>
      </c>
      <c r="H258" s="74"/>
    </row>
    <row r="259" spans="1:8" x14ac:dyDescent="0.25">
      <c r="A259" s="74"/>
      <c r="B259" s="74"/>
      <c r="C259" s="13"/>
      <c r="D259" s="66"/>
      <c r="E259" s="17"/>
      <c r="F259" s="17"/>
      <c r="G259" s="21">
        <f t="shared" si="3"/>
        <v>0</v>
      </c>
      <c r="H259" s="74"/>
    </row>
    <row r="260" spans="1:8" x14ac:dyDescent="0.25">
      <c r="A260" s="74"/>
      <c r="B260" s="74"/>
      <c r="C260" s="13"/>
      <c r="D260" s="66"/>
      <c r="E260" s="17"/>
      <c r="F260" s="17"/>
      <c r="G260" s="21">
        <f t="shared" si="3"/>
        <v>0</v>
      </c>
      <c r="H260" s="74"/>
    </row>
    <row r="261" spans="1:8" x14ac:dyDescent="0.25">
      <c r="A261" s="74"/>
      <c r="B261" s="74"/>
      <c r="C261" s="13"/>
      <c r="D261" s="66"/>
      <c r="E261" s="17"/>
      <c r="F261" s="17"/>
      <c r="G261" s="21">
        <f t="shared" si="3"/>
        <v>0</v>
      </c>
      <c r="H261" s="74"/>
    </row>
    <row r="262" spans="1:8" x14ac:dyDescent="0.25">
      <c r="A262" s="74"/>
      <c r="B262" s="74"/>
      <c r="C262" s="13"/>
      <c r="D262" s="66"/>
      <c r="E262" s="17"/>
      <c r="F262" s="17"/>
      <c r="G262" s="21">
        <f t="shared" ref="G262:G298" si="4">G261+E262-F262</f>
        <v>0</v>
      </c>
      <c r="H262" s="74"/>
    </row>
    <row r="263" spans="1:8" x14ac:dyDescent="0.25">
      <c r="A263" s="74"/>
      <c r="B263" s="74"/>
      <c r="C263" s="13"/>
      <c r="D263" s="66"/>
      <c r="E263" s="17"/>
      <c r="F263" s="17"/>
      <c r="G263" s="21">
        <f t="shared" si="4"/>
        <v>0</v>
      </c>
      <c r="H263" s="74"/>
    </row>
    <row r="264" spans="1:8" x14ac:dyDescent="0.25">
      <c r="A264" s="74"/>
      <c r="B264" s="74"/>
      <c r="C264" s="13"/>
      <c r="D264" s="66"/>
      <c r="E264" s="17"/>
      <c r="F264" s="17"/>
      <c r="G264" s="21">
        <f t="shared" si="4"/>
        <v>0</v>
      </c>
      <c r="H264" s="74"/>
    </row>
    <row r="265" spans="1:8" x14ac:dyDescent="0.25">
      <c r="A265" s="74"/>
      <c r="B265" s="74"/>
      <c r="C265" s="13"/>
      <c r="D265" s="66"/>
      <c r="E265" s="17"/>
      <c r="F265" s="17"/>
      <c r="G265" s="21">
        <f t="shared" si="4"/>
        <v>0</v>
      </c>
      <c r="H265" s="74"/>
    </row>
    <row r="266" spans="1:8" x14ac:dyDescent="0.25">
      <c r="A266" s="74"/>
      <c r="B266" s="74"/>
      <c r="C266" s="13"/>
      <c r="D266" s="66"/>
      <c r="E266" s="17"/>
      <c r="F266" s="17"/>
      <c r="G266" s="21">
        <f t="shared" si="4"/>
        <v>0</v>
      </c>
      <c r="H266" s="74"/>
    </row>
    <row r="267" spans="1:8" x14ac:dyDescent="0.25">
      <c r="A267" s="74"/>
      <c r="B267" s="74"/>
      <c r="C267" s="13"/>
      <c r="D267" s="66"/>
      <c r="E267" s="17"/>
      <c r="F267" s="17"/>
      <c r="G267" s="21">
        <f t="shared" si="4"/>
        <v>0</v>
      </c>
      <c r="H267" s="74"/>
    </row>
    <row r="268" spans="1:8" x14ac:dyDescent="0.25">
      <c r="A268" s="74"/>
      <c r="B268" s="74"/>
      <c r="C268" s="13"/>
      <c r="D268" s="66"/>
      <c r="E268" s="17"/>
      <c r="F268" s="17"/>
      <c r="G268" s="21">
        <f t="shared" si="4"/>
        <v>0</v>
      </c>
      <c r="H268" s="74"/>
    </row>
    <row r="269" spans="1:8" x14ac:dyDescent="0.25">
      <c r="A269" s="74"/>
      <c r="B269" s="74"/>
      <c r="C269" s="13"/>
      <c r="D269" s="66"/>
      <c r="E269" s="17"/>
      <c r="F269" s="17"/>
      <c r="G269" s="21">
        <f t="shared" si="4"/>
        <v>0</v>
      </c>
      <c r="H269" s="74"/>
    </row>
    <row r="270" spans="1:8" x14ac:dyDescent="0.25">
      <c r="A270" s="74"/>
      <c r="B270" s="74"/>
      <c r="C270" s="13"/>
      <c r="D270" s="66"/>
      <c r="E270" s="17"/>
      <c r="F270" s="17"/>
      <c r="G270" s="21">
        <f t="shared" si="4"/>
        <v>0</v>
      </c>
      <c r="H270" s="74"/>
    </row>
    <row r="271" spans="1:8" x14ac:dyDescent="0.25">
      <c r="A271" s="74"/>
      <c r="B271" s="74"/>
      <c r="C271" s="13"/>
      <c r="D271" s="66"/>
      <c r="E271" s="17"/>
      <c r="F271" s="17"/>
      <c r="G271" s="21">
        <f t="shared" si="4"/>
        <v>0</v>
      </c>
      <c r="H271" s="74"/>
    </row>
    <row r="272" spans="1:8" x14ac:dyDescent="0.25">
      <c r="A272" s="74"/>
      <c r="B272" s="74"/>
      <c r="C272" s="13"/>
      <c r="D272" s="66"/>
      <c r="E272" s="17"/>
      <c r="F272" s="17"/>
      <c r="G272" s="21">
        <f t="shared" si="4"/>
        <v>0</v>
      </c>
      <c r="H272" s="74"/>
    </row>
    <row r="273" spans="1:8" x14ac:dyDescent="0.25">
      <c r="A273" s="74"/>
      <c r="B273" s="74"/>
      <c r="C273" s="13"/>
      <c r="D273" s="66"/>
      <c r="E273" s="17"/>
      <c r="F273" s="17"/>
      <c r="G273" s="21">
        <f t="shared" si="4"/>
        <v>0</v>
      </c>
      <c r="H273" s="74"/>
    </row>
    <row r="274" spans="1:8" x14ac:dyDescent="0.25">
      <c r="A274" s="74"/>
      <c r="B274" s="74"/>
      <c r="C274" s="13"/>
      <c r="D274" s="66"/>
      <c r="E274" s="17"/>
      <c r="F274" s="17"/>
      <c r="G274" s="21">
        <f t="shared" si="4"/>
        <v>0</v>
      </c>
      <c r="H274" s="74"/>
    </row>
    <row r="275" spans="1:8" x14ac:dyDescent="0.25">
      <c r="A275" s="74"/>
      <c r="B275" s="74"/>
      <c r="C275" s="13"/>
      <c r="D275" s="66"/>
      <c r="E275" s="17"/>
      <c r="F275" s="17"/>
      <c r="G275" s="21">
        <f t="shared" si="4"/>
        <v>0</v>
      </c>
      <c r="H275" s="74"/>
    </row>
    <row r="276" spans="1:8" x14ac:dyDescent="0.25">
      <c r="A276" s="74"/>
      <c r="B276" s="74"/>
      <c r="C276" s="13"/>
      <c r="D276" s="66"/>
      <c r="E276" s="17"/>
      <c r="F276" s="17"/>
      <c r="G276" s="21">
        <f t="shared" si="4"/>
        <v>0</v>
      </c>
      <c r="H276" s="74"/>
    </row>
    <row r="277" spans="1:8" x14ac:dyDescent="0.25">
      <c r="A277" s="74"/>
      <c r="B277" s="74"/>
      <c r="C277" s="13"/>
      <c r="D277" s="66"/>
      <c r="E277" s="17"/>
      <c r="F277" s="17"/>
      <c r="G277" s="21">
        <f t="shared" si="4"/>
        <v>0</v>
      </c>
      <c r="H277" s="74"/>
    </row>
    <row r="278" spans="1:8" x14ac:dyDescent="0.25">
      <c r="A278" s="74"/>
      <c r="B278" s="74"/>
      <c r="C278" s="13"/>
      <c r="D278" s="66"/>
      <c r="E278" s="17"/>
      <c r="F278" s="17"/>
      <c r="G278" s="21">
        <f t="shared" si="4"/>
        <v>0</v>
      </c>
      <c r="H278" s="74"/>
    </row>
    <row r="279" spans="1:8" x14ac:dyDescent="0.25">
      <c r="A279" s="74"/>
      <c r="B279" s="74"/>
      <c r="C279" s="13"/>
      <c r="D279" s="66"/>
      <c r="E279" s="17"/>
      <c r="F279" s="17"/>
      <c r="G279" s="21">
        <f t="shared" si="4"/>
        <v>0</v>
      </c>
      <c r="H279" s="74"/>
    </row>
    <row r="280" spans="1:8" x14ac:dyDescent="0.25">
      <c r="A280" s="74"/>
      <c r="B280" s="74"/>
      <c r="C280" s="13"/>
      <c r="D280" s="66"/>
      <c r="E280" s="17"/>
      <c r="F280" s="17"/>
      <c r="G280" s="21">
        <f t="shared" si="4"/>
        <v>0</v>
      </c>
      <c r="H280" s="74"/>
    </row>
    <row r="281" spans="1:8" x14ac:dyDescent="0.25">
      <c r="A281" s="74"/>
      <c r="B281" s="74"/>
      <c r="C281" s="13"/>
      <c r="D281" s="66"/>
      <c r="E281" s="17"/>
      <c r="F281" s="17"/>
      <c r="G281" s="21">
        <f t="shared" si="4"/>
        <v>0</v>
      </c>
      <c r="H281" s="74"/>
    </row>
    <row r="282" spans="1:8" x14ac:dyDescent="0.25">
      <c r="A282" s="74"/>
      <c r="B282" s="74"/>
      <c r="C282" s="13"/>
      <c r="D282" s="66"/>
      <c r="E282" s="17"/>
      <c r="F282" s="17"/>
      <c r="G282" s="21">
        <f t="shared" si="4"/>
        <v>0</v>
      </c>
      <c r="H282" s="74"/>
    </row>
    <row r="283" spans="1:8" x14ac:dyDescent="0.25">
      <c r="A283" s="74"/>
      <c r="B283" s="74"/>
      <c r="C283" s="13"/>
      <c r="D283" s="66"/>
      <c r="E283" s="17"/>
      <c r="F283" s="17"/>
      <c r="G283" s="21">
        <f t="shared" si="4"/>
        <v>0</v>
      </c>
      <c r="H283" s="74"/>
    </row>
    <row r="284" spans="1:8" x14ac:dyDescent="0.25">
      <c r="A284" s="74"/>
      <c r="B284" s="74"/>
      <c r="C284" s="13"/>
      <c r="D284" s="66"/>
      <c r="E284" s="17"/>
      <c r="F284" s="17"/>
      <c r="G284" s="21">
        <f t="shared" si="4"/>
        <v>0</v>
      </c>
      <c r="H284" s="74"/>
    </row>
    <row r="285" spans="1:8" x14ac:dyDescent="0.25">
      <c r="A285" s="74"/>
      <c r="B285" s="74"/>
      <c r="C285" s="13"/>
      <c r="D285" s="66"/>
      <c r="E285" s="17"/>
      <c r="F285" s="17"/>
      <c r="G285" s="21">
        <f t="shared" si="4"/>
        <v>0</v>
      </c>
      <c r="H285" s="74"/>
    </row>
    <row r="286" spans="1:8" x14ac:dyDescent="0.25">
      <c r="A286" s="74"/>
      <c r="B286" s="74"/>
      <c r="C286" s="13"/>
      <c r="D286" s="66"/>
      <c r="E286" s="17"/>
      <c r="F286" s="17"/>
      <c r="G286" s="21">
        <f t="shared" si="4"/>
        <v>0</v>
      </c>
      <c r="H286" s="74"/>
    </row>
    <row r="287" spans="1:8" x14ac:dyDescent="0.25">
      <c r="A287" s="74"/>
      <c r="B287" s="74"/>
      <c r="C287" s="13"/>
      <c r="D287" s="66"/>
      <c r="E287" s="17"/>
      <c r="F287" s="17"/>
      <c r="G287" s="21">
        <f t="shared" si="4"/>
        <v>0</v>
      </c>
      <c r="H287" s="74"/>
    </row>
    <row r="288" spans="1:8" x14ac:dyDescent="0.25">
      <c r="A288" s="74"/>
      <c r="B288" s="74"/>
      <c r="C288" s="13"/>
      <c r="D288" s="66"/>
      <c r="E288" s="17"/>
      <c r="F288" s="17"/>
      <c r="G288" s="21">
        <f t="shared" si="4"/>
        <v>0</v>
      </c>
      <c r="H288" s="74"/>
    </row>
    <row r="289" spans="1:8" x14ac:dyDescent="0.25">
      <c r="A289" s="74"/>
      <c r="B289" s="74"/>
      <c r="C289" s="13"/>
      <c r="D289" s="66"/>
      <c r="E289" s="17"/>
      <c r="F289" s="17"/>
      <c r="G289" s="21">
        <f t="shared" si="4"/>
        <v>0</v>
      </c>
      <c r="H289" s="74"/>
    </row>
    <row r="290" spans="1:8" x14ac:dyDescent="0.25">
      <c r="A290" s="74"/>
      <c r="B290" s="74"/>
      <c r="C290" s="13"/>
      <c r="D290" s="66"/>
      <c r="E290" s="17"/>
      <c r="F290" s="17"/>
      <c r="G290" s="21">
        <f t="shared" si="4"/>
        <v>0</v>
      </c>
      <c r="H290" s="74"/>
    </row>
    <row r="291" spans="1:8" x14ac:dyDescent="0.25">
      <c r="A291" s="74"/>
      <c r="B291" s="74"/>
      <c r="C291" s="13"/>
      <c r="D291" s="66"/>
      <c r="E291" s="17"/>
      <c r="F291" s="17"/>
      <c r="G291" s="21">
        <f t="shared" si="4"/>
        <v>0</v>
      </c>
      <c r="H291" s="74"/>
    </row>
    <row r="292" spans="1:8" x14ac:dyDescent="0.25">
      <c r="A292" s="74"/>
      <c r="B292" s="74"/>
      <c r="C292" s="13"/>
      <c r="D292" s="66"/>
      <c r="E292" s="17"/>
      <c r="F292" s="17"/>
      <c r="G292" s="21">
        <f t="shared" si="4"/>
        <v>0</v>
      </c>
      <c r="H292" s="74"/>
    </row>
    <row r="293" spans="1:8" x14ac:dyDescent="0.25">
      <c r="A293" s="74"/>
      <c r="B293" s="74"/>
      <c r="C293" s="13"/>
      <c r="D293" s="66"/>
      <c r="E293" s="17"/>
      <c r="F293" s="17"/>
      <c r="G293" s="21">
        <f t="shared" si="4"/>
        <v>0</v>
      </c>
      <c r="H293" s="74"/>
    </row>
    <row r="294" spans="1:8" x14ac:dyDescent="0.25">
      <c r="A294" s="74"/>
      <c r="B294" s="74"/>
      <c r="C294" s="13"/>
      <c r="D294" s="66"/>
      <c r="E294" s="17"/>
      <c r="F294" s="17"/>
      <c r="G294" s="21">
        <f t="shared" si="4"/>
        <v>0</v>
      </c>
      <c r="H294" s="74"/>
    </row>
    <row r="295" spans="1:8" x14ac:dyDescent="0.25">
      <c r="A295" s="74"/>
      <c r="B295" s="74"/>
      <c r="C295" s="13"/>
      <c r="D295" s="66"/>
      <c r="E295" s="17"/>
      <c r="F295" s="17"/>
      <c r="G295" s="21">
        <f t="shared" si="4"/>
        <v>0</v>
      </c>
      <c r="H295" s="74"/>
    </row>
    <row r="296" spans="1:8" x14ac:dyDescent="0.25">
      <c r="A296" s="74"/>
      <c r="B296" s="74"/>
      <c r="C296" s="13"/>
      <c r="D296" s="66"/>
      <c r="E296" s="17"/>
      <c r="F296" s="17"/>
      <c r="G296" s="21">
        <f t="shared" si="4"/>
        <v>0</v>
      </c>
      <c r="H296" s="74"/>
    </row>
    <row r="297" spans="1:8" x14ac:dyDescent="0.25">
      <c r="A297" s="74"/>
      <c r="B297" s="74"/>
      <c r="C297" s="13"/>
      <c r="D297" s="66"/>
      <c r="E297" s="17"/>
      <c r="F297" s="17"/>
      <c r="G297" s="21">
        <f t="shared" si="4"/>
        <v>0</v>
      </c>
      <c r="H297" s="74"/>
    </row>
    <row r="298" spans="1:8" x14ac:dyDescent="0.25">
      <c r="A298" s="74"/>
      <c r="B298" s="74"/>
      <c r="C298" s="13"/>
      <c r="D298" s="66"/>
      <c r="E298" s="17"/>
      <c r="F298" s="17"/>
      <c r="G298" s="21">
        <f t="shared" si="4"/>
        <v>0</v>
      </c>
      <c r="H298" s="74"/>
    </row>
    <row r="299" spans="1:8" x14ac:dyDescent="0.25">
      <c r="A299" s="74"/>
      <c r="B299" s="74"/>
      <c r="C299" s="13"/>
      <c r="D299" s="66"/>
      <c r="E299" s="17"/>
      <c r="F299" s="17"/>
      <c r="G299" s="21">
        <f>G298+E299-F299</f>
        <v>0</v>
      </c>
      <c r="H299" s="74"/>
    </row>
    <row r="300" spans="1:8" x14ac:dyDescent="0.25">
      <c r="A300" s="74"/>
      <c r="B300" s="74"/>
      <c r="C300" s="13"/>
      <c r="D300" s="66"/>
      <c r="E300" s="17"/>
      <c r="F300" s="17"/>
      <c r="G300" s="21">
        <f>G299+E300-F300</f>
        <v>0</v>
      </c>
      <c r="H300" s="74"/>
    </row>
    <row r="301" spans="1:8" x14ac:dyDescent="0.25">
      <c r="A301" s="74"/>
      <c r="B301" s="74"/>
      <c r="C301" s="13"/>
      <c r="D301" s="66"/>
      <c r="E301" s="17"/>
      <c r="F301" s="17"/>
      <c r="G301" s="21">
        <f t="shared" ref="G301:G364" si="5">G300+E301-F301</f>
        <v>0</v>
      </c>
      <c r="H301" s="74"/>
    </row>
    <row r="302" spans="1:8" x14ac:dyDescent="0.25">
      <c r="A302" s="74"/>
      <c r="B302" s="74"/>
      <c r="C302" s="13"/>
      <c r="D302" s="66"/>
      <c r="E302" s="17"/>
      <c r="F302" s="17"/>
      <c r="G302" s="21">
        <f t="shared" si="5"/>
        <v>0</v>
      </c>
      <c r="H302" s="74"/>
    </row>
    <row r="303" spans="1:8" x14ac:dyDescent="0.25">
      <c r="A303" s="74"/>
      <c r="B303" s="74"/>
      <c r="C303" s="13"/>
      <c r="D303" s="66"/>
      <c r="E303" s="17"/>
      <c r="F303" s="17"/>
      <c r="G303" s="21">
        <f t="shared" si="5"/>
        <v>0</v>
      </c>
      <c r="H303" s="74"/>
    </row>
    <row r="304" spans="1:8" x14ac:dyDescent="0.25">
      <c r="A304" s="74"/>
      <c r="B304" s="74"/>
      <c r="C304" s="13"/>
      <c r="D304" s="66"/>
      <c r="E304" s="17"/>
      <c r="F304" s="17"/>
      <c r="G304" s="21">
        <f t="shared" si="5"/>
        <v>0</v>
      </c>
      <c r="H304" s="74"/>
    </row>
    <row r="305" spans="1:8" x14ac:dyDescent="0.25">
      <c r="A305" s="74"/>
      <c r="B305" s="74"/>
      <c r="C305" s="13"/>
      <c r="D305" s="66"/>
      <c r="E305" s="17"/>
      <c r="F305" s="17"/>
      <c r="G305" s="21">
        <f t="shared" si="5"/>
        <v>0</v>
      </c>
      <c r="H305" s="74"/>
    </row>
    <row r="306" spans="1:8" x14ac:dyDescent="0.25">
      <c r="A306" s="74"/>
      <c r="B306" s="74"/>
      <c r="C306" s="13"/>
      <c r="D306" s="66"/>
      <c r="E306" s="17"/>
      <c r="F306" s="17"/>
      <c r="G306" s="21">
        <f t="shared" si="5"/>
        <v>0</v>
      </c>
      <c r="H306" s="74"/>
    </row>
    <row r="307" spans="1:8" x14ac:dyDescent="0.25">
      <c r="A307" s="74"/>
      <c r="B307" s="74"/>
      <c r="C307" s="13"/>
      <c r="D307" s="66"/>
      <c r="E307" s="17"/>
      <c r="F307" s="17"/>
      <c r="G307" s="21">
        <f t="shared" si="5"/>
        <v>0</v>
      </c>
      <c r="H307" s="74"/>
    </row>
    <row r="308" spans="1:8" x14ac:dyDescent="0.25">
      <c r="A308" s="74"/>
      <c r="B308" s="74"/>
      <c r="C308" s="13"/>
      <c r="D308" s="66"/>
      <c r="E308" s="17"/>
      <c r="F308" s="17"/>
      <c r="G308" s="21">
        <f t="shared" si="5"/>
        <v>0</v>
      </c>
      <c r="H308" s="74"/>
    </row>
    <row r="309" spans="1:8" x14ac:dyDescent="0.25">
      <c r="A309" s="74"/>
      <c r="B309" s="74"/>
      <c r="C309" s="13"/>
      <c r="D309" s="66"/>
      <c r="E309" s="17"/>
      <c r="F309" s="17"/>
      <c r="G309" s="21">
        <f t="shared" si="5"/>
        <v>0</v>
      </c>
      <c r="H309" s="74"/>
    </row>
    <row r="310" spans="1:8" x14ac:dyDescent="0.25">
      <c r="A310" s="74"/>
      <c r="B310" s="74"/>
      <c r="C310" s="13"/>
      <c r="D310" s="66"/>
      <c r="E310" s="17"/>
      <c r="F310" s="17"/>
      <c r="G310" s="21">
        <f t="shared" si="5"/>
        <v>0</v>
      </c>
      <c r="H310" s="74"/>
    </row>
    <row r="311" spans="1:8" x14ac:dyDescent="0.25">
      <c r="A311" s="74"/>
      <c r="B311" s="74"/>
      <c r="C311" s="13"/>
      <c r="D311" s="66"/>
      <c r="E311" s="17"/>
      <c r="F311" s="17"/>
      <c r="G311" s="21">
        <f t="shared" si="5"/>
        <v>0</v>
      </c>
      <c r="H311" s="74"/>
    </row>
    <row r="312" spans="1:8" x14ac:dyDescent="0.25">
      <c r="A312" s="74"/>
      <c r="B312" s="74"/>
      <c r="C312" s="13"/>
      <c r="D312" s="66"/>
      <c r="E312" s="17"/>
      <c r="F312" s="17"/>
      <c r="G312" s="21">
        <f t="shared" si="5"/>
        <v>0</v>
      </c>
      <c r="H312" s="74"/>
    </row>
    <row r="313" spans="1:8" x14ac:dyDescent="0.25">
      <c r="A313" s="74"/>
      <c r="B313" s="74"/>
      <c r="C313" s="13"/>
      <c r="D313" s="66"/>
      <c r="E313" s="17"/>
      <c r="F313" s="17"/>
      <c r="G313" s="21">
        <f t="shared" si="5"/>
        <v>0</v>
      </c>
      <c r="H313" s="74"/>
    </row>
    <row r="314" spans="1:8" x14ac:dyDescent="0.25">
      <c r="A314" s="74"/>
      <c r="B314" s="74"/>
      <c r="C314" s="13"/>
      <c r="D314" s="66"/>
      <c r="E314" s="17"/>
      <c r="F314" s="17"/>
      <c r="G314" s="21">
        <f t="shared" si="5"/>
        <v>0</v>
      </c>
      <c r="H314" s="74"/>
    </row>
    <row r="315" spans="1:8" x14ac:dyDescent="0.25">
      <c r="A315" s="74"/>
      <c r="B315" s="74"/>
      <c r="C315" s="13"/>
      <c r="D315" s="66"/>
      <c r="E315" s="17"/>
      <c r="F315" s="17"/>
      <c r="G315" s="21">
        <f t="shared" si="5"/>
        <v>0</v>
      </c>
      <c r="H315" s="74"/>
    </row>
    <row r="316" spans="1:8" x14ac:dyDescent="0.25">
      <c r="A316" s="74"/>
      <c r="B316" s="74"/>
      <c r="C316" s="13"/>
      <c r="D316" s="66"/>
      <c r="E316" s="17"/>
      <c r="F316" s="17"/>
      <c r="G316" s="21">
        <f t="shared" si="5"/>
        <v>0</v>
      </c>
      <c r="H316" s="74"/>
    </row>
    <row r="317" spans="1:8" x14ac:dyDescent="0.25">
      <c r="A317" s="74"/>
      <c r="B317" s="74"/>
      <c r="C317" s="13"/>
      <c r="D317" s="66"/>
      <c r="E317" s="17"/>
      <c r="F317" s="17"/>
      <c r="G317" s="21">
        <f t="shared" si="5"/>
        <v>0</v>
      </c>
      <c r="H317" s="74"/>
    </row>
    <row r="318" spans="1:8" x14ac:dyDescent="0.25">
      <c r="A318" s="74"/>
      <c r="B318" s="74"/>
      <c r="C318" s="13"/>
      <c r="D318" s="66"/>
      <c r="E318" s="17"/>
      <c r="F318" s="17"/>
      <c r="G318" s="21">
        <f t="shared" si="5"/>
        <v>0</v>
      </c>
      <c r="H318" s="74"/>
    </row>
    <row r="319" spans="1:8" x14ac:dyDescent="0.25">
      <c r="A319" s="74"/>
      <c r="B319" s="74"/>
      <c r="C319" s="13"/>
      <c r="D319" s="66"/>
      <c r="E319" s="17"/>
      <c r="F319" s="17"/>
      <c r="G319" s="21">
        <f t="shared" si="5"/>
        <v>0</v>
      </c>
      <c r="H319" s="74"/>
    </row>
    <row r="320" spans="1:8" x14ac:dyDescent="0.25">
      <c r="A320" s="74"/>
      <c r="B320" s="74"/>
      <c r="C320" s="13"/>
      <c r="D320" s="66"/>
      <c r="E320" s="17"/>
      <c r="F320" s="17"/>
      <c r="G320" s="21">
        <f t="shared" si="5"/>
        <v>0</v>
      </c>
      <c r="H320" s="74"/>
    </row>
    <row r="321" spans="1:8" x14ac:dyDescent="0.25">
      <c r="A321" s="74"/>
      <c r="B321" s="74"/>
      <c r="C321" s="13"/>
      <c r="D321" s="66"/>
      <c r="E321" s="17"/>
      <c r="F321" s="17"/>
      <c r="G321" s="21">
        <f t="shared" si="5"/>
        <v>0</v>
      </c>
      <c r="H321" s="74"/>
    </row>
    <row r="322" spans="1:8" x14ac:dyDescent="0.25">
      <c r="A322" s="74"/>
      <c r="B322" s="74"/>
      <c r="C322" s="13"/>
      <c r="D322" s="66"/>
      <c r="E322" s="17"/>
      <c r="F322" s="17"/>
      <c r="G322" s="21">
        <f t="shared" si="5"/>
        <v>0</v>
      </c>
      <c r="H322" s="74"/>
    </row>
    <row r="323" spans="1:8" x14ac:dyDescent="0.25">
      <c r="A323" s="74"/>
      <c r="B323" s="74"/>
      <c r="C323" s="13"/>
      <c r="D323" s="66"/>
      <c r="E323" s="17"/>
      <c r="F323" s="17"/>
      <c r="G323" s="21">
        <f t="shared" si="5"/>
        <v>0</v>
      </c>
      <c r="H323" s="74"/>
    </row>
    <row r="324" spans="1:8" x14ac:dyDescent="0.25">
      <c r="A324" s="74"/>
      <c r="B324" s="74"/>
      <c r="C324" s="13"/>
      <c r="D324" s="66"/>
      <c r="E324" s="17"/>
      <c r="F324" s="17"/>
      <c r="G324" s="21">
        <f t="shared" si="5"/>
        <v>0</v>
      </c>
      <c r="H324" s="74"/>
    </row>
    <row r="325" spans="1:8" x14ac:dyDescent="0.25">
      <c r="A325" s="74"/>
      <c r="B325" s="74"/>
      <c r="C325" s="13"/>
      <c r="D325" s="66"/>
      <c r="E325" s="17"/>
      <c r="F325" s="17"/>
      <c r="G325" s="21">
        <f t="shared" si="5"/>
        <v>0</v>
      </c>
      <c r="H325" s="74"/>
    </row>
    <row r="326" spans="1:8" x14ac:dyDescent="0.25">
      <c r="A326" s="74"/>
      <c r="B326" s="74"/>
      <c r="C326" s="13"/>
      <c r="D326" s="66"/>
      <c r="E326" s="17"/>
      <c r="F326" s="17"/>
      <c r="G326" s="21">
        <f t="shared" si="5"/>
        <v>0</v>
      </c>
      <c r="H326" s="74"/>
    </row>
    <row r="327" spans="1:8" x14ac:dyDescent="0.25">
      <c r="A327" s="74"/>
      <c r="B327" s="74"/>
      <c r="C327" s="13"/>
      <c r="D327" s="66"/>
      <c r="E327" s="17"/>
      <c r="F327" s="17"/>
      <c r="G327" s="21">
        <f t="shared" si="5"/>
        <v>0</v>
      </c>
      <c r="H327" s="74"/>
    </row>
    <row r="328" spans="1:8" x14ac:dyDescent="0.25">
      <c r="A328" s="74"/>
      <c r="B328" s="74"/>
      <c r="C328" s="13"/>
      <c r="D328" s="66"/>
      <c r="E328" s="17"/>
      <c r="F328" s="17"/>
      <c r="G328" s="21">
        <f t="shared" si="5"/>
        <v>0</v>
      </c>
      <c r="H328" s="74"/>
    </row>
    <row r="329" spans="1:8" x14ac:dyDescent="0.25">
      <c r="A329" s="74"/>
      <c r="B329" s="74"/>
      <c r="C329" s="13"/>
      <c r="D329" s="66"/>
      <c r="E329" s="17"/>
      <c r="F329" s="17"/>
      <c r="G329" s="21">
        <f t="shared" si="5"/>
        <v>0</v>
      </c>
      <c r="H329" s="74"/>
    </row>
    <row r="330" spans="1:8" x14ac:dyDescent="0.25">
      <c r="A330" s="74"/>
      <c r="B330" s="74"/>
      <c r="C330" s="13"/>
      <c r="D330" s="66"/>
      <c r="E330" s="17"/>
      <c r="F330" s="17"/>
      <c r="G330" s="21">
        <f t="shared" si="5"/>
        <v>0</v>
      </c>
      <c r="H330" s="74"/>
    </row>
    <row r="331" spans="1:8" x14ac:dyDescent="0.25">
      <c r="A331" s="74"/>
      <c r="B331" s="74"/>
      <c r="C331" s="13"/>
      <c r="D331" s="66"/>
      <c r="E331" s="17"/>
      <c r="F331" s="17"/>
      <c r="G331" s="21">
        <f t="shared" si="5"/>
        <v>0</v>
      </c>
      <c r="H331" s="74"/>
    </row>
    <row r="332" spans="1:8" x14ac:dyDescent="0.25">
      <c r="A332" s="74"/>
      <c r="B332" s="74"/>
      <c r="C332" s="13"/>
      <c r="D332" s="66"/>
      <c r="E332" s="17"/>
      <c r="F332" s="17"/>
      <c r="G332" s="21">
        <f t="shared" si="5"/>
        <v>0</v>
      </c>
      <c r="H332" s="74"/>
    </row>
    <row r="333" spans="1:8" x14ac:dyDescent="0.25">
      <c r="A333" s="74"/>
      <c r="B333" s="74"/>
      <c r="C333" s="13"/>
      <c r="D333" s="66"/>
      <c r="E333" s="17"/>
      <c r="F333" s="17"/>
      <c r="G333" s="21">
        <f t="shared" si="5"/>
        <v>0</v>
      </c>
      <c r="H333" s="74"/>
    </row>
    <row r="334" spans="1:8" x14ac:dyDescent="0.25">
      <c r="A334" s="74"/>
      <c r="B334" s="74"/>
      <c r="C334" s="13"/>
      <c r="D334" s="66"/>
      <c r="E334" s="17"/>
      <c r="F334" s="17"/>
      <c r="G334" s="21">
        <f t="shared" si="5"/>
        <v>0</v>
      </c>
      <c r="H334" s="74"/>
    </row>
    <row r="335" spans="1:8" x14ac:dyDescent="0.25">
      <c r="A335" s="74"/>
      <c r="B335" s="74"/>
      <c r="C335" s="13"/>
      <c r="D335" s="66"/>
      <c r="E335" s="17"/>
      <c r="F335" s="17"/>
      <c r="G335" s="21">
        <f t="shared" si="5"/>
        <v>0</v>
      </c>
      <c r="H335" s="74"/>
    </row>
    <row r="336" spans="1:8" x14ac:dyDescent="0.25">
      <c r="A336" s="74"/>
      <c r="B336" s="74"/>
      <c r="C336" s="13"/>
      <c r="D336" s="66"/>
      <c r="E336" s="17"/>
      <c r="F336" s="17"/>
      <c r="G336" s="21">
        <f t="shared" si="5"/>
        <v>0</v>
      </c>
      <c r="H336" s="74"/>
    </row>
    <row r="337" spans="1:8" x14ac:dyDescent="0.25">
      <c r="A337" s="74"/>
      <c r="B337" s="74"/>
      <c r="C337" s="13"/>
      <c r="D337" s="66"/>
      <c r="E337" s="17"/>
      <c r="F337" s="17"/>
      <c r="G337" s="21">
        <f t="shared" si="5"/>
        <v>0</v>
      </c>
      <c r="H337" s="74"/>
    </row>
    <row r="338" spans="1:8" x14ac:dyDescent="0.25">
      <c r="A338" s="74"/>
      <c r="B338" s="74"/>
      <c r="C338" s="13"/>
      <c r="D338" s="66"/>
      <c r="E338" s="17"/>
      <c r="F338" s="17"/>
      <c r="G338" s="21">
        <f t="shared" si="5"/>
        <v>0</v>
      </c>
      <c r="H338" s="74"/>
    </row>
    <row r="339" spans="1:8" x14ac:dyDescent="0.25">
      <c r="A339" s="74"/>
      <c r="B339" s="74"/>
      <c r="C339" s="13"/>
      <c r="D339" s="66"/>
      <c r="E339" s="17"/>
      <c r="F339" s="17"/>
      <c r="G339" s="21">
        <f t="shared" si="5"/>
        <v>0</v>
      </c>
      <c r="H339" s="74"/>
    </row>
    <row r="340" spans="1:8" x14ac:dyDescent="0.25">
      <c r="A340" s="74"/>
      <c r="B340" s="74"/>
      <c r="C340" s="13"/>
      <c r="D340" s="66"/>
      <c r="E340" s="17"/>
      <c r="F340" s="17"/>
      <c r="G340" s="21">
        <f t="shared" si="5"/>
        <v>0</v>
      </c>
      <c r="H340" s="66"/>
    </row>
    <row r="341" spans="1:8" x14ac:dyDescent="0.25">
      <c r="A341" s="74"/>
      <c r="B341" s="74"/>
      <c r="C341" s="13"/>
      <c r="D341" s="66"/>
      <c r="E341" s="17"/>
      <c r="F341" s="17"/>
      <c r="G341" s="21">
        <f t="shared" si="5"/>
        <v>0</v>
      </c>
      <c r="H341" s="66"/>
    </row>
    <row r="342" spans="1:8" x14ac:dyDescent="0.25">
      <c r="A342" s="74"/>
      <c r="B342" s="74"/>
      <c r="C342" s="13"/>
      <c r="D342" s="66"/>
      <c r="E342" s="17"/>
      <c r="F342" s="17"/>
      <c r="G342" s="21">
        <f t="shared" si="5"/>
        <v>0</v>
      </c>
      <c r="H342" s="66"/>
    </row>
    <row r="343" spans="1:8" x14ac:dyDescent="0.25">
      <c r="A343" s="74"/>
      <c r="B343" s="74"/>
      <c r="C343" s="13"/>
      <c r="D343" s="66"/>
      <c r="E343" s="17"/>
      <c r="F343" s="17"/>
      <c r="G343" s="21">
        <f t="shared" si="5"/>
        <v>0</v>
      </c>
      <c r="H343" s="66"/>
    </row>
    <row r="344" spans="1:8" x14ac:dyDescent="0.25">
      <c r="A344" s="74"/>
      <c r="B344" s="74"/>
      <c r="C344" s="13"/>
      <c r="D344" s="66"/>
      <c r="E344" s="17"/>
      <c r="F344" s="17"/>
      <c r="G344" s="21">
        <f t="shared" si="5"/>
        <v>0</v>
      </c>
      <c r="H344" s="66"/>
    </row>
    <row r="345" spans="1:8" x14ac:dyDescent="0.25">
      <c r="A345" s="74"/>
      <c r="B345" s="74"/>
      <c r="C345" s="13"/>
      <c r="D345" s="66"/>
      <c r="E345" s="17"/>
      <c r="F345" s="17"/>
      <c r="G345" s="21">
        <f t="shared" si="5"/>
        <v>0</v>
      </c>
      <c r="H345" s="66"/>
    </row>
    <row r="346" spans="1:8" x14ac:dyDescent="0.25">
      <c r="A346" s="74"/>
      <c r="B346" s="74"/>
      <c r="C346" s="13"/>
      <c r="D346" s="66"/>
      <c r="E346" s="17"/>
      <c r="F346" s="17"/>
      <c r="G346" s="21">
        <f t="shared" si="5"/>
        <v>0</v>
      </c>
      <c r="H346" s="66"/>
    </row>
    <row r="347" spans="1:8" x14ac:dyDescent="0.25">
      <c r="A347" s="74"/>
      <c r="B347" s="74"/>
      <c r="C347" s="13"/>
      <c r="D347" s="66"/>
      <c r="E347" s="17"/>
      <c r="F347" s="17"/>
      <c r="G347" s="21">
        <f t="shared" si="5"/>
        <v>0</v>
      </c>
      <c r="H347" s="66"/>
    </row>
    <row r="348" spans="1:8" x14ac:dyDescent="0.25">
      <c r="A348" s="74"/>
      <c r="B348" s="74"/>
      <c r="C348" s="13"/>
      <c r="D348" s="66"/>
      <c r="E348" s="17"/>
      <c r="F348" s="17"/>
      <c r="G348" s="21">
        <f t="shared" si="5"/>
        <v>0</v>
      </c>
      <c r="H348" s="66"/>
    </row>
    <row r="349" spans="1:8" x14ac:dyDescent="0.25">
      <c r="A349" s="74"/>
      <c r="B349" s="74"/>
      <c r="C349" s="13"/>
      <c r="D349" s="66"/>
      <c r="E349" s="17"/>
      <c r="F349" s="17"/>
      <c r="G349" s="21">
        <f t="shared" si="5"/>
        <v>0</v>
      </c>
      <c r="H349" s="66"/>
    </row>
    <row r="350" spans="1:8" x14ac:dyDescent="0.25">
      <c r="A350" s="74"/>
      <c r="B350" s="74"/>
      <c r="C350" s="13"/>
      <c r="D350" s="66"/>
      <c r="E350" s="17"/>
      <c r="F350" s="17"/>
      <c r="G350" s="21">
        <f t="shared" si="5"/>
        <v>0</v>
      </c>
      <c r="H350" s="66"/>
    </row>
    <row r="351" spans="1:8" x14ac:dyDescent="0.25">
      <c r="A351" s="74"/>
      <c r="B351" s="74"/>
      <c r="C351" s="13"/>
      <c r="D351" s="66"/>
      <c r="E351" s="17"/>
      <c r="F351" s="17"/>
      <c r="G351" s="21">
        <f t="shared" si="5"/>
        <v>0</v>
      </c>
      <c r="H351" s="66"/>
    </row>
    <row r="352" spans="1:8" x14ac:dyDescent="0.25">
      <c r="A352" s="74"/>
      <c r="B352" s="74"/>
      <c r="C352" s="13"/>
      <c r="D352" s="66"/>
      <c r="E352" s="17"/>
      <c r="F352" s="17"/>
      <c r="G352" s="21">
        <f t="shared" si="5"/>
        <v>0</v>
      </c>
      <c r="H352" s="66"/>
    </row>
    <row r="353" spans="1:8" x14ac:dyDescent="0.25">
      <c r="A353" s="74"/>
      <c r="B353" s="74"/>
      <c r="C353" s="13"/>
      <c r="D353" s="66"/>
      <c r="E353" s="17"/>
      <c r="F353" s="17"/>
      <c r="G353" s="21">
        <f>G352+E353-F353</f>
        <v>0</v>
      </c>
      <c r="H353" s="66"/>
    </row>
    <row r="354" spans="1:8" x14ac:dyDescent="0.25">
      <c r="A354" s="74"/>
      <c r="B354" s="74"/>
      <c r="C354" s="13"/>
      <c r="D354" s="66"/>
      <c r="E354" s="17"/>
      <c r="F354" s="17"/>
      <c r="G354" s="21">
        <f t="shared" si="5"/>
        <v>0</v>
      </c>
      <c r="H354" s="66"/>
    </row>
    <row r="355" spans="1:8" x14ac:dyDescent="0.25">
      <c r="A355" s="74"/>
      <c r="B355" s="74"/>
      <c r="C355" s="13"/>
      <c r="D355" s="66"/>
      <c r="E355" s="17"/>
      <c r="F355" s="17"/>
      <c r="G355" s="21">
        <f t="shared" si="5"/>
        <v>0</v>
      </c>
      <c r="H355" s="66"/>
    </row>
    <row r="356" spans="1:8" x14ac:dyDescent="0.25">
      <c r="A356" s="74"/>
      <c r="B356" s="74"/>
      <c r="C356" s="13"/>
      <c r="D356" s="66"/>
      <c r="E356" s="17"/>
      <c r="F356" s="17"/>
      <c r="G356" s="21">
        <f t="shared" si="5"/>
        <v>0</v>
      </c>
      <c r="H356" s="66"/>
    </row>
    <row r="357" spans="1:8" x14ac:dyDescent="0.25">
      <c r="A357" s="74"/>
      <c r="B357" s="74"/>
      <c r="C357" s="13"/>
      <c r="D357" s="66"/>
      <c r="E357" s="17"/>
      <c r="F357" s="17"/>
      <c r="G357" s="21">
        <f t="shared" si="5"/>
        <v>0</v>
      </c>
      <c r="H357" s="66"/>
    </row>
    <row r="358" spans="1:8" x14ac:dyDescent="0.25">
      <c r="A358" s="74"/>
      <c r="B358" s="74"/>
      <c r="C358" s="13"/>
      <c r="D358" s="66"/>
      <c r="E358" s="17"/>
      <c r="F358" s="17"/>
      <c r="G358" s="21">
        <f t="shared" si="5"/>
        <v>0</v>
      </c>
      <c r="H358" s="66"/>
    </row>
    <row r="359" spans="1:8" x14ac:dyDescent="0.25">
      <c r="A359" s="74"/>
      <c r="B359" s="74"/>
      <c r="C359" s="13"/>
      <c r="D359" s="66"/>
      <c r="E359" s="17"/>
      <c r="F359" s="17"/>
      <c r="G359" s="21">
        <f t="shared" si="5"/>
        <v>0</v>
      </c>
      <c r="H359" s="66"/>
    </row>
    <row r="360" spans="1:8" x14ac:dyDescent="0.25">
      <c r="A360" s="74"/>
      <c r="B360" s="74"/>
      <c r="C360" s="13"/>
      <c r="D360" s="66"/>
      <c r="E360" s="17"/>
      <c r="F360" s="17"/>
      <c r="G360" s="21">
        <f t="shared" si="5"/>
        <v>0</v>
      </c>
      <c r="H360" s="66"/>
    </row>
    <row r="361" spans="1:8" x14ac:dyDescent="0.25">
      <c r="A361" s="74"/>
      <c r="B361" s="74"/>
      <c r="C361" s="13"/>
      <c r="D361" s="66"/>
      <c r="E361" s="17"/>
      <c r="F361" s="17"/>
      <c r="G361" s="21">
        <f t="shared" si="5"/>
        <v>0</v>
      </c>
      <c r="H361" s="66"/>
    </row>
    <row r="362" spans="1:8" x14ac:dyDescent="0.25">
      <c r="A362" s="74"/>
      <c r="B362" s="74"/>
      <c r="C362" s="13"/>
      <c r="D362" s="66"/>
      <c r="E362" s="17"/>
      <c r="F362" s="17"/>
      <c r="G362" s="21">
        <f t="shared" si="5"/>
        <v>0</v>
      </c>
      <c r="H362" s="66"/>
    </row>
    <row r="363" spans="1:8" x14ac:dyDescent="0.25">
      <c r="A363" s="74"/>
      <c r="B363" s="74"/>
      <c r="C363" s="13"/>
      <c r="D363" s="66"/>
      <c r="E363" s="17"/>
      <c r="F363" s="17"/>
      <c r="G363" s="21">
        <f t="shared" si="5"/>
        <v>0</v>
      </c>
      <c r="H363" s="66"/>
    </row>
    <row r="364" spans="1:8" x14ac:dyDescent="0.25">
      <c r="A364" s="74"/>
      <c r="B364" s="74"/>
      <c r="C364" s="13"/>
      <c r="D364" s="66"/>
      <c r="E364" s="17"/>
      <c r="F364" s="17"/>
      <c r="G364" s="21">
        <f t="shared" si="5"/>
        <v>0</v>
      </c>
      <c r="H364" s="66"/>
    </row>
    <row r="365" spans="1:8" x14ac:dyDescent="0.25">
      <c r="A365" s="74"/>
      <c r="B365" s="74"/>
      <c r="C365" s="13"/>
      <c r="D365" s="66"/>
      <c r="E365" s="17"/>
      <c r="F365" s="17"/>
      <c r="G365" s="21">
        <f t="shared" ref="G365:G428" si="6">G364+E365-F365</f>
        <v>0</v>
      </c>
      <c r="H365" s="66"/>
    </row>
    <row r="366" spans="1:8" x14ac:dyDescent="0.25">
      <c r="A366" s="74"/>
      <c r="B366" s="74"/>
      <c r="C366" s="13"/>
      <c r="D366" s="66"/>
      <c r="E366" s="17"/>
      <c r="F366" s="17"/>
      <c r="G366" s="21">
        <f t="shared" si="6"/>
        <v>0</v>
      </c>
      <c r="H366" s="66"/>
    </row>
    <row r="367" spans="1:8" x14ac:dyDescent="0.25">
      <c r="A367" s="74"/>
      <c r="B367" s="74"/>
      <c r="C367" s="13"/>
      <c r="D367" s="66"/>
      <c r="E367" s="17"/>
      <c r="F367" s="17"/>
      <c r="G367" s="21">
        <f t="shared" si="6"/>
        <v>0</v>
      </c>
      <c r="H367" s="66"/>
    </row>
    <row r="368" spans="1:8" x14ac:dyDescent="0.25">
      <c r="A368" s="74"/>
      <c r="B368" s="74"/>
      <c r="C368" s="13"/>
      <c r="D368" s="66"/>
      <c r="E368" s="17"/>
      <c r="F368" s="17"/>
      <c r="G368" s="21">
        <f t="shared" si="6"/>
        <v>0</v>
      </c>
      <c r="H368" s="66"/>
    </row>
    <row r="369" spans="1:8" x14ac:dyDescent="0.25">
      <c r="A369" s="74"/>
      <c r="B369" s="74"/>
      <c r="C369" s="13"/>
      <c r="D369" s="66"/>
      <c r="E369" s="17"/>
      <c r="F369" s="17"/>
      <c r="G369" s="21">
        <f t="shared" si="6"/>
        <v>0</v>
      </c>
      <c r="H369" s="66"/>
    </row>
    <row r="370" spans="1:8" x14ac:dyDescent="0.25">
      <c r="A370" s="74"/>
      <c r="B370" s="74"/>
      <c r="C370" s="13"/>
      <c r="D370" s="66"/>
      <c r="E370" s="17"/>
      <c r="F370" s="17"/>
      <c r="G370" s="21">
        <f t="shared" si="6"/>
        <v>0</v>
      </c>
      <c r="H370" s="66"/>
    </row>
    <row r="371" spans="1:8" x14ac:dyDescent="0.25">
      <c r="A371" s="74"/>
      <c r="B371" s="74"/>
      <c r="C371" s="13"/>
      <c r="D371" s="66"/>
      <c r="E371" s="17"/>
      <c r="F371" s="17"/>
      <c r="G371" s="21">
        <f t="shared" si="6"/>
        <v>0</v>
      </c>
      <c r="H371" s="66"/>
    </row>
    <row r="372" spans="1:8" x14ac:dyDescent="0.25">
      <c r="A372" s="74"/>
      <c r="B372" s="74"/>
      <c r="C372" s="13"/>
      <c r="D372" s="66"/>
      <c r="E372" s="17"/>
      <c r="F372" s="17"/>
      <c r="G372" s="21">
        <f t="shared" si="6"/>
        <v>0</v>
      </c>
      <c r="H372" s="66"/>
    </row>
    <row r="373" spans="1:8" x14ac:dyDescent="0.25">
      <c r="A373" s="74"/>
      <c r="B373" s="74"/>
      <c r="C373" s="13"/>
      <c r="D373" s="66"/>
      <c r="E373" s="17"/>
      <c r="F373" s="17"/>
      <c r="G373" s="21">
        <f t="shared" si="6"/>
        <v>0</v>
      </c>
      <c r="H373" s="66"/>
    </row>
    <row r="374" spans="1:8" x14ac:dyDescent="0.25">
      <c r="A374" s="74"/>
      <c r="B374" s="74"/>
      <c r="C374" s="13"/>
      <c r="D374" s="66"/>
      <c r="E374" s="17"/>
      <c r="F374" s="17"/>
      <c r="G374" s="21">
        <f t="shared" si="6"/>
        <v>0</v>
      </c>
      <c r="H374" s="66"/>
    </row>
    <row r="375" spans="1:8" x14ac:dyDescent="0.25">
      <c r="A375" s="74"/>
      <c r="B375" s="74"/>
      <c r="C375" s="13"/>
      <c r="D375" s="66"/>
      <c r="E375" s="17"/>
      <c r="F375" s="17"/>
      <c r="G375" s="21">
        <f t="shared" si="6"/>
        <v>0</v>
      </c>
      <c r="H375" s="66"/>
    </row>
    <row r="376" spans="1:8" x14ac:dyDescent="0.25">
      <c r="A376" s="74"/>
      <c r="B376" s="74"/>
      <c r="C376" s="13"/>
      <c r="D376" s="66"/>
      <c r="E376" s="17"/>
      <c r="F376" s="17"/>
      <c r="G376" s="21">
        <f t="shared" si="6"/>
        <v>0</v>
      </c>
      <c r="H376" s="66"/>
    </row>
    <row r="377" spans="1:8" x14ac:dyDescent="0.25">
      <c r="A377" s="74"/>
      <c r="B377" s="74"/>
      <c r="C377" s="13"/>
      <c r="D377" s="66"/>
      <c r="E377" s="17"/>
      <c r="F377" s="17"/>
      <c r="G377" s="21">
        <f t="shared" si="6"/>
        <v>0</v>
      </c>
      <c r="H377" s="66"/>
    </row>
    <row r="378" spans="1:8" x14ac:dyDescent="0.25">
      <c r="A378" s="74"/>
      <c r="B378" s="74"/>
      <c r="C378" s="13"/>
      <c r="D378" s="66"/>
      <c r="E378" s="17"/>
      <c r="F378" s="17"/>
      <c r="G378" s="21">
        <f t="shared" si="6"/>
        <v>0</v>
      </c>
      <c r="H378" s="66"/>
    </row>
    <row r="379" spans="1:8" x14ac:dyDescent="0.25">
      <c r="A379" s="74"/>
      <c r="B379" s="74"/>
      <c r="C379" s="13"/>
      <c r="D379" s="66"/>
      <c r="E379" s="17"/>
      <c r="F379" s="17"/>
      <c r="G379" s="21">
        <f t="shared" si="6"/>
        <v>0</v>
      </c>
      <c r="H379" s="66"/>
    </row>
    <row r="380" spans="1:8" x14ac:dyDescent="0.25">
      <c r="A380" s="74"/>
      <c r="B380" s="74"/>
      <c r="C380" s="13"/>
      <c r="D380" s="66"/>
      <c r="E380" s="17"/>
      <c r="F380" s="17"/>
      <c r="G380" s="21">
        <f t="shared" si="6"/>
        <v>0</v>
      </c>
      <c r="H380" s="66"/>
    </row>
    <row r="381" spans="1:8" x14ac:dyDescent="0.25">
      <c r="A381" s="74"/>
      <c r="B381" s="74"/>
      <c r="C381" s="13"/>
      <c r="D381" s="66"/>
      <c r="E381" s="17"/>
      <c r="F381" s="17"/>
      <c r="G381" s="21">
        <f t="shared" si="6"/>
        <v>0</v>
      </c>
      <c r="H381" s="66"/>
    </row>
    <row r="382" spans="1:8" x14ac:dyDescent="0.25">
      <c r="A382" s="74"/>
      <c r="B382" s="74"/>
      <c r="C382" s="13"/>
      <c r="D382" s="66"/>
      <c r="E382" s="17"/>
      <c r="F382" s="17"/>
      <c r="G382" s="21">
        <f t="shared" si="6"/>
        <v>0</v>
      </c>
      <c r="H382" s="66"/>
    </row>
    <row r="383" spans="1:8" x14ac:dyDescent="0.25">
      <c r="A383" s="74"/>
      <c r="B383" s="74"/>
      <c r="C383" s="13"/>
      <c r="D383" s="66"/>
      <c r="E383" s="17"/>
      <c r="F383" s="17"/>
      <c r="G383" s="21">
        <f t="shared" si="6"/>
        <v>0</v>
      </c>
      <c r="H383" s="66"/>
    </row>
    <row r="384" spans="1:8" x14ac:dyDescent="0.25">
      <c r="A384" s="74"/>
      <c r="B384" s="74"/>
      <c r="C384" s="13"/>
      <c r="D384" s="66"/>
      <c r="E384" s="17"/>
      <c r="F384" s="17"/>
      <c r="G384" s="21">
        <f t="shared" si="6"/>
        <v>0</v>
      </c>
      <c r="H384" s="66"/>
    </row>
    <row r="385" spans="1:8" x14ac:dyDescent="0.25">
      <c r="A385" s="74"/>
      <c r="B385" s="74"/>
      <c r="C385" s="13"/>
      <c r="D385" s="66"/>
      <c r="E385" s="17"/>
      <c r="F385" s="17"/>
      <c r="G385" s="21">
        <f t="shared" si="6"/>
        <v>0</v>
      </c>
      <c r="H385" s="66"/>
    </row>
    <row r="386" spans="1:8" x14ac:dyDescent="0.25">
      <c r="A386" s="74"/>
      <c r="B386" s="74"/>
      <c r="C386" s="13"/>
      <c r="D386" s="66"/>
      <c r="E386" s="17"/>
      <c r="F386" s="17"/>
      <c r="G386" s="21">
        <f t="shared" si="6"/>
        <v>0</v>
      </c>
      <c r="H386" s="66"/>
    </row>
    <row r="387" spans="1:8" x14ac:dyDescent="0.25">
      <c r="A387" s="74"/>
      <c r="B387" s="74"/>
      <c r="C387" s="13"/>
      <c r="D387" s="66"/>
      <c r="E387" s="17"/>
      <c r="F387" s="17"/>
      <c r="G387" s="21">
        <f t="shared" si="6"/>
        <v>0</v>
      </c>
      <c r="H387" s="66"/>
    </row>
    <row r="388" spans="1:8" x14ac:dyDescent="0.25">
      <c r="A388" s="74"/>
      <c r="B388" s="74"/>
      <c r="C388" s="13"/>
      <c r="D388" s="66"/>
      <c r="E388" s="17"/>
      <c r="F388" s="17"/>
      <c r="G388" s="21">
        <f t="shared" si="6"/>
        <v>0</v>
      </c>
      <c r="H388" s="66"/>
    </row>
    <row r="389" spans="1:8" x14ac:dyDescent="0.25">
      <c r="A389" s="74"/>
      <c r="B389" s="74"/>
      <c r="C389" s="13"/>
      <c r="D389" s="66"/>
      <c r="E389" s="17"/>
      <c r="F389" s="17"/>
      <c r="G389" s="21">
        <f t="shared" si="6"/>
        <v>0</v>
      </c>
      <c r="H389" s="66"/>
    </row>
    <row r="390" spans="1:8" x14ac:dyDescent="0.25">
      <c r="A390" s="74"/>
      <c r="B390" s="74"/>
      <c r="C390" s="13"/>
      <c r="D390" s="66"/>
      <c r="E390" s="17"/>
      <c r="F390" s="17"/>
      <c r="G390" s="21">
        <f t="shared" si="6"/>
        <v>0</v>
      </c>
      <c r="H390" s="66"/>
    </row>
    <row r="391" spans="1:8" x14ac:dyDescent="0.25">
      <c r="A391" s="74"/>
      <c r="B391" s="74"/>
      <c r="C391" s="13"/>
      <c r="D391" s="66"/>
      <c r="E391" s="17"/>
      <c r="F391" s="17"/>
      <c r="G391" s="21">
        <f t="shared" si="6"/>
        <v>0</v>
      </c>
      <c r="H391" s="66"/>
    </row>
    <row r="392" spans="1:8" x14ac:dyDescent="0.25">
      <c r="A392" s="74"/>
      <c r="B392" s="74"/>
      <c r="C392" s="13"/>
      <c r="D392" s="66"/>
      <c r="E392" s="17"/>
      <c r="F392" s="17"/>
      <c r="G392" s="21">
        <f t="shared" si="6"/>
        <v>0</v>
      </c>
      <c r="H392" s="66"/>
    </row>
    <row r="393" spans="1:8" x14ac:dyDescent="0.25">
      <c r="A393" s="74"/>
      <c r="B393" s="74"/>
      <c r="C393" s="13"/>
      <c r="D393" s="66"/>
      <c r="E393" s="17"/>
      <c r="F393" s="17"/>
      <c r="G393" s="21">
        <f t="shared" si="6"/>
        <v>0</v>
      </c>
      <c r="H393" s="66"/>
    </row>
    <row r="394" spans="1:8" x14ac:dyDescent="0.25">
      <c r="A394" s="74"/>
      <c r="B394" s="74"/>
      <c r="C394" s="13"/>
      <c r="D394" s="66"/>
      <c r="E394" s="17"/>
      <c r="F394" s="17"/>
      <c r="G394" s="21">
        <f t="shared" si="6"/>
        <v>0</v>
      </c>
      <c r="H394" s="66"/>
    </row>
    <row r="395" spans="1:8" x14ac:dyDescent="0.25">
      <c r="A395" s="74"/>
      <c r="B395" s="74"/>
      <c r="C395" s="13"/>
      <c r="D395" s="66"/>
      <c r="E395" s="17"/>
      <c r="F395" s="17"/>
      <c r="G395" s="21">
        <f t="shared" si="6"/>
        <v>0</v>
      </c>
      <c r="H395" s="66"/>
    </row>
    <row r="396" spans="1:8" x14ac:dyDescent="0.25">
      <c r="A396" s="74"/>
      <c r="B396" s="74"/>
      <c r="C396" s="13"/>
      <c r="D396" s="66"/>
      <c r="E396" s="17"/>
      <c r="F396" s="17"/>
      <c r="G396" s="21">
        <f t="shared" si="6"/>
        <v>0</v>
      </c>
      <c r="H396" s="66"/>
    </row>
    <row r="397" spans="1:8" x14ac:dyDescent="0.25">
      <c r="A397" s="74"/>
      <c r="B397" s="74"/>
      <c r="C397" s="13"/>
      <c r="D397" s="66"/>
      <c r="E397" s="17"/>
      <c r="F397" s="17"/>
      <c r="G397" s="21">
        <f t="shared" si="6"/>
        <v>0</v>
      </c>
      <c r="H397" s="66"/>
    </row>
    <row r="398" spans="1:8" x14ac:dyDescent="0.25">
      <c r="A398" s="74"/>
      <c r="B398" s="74"/>
      <c r="C398" s="13"/>
      <c r="D398" s="66"/>
      <c r="E398" s="17"/>
      <c r="F398" s="17"/>
      <c r="G398" s="21">
        <f t="shared" si="6"/>
        <v>0</v>
      </c>
      <c r="H398" s="66"/>
    </row>
    <row r="399" spans="1:8" x14ac:dyDescent="0.25">
      <c r="A399" s="74"/>
      <c r="B399" s="74"/>
      <c r="C399" s="13"/>
      <c r="D399" s="66"/>
      <c r="E399" s="17"/>
      <c r="F399" s="17"/>
      <c r="G399" s="21">
        <f t="shared" si="6"/>
        <v>0</v>
      </c>
      <c r="H399" s="66"/>
    </row>
    <row r="400" spans="1:8" x14ac:dyDescent="0.25">
      <c r="A400" s="74"/>
      <c r="B400" s="74"/>
      <c r="C400" s="13"/>
      <c r="D400" s="66"/>
      <c r="E400" s="17"/>
      <c r="F400" s="17"/>
      <c r="G400" s="21">
        <f t="shared" si="6"/>
        <v>0</v>
      </c>
      <c r="H400" s="66"/>
    </row>
    <row r="401" spans="1:8" x14ac:dyDescent="0.25">
      <c r="A401" s="74"/>
      <c r="B401" s="74"/>
      <c r="C401" s="13"/>
      <c r="D401" s="66"/>
      <c r="E401" s="17"/>
      <c r="F401" s="17"/>
      <c r="G401" s="21">
        <f t="shared" si="6"/>
        <v>0</v>
      </c>
      <c r="H401" s="66"/>
    </row>
    <row r="402" spans="1:8" x14ac:dyDescent="0.25">
      <c r="A402" s="74"/>
      <c r="B402" s="74"/>
      <c r="C402" s="13"/>
      <c r="D402" s="66"/>
      <c r="E402" s="17"/>
      <c r="F402" s="17"/>
      <c r="G402" s="21">
        <f t="shared" si="6"/>
        <v>0</v>
      </c>
      <c r="H402" s="66"/>
    </row>
    <row r="403" spans="1:8" x14ac:dyDescent="0.25">
      <c r="A403" s="74"/>
      <c r="B403" s="74"/>
      <c r="C403" s="13"/>
      <c r="D403" s="66"/>
      <c r="E403" s="17"/>
      <c r="F403" s="17"/>
      <c r="G403" s="21">
        <f t="shared" si="6"/>
        <v>0</v>
      </c>
      <c r="H403" s="66"/>
    </row>
    <row r="404" spans="1:8" x14ac:dyDescent="0.25">
      <c r="A404" s="74"/>
      <c r="B404" s="74"/>
      <c r="C404" s="13"/>
      <c r="D404" s="66"/>
      <c r="E404" s="17"/>
      <c r="F404" s="17"/>
      <c r="G404" s="21">
        <f t="shared" si="6"/>
        <v>0</v>
      </c>
      <c r="H404" s="66"/>
    </row>
    <row r="405" spans="1:8" x14ac:dyDescent="0.25">
      <c r="A405" s="74"/>
      <c r="B405" s="74"/>
      <c r="C405" s="13"/>
      <c r="D405" s="66"/>
      <c r="E405" s="17"/>
      <c r="F405" s="17"/>
      <c r="G405" s="21">
        <f t="shared" si="6"/>
        <v>0</v>
      </c>
      <c r="H405" s="66"/>
    </row>
    <row r="406" spans="1:8" x14ac:dyDescent="0.25">
      <c r="A406" s="74"/>
      <c r="B406" s="74"/>
      <c r="C406" s="13"/>
      <c r="D406" s="66"/>
      <c r="E406" s="17"/>
      <c r="F406" s="17"/>
      <c r="G406" s="21">
        <f t="shared" si="6"/>
        <v>0</v>
      </c>
      <c r="H406" s="66"/>
    </row>
    <row r="407" spans="1:8" x14ac:dyDescent="0.25">
      <c r="A407" s="74"/>
      <c r="B407" s="74"/>
      <c r="C407" s="13"/>
      <c r="D407" s="66"/>
      <c r="E407" s="17"/>
      <c r="F407" s="17"/>
      <c r="G407" s="21">
        <f t="shared" si="6"/>
        <v>0</v>
      </c>
      <c r="H407" s="66"/>
    </row>
    <row r="408" spans="1:8" x14ac:dyDescent="0.25">
      <c r="A408" s="74"/>
      <c r="B408" s="74"/>
      <c r="C408" s="13"/>
      <c r="D408" s="66"/>
      <c r="E408" s="17"/>
      <c r="F408" s="17"/>
      <c r="G408" s="21">
        <f t="shared" si="6"/>
        <v>0</v>
      </c>
      <c r="H408" s="66"/>
    </row>
    <row r="409" spans="1:8" x14ac:dyDescent="0.25">
      <c r="A409" s="74"/>
      <c r="B409" s="74"/>
      <c r="C409" s="13"/>
      <c r="D409" s="66"/>
      <c r="E409" s="17"/>
      <c r="F409" s="17"/>
      <c r="G409" s="21">
        <f t="shared" si="6"/>
        <v>0</v>
      </c>
      <c r="H409" s="66"/>
    </row>
    <row r="410" spans="1:8" x14ac:dyDescent="0.25">
      <c r="A410" s="74"/>
      <c r="B410" s="74"/>
      <c r="C410" s="13"/>
      <c r="D410" s="66"/>
      <c r="E410" s="17"/>
      <c r="F410" s="17"/>
      <c r="G410" s="21">
        <f t="shared" si="6"/>
        <v>0</v>
      </c>
      <c r="H410" s="66"/>
    </row>
    <row r="411" spans="1:8" x14ac:dyDescent="0.25">
      <c r="A411" s="74"/>
      <c r="B411" s="74"/>
      <c r="C411" s="13"/>
      <c r="D411" s="66"/>
      <c r="E411" s="17"/>
      <c r="F411" s="17"/>
      <c r="G411" s="21">
        <f t="shared" si="6"/>
        <v>0</v>
      </c>
      <c r="H411" s="66"/>
    </row>
    <row r="412" spans="1:8" x14ac:dyDescent="0.25">
      <c r="A412" s="74"/>
      <c r="B412" s="74"/>
      <c r="C412" s="13"/>
      <c r="D412" s="66"/>
      <c r="E412" s="17"/>
      <c r="F412" s="17"/>
      <c r="G412" s="21">
        <f t="shared" si="6"/>
        <v>0</v>
      </c>
      <c r="H412" s="66"/>
    </row>
    <row r="413" spans="1:8" x14ac:dyDescent="0.25">
      <c r="A413" s="74"/>
      <c r="B413" s="74"/>
      <c r="C413" s="13"/>
      <c r="D413" s="66"/>
      <c r="E413" s="17"/>
      <c r="F413" s="17"/>
      <c r="G413" s="21">
        <f t="shared" si="6"/>
        <v>0</v>
      </c>
      <c r="H413" s="66"/>
    </row>
    <row r="414" spans="1:8" x14ac:dyDescent="0.25">
      <c r="A414" s="74"/>
      <c r="B414" s="74"/>
      <c r="C414" s="13"/>
      <c r="D414" s="66"/>
      <c r="E414" s="17"/>
      <c r="F414" s="17"/>
      <c r="G414" s="21">
        <f t="shared" si="6"/>
        <v>0</v>
      </c>
      <c r="H414" s="66"/>
    </row>
    <row r="415" spans="1:8" x14ac:dyDescent="0.25">
      <c r="A415" s="74"/>
      <c r="B415" s="74"/>
      <c r="C415" s="13"/>
      <c r="D415" s="66"/>
      <c r="E415" s="17"/>
      <c r="F415" s="17"/>
      <c r="G415" s="21">
        <f t="shared" si="6"/>
        <v>0</v>
      </c>
      <c r="H415" s="66"/>
    </row>
    <row r="416" spans="1:8" x14ac:dyDescent="0.25">
      <c r="A416" s="74"/>
      <c r="B416" s="74"/>
      <c r="C416" s="13"/>
      <c r="D416" s="66"/>
      <c r="E416" s="17"/>
      <c r="F416" s="17"/>
      <c r="G416" s="21">
        <f t="shared" si="6"/>
        <v>0</v>
      </c>
      <c r="H416" s="66"/>
    </row>
    <row r="417" spans="1:8" x14ac:dyDescent="0.25">
      <c r="A417" s="74"/>
      <c r="B417" s="74"/>
      <c r="C417" s="13"/>
      <c r="D417" s="66"/>
      <c r="E417" s="17"/>
      <c r="F417" s="17"/>
      <c r="G417" s="21">
        <f t="shared" si="6"/>
        <v>0</v>
      </c>
      <c r="H417" s="66"/>
    </row>
    <row r="418" spans="1:8" x14ac:dyDescent="0.25">
      <c r="A418" s="74"/>
      <c r="B418" s="74"/>
      <c r="C418" s="13"/>
      <c r="D418" s="66"/>
      <c r="E418" s="17"/>
      <c r="F418" s="17"/>
      <c r="G418" s="21">
        <f t="shared" si="6"/>
        <v>0</v>
      </c>
      <c r="H418" s="66"/>
    </row>
    <row r="419" spans="1:8" x14ac:dyDescent="0.25">
      <c r="A419" s="74"/>
      <c r="B419" s="74"/>
      <c r="C419" s="13"/>
      <c r="D419" s="66"/>
      <c r="E419" s="17"/>
      <c r="F419" s="17"/>
      <c r="G419" s="21">
        <f t="shared" si="6"/>
        <v>0</v>
      </c>
      <c r="H419" s="66"/>
    </row>
    <row r="420" spans="1:8" x14ac:dyDescent="0.25">
      <c r="A420" s="74"/>
      <c r="B420" s="74"/>
      <c r="C420" s="13"/>
      <c r="D420" s="66"/>
      <c r="E420" s="17"/>
      <c r="F420" s="17"/>
      <c r="G420" s="21">
        <f t="shared" si="6"/>
        <v>0</v>
      </c>
      <c r="H420" s="66"/>
    </row>
    <row r="421" spans="1:8" x14ac:dyDescent="0.25">
      <c r="A421" s="74"/>
      <c r="B421" s="74"/>
      <c r="C421" s="13"/>
      <c r="D421" s="66"/>
      <c r="E421" s="17"/>
      <c r="F421" s="17"/>
      <c r="G421" s="21">
        <f t="shared" si="6"/>
        <v>0</v>
      </c>
      <c r="H421" s="66"/>
    </row>
    <row r="422" spans="1:8" x14ac:dyDescent="0.25">
      <c r="A422" s="74"/>
      <c r="B422" s="74"/>
      <c r="C422" s="13"/>
      <c r="D422" s="66"/>
      <c r="E422" s="17"/>
      <c r="F422" s="17"/>
      <c r="G422" s="21">
        <f t="shared" si="6"/>
        <v>0</v>
      </c>
      <c r="H422" s="66"/>
    </row>
    <row r="423" spans="1:8" x14ac:dyDescent="0.25">
      <c r="A423" s="74"/>
      <c r="B423" s="74"/>
      <c r="C423" s="13"/>
      <c r="D423" s="66"/>
      <c r="E423" s="17"/>
      <c r="F423" s="17"/>
      <c r="G423" s="21">
        <f t="shared" si="6"/>
        <v>0</v>
      </c>
      <c r="H423" s="66"/>
    </row>
    <row r="424" spans="1:8" x14ac:dyDescent="0.25">
      <c r="A424" s="74"/>
      <c r="B424" s="74"/>
      <c r="C424" s="13"/>
      <c r="D424" s="66"/>
      <c r="E424" s="17"/>
      <c r="F424" s="17"/>
      <c r="G424" s="21">
        <f t="shared" si="6"/>
        <v>0</v>
      </c>
      <c r="H424" s="66"/>
    </row>
    <row r="425" spans="1:8" x14ac:dyDescent="0.25">
      <c r="A425" s="74"/>
      <c r="B425" s="74"/>
      <c r="C425" s="13"/>
      <c r="D425" s="66"/>
      <c r="E425" s="17"/>
      <c r="F425" s="17"/>
      <c r="G425" s="21">
        <f t="shared" si="6"/>
        <v>0</v>
      </c>
      <c r="H425" s="66"/>
    </row>
    <row r="426" spans="1:8" x14ac:dyDescent="0.25">
      <c r="A426" s="74"/>
      <c r="B426" s="74"/>
      <c r="C426" s="13"/>
      <c r="D426" s="66"/>
      <c r="E426" s="17"/>
      <c r="F426" s="17"/>
      <c r="G426" s="21">
        <f t="shared" si="6"/>
        <v>0</v>
      </c>
      <c r="H426" s="66"/>
    </row>
    <row r="427" spans="1:8" x14ac:dyDescent="0.25">
      <c r="A427" s="74"/>
      <c r="B427" s="74"/>
      <c r="C427" s="13"/>
      <c r="D427" s="66"/>
      <c r="E427" s="17"/>
      <c r="F427" s="17"/>
      <c r="G427" s="21">
        <f t="shared" si="6"/>
        <v>0</v>
      </c>
      <c r="H427" s="66"/>
    </row>
    <row r="428" spans="1:8" x14ac:dyDescent="0.25">
      <c r="A428" s="74"/>
      <c r="B428" s="74"/>
      <c r="C428" s="13"/>
      <c r="D428" s="66"/>
      <c r="E428" s="17"/>
      <c r="F428" s="17"/>
      <c r="G428" s="21">
        <f t="shared" si="6"/>
        <v>0</v>
      </c>
      <c r="H428" s="66"/>
    </row>
    <row r="429" spans="1:8" x14ac:dyDescent="0.25">
      <c r="A429" s="74"/>
      <c r="B429" s="74"/>
      <c r="C429" s="13"/>
      <c r="D429" s="66"/>
      <c r="E429" s="17"/>
      <c r="F429" s="17"/>
      <c r="G429" s="21">
        <f t="shared" ref="G429:G492" si="7">G428+E429-F429</f>
        <v>0</v>
      </c>
      <c r="H429" s="66"/>
    </row>
    <row r="430" spans="1:8" x14ac:dyDescent="0.25">
      <c r="A430" s="74"/>
      <c r="B430" s="74"/>
      <c r="C430" s="13"/>
      <c r="D430" s="66"/>
      <c r="E430" s="17"/>
      <c r="F430" s="17"/>
      <c r="G430" s="21">
        <f t="shared" si="7"/>
        <v>0</v>
      </c>
      <c r="H430" s="66"/>
    </row>
    <row r="431" spans="1:8" x14ac:dyDescent="0.25">
      <c r="A431" s="74"/>
      <c r="B431" s="74"/>
      <c r="C431" s="13"/>
      <c r="D431" s="66"/>
      <c r="E431" s="17"/>
      <c r="F431" s="17"/>
      <c r="G431" s="21">
        <f t="shared" si="7"/>
        <v>0</v>
      </c>
      <c r="H431" s="66"/>
    </row>
    <row r="432" spans="1:8" x14ac:dyDescent="0.25">
      <c r="A432" s="74"/>
      <c r="B432" s="74"/>
      <c r="C432" s="13"/>
      <c r="D432" s="66"/>
      <c r="E432" s="17"/>
      <c r="F432" s="17"/>
      <c r="G432" s="21">
        <f t="shared" si="7"/>
        <v>0</v>
      </c>
      <c r="H432" s="66"/>
    </row>
    <row r="433" spans="1:8" x14ac:dyDescent="0.25">
      <c r="A433" s="74"/>
      <c r="B433" s="74"/>
      <c r="C433" s="13"/>
      <c r="D433" s="66"/>
      <c r="E433" s="17"/>
      <c r="F433" s="17"/>
      <c r="G433" s="21">
        <f t="shared" si="7"/>
        <v>0</v>
      </c>
      <c r="H433" s="66"/>
    </row>
    <row r="434" spans="1:8" x14ac:dyDescent="0.25">
      <c r="A434" s="74"/>
      <c r="B434" s="74"/>
      <c r="C434" s="13"/>
      <c r="D434" s="66"/>
      <c r="E434" s="17"/>
      <c r="F434" s="17"/>
      <c r="G434" s="21">
        <f t="shared" si="7"/>
        <v>0</v>
      </c>
      <c r="H434" s="66"/>
    </row>
    <row r="435" spans="1:8" x14ac:dyDescent="0.25">
      <c r="A435" s="74"/>
      <c r="B435" s="74"/>
      <c r="C435" s="13"/>
      <c r="D435" s="66"/>
      <c r="E435" s="17"/>
      <c r="F435" s="17"/>
      <c r="G435" s="21">
        <f t="shared" si="7"/>
        <v>0</v>
      </c>
      <c r="H435" s="66"/>
    </row>
    <row r="436" spans="1:8" x14ac:dyDescent="0.25">
      <c r="A436" s="74"/>
      <c r="B436" s="74"/>
      <c r="C436" s="13"/>
      <c r="D436" s="66"/>
      <c r="E436" s="17"/>
      <c r="F436" s="17"/>
      <c r="G436" s="21">
        <f t="shared" si="7"/>
        <v>0</v>
      </c>
      <c r="H436" s="66"/>
    </row>
    <row r="437" spans="1:8" x14ac:dyDescent="0.25">
      <c r="A437" s="74"/>
      <c r="B437" s="74"/>
      <c r="C437" s="13"/>
      <c r="D437" s="66"/>
      <c r="E437" s="17"/>
      <c r="F437" s="17"/>
      <c r="G437" s="21">
        <f t="shared" si="7"/>
        <v>0</v>
      </c>
      <c r="H437" s="66"/>
    </row>
    <row r="438" spans="1:8" x14ac:dyDescent="0.25">
      <c r="A438" s="74"/>
      <c r="B438" s="74"/>
      <c r="C438" s="13"/>
      <c r="D438" s="66"/>
      <c r="E438" s="17"/>
      <c r="F438" s="17"/>
      <c r="G438" s="21">
        <f t="shared" si="7"/>
        <v>0</v>
      </c>
      <c r="H438" s="66"/>
    </row>
    <row r="439" spans="1:8" x14ac:dyDescent="0.25">
      <c r="A439" s="74"/>
      <c r="B439" s="74"/>
      <c r="C439" s="13"/>
      <c r="D439" s="66"/>
      <c r="E439" s="17"/>
      <c r="F439" s="17"/>
      <c r="G439" s="21">
        <f t="shared" si="7"/>
        <v>0</v>
      </c>
      <c r="H439" s="66"/>
    </row>
    <row r="440" spans="1:8" x14ac:dyDescent="0.25">
      <c r="A440" s="74"/>
      <c r="B440" s="74"/>
      <c r="C440" s="13"/>
      <c r="D440" s="66"/>
      <c r="E440" s="17"/>
      <c r="F440" s="17"/>
      <c r="G440" s="21">
        <f t="shared" si="7"/>
        <v>0</v>
      </c>
      <c r="H440" s="66"/>
    </row>
    <row r="441" spans="1:8" x14ac:dyDescent="0.25">
      <c r="A441" s="74"/>
      <c r="B441" s="74"/>
      <c r="C441" s="13"/>
      <c r="D441" s="66"/>
      <c r="E441" s="17"/>
      <c r="F441" s="17"/>
      <c r="G441" s="21">
        <f t="shared" si="7"/>
        <v>0</v>
      </c>
      <c r="H441" s="66"/>
    </row>
    <row r="442" spans="1:8" x14ac:dyDescent="0.25">
      <c r="A442" s="74"/>
      <c r="B442" s="74"/>
      <c r="C442" s="13"/>
      <c r="D442" s="66"/>
      <c r="E442" s="17"/>
      <c r="F442" s="17"/>
      <c r="G442" s="21">
        <f t="shared" si="7"/>
        <v>0</v>
      </c>
      <c r="H442" s="66"/>
    </row>
    <row r="443" spans="1:8" x14ac:dyDescent="0.25">
      <c r="A443" s="74"/>
      <c r="B443" s="74"/>
      <c r="C443" s="13"/>
      <c r="D443" s="66"/>
      <c r="E443" s="17"/>
      <c r="F443" s="17"/>
      <c r="G443" s="21">
        <f t="shared" si="7"/>
        <v>0</v>
      </c>
      <c r="H443" s="66"/>
    </row>
    <row r="444" spans="1:8" x14ac:dyDescent="0.25">
      <c r="A444" s="74"/>
      <c r="B444" s="74"/>
      <c r="C444" s="13"/>
      <c r="D444" s="66"/>
      <c r="E444" s="17"/>
      <c r="F444" s="17"/>
      <c r="G444" s="21">
        <f t="shared" si="7"/>
        <v>0</v>
      </c>
      <c r="H444" s="66"/>
    </row>
    <row r="445" spans="1:8" x14ac:dyDescent="0.25">
      <c r="A445" s="74"/>
      <c r="B445" s="74"/>
      <c r="C445" s="13"/>
      <c r="D445" s="66"/>
      <c r="E445" s="17"/>
      <c r="F445" s="17"/>
      <c r="G445" s="21">
        <f t="shared" si="7"/>
        <v>0</v>
      </c>
      <c r="H445" s="66"/>
    </row>
    <row r="446" spans="1:8" x14ac:dyDescent="0.25">
      <c r="A446" s="74"/>
      <c r="B446" s="74"/>
      <c r="C446" s="13"/>
      <c r="D446" s="66"/>
      <c r="E446" s="17"/>
      <c r="F446" s="17"/>
      <c r="G446" s="21">
        <f t="shared" si="7"/>
        <v>0</v>
      </c>
      <c r="H446" s="66"/>
    </row>
    <row r="447" spans="1:8" x14ac:dyDescent="0.25">
      <c r="A447" s="74"/>
      <c r="B447" s="74"/>
      <c r="C447" s="13"/>
      <c r="D447" s="66"/>
      <c r="E447" s="17"/>
      <c r="F447" s="17"/>
      <c r="G447" s="21">
        <f t="shared" si="7"/>
        <v>0</v>
      </c>
      <c r="H447" s="66"/>
    </row>
    <row r="448" spans="1:8" x14ac:dyDescent="0.25">
      <c r="A448" s="74"/>
      <c r="B448" s="74"/>
      <c r="C448" s="13"/>
      <c r="D448" s="66"/>
      <c r="E448" s="17"/>
      <c r="F448" s="17"/>
      <c r="G448" s="21">
        <f t="shared" si="7"/>
        <v>0</v>
      </c>
      <c r="H448" s="66"/>
    </row>
    <row r="449" spans="1:8" x14ac:dyDescent="0.25">
      <c r="A449" s="74"/>
      <c r="B449" s="74"/>
      <c r="C449" s="13"/>
      <c r="D449" s="66"/>
      <c r="E449" s="17"/>
      <c r="F449" s="17"/>
      <c r="G449" s="21">
        <f t="shared" si="7"/>
        <v>0</v>
      </c>
      <c r="H449" s="66"/>
    </row>
    <row r="450" spans="1:8" x14ac:dyDescent="0.25">
      <c r="A450" s="74"/>
      <c r="B450" s="74"/>
      <c r="C450" s="13"/>
      <c r="D450" s="66"/>
      <c r="E450" s="17"/>
      <c r="F450" s="17"/>
      <c r="G450" s="21">
        <f t="shared" si="7"/>
        <v>0</v>
      </c>
      <c r="H450" s="66"/>
    </row>
    <row r="451" spans="1:8" x14ac:dyDescent="0.25">
      <c r="A451" s="74"/>
      <c r="B451" s="74"/>
      <c r="C451" s="13"/>
      <c r="D451" s="66"/>
      <c r="E451" s="17"/>
      <c r="F451" s="17"/>
      <c r="G451" s="21">
        <f t="shared" si="7"/>
        <v>0</v>
      </c>
      <c r="H451" s="66"/>
    </row>
    <row r="452" spans="1:8" x14ac:dyDescent="0.25">
      <c r="A452" s="74"/>
      <c r="B452" s="74"/>
      <c r="C452" s="13"/>
      <c r="D452" s="66"/>
      <c r="E452" s="17"/>
      <c r="F452" s="17"/>
      <c r="G452" s="21">
        <f t="shared" si="7"/>
        <v>0</v>
      </c>
      <c r="H452" s="66"/>
    </row>
    <row r="453" spans="1:8" x14ac:dyDescent="0.25">
      <c r="A453" s="74"/>
      <c r="B453" s="74"/>
      <c r="C453" s="13"/>
      <c r="D453" s="66"/>
      <c r="E453" s="17"/>
      <c r="F453" s="17"/>
      <c r="G453" s="21">
        <f t="shared" si="7"/>
        <v>0</v>
      </c>
      <c r="H453" s="66"/>
    </row>
    <row r="454" spans="1:8" x14ac:dyDescent="0.25">
      <c r="A454" s="74"/>
      <c r="B454" s="74"/>
      <c r="C454" s="13"/>
      <c r="D454" s="66"/>
      <c r="E454" s="17"/>
      <c r="F454" s="17"/>
      <c r="G454" s="21">
        <f t="shared" si="7"/>
        <v>0</v>
      </c>
      <c r="H454" s="66"/>
    </row>
    <row r="455" spans="1:8" x14ac:dyDescent="0.25">
      <c r="A455" s="74"/>
      <c r="B455" s="74"/>
      <c r="C455" s="13"/>
      <c r="D455" s="66"/>
      <c r="E455" s="17"/>
      <c r="F455" s="17"/>
      <c r="G455" s="21">
        <f t="shared" si="7"/>
        <v>0</v>
      </c>
      <c r="H455" s="66"/>
    </row>
    <row r="456" spans="1:8" x14ac:dyDescent="0.25">
      <c r="A456" s="74"/>
      <c r="B456" s="74"/>
      <c r="C456" s="13"/>
      <c r="D456" s="66"/>
      <c r="E456" s="17"/>
      <c r="F456" s="17"/>
      <c r="G456" s="21">
        <f t="shared" si="7"/>
        <v>0</v>
      </c>
      <c r="H456" s="66"/>
    </row>
    <row r="457" spans="1:8" x14ac:dyDescent="0.25">
      <c r="A457" s="74"/>
      <c r="B457" s="74"/>
      <c r="C457" s="13"/>
      <c r="D457" s="66"/>
      <c r="E457" s="17"/>
      <c r="F457" s="17"/>
      <c r="G457" s="21">
        <f t="shared" si="7"/>
        <v>0</v>
      </c>
      <c r="H457" s="66"/>
    </row>
    <row r="458" spans="1:8" x14ac:dyDescent="0.25">
      <c r="A458" s="74"/>
      <c r="B458" s="74"/>
      <c r="C458" s="13"/>
      <c r="D458" s="66"/>
      <c r="E458" s="17"/>
      <c r="F458" s="17"/>
      <c r="G458" s="21">
        <f t="shared" si="7"/>
        <v>0</v>
      </c>
      <c r="H458" s="66"/>
    </row>
    <row r="459" spans="1:8" x14ac:dyDescent="0.25">
      <c r="A459" s="74"/>
      <c r="B459" s="74"/>
      <c r="C459" s="13"/>
      <c r="D459" s="66"/>
      <c r="E459" s="17"/>
      <c r="F459" s="17"/>
      <c r="G459" s="21">
        <f t="shared" si="7"/>
        <v>0</v>
      </c>
      <c r="H459" s="66"/>
    </row>
    <row r="460" spans="1:8" x14ac:dyDescent="0.25">
      <c r="A460" s="74"/>
      <c r="B460" s="74"/>
      <c r="C460" s="13"/>
      <c r="D460" s="66"/>
      <c r="E460" s="17"/>
      <c r="F460" s="17"/>
      <c r="G460" s="21">
        <f t="shared" si="7"/>
        <v>0</v>
      </c>
      <c r="H460" s="66"/>
    </row>
    <row r="461" spans="1:8" x14ac:dyDescent="0.25">
      <c r="A461" s="74"/>
      <c r="B461" s="74"/>
      <c r="C461" s="13"/>
      <c r="D461" s="66"/>
      <c r="E461" s="17"/>
      <c r="F461" s="17"/>
      <c r="G461" s="21">
        <f t="shared" si="7"/>
        <v>0</v>
      </c>
      <c r="H461" s="66"/>
    </row>
    <row r="462" spans="1:8" x14ac:dyDescent="0.25">
      <c r="A462" s="74"/>
      <c r="B462" s="74"/>
      <c r="C462" s="13"/>
      <c r="D462" s="66"/>
      <c r="E462" s="17"/>
      <c r="F462" s="17"/>
      <c r="G462" s="21">
        <f t="shared" si="7"/>
        <v>0</v>
      </c>
      <c r="H462" s="66"/>
    </row>
    <row r="463" spans="1:8" x14ac:dyDescent="0.25">
      <c r="A463" s="74"/>
      <c r="B463" s="74"/>
      <c r="C463" s="13"/>
      <c r="D463" s="66"/>
      <c r="E463" s="17"/>
      <c r="F463" s="17"/>
      <c r="G463" s="21">
        <f t="shared" si="7"/>
        <v>0</v>
      </c>
      <c r="H463" s="66"/>
    </row>
    <row r="464" spans="1:8" x14ac:dyDescent="0.25">
      <c r="A464" s="74"/>
      <c r="B464" s="74"/>
      <c r="C464" s="13"/>
      <c r="D464" s="66"/>
      <c r="E464" s="17"/>
      <c r="F464" s="17"/>
      <c r="G464" s="21">
        <f t="shared" si="7"/>
        <v>0</v>
      </c>
      <c r="H464" s="66"/>
    </row>
    <row r="465" spans="1:8" x14ac:dyDescent="0.25">
      <c r="A465" s="74"/>
      <c r="B465" s="74"/>
      <c r="C465" s="13"/>
      <c r="D465" s="66"/>
      <c r="E465" s="17"/>
      <c r="F465" s="17"/>
      <c r="G465" s="21">
        <f t="shared" si="7"/>
        <v>0</v>
      </c>
      <c r="H465" s="66"/>
    </row>
    <row r="466" spans="1:8" x14ac:dyDescent="0.25">
      <c r="A466" s="74"/>
      <c r="B466" s="74"/>
      <c r="C466" s="13"/>
      <c r="D466" s="66"/>
      <c r="E466" s="17"/>
      <c r="F466" s="17"/>
      <c r="G466" s="21">
        <f t="shared" si="7"/>
        <v>0</v>
      </c>
      <c r="H466" s="66"/>
    </row>
    <row r="467" spans="1:8" x14ac:dyDescent="0.25">
      <c r="A467" s="74"/>
      <c r="B467" s="74"/>
      <c r="C467" s="13"/>
      <c r="D467" s="66"/>
      <c r="E467" s="17"/>
      <c r="F467" s="17"/>
      <c r="G467" s="21">
        <f t="shared" si="7"/>
        <v>0</v>
      </c>
      <c r="H467" s="66"/>
    </row>
    <row r="468" spans="1:8" x14ac:dyDescent="0.25">
      <c r="A468" s="74"/>
      <c r="B468" s="74"/>
      <c r="C468" s="13"/>
      <c r="D468" s="66"/>
      <c r="E468" s="17"/>
      <c r="F468" s="17"/>
      <c r="G468" s="21">
        <f t="shared" si="7"/>
        <v>0</v>
      </c>
      <c r="H468" s="66"/>
    </row>
    <row r="469" spans="1:8" x14ac:dyDescent="0.25">
      <c r="A469" s="74"/>
      <c r="B469" s="74"/>
      <c r="C469" s="13"/>
      <c r="D469" s="66"/>
      <c r="E469" s="17"/>
      <c r="F469" s="17"/>
      <c r="G469" s="21">
        <f t="shared" si="7"/>
        <v>0</v>
      </c>
      <c r="H469" s="66"/>
    </row>
    <row r="470" spans="1:8" x14ac:dyDescent="0.25">
      <c r="A470" s="74"/>
      <c r="B470" s="74"/>
      <c r="C470" s="13"/>
      <c r="D470" s="66"/>
      <c r="E470" s="17"/>
      <c r="F470" s="17"/>
      <c r="G470" s="21">
        <f t="shared" si="7"/>
        <v>0</v>
      </c>
      <c r="H470" s="66"/>
    </row>
    <row r="471" spans="1:8" x14ac:dyDescent="0.25">
      <c r="A471" s="74"/>
      <c r="B471" s="74"/>
      <c r="C471" s="13"/>
      <c r="D471" s="66"/>
      <c r="E471" s="17"/>
      <c r="F471" s="17"/>
      <c r="G471" s="21">
        <f t="shared" si="7"/>
        <v>0</v>
      </c>
      <c r="H471" s="66"/>
    </row>
    <row r="472" spans="1:8" x14ac:dyDescent="0.25">
      <c r="A472" s="74"/>
      <c r="B472" s="74"/>
      <c r="C472" s="13"/>
      <c r="D472" s="66"/>
      <c r="E472" s="17"/>
      <c r="F472" s="17"/>
      <c r="G472" s="21">
        <f t="shared" si="7"/>
        <v>0</v>
      </c>
      <c r="H472" s="66"/>
    </row>
    <row r="473" spans="1:8" x14ac:dyDescent="0.25">
      <c r="A473" s="74"/>
      <c r="B473" s="74"/>
      <c r="C473" s="13"/>
      <c r="D473" s="66"/>
      <c r="E473" s="17"/>
      <c r="F473" s="17"/>
      <c r="G473" s="21">
        <f t="shared" si="7"/>
        <v>0</v>
      </c>
      <c r="H473" s="66"/>
    </row>
    <row r="474" spans="1:8" x14ac:dyDescent="0.25">
      <c r="A474" s="74"/>
      <c r="B474" s="74"/>
      <c r="C474" s="13"/>
      <c r="D474" s="66"/>
      <c r="E474" s="17"/>
      <c r="F474" s="17"/>
      <c r="G474" s="21">
        <f t="shared" si="7"/>
        <v>0</v>
      </c>
      <c r="H474" s="66"/>
    </row>
    <row r="475" spans="1:8" x14ac:dyDescent="0.25">
      <c r="A475" s="74"/>
      <c r="B475" s="74"/>
      <c r="C475" s="13"/>
      <c r="D475" s="66"/>
      <c r="E475" s="17"/>
      <c r="F475" s="17"/>
      <c r="G475" s="21">
        <f t="shared" si="7"/>
        <v>0</v>
      </c>
      <c r="H475" s="66"/>
    </row>
    <row r="476" spans="1:8" x14ac:dyDescent="0.25">
      <c r="A476" s="74"/>
      <c r="B476" s="74"/>
      <c r="C476" s="13"/>
      <c r="D476" s="66"/>
      <c r="E476" s="17"/>
      <c r="F476" s="17"/>
      <c r="G476" s="21">
        <f t="shared" si="7"/>
        <v>0</v>
      </c>
      <c r="H476" s="66"/>
    </row>
    <row r="477" spans="1:8" x14ac:dyDescent="0.25">
      <c r="A477" s="74"/>
      <c r="B477" s="74"/>
      <c r="C477" s="13"/>
      <c r="D477" s="66"/>
      <c r="E477" s="17"/>
      <c r="F477" s="17"/>
      <c r="G477" s="21">
        <f t="shared" si="7"/>
        <v>0</v>
      </c>
      <c r="H477" s="66"/>
    </row>
    <row r="478" spans="1:8" x14ac:dyDescent="0.25">
      <c r="A478" s="74"/>
      <c r="B478" s="74"/>
      <c r="C478" s="13"/>
      <c r="D478" s="66"/>
      <c r="E478" s="17"/>
      <c r="F478" s="17"/>
      <c r="G478" s="21">
        <f t="shared" si="7"/>
        <v>0</v>
      </c>
      <c r="H478" s="66"/>
    </row>
    <row r="479" spans="1:8" x14ac:dyDescent="0.25">
      <c r="A479" s="74"/>
      <c r="B479" s="74"/>
      <c r="C479" s="13"/>
      <c r="D479" s="66"/>
      <c r="E479" s="17"/>
      <c r="F479" s="17"/>
      <c r="G479" s="21">
        <f t="shared" si="7"/>
        <v>0</v>
      </c>
      <c r="H479" s="66"/>
    </row>
    <row r="480" spans="1:8" x14ac:dyDescent="0.25">
      <c r="A480" s="74"/>
      <c r="B480" s="74"/>
      <c r="C480" s="13"/>
      <c r="D480" s="66"/>
      <c r="E480" s="17"/>
      <c r="F480" s="17"/>
      <c r="G480" s="21">
        <f t="shared" si="7"/>
        <v>0</v>
      </c>
      <c r="H480" s="66"/>
    </row>
    <row r="481" spans="1:8" x14ac:dyDescent="0.25">
      <c r="A481" s="74"/>
      <c r="B481" s="74"/>
      <c r="C481" s="13"/>
      <c r="D481" s="66"/>
      <c r="E481" s="17"/>
      <c r="F481" s="17"/>
      <c r="G481" s="21">
        <f t="shared" si="7"/>
        <v>0</v>
      </c>
      <c r="H481" s="66"/>
    </row>
    <row r="482" spans="1:8" x14ac:dyDescent="0.25">
      <c r="A482" s="74"/>
      <c r="B482" s="74"/>
      <c r="C482" s="13"/>
      <c r="D482" s="66"/>
      <c r="E482" s="17"/>
      <c r="F482" s="17"/>
      <c r="G482" s="21">
        <f t="shared" si="7"/>
        <v>0</v>
      </c>
      <c r="H482" s="66"/>
    </row>
    <row r="483" spans="1:8" x14ac:dyDescent="0.25">
      <c r="A483" s="74"/>
      <c r="B483" s="74"/>
      <c r="C483" s="13"/>
      <c r="D483" s="66"/>
      <c r="E483" s="17"/>
      <c r="F483" s="17"/>
      <c r="G483" s="21">
        <f t="shared" si="7"/>
        <v>0</v>
      </c>
      <c r="H483" s="66"/>
    </row>
    <row r="484" spans="1:8" x14ac:dyDescent="0.25">
      <c r="A484" s="74"/>
      <c r="B484" s="74"/>
      <c r="C484" s="13"/>
      <c r="D484" s="66"/>
      <c r="E484" s="17"/>
      <c r="F484" s="17"/>
      <c r="G484" s="21">
        <f t="shared" si="7"/>
        <v>0</v>
      </c>
      <c r="H484" s="66"/>
    </row>
    <row r="485" spans="1:8" x14ac:dyDescent="0.25">
      <c r="A485" s="74"/>
      <c r="B485" s="74"/>
      <c r="C485" s="13"/>
      <c r="D485" s="66"/>
      <c r="E485" s="17"/>
      <c r="F485" s="17"/>
      <c r="G485" s="21">
        <f t="shared" si="7"/>
        <v>0</v>
      </c>
      <c r="H485" s="66"/>
    </row>
    <row r="486" spans="1:8" x14ac:dyDescent="0.25">
      <c r="A486" s="74"/>
      <c r="B486" s="74"/>
      <c r="C486" s="13"/>
      <c r="D486" s="66"/>
      <c r="E486" s="17"/>
      <c r="F486" s="17"/>
      <c r="G486" s="21">
        <f t="shared" si="7"/>
        <v>0</v>
      </c>
      <c r="H486" s="66"/>
    </row>
    <row r="487" spans="1:8" x14ac:dyDescent="0.25">
      <c r="A487" s="74"/>
      <c r="B487" s="74"/>
      <c r="C487" s="13"/>
      <c r="D487" s="66"/>
      <c r="E487" s="17"/>
      <c r="F487" s="17"/>
      <c r="G487" s="21">
        <f t="shared" si="7"/>
        <v>0</v>
      </c>
      <c r="H487" s="66"/>
    </row>
    <row r="488" spans="1:8" x14ac:dyDescent="0.25">
      <c r="A488" s="74"/>
      <c r="B488" s="74"/>
      <c r="C488" s="13"/>
      <c r="D488" s="66"/>
      <c r="E488" s="17"/>
      <c r="F488" s="17"/>
      <c r="G488" s="21">
        <f t="shared" si="7"/>
        <v>0</v>
      </c>
      <c r="H488" s="66"/>
    </row>
    <row r="489" spans="1:8" x14ac:dyDescent="0.25">
      <c r="A489" s="74"/>
      <c r="B489" s="74"/>
      <c r="C489" s="13"/>
      <c r="D489" s="66"/>
      <c r="E489" s="17"/>
      <c r="F489" s="17"/>
      <c r="G489" s="21">
        <f t="shared" si="7"/>
        <v>0</v>
      </c>
      <c r="H489" s="66"/>
    </row>
    <row r="490" spans="1:8" x14ac:dyDescent="0.25">
      <c r="A490" s="74"/>
      <c r="B490" s="74"/>
      <c r="C490" s="13"/>
      <c r="D490" s="66"/>
      <c r="E490" s="17"/>
      <c r="F490" s="17"/>
      <c r="G490" s="21">
        <f t="shared" si="7"/>
        <v>0</v>
      </c>
      <c r="H490" s="66"/>
    </row>
    <row r="491" spans="1:8" x14ac:dyDescent="0.25">
      <c r="A491" s="74"/>
      <c r="B491" s="74"/>
      <c r="C491" s="13"/>
      <c r="D491" s="66"/>
      <c r="E491" s="17"/>
      <c r="F491" s="17"/>
      <c r="G491" s="21">
        <f t="shared" si="7"/>
        <v>0</v>
      </c>
      <c r="H491" s="66"/>
    </row>
    <row r="492" spans="1:8" x14ac:dyDescent="0.25">
      <c r="A492" s="74"/>
      <c r="B492" s="74"/>
      <c r="C492" s="13"/>
      <c r="D492" s="66"/>
      <c r="E492" s="17"/>
      <c r="F492" s="17"/>
      <c r="G492" s="21">
        <f t="shared" si="7"/>
        <v>0</v>
      </c>
      <c r="H492" s="66"/>
    </row>
    <row r="493" spans="1:8" x14ac:dyDescent="0.25">
      <c r="A493" s="74"/>
      <c r="B493" s="74"/>
      <c r="C493" s="13"/>
      <c r="D493" s="66"/>
      <c r="E493" s="17"/>
      <c r="F493" s="17"/>
      <c r="G493" s="21">
        <f t="shared" ref="G493:G556" si="8">G492+E493-F493</f>
        <v>0</v>
      </c>
      <c r="H493" s="66"/>
    </row>
    <row r="494" spans="1:8" x14ac:dyDescent="0.25">
      <c r="A494" s="74"/>
      <c r="B494" s="74"/>
      <c r="C494" s="13"/>
      <c r="D494" s="66"/>
      <c r="E494" s="17"/>
      <c r="F494" s="17"/>
      <c r="G494" s="21">
        <f t="shared" si="8"/>
        <v>0</v>
      </c>
      <c r="H494" s="66"/>
    </row>
    <row r="495" spans="1:8" x14ac:dyDescent="0.25">
      <c r="A495" s="74"/>
      <c r="B495" s="74"/>
      <c r="C495" s="13"/>
      <c r="D495" s="66"/>
      <c r="E495" s="17"/>
      <c r="F495" s="17"/>
      <c r="G495" s="21">
        <f t="shared" si="8"/>
        <v>0</v>
      </c>
      <c r="H495" s="66"/>
    </row>
    <row r="496" spans="1:8" x14ac:dyDescent="0.25">
      <c r="A496" s="74"/>
      <c r="B496" s="74"/>
      <c r="C496" s="13"/>
      <c r="D496" s="66"/>
      <c r="E496" s="17"/>
      <c r="F496" s="17"/>
      <c r="G496" s="21">
        <f t="shared" si="8"/>
        <v>0</v>
      </c>
      <c r="H496" s="66"/>
    </row>
    <row r="497" spans="1:8" x14ac:dyDescent="0.25">
      <c r="A497" s="74"/>
      <c r="B497" s="74"/>
      <c r="C497" s="13"/>
      <c r="D497" s="66"/>
      <c r="E497" s="17"/>
      <c r="F497" s="17"/>
      <c r="G497" s="21">
        <f t="shared" si="8"/>
        <v>0</v>
      </c>
      <c r="H497" s="66"/>
    </row>
    <row r="498" spans="1:8" x14ac:dyDescent="0.25">
      <c r="A498" s="74"/>
      <c r="B498" s="74"/>
      <c r="C498" s="13"/>
      <c r="D498" s="66"/>
      <c r="E498" s="17"/>
      <c r="F498" s="17"/>
      <c r="G498" s="21">
        <f t="shared" si="8"/>
        <v>0</v>
      </c>
      <c r="H498" s="66"/>
    </row>
    <row r="499" spans="1:8" x14ac:dyDescent="0.25">
      <c r="A499" s="74"/>
      <c r="B499" s="74"/>
      <c r="C499" s="13"/>
      <c r="D499" s="66"/>
      <c r="E499" s="17"/>
      <c r="F499" s="17"/>
      <c r="G499" s="21">
        <f t="shared" si="8"/>
        <v>0</v>
      </c>
      <c r="H499" s="66"/>
    </row>
    <row r="500" spans="1:8" x14ac:dyDescent="0.25">
      <c r="A500" s="74"/>
      <c r="B500" s="74"/>
      <c r="C500" s="13"/>
      <c r="D500" s="66"/>
      <c r="E500" s="17"/>
      <c r="F500" s="17"/>
      <c r="G500" s="21">
        <f t="shared" si="8"/>
        <v>0</v>
      </c>
      <c r="H500" s="66"/>
    </row>
    <row r="501" spans="1:8" x14ac:dyDescent="0.25">
      <c r="A501" s="74"/>
      <c r="B501" s="74"/>
      <c r="C501" s="13"/>
      <c r="D501" s="66"/>
      <c r="E501" s="17"/>
      <c r="F501" s="17"/>
      <c r="G501" s="21">
        <f t="shared" si="8"/>
        <v>0</v>
      </c>
      <c r="H501" s="66"/>
    </row>
    <row r="502" spans="1:8" x14ac:dyDescent="0.25">
      <c r="A502" s="74"/>
      <c r="B502" s="74"/>
      <c r="C502" s="13"/>
      <c r="D502" s="66"/>
      <c r="E502" s="17"/>
      <c r="F502" s="17"/>
      <c r="G502" s="21">
        <f t="shared" si="8"/>
        <v>0</v>
      </c>
      <c r="H502" s="66"/>
    </row>
    <row r="503" spans="1:8" x14ac:dyDescent="0.25">
      <c r="A503" s="74"/>
      <c r="B503" s="74"/>
      <c r="C503" s="13"/>
      <c r="D503" s="66"/>
      <c r="E503" s="17"/>
      <c r="F503" s="17"/>
      <c r="G503" s="21">
        <f t="shared" si="8"/>
        <v>0</v>
      </c>
      <c r="H503" s="66"/>
    </row>
    <row r="504" spans="1:8" x14ac:dyDescent="0.25">
      <c r="A504" s="74"/>
      <c r="B504" s="74"/>
      <c r="C504" s="13"/>
      <c r="D504" s="66"/>
      <c r="E504" s="17"/>
      <c r="F504" s="17"/>
      <c r="G504" s="21">
        <f t="shared" si="8"/>
        <v>0</v>
      </c>
      <c r="H504" s="66"/>
    </row>
    <row r="505" spans="1:8" x14ac:dyDescent="0.25">
      <c r="A505" s="74"/>
      <c r="B505" s="74"/>
      <c r="C505" s="13"/>
      <c r="D505" s="66"/>
      <c r="E505" s="17"/>
      <c r="F505" s="17"/>
      <c r="G505" s="21">
        <f t="shared" si="8"/>
        <v>0</v>
      </c>
      <c r="H505" s="66"/>
    </row>
    <row r="506" spans="1:8" x14ac:dyDescent="0.25">
      <c r="A506" s="74"/>
      <c r="B506" s="74"/>
      <c r="C506" s="13"/>
      <c r="D506" s="66"/>
      <c r="E506" s="17"/>
      <c r="F506" s="17"/>
      <c r="G506" s="21">
        <f t="shared" si="8"/>
        <v>0</v>
      </c>
      <c r="H506" s="66"/>
    </row>
    <row r="507" spans="1:8" x14ac:dyDescent="0.25">
      <c r="A507" s="74"/>
      <c r="B507" s="74"/>
      <c r="C507" s="13"/>
      <c r="D507" s="66"/>
      <c r="E507" s="17"/>
      <c r="F507" s="17"/>
      <c r="G507" s="21">
        <f t="shared" si="8"/>
        <v>0</v>
      </c>
      <c r="H507" s="66"/>
    </row>
    <row r="508" spans="1:8" x14ac:dyDescent="0.25">
      <c r="A508" s="74"/>
      <c r="B508" s="74"/>
      <c r="C508" s="13"/>
      <c r="D508" s="66"/>
      <c r="E508" s="17"/>
      <c r="F508" s="17"/>
      <c r="G508" s="21">
        <f t="shared" si="8"/>
        <v>0</v>
      </c>
      <c r="H508" s="66"/>
    </row>
    <row r="509" spans="1:8" x14ac:dyDescent="0.25">
      <c r="A509" s="74"/>
      <c r="B509" s="74"/>
      <c r="C509" s="13"/>
      <c r="D509" s="66"/>
      <c r="E509" s="17"/>
      <c r="F509" s="17"/>
      <c r="G509" s="21">
        <f t="shared" si="8"/>
        <v>0</v>
      </c>
      <c r="H509" s="66"/>
    </row>
    <row r="510" spans="1:8" x14ac:dyDescent="0.25">
      <c r="A510" s="74"/>
      <c r="B510" s="74"/>
      <c r="C510" s="13"/>
      <c r="D510" s="66"/>
      <c r="E510" s="17"/>
      <c r="F510" s="17"/>
      <c r="G510" s="21">
        <f t="shared" si="8"/>
        <v>0</v>
      </c>
      <c r="H510" s="66"/>
    </row>
    <row r="511" spans="1:8" x14ac:dyDescent="0.25">
      <c r="A511" s="74"/>
      <c r="B511" s="74"/>
      <c r="C511" s="13"/>
      <c r="D511" s="66"/>
      <c r="E511" s="17"/>
      <c r="F511" s="17"/>
      <c r="G511" s="21">
        <f t="shared" si="8"/>
        <v>0</v>
      </c>
      <c r="H511" s="66"/>
    </row>
    <row r="512" spans="1:8" x14ac:dyDescent="0.25">
      <c r="A512" s="74"/>
      <c r="B512" s="74"/>
      <c r="C512" s="13"/>
      <c r="D512" s="66"/>
      <c r="E512" s="17"/>
      <c r="F512" s="17"/>
      <c r="G512" s="21">
        <f t="shared" si="8"/>
        <v>0</v>
      </c>
      <c r="H512" s="66"/>
    </row>
    <row r="513" spans="1:8" x14ac:dyDescent="0.25">
      <c r="A513" s="74"/>
      <c r="B513" s="74"/>
      <c r="C513" s="13"/>
      <c r="D513" s="66"/>
      <c r="E513" s="17"/>
      <c r="F513" s="17"/>
      <c r="G513" s="21">
        <f t="shared" si="8"/>
        <v>0</v>
      </c>
      <c r="H513" s="66"/>
    </row>
    <row r="514" spans="1:8" x14ac:dyDescent="0.25">
      <c r="A514" s="74"/>
      <c r="B514" s="74"/>
      <c r="C514" s="13"/>
      <c r="D514" s="66"/>
      <c r="E514" s="17"/>
      <c r="F514" s="17"/>
      <c r="G514" s="21">
        <f t="shared" si="8"/>
        <v>0</v>
      </c>
      <c r="H514" s="66"/>
    </row>
    <row r="515" spans="1:8" x14ac:dyDescent="0.25">
      <c r="A515" s="74"/>
      <c r="B515" s="74"/>
      <c r="C515" s="13"/>
      <c r="D515" s="66"/>
      <c r="E515" s="17"/>
      <c r="F515" s="17"/>
      <c r="G515" s="21">
        <f t="shared" si="8"/>
        <v>0</v>
      </c>
      <c r="H515" s="66"/>
    </row>
    <row r="516" spans="1:8" x14ac:dyDescent="0.25">
      <c r="A516" s="74"/>
      <c r="B516" s="74"/>
      <c r="C516" s="13"/>
      <c r="D516" s="66"/>
      <c r="E516" s="17"/>
      <c r="F516" s="17"/>
      <c r="G516" s="21">
        <f t="shared" si="8"/>
        <v>0</v>
      </c>
      <c r="H516" s="66"/>
    </row>
    <row r="517" spans="1:8" x14ac:dyDescent="0.25">
      <c r="A517" s="74"/>
      <c r="B517" s="74"/>
      <c r="C517" s="13"/>
      <c r="D517" s="66"/>
      <c r="E517" s="17"/>
      <c r="F517" s="17"/>
      <c r="G517" s="21">
        <f t="shared" si="8"/>
        <v>0</v>
      </c>
      <c r="H517" s="66"/>
    </row>
    <row r="518" spans="1:8" x14ac:dyDescent="0.25">
      <c r="A518" s="74"/>
      <c r="B518" s="74"/>
      <c r="C518" s="13"/>
      <c r="D518" s="66"/>
      <c r="E518" s="17"/>
      <c r="F518" s="17"/>
      <c r="G518" s="21">
        <f t="shared" si="8"/>
        <v>0</v>
      </c>
      <c r="H518" s="66"/>
    </row>
    <row r="519" spans="1:8" x14ac:dyDescent="0.25">
      <c r="A519" s="74"/>
      <c r="B519" s="74"/>
      <c r="C519" s="13"/>
      <c r="D519" s="66"/>
      <c r="E519" s="17"/>
      <c r="F519" s="17"/>
      <c r="G519" s="21">
        <f t="shared" si="8"/>
        <v>0</v>
      </c>
      <c r="H519" s="66"/>
    </row>
    <row r="520" spans="1:8" x14ac:dyDescent="0.25">
      <c r="A520" s="74"/>
      <c r="B520" s="74"/>
      <c r="C520" s="13"/>
      <c r="D520" s="66"/>
      <c r="E520" s="17"/>
      <c r="F520" s="17"/>
      <c r="G520" s="21">
        <f t="shared" si="8"/>
        <v>0</v>
      </c>
      <c r="H520" s="66"/>
    </row>
    <row r="521" spans="1:8" x14ac:dyDescent="0.25">
      <c r="A521" s="74"/>
      <c r="B521" s="74"/>
      <c r="C521" s="13"/>
      <c r="D521" s="66"/>
      <c r="E521" s="17"/>
      <c r="F521" s="17"/>
      <c r="G521" s="21">
        <f t="shared" si="8"/>
        <v>0</v>
      </c>
      <c r="H521" s="66"/>
    </row>
    <row r="522" spans="1:8" x14ac:dyDescent="0.25">
      <c r="A522" s="74"/>
      <c r="B522" s="74"/>
      <c r="C522" s="13"/>
      <c r="D522" s="66"/>
      <c r="E522" s="17"/>
      <c r="F522" s="17"/>
      <c r="G522" s="21">
        <f t="shared" si="8"/>
        <v>0</v>
      </c>
      <c r="H522" s="66"/>
    </row>
    <row r="523" spans="1:8" x14ac:dyDescent="0.25">
      <c r="A523" s="74"/>
      <c r="B523" s="74"/>
      <c r="C523" s="13"/>
      <c r="D523" s="66"/>
      <c r="E523" s="17"/>
      <c r="F523" s="17"/>
      <c r="G523" s="21">
        <f t="shared" si="8"/>
        <v>0</v>
      </c>
      <c r="H523" s="66"/>
    </row>
    <row r="524" spans="1:8" x14ac:dyDescent="0.25">
      <c r="A524" s="74"/>
      <c r="B524" s="74"/>
      <c r="C524" s="13"/>
      <c r="D524" s="66"/>
      <c r="E524" s="17"/>
      <c r="F524" s="17"/>
      <c r="G524" s="21">
        <f t="shared" si="8"/>
        <v>0</v>
      </c>
      <c r="H524" s="66"/>
    </row>
    <row r="525" spans="1:8" x14ac:dyDescent="0.25">
      <c r="A525" s="74"/>
      <c r="B525" s="74"/>
      <c r="C525" s="13"/>
      <c r="D525" s="66"/>
      <c r="E525" s="17"/>
      <c r="F525" s="17"/>
      <c r="G525" s="21">
        <f t="shared" si="8"/>
        <v>0</v>
      </c>
      <c r="H525" s="66"/>
    </row>
    <row r="526" spans="1:8" x14ac:dyDescent="0.25">
      <c r="A526" s="74"/>
      <c r="B526" s="74"/>
      <c r="C526" s="13"/>
      <c r="D526" s="66"/>
      <c r="E526" s="17"/>
      <c r="F526" s="17"/>
      <c r="G526" s="21">
        <f t="shared" si="8"/>
        <v>0</v>
      </c>
      <c r="H526" s="66"/>
    </row>
    <row r="527" spans="1:8" x14ac:dyDescent="0.25">
      <c r="A527" s="74"/>
      <c r="B527" s="74"/>
      <c r="C527" s="13"/>
      <c r="D527" s="66"/>
      <c r="E527" s="17"/>
      <c r="F527" s="17"/>
      <c r="G527" s="21">
        <f t="shared" si="8"/>
        <v>0</v>
      </c>
      <c r="H527" s="66"/>
    </row>
    <row r="528" spans="1:8" x14ac:dyDescent="0.25">
      <c r="A528" s="74"/>
      <c r="B528" s="74"/>
      <c r="C528" s="13"/>
      <c r="D528" s="66"/>
      <c r="E528" s="17"/>
      <c r="F528" s="17"/>
      <c r="G528" s="21">
        <f t="shared" si="8"/>
        <v>0</v>
      </c>
      <c r="H528" s="66"/>
    </row>
    <row r="529" spans="1:8" x14ac:dyDescent="0.25">
      <c r="A529" s="74"/>
      <c r="B529" s="74"/>
      <c r="C529" s="13"/>
      <c r="D529" s="66"/>
      <c r="E529" s="17"/>
      <c r="F529" s="17"/>
      <c r="G529" s="21">
        <f t="shared" si="8"/>
        <v>0</v>
      </c>
      <c r="H529" s="66"/>
    </row>
    <row r="530" spans="1:8" x14ac:dyDescent="0.25">
      <c r="A530" s="74"/>
      <c r="B530" s="74"/>
      <c r="C530" s="13"/>
      <c r="D530" s="66"/>
      <c r="E530" s="17"/>
      <c r="F530" s="17"/>
      <c r="G530" s="21">
        <f t="shared" si="8"/>
        <v>0</v>
      </c>
      <c r="H530" s="66"/>
    </row>
    <row r="531" spans="1:8" x14ac:dyDescent="0.25">
      <c r="A531" s="74"/>
      <c r="B531" s="74"/>
      <c r="C531" s="13"/>
      <c r="D531" s="66"/>
      <c r="E531" s="17"/>
      <c r="F531" s="17"/>
      <c r="G531" s="21">
        <f t="shared" si="8"/>
        <v>0</v>
      </c>
      <c r="H531" s="66"/>
    </row>
    <row r="532" spans="1:8" x14ac:dyDescent="0.25">
      <c r="A532" s="74"/>
      <c r="B532" s="74"/>
      <c r="C532" s="13"/>
      <c r="D532" s="66"/>
      <c r="E532" s="17"/>
      <c r="F532" s="17"/>
      <c r="G532" s="21">
        <f t="shared" si="8"/>
        <v>0</v>
      </c>
      <c r="H532" s="66"/>
    </row>
    <row r="533" spans="1:8" x14ac:dyDescent="0.25">
      <c r="A533" s="74"/>
      <c r="B533" s="74"/>
      <c r="C533" s="13"/>
      <c r="D533" s="66"/>
      <c r="E533" s="17"/>
      <c r="F533" s="17"/>
      <c r="G533" s="21">
        <f t="shared" si="8"/>
        <v>0</v>
      </c>
      <c r="H533" s="66"/>
    </row>
    <row r="534" spans="1:8" x14ac:dyDescent="0.25">
      <c r="A534" s="74"/>
      <c r="B534" s="74"/>
      <c r="C534" s="13"/>
      <c r="D534" s="66"/>
      <c r="E534" s="17"/>
      <c r="F534" s="17"/>
      <c r="G534" s="21">
        <f t="shared" si="8"/>
        <v>0</v>
      </c>
      <c r="H534" s="66"/>
    </row>
    <row r="535" spans="1:8" x14ac:dyDescent="0.25">
      <c r="A535" s="74"/>
      <c r="B535" s="74"/>
      <c r="C535" s="13"/>
      <c r="D535" s="66"/>
      <c r="E535" s="17"/>
      <c r="F535" s="17"/>
      <c r="G535" s="21">
        <f t="shared" si="8"/>
        <v>0</v>
      </c>
      <c r="H535" s="66"/>
    </row>
    <row r="536" spans="1:8" x14ac:dyDescent="0.25">
      <c r="A536" s="74"/>
      <c r="B536" s="74"/>
      <c r="C536" s="13"/>
      <c r="D536" s="66"/>
      <c r="E536" s="17"/>
      <c r="F536" s="17"/>
      <c r="G536" s="21">
        <f t="shared" si="8"/>
        <v>0</v>
      </c>
      <c r="H536" s="66"/>
    </row>
    <row r="537" spans="1:8" x14ac:dyDescent="0.25">
      <c r="A537" s="74"/>
      <c r="B537" s="74"/>
      <c r="C537" s="13"/>
      <c r="D537" s="66"/>
      <c r="E537" s="17"/>
      <c r="F537" s="17"/>
      <c r="G537" s="21">
        <f t="shared" si="8"/>
        <v>0</v>
      </c>
      <c r="H537" s="66"/>
    </row>
    <row r="538" spans="1:8" x14ac:dyDescent="0.25">
      <c r="A538" s="74"/>
      <c r="B538" s="74"/>
      <c r="C538" s="13"/>
      <c r="D538" s="66"/>
      <c r="E538" s="17"/>
      <c r="F538" s="17"/>
      <c r="G538" s="21">
        <f t="shared" si="8"/>
        <v>0</v>
      </c>
      <c r="H538" s="66"/>
    </row>
    <row r="539" spans="1:8" x14ac:dyDescent="0.25">
      <c r="A539" s="74"/>
      <c r="B539" s="74"/>
      <c r="C539" s="13"/>
      <c r="D539" s="66"/>
      <c r="E539" s="17"/>
      <c r="F539" s="17"/>
      <c r="G539" s="21">
        <f t="shared" si="8"/>
        <v>0</v>
      </c>
      <c r="H539" s="66"/>
    </row>
    <row r="540" spans="1:8" x14ac:dyDescent="0.25">
      <c r="A540" s="74"/>
      <c r="B540" s="74"/>
      <c r="C540" s="13"/>
      <c r="D540" s="66"/>
      <c r="E540" s="17"/>
      <c r="F540" s="17"/>
      <c r="G540" s="21">
        <f t="shared" si="8"/>
        <v>0</v>
      </c>
      <c r="H540" s="66"/>
    </row>
    <row r="541" spans="1:8" x14ac:dyDescent="0.25">
      <c r="A541" s="74"/>
      <c r="B541" s="74"/>
      <c r="C541" s="13"/>
      <c r="D541" s="66"/>
      <c r="E541" s="17"/>
      <c r="F541" s="17"/>
      <c r="G541" s="21">
        <f t="shared" si="8"/>
        <v>0</v>
      </c>
      <c r="H541" s="66"/>
    </row>
    <row r="542" spans="1:8" x14ac:dyDescent="0.25">
      <c r="A542" s="74"/>
      <c r="B542" s="74"/>
      <c r="C542" s="13"/>
      <c r="D542" s="66"/>
      <c r="E542" s="17"/>
      <c r="F542" s="17"/>
      <c r="G542" s="21">
        <f t="shared" si="8"/>
        <v>0</v>
      </c>
      <c r="H542" s="66"/>
    </row>
    <row r="543" spans="1:8" x14ac:dyDescent="0.25">
      <c r="A543" s="74"/>
      <c r="B543" s="74"/>
      <c r="C543" s="13"/>
      <c r="D543" s="66"/>
      <c r="E543" s="17"/>
      <c r="F543" s="17"/>
      <c r="G543" s="21">
        <f t="shared" si="8"/>
        <v>0</v>
      </c>
      <c r="H543" s="66"/>
    </row>
    <row r="544" spans="1:8" x14ac:dyDescent="0.25">
      <c r="A544" s="74"/>
      <c r="B544" s="74"/>
      <c r="C544" s="13"/>
      <c r="D544" s="66"/>
      <c r="E544" s="17"/>
      <c r="F544" s="17"/>
      <c r="G544" s="21">
        <f t="shared" si="8"/>
        <v>0</v>
      </c>
      <c r="H544" s="66"/>
    </row>
    <row r="545" spans="1:8" x14ac:dyDescent="0.25">
      <c r="A545" s="74"/>
      <c r="B545" s="74"/>
      <c r="C545" s="13"/>
      <c r="D545" s="66"/>
      <c r="E545" s="17"/>
      <c r="F545" s="17"/>
      <c r="G545" s="21">
        <f t="shared" si="8"/>
        <v>0</v>
      </c>
      <c r="H545" s="66"/>
    </row>
    <row r="546" spans="1:8" x14ac:dyDescent="0.25">
      <c r="A546" s="74"/>
      <c r="B546" s="74"/>
      <c r="C546" s="13"/>
      <c r="D546" s="66"/>
      <c r="E546" s="17"/>
      <c r="F546" s="17"/>
      <c r="G546" s="21">
        <f t="shared" si="8"/>
        <v>0</v>
      </c>
      <c r="H546" s="66"/>
    </row>
    <row r="547" spans="1:8" x14ac:dyDescent="0.25">
      <c r="A547" s="74"/>
      <c r="B547" s="74"/>
      <c r="C547" s="13"/>
      <c r="D547" s="66"/>
      <c r="E547" s="17"/>
      <c r="F547" s="17"/>
      <c r="G547" s="21">
        <f t="shared" si="8"/>
        <v>0</v>
      </c>
      <c r="H547" s="66"/>
    </row>
    <row r="548" spans="1:8" x14ac:dyDescent="0.25">
      <c r="A548" s="74"/>
      <c r="B548" s="74"/>
      <c r="C548" s="13"/>
      <c r="D548" s="66"/>
      <c r="E548" s="17"/>
      <c r="F548" s="17"/>
      <c r="G548" s="21">
        <f t="shared" si="8"/>
        <v>0</v>
      </c>
      <c r="H548" s="66"/>
    </row>
    <row r="549" spans="1:8" x14ac:dyDescent="0.25">
      <c r="A549" s="74"/>
      <c r="B549" s="74"/>
      <c r="C549" s="13"/>
      <c r="D549" s="66"/>
      <c r="E549" s="17"/>
      <c r="F549" s="17"/>
      <c r="G549" s="21">
        <f t="shared" si="8"/>
        <v>0</v>
      </c>
      <c r="H549" s="66"/>
    </row>
    <row r="550" spans="1:8" x14ac:dyDescent="0.25">
      <c r="A550" s="74"/>
      <c r="B550" s="74"/>
      <c r="C550" s="13"/>
      <c r="D550" s="66"/>
      <c r="E550" s="17"/>
      <c r="F550" s="17"/>
      <c r="G550" s="21">
        <f t="shared" si="8"/>
        <v>0</v>
      </c>
      <c r="H550" s="66"/>
    </row>
    <row r="551" spans="1:8" x14ac:dyDescent="0.25">
      <c r="A551" s="74"/>
      <c r="B551" s="74"/>
      <c r="C551" s="13"/>
      <c r="D551" s="66"/>
      <c r="E551" s="17"/>
      <c r="F551" s="17"/>
      <c r="G551" s="21">
        <f t="shared" si="8"/>
        <v>0</v>
      </c>
      <c r="H551" s="66"/>
    </row>
    <row r="552" spans="1:8" x14ac:dyDescent="0.25">
      <c r="A552" s="74"/>
      <c r="B552" s="74"/>
      <c r="C552" s="13"/>
      <c r="D552" s="66"/>
      <c r="E552" s="17"/>
      <c r="F552" s="17"/>
      <c r="G552" s="21">
        <f t="shared" si="8"/>
        <v>0</v>
      </c>
      <c r="H552" s="66"/>
    </row>
    <row r="553" spans="1:8" x14ac:dyDescent="0.25">
      <c r="A553" s="74"/>
      <c r="B553" s="74"/>
      <c r="C553" s="13"/>
      <c r="D553" s="66"/>
      <c r="E553" s="17"/>
      <c r="F553" s="17"/>
      <c r="G553" s="21">
        <f t="shared" si="8"/>
        <v>0</v>
      </c>
      <c r="H553" s="66"/>
    </row>
    <row r="554" spans="1:8" x14ac:dyDescent="0.25">
      <c r="A554" s="74"/>
      <c r="B554" s="74"/>
      <c r="C554" s="13"/>
      <c r="D554" s="66"/>
      <c r="E554" s="17"/>
      <c r="F554" s="17"/>
      <c r="G554" s="21">
        <f t="shared" si="8"/>
        <v>0</v>
      </c>
      <c r="H554" s="66"/>
    </row>
    <row r="555" spans="1:8" x14ac:dyDescent="0.25">
      <c r="A555" s="74"/>
      <c r="B555" s="74"/>
      <c r="C555" s="13"/>
      <c r="D555" s="66"/>
      <c r="E555" s="17"/>
      <c r="F555" s="17"/>
      <c r="G555" s="21">
        <f t="shared" si="8"/>
        <v>0</v>
      </c>
      <c r="H555" s="66"/>
    </row>
    <row r="556" spans="1:8" x14ac:dyDescent="0.25">
      <c r="A556" s="74"/>
      <c r="B556" s="74"/>
      <c r="C556" s="13"/>
      <c r="D556" s="66"/>
      <c r="E556" s="17"/>
      <c r="F556" s="17"/>
      <c r="G556" s="21">
        <f t="shared" si="8"/>
        <v>0</v>
      </c>
      <c r="H556" s="66"/>
    </row>
    <row r="557" spans="1:8" x14ac:dyDescent="0.25">
      <c r="A557" s="74"/>
      <c r="B557" s="74"/>
      <c r="C557" s="13"/>
      <c r="D557" s="66"/>
      <c r="E557" s="17"/>
      <c r="F557" s="17"/>
      <c r="G557" s="21">
        <f t="shared" ref="G557:G620" si="9">G556+E557-F557</f>
        <v>0</v>
      </c>
      <c r="H557" s="66"/>
    </row>
    <row r="558" spans="1:8" x14ac:dyDescent="0.25">
      <c r="A558" s="74"/>
      <c r="B558" s="74"/>
      <c r="C558" s="13"/>
      <c r="D558" s="66"/>
      <c r="E558" s="17"/>
      <c r="F558" s="17"/>
      <c r="G558" s="21">
        <f t="shared" si="9"/>
        <v>0</v>
      </c>
      <c r="H558" s="66"/>
    </row>
    <row r="559" spans="1:8" x14ac:dyDescent="0.25">
      <c r="A559" s="74"/>
      <c r="B559" s="74"/>
      <c r="C559" s="13"/>
      <c r="D559" s="66"/>
      <c r="E559" s="17"/>
      <c r="F559" s="17"/>
      <c r="G559" s="21">
        <f t="shared" si="9"/>
        <v>0</v>
      </c>
      <c r="H559" s="66"/>
    </row>
    <row r="560" spans="1:8" x14ac:dyDescent="0.25">
      <c r="A560" s="74"/>
      <c r="B560" s="74"/>
      <c r="C560" s="13"/>
      <c r="D560" s="66"/>
      <c r="E560" s="17"/>
      <c r="F560" s="17"/>
      <c r="G560" s="21">
        <f t="shared" si="9"/>
        <v>0</v>
      </c>
      <c r="H560" s="66"/>
    </row>
    <row r="561" spans="1:8" x14ac:dyDescent="0.25">
      <c r="A561" s="74"/>
      <c r="B561" s="74"/>
      <c r="C561" s="13"/>
      <c r="D561" s="66"/>
      <c r="E561" s="17"/>
      <c r="F561" s="17"/>
      <c r="G561" s="21">
        <f t="shared" si="9"/>
        <v>0</v>
      </c>
      <c r="H561" s="66"/>
    </row>
    <row r="562" spans="1:8" x14ac:dyDescent="0.25">
      <c r="A562" s="74"/>
      <c r="B562" s="74"/>
      <c r="C562" s="13"/>
      <c r="D562" s="66"/>
      <c r="E562" s="17"/>
      <c r="F562" s="17"/>
      <c r="G562" s="21">
        <f t="shared" si="9"/>
        <v>0</v>
      </c>
      <c r="H562" s="66"/>
    </row>
    <row r="563" spans="1:8" x14ac:dyDescent="0.25">
      <c r="A563" s="74"/>
      <c r="B563" s="74"/>
      <c r="C563" s="13"/>
      <c r="D563" s="66"/>
      <c r="E563" s="17"/>
      <c r="F563" s="17"/>
      <c r="G563" s="21">
        <f t="shared" si="9"/>
        <v>0</v>
      </c>
      <c r="H563" s="66"/>
    </row>
    <row r="564" spans="1:8" x14ac:dyDescent="0.25">
      <c r="A564" s="74"/>
      <c r="B564" s="74"/>
      <c r="C564" s="13"/>
      <c r="D564" s="66"/>
      <c r="E564" s="17"/>
      <c r="F564" s="17"/>
      <c r="G564" s="21">
        <f t="shared" si="9"/>
        <v>0</v>
      </c>
      <c r="H564" s="66"/>
    </row>
    <row r="565" spans="1:8" x14ac:dyDescent="0.25">
      <c r="A565" s="74"/>
      <c r="B565" s="74"/>
      <c r="C565" s="13"/>
      <c r="D565" s="66"/>
      <c r="E565" s="17"/>
      <c r="F565" s="17"/>
      <c r="G565" s="21">
        <f t="shared" si="9"/>
        <v>0</v>
      </c>
      <c r="H565" s="66"/>
    </row>
    <row r="566" spans="1:8" x14ac:dyDescent="0.25">
      <c r="A566" s="74"/>
      <c r="B566" s="74"/>
      <c r="C566" s="13"/>
      <c r="D566" s="66"/>
      <c r="E566" s="17"/>
      <c r="F566" s="17"/>
      <c r="G566" s="21">
        <f t="shared" si="9"/>
        <v>0</v>
      </c>
      <c r="H566" s="66"/>
    </row>
    <row r="567" spans="1:8" x14ac:dyDescent="0.25">
      <c r="A567" s="74"/>
      <c r="B567" s="74"/>
      <c r="C567" s="13"/>
      <c r="D567" s="66"/>
      <c r="E567" s="17"/>
      <c r="F567" s="17"/>
      <c r="G567" s="21">
        <f t="shared" si="9"/>
        <v>0</v>
      </c>
      <c r="H567" s="66"/>
    </row>
    <row r="568" spans="1:8" x14ac:dyDescent="0.25">
      <c r="A568" s="74"/>
      <c r="B568" s="74"/>
      <c r="C568" s="13"/>
      <c r="D568" s="66"/>
      <c r="E568" s="17"/>
      <c r="F568" s="17"/>
      <c r="G568" s="21">
        <f t="shared" si="9"/>
        <v>0</v>
      </c>
      <c r="H568" s="66"/>
    </row>
    <row r="569" spans="1:8" x14ac:dyDescent="0.25">
      <c r="A569" s="74"/>
      <c r="B569" s="74"/>
      <c r="C569" s="13"/>
      <c r="D569" s="66"/>
      <c r="E569" s="17"/>
      <c r="F569" s="17"/>
      <c r="G569" s="21">
        <f t="shared" si="9"/>
        <v>0</v>
      </c>
      <c r="H569" s="66"/>
    </row>
    <row r="570" spans="1:8" x14ac:dyDescent="0.25">
      <c r="A570" s="74"/>
      <c r="B570" s="74"/>
      <c r="C570" s="13"/>
      <c r="D570" s="66"/>
      <c r="E570" s="17"/>
      <c r="F570" s="17"/>
      <c r="G570" s="21">
        <f t="shared" si="9"/>
        <v>0</v>
      </c>
      <c r="H570" s="66"/>
    </row>
    <row r="571" spans="1:8" x14ac:dyDescent="0.25">
      <c r="A571" s="74"/>
      <c r="B571" s="74"/>
      <c r="C571" s="13"/>
      <c r="D571" s="66"/>
      <c r="E571" s="17"/>
      <c r="F571" s="17"/>
      <c r="G571" s="21">
        <f t="shared" si="9"/>
        <v>0</v>
      </c>
      <c r="H571" s="66"/>
    </row>
    <row r="572" spans="1:8" x14ac:dyDescent="0.25">
      <c r="A572" s="74"/>
      <c r="B572" s="74"/>
      <c r="C572" s="13"/>
      <c r="D572" s="66"/>
      <c r="E572" s="17"/>
      <c r="F572" s="17"/>
      <c r="G572" s="21">
        <f t="shared" si="9"/>
        <v>0</v>
      </c>
      <c r="H572" s="66"/>
    </row>
    <row r="573" spans="1:8" x14ac:dyDescent="0.25">
      <c r="A573" s="74"/>
      <c r="B573" s="74"/>
      <c r="C573" s="13"/>
      <c r="D573" s="66"/>
      <c r="E573" s="17"/>
      <c r="F573" s="17"/>
      <c r="G573" s="21">
        <f t="shared" si="9"/>
        <v>0</v>
      </c>
      <c r="H573" s="66"/>
    </row>
    <row r="574" spans="1:8" x14ac:dyDescent="0.25">
      <c r="A574" s="74"/>
      <c r="B574" s="74"/>
      <c r="C574" s="13"/>
      <c r="D574" s="66"/>
      <c r="E574" s="17"/>
      <c r="F574" s="17"/>
      <c r="G574" s="21">
        <f t="shared" si="9"/>
        <v>0</v>
      </c>
      <c r="H574" s="66"/>
    </row>
    <row r="575" spans="1:8" x14ac:dyDescent="0.25">
      <c r="A575" s="74"/>
      <c r="B575" s="74"/>
      <c r="C575" s="13"/>
      <c r="D575" s="66"/>
      <c r="E575" s="17"/>
      <c r="F575" s="17"/>
      <c r="G575" s="21">
        <f t="shared" si="9"/>
        <v>0</v>
      </c>
      <c r="H575" s="66"/>
    </row>
    <row r="576" spans="1:8" x14ac:dyDescent="0.25">
      <c r="A576" s="74"/>
      <c r="B576" s="74"/>
      <c r="C576" s="13"/>
      <c r="D576" s="66"/>
      <c r="E576" s="17"/>
      <c r="F576" s="17"/>
      <c r="G576" s="21">
        <f t="shared" si="9"/>
        <v>0</v>
      </c>
      <c r="H576" s="66"/>
    </row>
    <row r="577" spans="1:8" x14ac:dyDescent="0.25">
      <c r="A577" s="74"/>
      <c r="B577" s="74"/>
      <c r="C577" s="13"/>
      <c r="D577" s="66"/>
      <c r="E577" s="17"/>
      <c r="F577" s="17"/>
      <c r="G577" s="21">
        <f t="shared" si="9"/>
        <v>0</v>
      </c>
      <c r="H577" s="66"/>
    </row>
    <row r="578" spans="1:8" x14ac:dyDescent="0.25">
      <c r="A578" s="74"/>
      <c r="B578" s="74"/>
      <c r="C578" s="13"/>
      <c r="D578" s="66"/>
      <c r="E578" s="17"/>
      <c r="F578" s="17"/>
      <c r="G578" s="21">
        <f t="shared" si="9"/>
        <v>0</v>
      </c>
      <c r="H578" s="66"/>
    </row>
    <row r="579" spans="1:8" x14ac:dyDescent="0.25">
      <c r="A579" s="74"/>
      <c r="B579" s="74"/>
      <c r="C579" s="13"/>
      <c r="D579" s="66"/>
      <c r="E579" s="17"/>
      <c r="F579" s="17"/>
      <c r="G579" s="21">
        <f t="shared" si="9"/>
        <v>0</v>
      </c>
      <c r="H579" s="66"/>
    </row>
    <row r="580" spans="1:8" x14ac:dyDescent="0.25">
      <c r="A580" s="74"/>
      <c r="B580" s="74"/>
      <c r="C580" s="13"/>
      <c r="D580" s="66"/>
      <c r="E580" s="17"/>
      <c r="F580" s="17"/>
      <c r="G580" s="21">
        <f t="shared" si="9"/>
        <v>0</v>
      </c>
      <c r="H580" s="66"/>
    </row>
    <row r="581" spans="1:8" x14ac:dyDescent="0.25">
      <c r="A581" s="74"/>
      <c r="B581" s="74"/>
      <c r="C581" s="13"/>
      <c r="D581" s="66"/>
      <c r="E581" s="17"/>
      <c r="F581" s="17"/>
      <c r="G581" s="21">
        <f t="shared" si="9"/>
        <v>0</v>
      </c>
      <c r="H581" s="66"/>
    </row>
    <row r="582" spans="1:8" x14ac:dyDescent="0.25">
      <c r="A582" s="74"/>
      <c r="B582" s="74"/>
      <c r="C582" s="13"/>
      <c r="D582" s="66"/>
      <c r="E582" s="17"/>
      <c r="F582" s="17"/>
      <c r="G582" s="21">
        <f t="shared" si="9"/>
        <v>0</v>
      </c>
      <c r="H582" s="66"/>
    </row>
    <row r="583" spans="1:8" x14ac:dyDescent="0.25">
      <c r="A583" s="74"/>
      <c r="B583" s="74"/>
      <c r="C583" s="13"/>
      <c r="D583" s="66"/>
      <c r="E583" s="17"/>
      <c r="F583" s="17"/>
      <c r="G583" s="21">
        <f t="shared" si="9"/>
        <v>0</v>
      </c>
      <c r="H583" s="66"/>
    </row>
    <row r="584" spans="1:8" x14ac:dyDescent="0.25">
      <c r="A584" s="74"/>
      <c r="B584" s="74"/>
      <c r="C584" s="13"/>
      <c r="D584" s="66"/>
      <c r="E584" s="17"/>
      <c r="F584" s="17"/>
      <c r="G584" s="21">
        <f t="shared" si="9"/>
        <v>0</v>
      </c>
      <c r="H584" s="66"/>
    </row>
    <row r="585" spans="1:8" x14ac:dyDescent="0.25">
      <c r="A585" s="74"/>
      <c r="B585" s="74"/>
      <c r="C585" s="13"/>
      <c r="D585" s="66"/>
      <c r="E585" s="17"/>
      <c r="F585" s="17"/>
      <c r="G585" s="21">
        <f t="shared" si="9"/>
        <v>0</v>
      </c>
      <c r="H585" s="66"/>
    </row>
    <row r="586" spans="1:8" x14ac:dyDescent="0.25">
      <c r="A586" s="74"/>
      <c r="B586" s="74"/>
      <c r="C586" s="13"/>
      <c r="D586" s="66"/>
      <c r="E586" s="17"/>
      <c r="F586" s="17"/>
      <c r="G586" s="21">
        <f t="shared" si="9"/>
        <v>0</v>
      </c>
      <c r="H586" s="66"/>
    </row>
    <row r="587" spans="1:8" x14ac:dyDescent="0.25">
      <c r="A587" s="74"/>
      <c r="B587" s="74"/>
      <c r="C587" s="13"/>
      <c r="D587" s="66"/>
      <c r="E587" s="17"/>
      <c r="F587" s="17"/>
      <c r="G587" s="21">
        <f t="shared" si="9"/>
        <v>0</v>
      </c>
      <c r="H587" s="66"/>
    </row>
    <row r="588" spans="1:8" x14ac:dyDescent="0.25">
      <c r="A588" s="74"/>
      <c r="B588" s="74"/>
      <c r="C588" s="13"/>
      <c r="D588" s="66"/>
      <c r="E588" s="17"/>
      <c r="F588" s="17"/>
      <c r="G588" s="21">
        <f t="shared" si="9"/>
        <v>0</v>
      </c>
      <c r="H588" s="66"/>
    </row>
    <row r="589" spans="1:8" x14ac:dyDescent="0.25">
      <c r="A589" s="74"/>
      <c r="B589" s="74"/>
      <c r="C589" s="13"/>
      <c r="D589" s="66"/>
      <c r="E589" s="17"/>
      <c r="F589" s="17"/>
      <c r="G589" s="21">
        <f t="shared" si="9"/>
        <v>0</v>
      </c>
      <c r="H589" s="66"/>
    </row>
    <row r="590" spans="1:8" x14ac:dyDescent="0.25">
      <c r="A590" s="74"/>
      <c r="B590" s="74"/>
      <c r="C590" s="13"/>
      <c r="D590" s="66"/>
      <c r="E590" s="17"/>
      <c r="F590" s="17"/>
      <c r="G590" s="21">
        <f t="shared" si="9"/>
        <v>0</v>
      </c>
      <c r="H590" s="66"/>
    </row>
    <row r="591" spans="1:8" x14ac:dyDescent="0.25">
      <c r="A591" s="74"/>
      <c r="B591" s="74"/>
      <c r="C591" s="13"/>
      <c r="D591" s="66"/>
      <c r="E591" s="17"/>
      <c r="F591" s="17"/>
      <c r="G591" s="21">
        <f t="shared" si="9"/>
        <v>0</v>
      </c>
      <c r="H591" s="66"/>
    </row>
    <row r="592" spans="1:8" x14ac:dyDescent="0.25">
      <c r="A592" s="74"/>
      <c r="B592" s="74"/>
      <c r="C592" s="13"/>
      <c r="D592" s="66"/>
      <c r="E592" s="17"/>
      <c r="F592" s="17"/>
      <c r="G592" s="21">
        <f t="shared" si="9"/>
        <v>0</v>
      </c>
      <c r="H592" s="66"/>
    </row>
    <row r="593" spans="1:8" x14ac:dyDescent="0.25">
      <c r="A593" s="74"/>
      <c r="B593" s="74"/>
      <c r="C593" s="13"/>
      <c r="D593" s="66"/>
      <c r="E593" s="17"/>
      <c r="F593" s="17"/>
      <c r="G593" s="21">
        <f t="shared" si="9"/>
        <v>0</v>
      </c>
      <c r="H593" s="66"/>
    </row>
    <row r="594" spans="1:8" x14ac:dyDescent="0.25">
      <c r="A594" s="74"/>
      <c r="B594" s="74"/>
      <c r="C594" s="13"/>
      <c r="D594" s="66"/>
      <c r="E594" s="17"/>
      <c r="F594" s="17"/>
      <c r="G594" s="21">
        <f t="shared" si="9"/>
        <v>0</v>
      </c>
      <c r="H594" s="66"/>
    </row>
    <row r="595" spans="1:8" x14ac:dyDescent="0.25">
      <c r="A595" s="74"/>
      <c r="B595" s="74"/>
      <c r="C595" s="13"/>
      <c r="D595" s="66"/>
      <c r="E595" s="17"/>
      <c r="F595" s="17"/>
      <c r="G595" s="21">
        <f t="shared" si="9"/>
        <v>0</v>
      </c>
      <c r="H595" s="66"/>
    </row>
    <row r="596" spans="1:8" x14ac:dyDescent="0.25">
      <c r="A596" s="74"/>
      <c r="B596" s="74"/>
      <c r="C596" s="13"/>
      <c r="D596" s="66"/>
      <c r="E596" s="17"/>
      <c r="F596" s="17"/>
      <c r="G596" s="21">
        <f t="shared" si="9"/>
        <v>0</v>
      </c>
      <c r="H596" s="66"/>
    </row>
    <row r="597" spans="1:8" x14ac:dyDescent="0.25">
      <c r="A597" s="74"/>
      <c r="B597" s="74"/>
      <c r="C597" s="13"/>
      <c r="D597" s="66"/>
      <c r="E597" s="17"/>
      <c r="F597" s="17"/>
      <c r="G597" s="21">
        <f t="shared" si="9"/>
        <v>0</v>
      </c>
      <c r="H597" s="66"/>
    </row>
    <row r="598" spans="1:8" x14ac:dyDescent="0.25">
      <c r="A598" s="74"/>
      <c r="B598" s="74"/>
      <c r="C598" s="13"/>
      <c r="D598" s="66"/>
      <c r="E598" s="17"/>
      <c r="F598" s="17"/>
      <c r="G598" s="21">
        <f t="shared" si="9"/>
        <v>0</v>
      </c>
      <c r="H598" s="66"/>
    </row>
    <row r="599" spans="1:8" x14ac:dyDescent="0.25">
      <c r="A599" s="74"/>
      <c r="B599" s="74"/>
      <c r="C599" s="13"/>
      <c r="D599" s="66"/>
      <c r="E599" s="17"/>
      <c r="F599" s="17"/>
      <c r="G599" s="21">
        <f t="shared" si="9"/>
        <v>0</v>
      </c>
      <c r="H599" s="66"/>
    </row>
    <row r="600" spans="1:8" x14ac:dyDescent="0.25">
      <c r="A600" s="74"/>
      <c r="B600" s="74"/>
      <c r="C600" s="13"/>
      <c r="D600" s="66"/>
      <c r="E600" s="17"/>
      <c r="F600" s="17"/>
      <c r="G600" s="21">
        <f t="shared" si="9"/>
        <v>0</v>
      </c>
      <c r="H600" s="66"/>
    </row>
    <row r="601" spans="1:8" x14ac:dyDescent="0.25">
      <c r="A601" s="74"/>
      <c r="B601" s="74"/>
      <c r="C601" s="13"/>
      <c r="D601" s="66"/>
      <c r="E601" s="17"/>
      <c r="F601" s="17"/>
      <c r="G601" s="21">
        <f t="shared" si="9"/>
        <v>0</v>
      </c>
      <c r="H601" s="66"/>
    </row>
    <row r="602" spans="1:8" x14ac:dyDescent="0.25">
      <c r="A602" s="74"/>
      <c r="B602" s="74"/>
      <c r="C602" s="13"/>
      <c r="D602" s="66"/>
      <c r="E602" s="17"/>
      <c r="F602" s="17"/>
      <c r="G602" s="21">
        <f t="shared" si="9"/>
        <v>0</v>
      </c>
      <c r="H602" s="66"/>
    </row>
    <row r="603" spans="1:8" x14ac:dyDescent="0.25">
      <c r="A603" s="74"/>
      <c r="B603" s="74"/>
      <c r="C603" s="13"/>
      <c r="D603" s="66"/>
      <c r="E603" s="17"/>
      <c r="F603" s="17"/>
      <c r="G603" s="21">
        <f t="shared" si="9"/>
        <v>0</v>
      </c>
      <c r="H603" s="66"/>
    </row>
    <row r="604" spans="1:8" x14ac:dyDescent="0.25">
      <c r="A604" s="74"/>
      <c r="B604" s="74"/>
      <c r="C604" s="13"/>
      <c r="D604" s="66"/>
      <c r="E604" s="17"/>
      <c r="F604" s="17"/>
      <c r="G604" s="21">
        <f t="shared" si="9"/>
        <v>0</v>
      </c>
      <c r="H604" s="66"/>
    </row>
    <row r="605" spans="1:8" x14ac:dyDescent="0.25">
      <c r="A605" s="74"/>
      <c r="B605" s="74"/>
      <c r="C605" s="13"/>
      <c r="D605" s="66"/>
      <c r="E605" s="17"/>
      <c r="F605" s="17"/>
      <c r="G605" s="21">
        <f t="shared" si="9"/>
        <v>0</v>
      </c>
      <c r="H605" s="66"/>
    </row>
    <row r="606" spans="1:8" x14ac:dyDescent="0.25">
      <c r="A606" s="74"/>
      <c r="B606" s="74"/>
      <c r="C606" s="13"/>
      <c r="D606" s="66"/>
      <c r="E606" s="17"/>
      <c r="F606" s="17"/>
      <c r="G606" s="21">
        <f t="shared" si="9"/>
        <v>0</v>
      </c>
      <c r="H606" s="66"/>
    </row>
    <row r="607" spans="1:8" x14ac:dyDescent="0.25">
      <c r="A607" s="74"/>
      <c r="B607" s="74"/>
      <c r="C607" s="13"/>
      <c r="D607" s="66"/>
      <c r="E607" s="17"/>
      <c r="F607" s="17"/>
      <c r="G607" s="21">
        <f t="shared" si="9"/>
        <v>0</v>
      </c>
      <c r="H607" s="66"/>
    </row>
    <row r="608" spans="1:8" x14ac:dyDescent="0.25">
      <c r="A608" s="74"/>
      <c r="B608" s="74"/>
      <c r="C608" s="13"/>
      <c r="D608" s="66"/>
      <c r="E608" s="17"/>
      <c r="F608" s="17"/>
      <c r="G608" s="21">
        <f t="shared" si="9"/>
        <v>0</v>
      </c>
      <c r="H608" s="66"/>
    </row>
    <row r="609" spans="1:8" x14ac:dyDescent="0.25">
      <c r="A609" s="74"/>
      <c r="B609" s="74"/>
      <c r="C609" s="13"/>
      <c r="D609" s="66"/>
      <c r="E609" s="17"/>
      <c r="F609" s="17"/>
      <c r="G609" s="21">
        <f t="shared" si="9"/>
        <v>0</v>
      </c>
      <c r="H609" s="66"/>
    </row>
    <row r="610" spans="1:8" x14ac:dyDescent="0.25">
      <c r="A610" s="74"/>
      <c r="B610" s="74"/>
      <c r="C610" s="13"/>
      <c r="D610" s="66"/>
      <c r="E610" s="17"/>
      <c r="F610" s="17"/>
      <c r="G610" s="21">
        <f t="shared" si="9"/>
        <v>0</v>
      </c>
      <c r="H610" s="66"/>
    </row>
    <row r="611" spans="1:8" x14ac:dyDescent="0.25">
      <c r="A611" s="74"/>
      <c r="B611" s="74"/>
      <c r="C611" s="13"/>
      <c r="D611" s="66"/>
      <c r="E611" s="17"/>
      <c r="F611" s="17"/>
      <c r="G611" s="21">
        <f t="shared" si="9"/>
        <v>0</v>
      </c>
      <c r="H611" s="66"/>
    </row>
    <row r="612" spans="1:8" x14ac:dyDescent="0.25">
      <c r="A612" s="74"/>
      <c r="B612" s="74"/>
      <c r="C612" s="13"/>
      <c r="D612" s="66"/>
      <c r="E612" s="17"/>
      <c r="F612" s="17"/>
      <c r="G612" s="21">
        <f t="shared" si="9"/>
        <v>0</v>
      </c>
      <c r="H612" s="66"/>
    </row>
    <row r="613" spans="1:8" x14ac:dyDescent="0.25">
      <c r="A613" s="74"/>
      <c r="B613" s="74"/>
      <c r="C613" s="13"/>
      <c r="D613" s="66"/>
      <c r="E613" s="17"/>
      <c r="F613" s="17"/>
      <c r="G613" s="21">
        <f t="shared" si="9"/>
        <v>0</v>
      </c>
      <c r="H613" s="66"/>
    </row>
    <row r="614" spans="1:8" x14ac:dyDescent="0.25">
      <c r="A614" s="74"/>
      <c r="B614" s="74"/>
      <c r="C614" s="13"/>
      <c r="D614" s="66"/>
      <c r="E614" s="17"/>
      <c r="F614" s="17"/>
      <c r="G614" s="21">
        <f t="shared" si="9"/>
        <v>0</v>
      </c>
      <c r="H614" s="66"/>
    </row>
    <row r="615" spans="1:8" x14ac:dyDescent="0.25">
      <c r="A615" s="74"/>
      <c r="B615" s="74"/>
      <c r="C615" s="13"/>
      <c r="D615" s="66"/>
      <c r="E615" s="17"/>
      <c r="F615" s="17"/>
      <c r="G615" s="21">
        <f t="shared" si="9"/>
        <v>0</v>
      </c>
      <c r="H615" s="66"/>
    </row>
    <row r="616" spans="1:8" x14ac:dyDescent="0.25">
      <c r="A616" s="74"/>
      <c r="B616" s="74"/>
      <c r="C616" s="13"/>
      <c r="D616" s="66"/>
      <c r="E616" s="17"/>
      <c r="F616" s="17"/>
      <c r="G616" s="21">
        <f t="shared" si="9"/>
        <v>0</v>
      </c>
      <c r="H616" s="66"/>
    </row>
    <row r="617" spans="1:8" x14ac:dyDescent="0.25">
      <c r="A617" s="74"/>
      <c r="B617" s="74"/>
      <c r="C617" s="13"/>
      <c r="D617" s="66"/>
      <c r="E617" s="17"/>
      <c r="F617" s="17"/>
      <c r="G617" s="21">
        <f t="shared" si="9"/>
        <v>0</v>
      </c>
      <c r="H617" s="66"/>
    </row>
    <row r="618" spans="1:8" x14ac:dyDescent="0.25">
      <c r="A618" s="74"/>
      <c r="B618" s="74"/>
      <c r="C618" s="13"/>
      <c r="D618" s="66"/>
      <c r="E618" s="17"/>
      <c r="F618" s="17"/>
      <c r="G618" s="21">
        <f t="shared" si="9"/>
        <v>0</v>
      </c>
      <c r="H618" s="66"/>
    </row>
    <row r="619" spans="1:8" x14ac:dyDescent="0.25">
      <c r="A619" s="74"/>
      <c r="B619" s="74"/>
      <c r="C619" s="13"/>
      <c r="D619" s="66"/>
      <c r="E619" s="17"/>
      <c r="F619" s="17"/>
      <c r="G619" s="21">
        <f t="shared" si="9"/>
        <v>0</v>
      </c>
      <c r="H619" s="66"/>
    </row>
    <row r="620" spans="1:8" x14ac:dyDescent="0.25">
      <c r="A620" s="74"/>
      <c r="B620" s="74"/>
      <c r="C620" s="13"/>
      <c r="D620" s="66"/>
      <c r="E620" s="17"/>
      <c r="F620" s="17"/>
      <c r="G620" s="21">
        <f t="shared" si="9"/>
        <v>0</v>
      </c>
      <c r="H620" s="66"/>
    </row>
    <row r="621" spans="1:8" x14ac:dyDescent="0.25">
      <c r="A621" s="74"/>
      <c r="B621" s="74"/>
      <c r="C621" s="13"/>
      <c r="D621" s="66"/>
      <c r="E621" s="17"/>
      <c r="F621" s="17"/>
      <c r="G621" s="21">
        <f t="shared" ref="G621:G684" si="10">G620+E621-F621</f>
        <v>0</v>
      </c>
      <c r="H621" s="66"/>
    </row>
    <row r="622" spans="1:8" x14ac:dyDescent="0.25">
      <c r="A622" s="74"/>
      <c r="B622" s="74"/>
      <c r="C622" s="13"/>
      <c r="D622" s="66"/>
      <c r="E622" s="17"/>
      <c r="F622" s="17"/>
      <c r="G622" s="21">
        <f t="shared" si="10"/>
        <v>0</v>
      </c>
      <c r="H622" s="66"/>
    </row>
    <row r="623" spans="1:8" x14ac:dyDescent="0.25">
      <c r="A623" s="74"/>
      <c r="B623" s="74"/>
      <c r="C623" s="13"/>
      <c r="D623" s="66"/>
      <c r="E623" s="17"/>
      <c r="F623" s="17"/>
      <c r="G623" s="21">
        <f t="shared" si="10"/>
        <v>0</v>
      </c>
      <c r="H623" s="66"/>
    </row>
    <row r="624" spans="1:8" x14ac:dyDescent="0.25">
      <c r="A624" s="74"/>
      <c r="B624" s="74"/>
      <c r="C624" s="13"/>
      <c r="D624" s="66"/>
      <c r="E624" s="17"/>
      <c r="F624" s="17"/>
      <c r="G624" s="21">
        <f t="shared" si="10"/>
        <v>0</v>
      </c>
      <c r="H624" s="66"/>
    </row>
    <row r="625" spans="1:8" x14ac:dyDescent="0.25">
      <c r="A625" s="74"/>
      <c r="B625" s="74"/>
      <c r="C625" s="13"/>
      <c r="D625" s="66"/>
      <c r="E625" s="17"/>
      <c r="F625" s="17"/>
      <c r="G625" s="21">
        <f t="shared" si="10"/>
        <v>0</v>
      </c>
      <c r="H625" s="66"/>
    </row>
    <row r="626" spans="1:8" x14ac:dyDescent="0.25">
      <c r="A626" s="74"/>
      <c r="B626" s="74"/>
      <c r="C626" s="13"/>
      <c r="D626" s="66"/>
      <c r="E626" s="17"/>
      <c r="F626" s="17"/>
      <c r="G626" s="21">
        <f t="shared" si="10"/>
        <v>0</v>
      </c>
      <c r="H626" s="66"/>
    </row>
    <row r="627" spans="1:8" x14ac:dyDescent="0.25">
      <c r="A627" s="74"/>
      <c r="B627" s="74"/>
      <c r="C627" s="13"/>
      <c r="D627" s="66"/>
      <c r="E627" s="17"/>
      <c r="F627" s="17"/>
      <c r="G627" s="21">
        <f t="shared" si="10"/>
        <v>0</v>
      </c>
      <c r="H627" s="66"/>
    </row>
    <row r="628" spans="1:8" x14ac:dyDescent="0.25">
      <c r="A628" s="74"/>
      <c r="B628" s="74"/>
      <c r="C628" s="13"/>
      <c r="D628" s="66"/>
      <c r="E628" s="17"/>
      <c r="F628" s="17"/>
      <c r="G628" s="21">
        <f t="shared" si="10"/>
        <v>0</v>
      </c>
      <c r="H628" s="66"/>
    </row>
    <row r="629" spans="1:8" x14ac:dyDescent="0.25">
      <c r="A629" s="74"/>
      <c r="B629" s="74"/>
      <c r="C629" s="13"/>
      <c r="D629" s="66"/>
      <c r="E629" s="17"/>
      <c r="F629" s="17"/>
      <c r="G629" s="21">
        <f t="shared" si="10"/>
        <v>0</v>
      </c>
      <c r="H629" s="66"/>
    </row>
    <row r="630" spans="1:8" x14ac:dyDescent="0.25">
      <c r="A630" s="74"/>
      <c r="B630" s="74"/>
      <c r="C630" s="13"/>
      <c r="D630" s="66"/>
      <c r="E630" s="17"/>
      <c r="F630" s="17"/>
      <c r="G630" s="21">
        <f t="shared" si="10"/>
        <v>0</v>
      </c>
      <c r="H630" s="66"/>
    </row>
    <row r="631" spans="1:8" x14ac:dyDescent="0.25">
      <c r="A631" s="31"/>
      <c r="B631" s="31"/>
      <c r="C631" s="13"/>
      <c r="D631" s="66"/>
      <c r="E631" s="17"/>
      <c r="F631" s="17"/>
      <c r="G631" s="21">
        <f t="shared" si="10"/>
        <v>0</v>
      </c>
      <c r="H631" s="66"/>
    </row>
    <row r="632" spans="1:8" x14ac:dyDescent="0.25">
      <c r="A632" s="74"/>
      <c r="B632" s="74"/>
      <c r="C632" s="13"/>
      <c r="D632" s="66"/>
      <c r="E632" s="17"/>
      <c r="F632" s="17"/>
      <c r="G632" s="21">
        <f t="shared" si="10"/>
        <v>0</v>
      </c>
      <c r="H632" s="66"/>
    </row>
    <row r="633" spans="1:8" x14ac:dyDescent="0.25">
      <c r="A633" s="74"/>
      <c r="B633" s="74"/>
      <c r="C633" s="13"/>
      <c r="D633" s="66"/>
      <c r="E633" s="17"/>
      <c r="F633" s="17"/>
      <c r="G633" s="21">
        <f t="shared" si="10"/>
        <v>0</v>
      </c>
      <c r="H633" s="66"/>
    </row>
    <row r="634" spans="1:8" x14ac:dyDescent="0.25">
      <c r="A634" s="74"/>
      <c r="B634" s="74"/>
      <c r="C634" s="13"/>
      <c r="D634" s="66"/>
      <c r="E634" s="17"/>
      <c r="F634" s="17"/>
      <c r="G634" s="21">
        <f t="shared" si="10"/>
        <v>0</v>
      </c>
      <c r="H634" s="66"/>
    </row>
    <row r="635" spans="1:8" x14ac:dyDescent="0.25">
      <c r="A635" s="74"/>
      <c r="B635" s="74"/>
      <c r="C635" s="13"/>
      <c r="D635" s="66"/>
      <c r="E635" s="17"/>
      <c r="F635" s="17"/>
      <c r="G635" s="21">
        <f t="shared" si="10"/>
        <v>0</v>
      </c>
      <c r="H635" s="66"/>
    </row>
    <row r="636" spans="1:8" x14ac:dyDescent="0.25">
      <c r="A636" s="74"/>
      <c r="B636" s="74"/>
      <c r="C636" s="13"/>
      <c r="D636" s="66"/>
      <c r="E636" s="17"/>
      <c r="F636" s="17"/>
      <c r="G636" s="21">
        <f t="shared" si="10"/>
        <v>0</v>
      </c>
      <c r="H636" s="66"/>
    </row>
    <row r="637" spans="1:8" x14ac:dyDescent="0.25">
      <c r="A637" s="74"/>
      <c r="B637" s="74"/>
      <c r="C637" s="13"/>
      <c r="D637" s="66"/>
      <c r="E637" s="17"/>
      <c r="F637" s="17"/>
      <c r="G637" s="21">
        <f t="shared" si="10"/>
        <v>0</v>
      </c>
      <c r="H637" s="66"/>
    </row>
    <row r="638" spans="1:8" x14ac:dyDescent="0.25">
      <c r="A638" s="74"/>
      <c r="B638" s="74"/>
      <c r="C638" s="13"/>
      <c r="D638" s="66"/>
      <c r="E638" s="17"/>
      <c r="F638" s="17"/>
      <c r="G638" s="21">
        <f t="shared" si="10"/>
        <v>0</v>
      </c>
      <c r="H638" s="66"/>
    </row>
    <row r="639" spans="1:8" x14ac:dyDescent="0.25">
      <c r="A639" s="74"/>
      <c r="B639" s="74"/>
      <c r="C639" s="13"/>
      <c r="D639" s="66"/>
      <c r="E639" s="17"/>
      <c r="F639" s="17"/>
      <c r="G639" s="21">
        <f t="shared" si="10"/>
        <v>0</v>
      </c>
      <c r="H639" s="66"/>
    </row>
    <row r="640" spans="1:8" x14ac:dyDescent="0.25">
      <c r="A640" s="74"/>
      <c r="B640" s="74"/>
      <c r="C640" s="13"/>
      <c r="D640" s="66"/>
      <c r="E640" s="17"/>
      <c r="F640" s="17"/>
      <c r="G640" s="21">
        <f t="shared" si="10"/>
        <v>0</v>
      </c>
      <c r="H640" s="66"/>
    </row>
    <row r="641" spans="1:8" x14ac:dyDescent="0.25">
      <c r="A641" s="74"/>
      <c r="B641" s="74"/>
      <c r="C641" s="13"/>
      <c r="D641" s="66"/>
      <c r="E641" s="17"/>
      <c r="F641" s="17"/>
      <c r="G641" s="21">
        <f t="shared" si="10"/>
        <v>0</v>
      </c>
      <c r="H641" s="66"/>
    </row>
    <row r="642" spans="1:8" x14ac:dyDescent="0.25">
      <c r="A642" s="74"/>
      <c r="B642" s="74"/>
      <c r="C642" s="13"/>
      <c r="D642" s="66"/>
      <c r="E642" s="17"/>
      <c r="F642" s="17"/>
      <c r="G642" s="21">
        <f t="shared" si="10"/>
        <v>0</v>
      </c>
      <c r="H642" s="66"/>
    </row>
    <row r="643" spans="1:8" x14ac:dyDescent="0.25">
      <c r="A643" s="74"/>
      <c r="B643" s="74"/>
      <c r="C643" s="13"/>
      <c r="D643" s="66"/>
      <c r="E643" s="17"/>
      <c r="F643" s="17"/>
      <c r="G643" s="21">
        <f t="shared" si="10"/>
        <v>0</v>
      </c>
      <c r="H643" s="66"/>
    </row>
    <row r="644" spans="1:8" x14ac:dyDescent="0.25">
      <c r="A644" s="74"/>
      <c r="B644" s="74"/>
      <c r="C644" s="13"/>
      <c r="D644" s="66"/>
      <c r="E644" s="17"/>
      <c r="F644" s="17"/>
      <c r="G644" s="21">
        <f t="shared" si="10"/>
        <v>0</v>
      </c>
      <c r="H644" s="66"/>
    </row>
    <row r="645" spans="1:8" x14ac:dyDescent="0.25">
      <c r="A645" s="74"/>
      <c r="B645" s="74"/>
      <c r="C645" s="13"/>
      <c r="D645" s="66"/>
      <c r="E645" s="17"/>
      <c r="F645" s="17"/>
      <c r="G645" s="21">
        <f t="shared" si="10"/>
        <v>0</v>
      </c>
      <c r="H645" s="66"/>
    </row>
    <row r="646" spans="1:8" x14ac:dyDescent="0.25">
      <c r="A646" s="74"/>
      <c r="B646" s="74"/>
      <c r="C646" s="13"/>
      <c r="D646" s="66"/>
      <c r="E646" s="17"/>
      <c r="F646" s="17"/>
      <c r="G646" s="21">
        <f t="shared" si="10"/>
        <v>0</v>
      </c>
      <c r="H646" s="66"/>
    </row>
    <row r="647" spans="1:8" x14ac:dyDescent="0.25">
      <c r="A647" s="74"/>
      <c r="B647" s="74"/>
      <c r="C647" s="13"/>
      <c r="D647" s="66"/>
      <c r="E647" s="17"/>
      <c r="F647" s="17"/>
      <c r="G647" s="21">
        <f t="shared" si="10"/>
        <v>0</v>
      </c>
      <c r="H647" s="66"/>
    </row>
    <row r="648" spans="1:8" x14ac:dyDescent="0.25">
      <c r="A648" s="74"/>
      <c r="B648" s="74"/>
      <c r="C648" s="13"/>
      <c r="D648" s="66"/>
      <c r="E648" s="17"/>
      <c r="F648" s="17"/>
      <c r="G648" s="21">
        <f t="shared" si="10"/>
        <v>0</v>
      </c>
      <c r="H648" s="66"/>
    </row>
    <row r="649" spans="1:8" x14ac:dyDescent="0.25">
      <c r="A649" s="74"/>
      <c r="B649" s="74"/>
      <c r="C649" s="13"/>
      <c r="D649" s="66"/>
      <c r="E649" s="17"/>
      <c r="F649" s="17"/>
      <c r="G649" s="21">
        <f t="shared" si="10"/>
        <v>0</v>
      </c>
      <c r="H649" s="66"/>
    </row>
    <row r="650" spans="1:8" x14ac:dyDescent="0.25">
      <c r="A650" s="74"/>
      <c r="B650" s="74"/>
      <c r="C650" s="13"/>
      <c r="D650" s="66"/>
      <c r="E650" s="17"/>
      <c r="F650" s="17"/>
      <c r="G650" s="21">
        <f t="shared" si="10"/>
        <v>0</v>
      </c>
      <c r="H650" s="66"/>
    </row>
    <row r="651" spans="1:8" x14ac:dyDescent="0.25">
      <c r="A651" s="74"/>
      <c r="B651" s="74"/>
      <c r="C651" s="13"/>
      <c r="D651" s="66"/>
      <c r="E651" s="17"/>
      <c r="F651" s="17"/>
      <c r="G651" s="21">
        <f t="shared" si="10"/>
        <v>0</v>
      </c>
      <c r="H651" s="66"/>
    </row>
    <row r="652" spans="1:8" x14ac:dyDescent="0.25">
      <c r="A652" s="74"/>
      <c r="B652" s="74"/>
      <c r="C652" s="13"/>
      <c r="D652" s="66"/>
      <c r="E652" s="17"/>
      <c r="F652" s="17"/>
      <c r="G652" s="21">
        <f t="shared" si="10"/>
        <v>0</v>
      </c>
      <c r="H652" s="66"/>
    </row>
    <row r="653" spans="1:8" x14ac:dyDescent="0.25">
      <c r="A653" s="74"/>
      <c r="B653" s="74"/>
      <c r="C653" s="13"/>
      <c r="D653" s="66"/>
      <c r="E653" s="17"/>
      <c r="F653" s="17"/>
      <c r="G653" s="21">
        <f t="shared" si="10"/>
        <v>0</v>
      </c>
      <c r="H653" s="66"/>
    </row>
    <row r="654" spans="1:8" x14ac:dyDescent="0.25">
      <c r="A654" s="74"/>
      <c r="B654" s="74"/>
      <c r="C654" s="13"/>
      <c r="D654" s="66"/>
      <c r="E654" s="17"/>
      <c r="F654" s="17"/>
      <c r="G654" s="21">
        <f t="shared" si="10"/>
        <v>0</v>
      </c>
      <c r="H654" s="66"/>
    </row>
    <row r="655" spans="1:8" x14ac:dyDescent="0.25">
      <c r="A655" s="74"/>
      <c r="B655" s="74"/>
      <c r="C655" s="13"/>
      <c r="D655" s="66"/>
      <c r="E655" s="17"/>
      <c r="F655" s="17"/>
      <c r="G655" s="21">
        <f t="shared" si="10"/>
        <v>0</v>
      </c>
      <c r="H655" s="66"/>
    </row>
    <row r="656" spans="1:8" x14ac:dyDescent="0.25">
      <c r="A656" s="74"/>
      <c r="B656" s="74"/>
      <c r="C656" s="13"/>
      <c r="D656" s="66"/>
      <c r="E656" s="17"/>
      <c r="F656" s="17"/>
      <c r="G656" s="21">
        <f t="shared" si="10"/>
        <v>0</v>
      </c>
      <c r="H656" s="66"/>
    </row>
    <row r="657" spans="1:8" x14ac:dyDescent="0.25">
      <c r="A657" s="74"/>
      <c r="B657" s="74"/>
      <c r="C657" s="13"/>
      <c r="D657" s="66"/>
      <c r="E657" s="17"/>
      <c r="F657" s="17"/>
      <c r="G657" s="21">
        <f t="shared" si="10"/>
        <v>0</v>
      </c>
      <c r="H657" s="66"/>
    </row>
    <row r="658" spans="1:8" x14ac:dyDescent="0.25">
      <c r="A658" s="74"/>
      <c r="B658" s="74"/>
      <c r="C658" s="13"/>
      <c r="D658" s="66"/>
      <c r="E658" s="17"/>
      <c r="F658" s="17"/>
      <c r="G658" s="21">
        <f t="shared" si="10"/>
        <v>0</v>
      </c>
      <c r="H658" s="66"/>
    </row>
    <row r="659" spans="1:8" x14ac:dyDescent="0.25">
      <c r="A659" s="74"/>
      <c r="B659" s="74"/>
      <c r="C659" s="13"/>
      <c r="D659" s="66"/>
      <c r="E659" s="17"/>
      <c r="F659" s="17"/>
      <c r="G659" s="21">
        <f t="shared" si="10"/>
        <v>0</v>
      </c>
      <c r="H659" s="66"/>
    </row>
    <row r="660" spans="1:8" x14ac:dyDescent="0.25">
      <c r="A660" s="74"/>
      <c r="B660" s="74"/>
      <c r="C660" s="13"/>
      <c r="D660" s="66"/>
      <c r="E660" s="17"/>
      <c r="F660" s="17"/>
      <c r="G660" s="21">
        <f t="shared" si="10"/>
        <v>0</v>
      </c>
      <c r="H660" s="66"/>
    </row>
    <row r="661" spans="1:8" x14ac:dyDescent="0.25">
      <c r="A661" s="74"/>
      <c r="B661" s="74"/>
      <c r="C661" s="13"/>
      <c r="D661" s="66"/>
      <c r="E661" s="17"/>
      <c r="F661" s="17"/>
      <c r="G661" s="21">
        <f t="shared" si="10"/>
        <v>0</v>
      </c>
      <c r="H661" s="66"/>
    </row>
    <row r="662" spans="1:8" x14ac:dyDescent="0.25">
      <c r="A662" s="74"/>
      <c r="B662" s="74"/>
      <c r="C662" s="13"/>
      <c r="D662" s="66"/>
      <c r="E662" s="17"/>
      <c r="F662" s="17"/>
      <c r="G662" s="21">
        <f t="shared" si="10"/>
        <v>0</v>
      </c>
      <c r="H662" s="66"/>
    </row>
    <row r="663" spans="1:8" x14ac:dyDescent="0.25">
      <c r="A663" s="74"/>
      <c r="B663" s="74"/>
      <c r="C663" s="13"/>
      <c r="D663" s="66"/>
      <c r="E663" s="17"/>
      <c r="F663" s="17"/>
      <c r="G663" s="21">
        <f t="shared" si="10"/>
        <v>0</v>
      </c>
      <c r="H663" s="66"/>
    </row>
    <row r="664" spans="1:8" x14ac:dyDescent="0.25">
      <c r="A664" s="74"/>
      <c r="B664" s="74"/>
      <c r="C664" s="13"/>
      <c r="D664" s="66"/>
      <c r="E664" s="17"/>
      <c r="F664" s="17"/>
      <c r="G664" s="21">
        <f t="shared" si="10"/>
        <v>0</v>
      </c>
      <c r="H664" s="66"/>
    </row>
    <row r="665" spans="1:8" x14ac:dyDescent="0.25">
      <c r="A665" s="74"/>
      <c r="B665" s="74"/>
      <c r="C665" s="13"/>
      <c r="D665" s="66"/>
      <c r="E665" s="17"/>
      <c r="F665" s="17"/>
      <c r="G665" s="21">
        <f t="shared" si="10"/>
        <v>0</v>
      </c>
      <c r="H665" s="66"/>
    </row>
    <row r="666" spans="1:8" x14ac:dyDescent="0.25">
      <c r="A666" s="74"/>
      <c r="B666" s="74"/>
      <c r="C666" s="13"/>
      <c r="D666" s="66"/>
      <c r="E666" s="17"/>
      <c r="F666" s="17"/>
      <c r="G666" s="21">
        <f t="shared" si="10"/>
        <v>0</v>
      </c>
      <c r="H666" s="66"/>
    </row>
    <row r="667" spans="1:8" x14ac:dyDescent="0.25">
      <c r="A667" s="74"/>
      <c r="B667" s="74"/>
      <c r="C667" s="13"/>
      <c r="D667" s="66"/>
      <c r="E667" s="17"/>
      <c r="F667" s="17"/>
      <c r="G667" s="21">
        <f t="shared" si="10"/>
        <v>0</v>
      </c>
      <c r="H667" s="66"/>
    </row>
    <row r="668" spans="1:8" x14ac:dyDescent="0.25">
      <c r="A668" s="74"/>
      <c r="B668" s="74"/>
      <c r="C668" s="13"/>
      <c r="D668" s="66"/>
      <c r="E668" s="17"/>
      <c r="F668" s="17"/>
      <c r="G668" s="21">
        <f t="shared" si="10"/>
        <v>0</v>
      </c>
      <c r="H668" s="66"/>
    </row>
    <row r="669" spans="1:8" x14ac:dyDescent="0.25">
      <c r="A669" s="74"/>
      <c r="B669" s="74"/>
      <c r="C669" s="13"/>
      <c r="D669" s="66"/>
      <c r="E669" s="17"/>
      <c r="F669" s="17"/>
      <c r="G669" s="21">
        <f t="shared" si="10"/>
        <v>0</v>
      </c>
      <c r="H669" s="66"/>
    </row>
    <row r="670" spans="1:8" x14ac:dyDescent="0.25">
      <c r="A670" s="74"/>
      <c r="B670" s="74"/>
      <c r="C670" s="13"/>
      <c r="D670" s="66"/>
      <c r="E670" s="17"/>
      <c r="F670" s="17"/>
      <c r="G670" s="21">
        <f t="shared" si="10"/>
        <v>0</v>
      </c>
      <c r="H670" s="66"/>
    </row>
    <row r="671" spans="1:8" x14ac:dyDescent="0.25">
      <c r="A671" s="74"/>
      <c r="B671" s="74"/>
      <c r="C671" s="13"/>
      <c r="D671" s="66"/>
      <c r="E671" s="17"/>
      <c r="F671" s="17"/>
      <c r="G671" s="21">
        <f t="shared" si="10"/>
        <v>0</v>
      </c>
      <c r="H671" s="66"/>
    </row>
    <row r="672" spans="1:8" x14ac:dyDescent="0.25">
      <c r="A672" s="74"/>
      <c r="B672" s="74"/>
      <c r="C672" s="13"/>
      <c r="D672" s="66"/>
      <c r="E672" s="17"/>
      <c r="F672" s="17"/>
      <c r="G672" s="21">
        <f t="shared" si="10"/>
        <v>0</v>
      </c>
      <c r="H672" s="66"/>
    </row>
    <row r="673" spans="1:8" x14ac:dyDescent="0.25">
      <c r="A673" s="74"/>
      <c r="B673" s="74"/>
      <c r="C673" s="13"/>
      <c r="D673" s="66"/>
      <c r="E673" s="17"/>
      <c r="F673" s="17"/>
      <c r="G673" s="21">
        <f t="shared" si="10"/>
        <v>0</v>
      </c>
      <c r="H673" s="66"/>
    </row>
    <row r="674" spans="1:8" x14ac:dyDescent="0.25">
      <c r="A674" s="74"/>
      <c r="B674" s="74"/>
      <c r="C674" s="13"/>
      <c r="D674" s="66"/>
      <c r="E674" s="17"/>
      <c r="F674" s="17"/>
      <c r="G674" s="21">
        <f t="shared" si="10"/>
        <v>0</v>
      </c>
      <c r="H674" s="66"/>
    </row>
    <row r="675" spans="1:8" x14ac:dyDescent="0.25">
      <c r="A675" s="74"/>
      <c r="B675" s="74"/>
      <c r="C675" s="13"/>
      <c r="D675" s="66"/>
      <c r="E675" s="17"/>
      <c r="F675" s="17"/>
      <c r="G675" s="21">
        <f t="shared" si="10"/>
        <v>0</v>
      </c>
      <c r="H675" s="66"/>
    </row>
    <row r="676" spans="1:8" x14ac:dyDescent="0.25">
      <c r="A676" s="74"/>
      <c r="B676" s="74"/>
      <c r="C676" s="13"/>
      <c r="D676" s="66"/>
      <c r="E676" s="17"/>
      <c r="F676" s="17"/>
      <c r="G676" s="21">
        <f t="shared" si="10"/>
        <v>0</v>
      </c>
      <c r="H676" s="66"/>
    </row>
    <row r="677" spans="1:8" x14ac:dyDescent="0.25">
      <c r="A677" s="74"/>
      <c r="B677" s="74"/>
      <c r="C677" s="13"/>
      <c r="D677" s="66"/>
      <c r="E677" s="17"/>
      <c r="F677" s="17"/>
      <c r="G677" s="21">
        <f t="shared" si="10"/>
        <v>0</v>
      </c>
      <c r="H677" s="66"/>
    </row>
    <row r="678" spans="1:8" x14ac:dyDescent="0.25">
      <c r="A678" s="74"/>
      <c r="B678" s="74"/>
      <c r="C678" s="13"/>
      <c r="D678" s="66"/>
      <c r="E678" s="17"/>
      <c r="F678" s="17"/>
      <c r="G678" s="21">
        <f t="shared" si="10"/>
        <v>0</v>
      </c>
      <c r="H678" s="66"/>
    </row>
    <row r="679" spans="1:8" x14ac:dyDescent="0.25">
      <c r="A679" s="74"/>
      <c r="B679" s="74"/>
      <c r="C679" s="13"/>
      <c r="D679" s="66"/>
      <c r="E679" s="17"/>
      <c r="F679" s="17"/>
      <c r="G679" s="21">
        <f t="shared" si="10"/>
        <v>0</v>
      </c>
      <c r="H679" s="66"/>
    </row>
    <row r="680" spans="1:8" x14ac:dyDescent="0.25">
      <c r="A680" s="74"/>
      <c r="B680" s="74"/>
      <c r="C680" s="13"/>
      <c r="D680" s="66"/>
      <c r="E680" s="17"/>
      <c r="F680" s="17"/>
      <c r="G680" s="21">
        <f t="shared" si="10"/>
        <v>0</v>
      </c>
      <c r="H680" s="66"/>
    </row>
    <row r="681" spans="1:8" x14ac:dyDescent="0.25">
      <c r="A681" s="74"/>
      <c r="B681" s="74"/>
      <c r="C681" s="13"/>
      <c r="D681" s="66"/>
      <c r="E681" s="17"/>
      <c r="F681" s="17"/>
      <c r="G681" s="21">
        <f t="shared" si="10"/>
        <v>0</v>
      </c>
      <c r="H681" s="66"/>
    </row>
    <row r="682" spans="1:8" x14ac:dyDescent="0.25">
      <c r="A682" s="74"/>
      <c r="B682" s="74"/>
      <c r="C682" s="13"/>
      <c r="D682" s="66"/>
      <c r="E682" s="17"/>
      <c r="F682" s="17"/>
      <c r="G682" s="21">
        <f t="shared" si="10"/>
        <v>0</v>
      </c>
      <c r="H682" s="66"/>
    </row>
    <row r="683" spans="1:8" x14ac:dyDescent="0.25">
      <c r="A683" s="74"/>
      <c r="B683" s="74"/>
      <c r="C683" s="13"/>
      <c r="D683" s="66"/>
      <c r="E683" s="17"/>
      <c r="F683" s="17"/>
      <c r="G683" s="21">
        <f t="shared" si="10"/>
        <v>0</v>
      </c>
      <c r="H683" s="66"/>
    </row>
    <row r="684" spans="1:8" x14ac:dyDescent="0.25">
      <c r="A684" s="74"/>
      <c r="B684" s="74"/>
      <c r="C684" s="13"/>
      <c r="D684" s="66"/>
      <c r="E684" s="17"/>
      <c r="F684" s="17"/>
      <c r="G684" s="21">
        <f t="shared" si="10"/>
        <v>0</v>
      </c>
      <c r="H684" s="66"/>
    </row>
    <row r="685" spans="1:8" x14ac:dyDescent="0.25">
      <c r="A685" s="74"/>
      <c r="B685" s="74"/>
      <c r="C685" s="13"/>
      <c r="D685" s="66"/>
      <c r="E685" s="17"/>
      <c r="F685" s="17"/>
      <c r="G685" s="21">
        <f t="shared" ref="G685:G748" si="11">G684+E685-F685</f>
        <v>0</v>
      </c>
      <c r="H685" s="66"/>
    </row>
    <row r="686" spans="1:8" x14ac:dyDescent="0.25">
      <c r="A686" s="74"/>
      <c r="B686" s="74"/>
      <c r="C686" s="13"/>
      <c r="D686" s="66"/>
      <c r="E686" s="17"/>
      <c r="F686" s="17"/>
      <c r="G686" s="21">
        <f t="shared" si="11"/>
        <v>0</v>
      </c>
      <c r="H686" s="66"/>
    </row>
    <row r="687" spans="1:8" x14ac:dyDescent="0.25">
      <c r="A687" s="74"/>
      <c r="B687" s="74"/>
      <c r="C687" s="13"/>
      <c r="D687" s="66"/>
      <c r="E687" s="17"/>
      <c r="F687" s="17"/>
      <c r="G687" s="21">
        <f t="shared" si="11"/>
        <v>0</v>
      </c>
      <c r="H687" s="66"/>
    </row>
    <row r="688" spans="1:8" x14ac:dyDescent="0.25">
      <c r="A688" s="74"/>
      <c r="B688" s="74"/>
      <c r="C688" s="13"/>
      <c r="D688" s="66"/>
      <c r="E688" s="17"/>
      <c r="F688" s="17"/>
      <c r="G688" s="21">
        <f t="shared" si="11"/>
        <v>0</v>
      </c>
      <c r="H688" s="66"/>
    </row>
    <row r="689" spans="1:8" x14ac:dyDescent="0.25">
      <c r="A689" s="74"/>
      <c r="B689" s="74"/>
      <c r="C689" s="13"/>
      <c r="D689" s="66"/>
      <c r="E689" s="17"/>
      <c r="F689" s="17"/>
      <c r="G689" s="21">
        <f t="shared" si="11"/>
        <v>0</v>
      </c>
      <c r="H689" s="66"/>
    </row>
    <row r="690" spans="1:8" x14ac:dyDescent="0.25">
      <c r="A690" s="74"/>
      <c r="B690" s="74"/>
      <c r="C690" s="13"/>
      <c r="D690" s="66"/>
      <c r="E690" s="17"/>
      <c r="F690" s="17"/>
      <c r="G690" s="21">
        <f t="shared" si="11"/>
        <v>0</v>
      </c>
      <c r="H690" s="66"/>
    </row>
    <row r="691" spans="1:8" x14ac:dyDescent="0.25">
      <c r="A691" s="74"/>
      <c r="B691" s="74"/>
      <c r="C691" s="13"/>
      <c r="D691" s="66"/>
      <c r="E691" s="17"/>
      <c r="F691" s="17"/>
      <c r="G691" s="21">
        <f t="shared" si="11"/>
        <v>0</v>
      </c>
      <c r="H691" s="66"/>
    </row>
    <row r="692" spans="1:8" x14ac:dyDescent="0.25">
      <c r="A692" s="74"/>
      <c r="B692" s="74"/>
      <c r="C692" s="13"/>
      <c r="D692" s="66"/>
      <c r="E692" s="17"/>
      <c r="F692" s="17"/>
      <c r="G692" s="21">
        <f t="shared" si="11"/>
        <v>0</v>
      </c>
      <c r="H692" s="66"/>
    </row>
    <row r="693" spans="1:8" x14ac:dyDescent="0.25">
      <c r="A693" s="74"/>
      <c r="B693" s="74"/>
      <c r="C693" s="13"/>
      <c r="D693" s="66"/>
      <c r="E693" s="17"/>
      <c r="F693" s="17"/>
      <c r="G693" s="21">
        <f t="shared" si="11"/>
        <v>0</v>
      </c>
      <c r="H693" s="66"/>
    </row>
    <row r="694" spans="1:8" x14ac:dyDescent="0.25">
      <c r="A694" s="74"/>
      <c r="B694" s="74"/>
      <c r="C694" s="13"/>
      <c r="D694" s="66"/>
      <c r="E694" s="17"/>
      <c r="F694" s="17"/>
      <c r="G694" s="21">
        <f t="shared" si="11"/>
        <v>0</v>
      </c>
      <c r="H694" s="66"/>
    </row>
    <row r="695" spans="1:8" x14ac:dyDescent="0.25">
      <c r="A695" s="74"/>
      <c r="B695" s="74"/>
      <c r="C695" s="13"/>
      <c r="D695" s="66"/>
      <c r="E695" s="17"/>
      <c r="F695" s="17"/>
      <c r="G695" s="21">
        <f t="shared" si="11"/>
        <v>0</v>
      </c>
      <c r="H695" s="66"/>
    </row>
    <row r="696" spans="1:8" x14ac:dyDescent="0.25">
      <c r="A696" s="74"/>
      <c r="B696" s="74"/>
      <c r="C696" s="13"/>
      <c r="D696" s="66"/>
      <c r="E696" s="17"/>
      <c r="F696" s="17"/>
      <c r="G696" s="21">
        <f t="shared" si="11"/>
        <v>0</v>
      </c>
      <c r="H696" s="66"/>
    </row>
    <row r="697" spans="1:8" x14ac:dyDescent="0.25">
      <c r="A697" s="74"/>
      <c r="B697" s="74"/>
      <c r="C697" s="13"/>
      <c r="D697" s="66"/>
      <c r="E697" s="17"/>
      <c r="F697" s="17"/>
      <c r="G697" s="21">
        <f t="shared" si="11"/>
        <v>0</v>
      </c>
      <c r="H697" s="66"/>
    </row>
    <row r="698" spans="1:8" x14ac:dyDescent="0.25">
      <c r="A698" s="74"/>
      <c r="B698" s="74"/>
      <c r="C698" s="13"/>
      <c r="D698" s="66"/>
      <c r="E698" s="17"/>
      <c r="F698" s="17"/>
      <c r="G698" s="21">
        <f t="shared" si="11"/>
        <v>0</v>
      </c>
      <c r="H698" s="66"/>
    </row>
    <row r="699" spans="1:8" x14ac:dyDescent="0.25">
      <c r="A699" s="74"/>
      <c r="B699" s="74"/>
      <c r="C699" s="13"/>
      <c r="D699" s="66"/>
      <c r="E699" s="17"/>
      <c r="F699" s="17"/>
      <c r="G699" s="21">
        <f t="shared" si="11"/>
        <v>0</v>
      </c>
      <c r="H699" s="66"/>
    </row>
    <row r="700" spans="1:8" x14ac:dyDescent="0.25">
      <c r="A700" s="74"/>
      <c r="B700" s="74"/>
      <c r="C700" s="13"/>
      <c r="D700" s="66"/>
      <c r="E700" s="17"/>
      <c r="F700" s="17"/>
      <c r="G700" s="21">
        <f t="shared" si="11"/>
        <v>0</v>
      </c>
      <c r="H700" s="66"/>
    </row>
    <row r="701" spans="1:8" x14ac:dyDescent="0.25">
      <c r="A701" s="74"/>
      <c r="B701" s="74"/>
      <c r="C701" s="13"/>
      <c r="D701" s="66"/>
      <c r="E701" s="17"/>
      <c r="F701" s="17"/>
      <c r="G701" s="21">
        <f t="shared" si="11"/>
        <v>0</v>
      </c>
      <c r="H701" s="66"/>
    </row>
    <row r="702" spans="1:8" x14ac:dyDescent="0.25">
      <c r="A702" s="74"/>
      <c r="B702" s="74"/>
      <c r="C702" s="13"/>
      <c r="D702" s="66"/>
      <c r="E702" s="17"/>
      <c r="F702" s="17"/>
      <c r="G702" s="21">
        <f t="shared" si="11"/>
        <v>0</v>
      </c>
      <c r="H702" s="66"/>
    </row>
    <row r="703" spans="1:8" x14ac:dyDescent="0.25">
      <c r="A703" s="74"/>
      <c r="B703" s="74"/>
      <c r="C703" s="13"/>
      <c r="D703" s="66"/>
      <c r="E703" s="17"/>
      <c r="F703" s="17"/>
      <c r="G703" s="21">
        <f t="shared" si="11"/>
        <v>0</v>
      </c>
      <c r="H703" s="66"/>
    </row>
    <row r="704" spans="1:8" x14ac:dyDescent="0.25">
      <c r="A704" s="74"/>
      <c r="B704" s="74"/>
      <c r="C704" s="13"/>
      <c r="D704" s="66"/>
      <c r="E704" s="17"/>
      <c r="F704" s="17"/>
      <c r="G704" s="21">
        <f t="shared" si="11"/>
        <v>0</v>
      </c>
      <c r="H704" s="66"/>
    </row>
    <row r="705" spans="1:8" x14ac:dyDescent="0.25">
      <c r="A705" s="74"/>
      <c r="B705" s="74"/>
      <c r="C705" s="13"/>
      <c r="D705" s="66"/>
      <c r="E705" s="17"/>
      <c r="F705" s="17"/>
      <c r="G705" s="21">
        <f t="shared" si="11"/>
        <v>0</v>
      </c>
      <c r="H705" s="66"/>
    </row>
    <row r="706" spans="1:8" x14ac:dyDescent="0.25">
      <c r="A706" s="74"/>
      <c r="B706" s="74"/>
      <c r="C706" s="13"/>
      <c r="D706" s="66"/>
      <c r="E706" s="17"/>
      <c r="F706" s="17"/>
      <c r="G706" s="21">
        <f t="shared" si="11"/>
        <v>0</v>
      </c>
      <c r="H706" s="66"/>
    </row>
    <row r="707" spans="1:8" x14ac:dyDescent="0.25">
      <c r="A707" s="74"/>
      <c r="B707" s="74"/>
      <c r="C707" s="13"/>
      <c r="D707" s="66"/>
      <c r="E707" s="17"/>
      <c r="F707" s="17"/>
      <c r="G707" s="21">
        <f t="shared" si="11"/>
        <v>0</v>
      </c>
      <c r="H707" s="66"/>
    </row>
    <row r="708" spans="1:8" x14ac:dyDescent="0.25">
      <c r="A708" s="74"/>
      <c r="B708" s="74"/>
      <c r="C708" s="13"/>
      <c r="D708" s="66"/>
      <c r="E708" s="17"/>
      <c r="F708" s="17"/>
      <c r="G708" s="21">
        <f t="shared" si="11"/>
        <v>0</v>
      </c>
      <c r="H708" s="66"/>
    </row>
    <row r="709" spans="1:8" x14ac:dyDescent="0.25">
      <c r="A709" s="74"/>
      <c r="B709" s="74"/>
      <c r="C709" s="13"/>
      <c r="D709" s="66"/>
      <c r="E709" s="17"/>
      <c r="F709" s="17"/>
      <c r="G709" s="21">
        <f t="shared" si="11"/>
        <v>0</v>
      </c>
      <c r="H709" s="66"/>
    </row>
    <row r="710" spans="1:8" x14ac:dyDescent="0.25">
      <c r="A710" s="74"/>
      <c r="B710" s="74"/>
      <c r="C710" s="13"/>
      <c r="D710" s="66"/>
      <c r="E710" s="17"/>
      <c r="F710" s="17"/>
      <c r="G710" s="21">
        <f t="shared" si="11"/>
        <v>0</v>
      </c>
      <c r="H710" s="66"/>
    </row>
    <row r="711" spans="1:8" x14ac:dyDescent="0.25">
      <c r="A711" s="74"/>
      <c r="B711" s="74"/>
      <c r="C711" s="13"/>
      <c r="D711" s="66"/>
      <c r="E711" s="17"/>
      <c r="F711" s="17"/>
      <c r="G711" s="21">
        <f t="shared" si="11"/>
        <v>0</v>
      </c>
      <c r="H711" s="66"/>
    </row>
    <row r="712" spans="1:8" x14ac:dyDescent="0.25">
      <c r="A712" s="74"/>
      <c r="B712" s="74"/>
      <c r="C712" s="13"/>
      <c r="D712" s="66"/>
      <c r="E712" s="17"/>
      <c r="F712" s="17"/>
      <c r="G712" s="21">
        <f t="shared" si="11"/>
        <v>0</v>
      </c>
      <c r="H712" s="66"/>
    </row>
    <row r="713" spans="1:8" x14ac:dyDescent="0.25">
      <c r="A713" s="74"/>
      <c r="B713" s="74"/>
      <c r="C713" s="13"/>
      <c r="D713" s="66"/>
      <c r="E713" s="17"/>
      <c r="F713" s="17"/>
      <c r="G713" s="21">
        <f t="shared" si="11"/>
        <v>0</v>
      </c>
      <c r="H713" s="66"/>
    </row>
    <row r="714" spans="1:8" x14ac:dyDescent="0.25">
      <c r="A714" s="74"/>
      <c r="B714" s="74"/>
      <c r="C714" s="13"/>
      <c r="D714" s="66"/>
      <c r="E714" s="17"/>
      <c r="F714" s="17"/>
      <c r="G714" s="21">
        <f t="shared" si="11"/>
        <v>0</v>
      </c>
      <c r="H714" s="66"/>
    </row>
    <row r="715" spans="1:8" x14ac:dyDescent="0.25">
      <c r="A715" s="74"/>
      <c r="B715" s="74"/>
      <c r="C715" s="13"/>
      <c r="D715" s="66"/>
      <c r="E715" s="17"/>
      <c r="F715" s="17"/>
      <c r="G715" s="21">
        <f t="shared" si="11"/>
        <v>0</v>
      </c>
      <c r="H715" s="66"/>
    </row>
    <row r="716" spans="1:8" x14ac:dyDescent="0.25">
      <c r="A716" s="74"/>
      <c r="B716" s="74"/>
      <c r="C716" s="13"/>
      <c r="D716" s="66"/>
      <c r="E716" s="17"/>
      <c r="F716" s="17"/>
      <c r="G716" s="21">
        <f t="shared" si="11"/>
        <v>0</v>
      </c>
      <c r="H716" s="66"/>
    </row>
    <row r="717" spans="1:8" x14ac:dyDescent="0.25">
      <c r="A717" s="74"/>
      <c r="B717" s="74"/>
      <c r="C717" s="13"/>
      <c r="D717" s="66"/>
      <c r="E717" s="17"/>
      <c r="F717" s="17"/>
      <c r="G717" s="21">
        <f t="shared" si="11"/>
        <v>0</v>
      </c>
      <c r="H717" s="66"/>
    </row>
    <row r="718" spans="1:8" x14ac:dyDescent="0.25">
      <c r="A718" s="74"/>
      <c r="B718" s="74"/>
      <c r="C718" s="13"/>
      <c r="D718" s="66"/>
      <c r="E718" s="17"/>
      <c r="F718" s="17"/>
      <c r="G718" s="21">
        <f t="shared" si="11"/>
        <v>0</v>
      </c>
      <c r="H718" s="66"/>
    </row>
    <row r="719" spans="1:8" x14ac:dyDescent="0.25">
      <c r="A719" s="74"/>
      <c r="B719" s="74"/>
      <c r="C719" s="13"/>
      <c r="D719" s="66"/>
      <c r="E719" s="17"/>
      <c r="F719" s="17"/>
      <c r="G719" s="21">
        <f t="shared" si="11"/>
        <v>0</v>
      </c>
      <c r="H719" s="66"/>
    </row>
    <row r="720" spans="1:8" x14ac:dyDescent="0.25">
      <c r="A720" s="74"/>
      <c r="B720" s="74"/>
      <c r="C720" s="13"/>
      <c r="D720" s="66"/>
      <c r="E720" s="17"/>
      <c r="F720" s="17"/>
      <c r="G720" s="21">
        <f t="shared" si="11"/>
        <v>0</v>
      </c>
      <c r="H720" s="66"/>
    </row>
    <row r="721" spans="1:8" x14ac:dyDescent="0.25">
      <c r="A721" s="74"/>
      <c r="B721" s="74"/>
      <c r="C721" s="13"/>
      <c r="D721" s="66"/>
      <c r="E721" s="17"/>
      <c r="F721" s="17"/>
      <c r="G721" s="21">
        <f t="shared" si="11"/>
        <v>0</v>
      </c>
      <c r="H721" s="66"/>
    </row>
    <row r="722" spans="1:8" x14ac:dyDescent="0.25">
      <c r="A722" s="74"/>
      <c r="B722" s="74"/>
      <c r="C722" s="13"/>
      <c r="D722" s="66"/>
      <c r="E722" s="17"/>
      <c r="F722" s="17"/>
      <c r="G722" s="21">
        <f t="shared" si="11"/>
        <v>0</v>
      </c>
      <c r="H722" s="66"/>
    </row>
    <row r="723" spans="1:8" x14ac:dyDescent="0.25">
      <c r="A723" s="74"/>
      <c r="B723" s="74"/>
      <c r="C723" s="13"/>
      <c r="D723" s="66"/>
      <c r="E723" s="17"/>
      <c r="F723" s="17"/>
      <c r="G723" s="21">
        <f t="shared" si="11"/>
        <v>0</v>
      </c>
      <c r="H723" s="66"/>
    </row>
    <row r="724" spans="1:8" x14ac:dyDescent="0.25">
      <c r="A724" s="74"/>
      <c r="B724" s="74"/>
      <c r="C724" s="13"/>
      <c r="D724" s="66"/>
      <c r="E724" s="17"/>
      <c r="F724" s="17"/>
      <c r="G724" s="21">
        <f t="shared" si="11"/>
        <v>0</v>
      </c>
      <c r="H724" s="66"/>
    </row>
    <row r="725" spans="1:8" x14ac:dyDescent="0.25">
      <c r="A725" s="74"/>
      <c r="B725" s="74"/>
      <c r="C725" s="13"/>
      <c r="D725" s="66"/>
      <c r="E725" s="17"/>
      <c r="F725" s="17"/>
      <c r="G725" s="21">
        <f t="shared" si="11"/>
        <v>0</v>
      </c>
      <c r="H725" s="66"/>
    </row>
    <row r="726" spans="1:8" x14ac:dyDescent="0.25">
      <c r="A726" s="74"/>
      <c r="B726" s="74"/>
      <c r="C726" s="13"/>
      <c r="D726" s="66"/>
      <c r="E726" s="17"/>
      <c r="F726" s="17"/>
      <c r="G726" s="21">
        <f t="shared" si="11"/>
        <v>0</v>
      </c>
      <c r="H726" s="66"/>
    </row>
    <row r="727" spans="1:8" x14ac:dyDescent="0.25">
      <c r="A727" s="74"/>
      <c r="B727" s="74"/>
      <c r="C727" s="13"/>
      <c r="D727" s="66"/>
      <c r="E727" s="17"/>
      <c r="F727" s="17"/>
      <c r="G727" s="21">
        <f t="shared" si="11"/>
        <v>0</v>
      </c>
      <c r="H727" s="66"/>
    </row>
    <row r="728" spans="1:8" x14ac:dyDescent="0.25">
      <c r="A728" s="74"/>
      <c r="B728" s="74"/>
      <c r="C728" s="13"/>
      <c r="D728" s="66"/>
      <c r="E728" s="17"/>
      <c r="F728" s="17"/>
      <c r="G728" s="21">
        <f t="shared" si="11"/>
        <v>0</v>
      </c>
      <c r="H728" s="66"/>
    </row>
    <row r="729" spans="1:8" x14ac:dyDescent="0.25">
      <c r="A729" s="74"/>
      <c r="B729" s="74"/>
      <c r="C729" s="13"/>
      <c r="D729" s="66"/>
      <c r="E729" s="17"/>
      <c r="F729" s="17"/>
      <c r="G729" s="21">
        <f t="shared" si="11"/>
        <v>0</v>
      </c>
      <c r="H729" s="66"/>
    </row>
    <row r="730" spans="1:8" x14ac:dyDescent="0.25">
      <c r="A730" s="74"/>
      <c r="B730" s="74"/>
      <c r="C730" s="13"/>
      <c r="D730" s="66"/>
      <c r="E730" s="17"/>
      <c r="F730" s="17"/>
      <c r="G730" s="21">
        <f t="shared" si="11"/>
        <v>0</v>
      </c>
      <c r="H730" s="66"/>
    </row>
    <row r="731" spans="1:8" x14ac:dyDescent="0.25">
      <c r="A731" s="74"/>
      <c r="B731" s="74"/>
      <c r="C731" s="13"/>
      <c r="D731" s="66"/>
      <c r="E731" s="17"/>
      <c r="F731" s="17"/>
      <c r="G731" s="21">
        <f t="shared" si="11"/>
        <v>0</v>
      </c>
      <c r="H731" s="66"/>
    </row>
    <row r="732" spans="1:8" x14ac:dyDescent="0.25">
      <c r="A732" s="74"/>
      <c r="B732" s="74"/>
      <c r="C732" s="13"/>
      <c r="D732" s="66"/>
      <c r="E732" s="17"/>
      <c r="F732" s="17"/>
      <c r="G732" s="21">
        <f t="shared" si="11"/>
        <v>0</v>
      </c>
      <c r="H732" s="66"/>
    </row>
    <row r="733" spans="1:8" x14ac:dyDescent="0.25">
      <c r="A733" s="74"/>
      <c r="B733" s="74"/>
      <c r="C733" s="13"/>
      <c r="D733" s="66"/>
      <c r="E733" s="17"/>
      <c r="F733" s="17"/>
      <c r="G733" s="21">
        <f t="shared" si="11"/>
        <v>0</v>
      </c>
      <c r="H733" s="66"/>
    </row>
    <row r="734" spans="1:8" x14ac:dyDescent="0.25">
      <c r="A734" s="74"/>
      <c r="B734" s="74"/>
      <c r="C734" s="13"/>
      <c r="D734" s="66"/>
      <c r="E734" s="17"/>
      <c r="F734" s="17"/>
      <c r="G734" s="21">
        <f t="shared" si="11"/>
        <v>0</v>
      </c>
      <c r="H734" s="66"/>
    </row>
    <row r="735" spans="1:8" x14ac:dyDescent="0.25">
      <c r="A735" s="74"/>
      <c r="B735" s="74"/>
      <c r="C735" s="13"/>
      <c r="D735" s="66"/>
      <c r="E735" s="17"/>
      <c r="F735" s="17"/>
      <c r="G735" s="21">
        <f t="shared" si="11"/>
        <v>0</v>
      </c>
      <c r="H735" s="66"/>
    </row>
    <row r="736" spans="1:8" x14ac:dyDescent="0.25">
      <c r="A736" s="74"/>
      <c r="B736" s="74"/>
      <c r="C736" s="13"/>
      <c r="D736" s="66"/>
      <c r="E736" s="17"/>
      <c r="F736" s="17"/>
      <c r="G736" s="21">
        <f t="shared" si="11"/>
        <v>0</v>
      </c>
      <c r="H736" s="66"/>
    </row>
    <row r="737" spans="1:8" x14ac:dyDescent="0.25">
      <c r="A737" s="74"/>
      <c r="B737" s="74"/>
      <c r="C737" s="13"/>
      <c r="D737" s="66"/>
      <c r="E737" s="17"/>
      <c r="F737" s="17"/>
      <c r="G737" s="21">
        <f t="shared" si="11"/>
        <v>0</v>
      </c>
      <c r="H737" s="66"/>
    </row>
    <row r="738" spans="1:8" x14ac:dyDescent="0.25">
      <c r="A738" s="74"/>
      <c r="B738" s="74"/>
      <c r="C738" s="13"/>
      <c r="D738" s="66"/>
      <c r="E738" s="17"/>
      <c r="F738" s="17"/>
      <c r="G738" s="21">
        <f t="shared" si="11"/>
        <v>0</v>
      </c>
      <c r="H738" s="66"/>
    </row>
    <row r="739" spans="1:8" x14ac:dyDescent="0.25">
      <c r="A739" s="74"/>
      <c r="B739" s="74"/>
      <c r="C739" s="13"/>
      <c r="D739" s="66"/>
      <c r="E739" s="17"/>
      <c r="F739" s="17"/>
      <c r="G739" s="21">
        <f t="shared" si="11"/>
        <v>0</v>
      </c>
      <c r="H739" s="66"/>
    </row>
    <row r="740" spans="1:8" x14ac:dyDescent="0.25">
      <c r="A740" s="74"/>
      <c r="B740" s="74"/>
      <c r="C740" s="13"/>
      <c r="D740" s="66"/>
      <c r="E740" s="17"/>
      <c r="F740" s="17"/>
      <c r="G740" s="21">
        <f t="shared" si="11"/>
        <v>0</v>
      </c>
      <c r="H740" s="66"/>
    </row>
    <row r="741" spans="1:8" x14ac:dyDescent="0.25">
      <c r="A741" s="74"/>
      <c r="B741" s="74"/>
      <c r="C741" s="13"/>
      <c r="D741" s="66"/>
      <c r="E741" s="17"/>
      <c r="F741" s="17"/>
      <c r="G741" s="21">
        <f t="shared" si="11"/>
        <v>0</v>
      </c>
      <c r="H741" s="66"/>
    </row>
    <row r="742" spans="1:8" x14ac:dyDescent="0.25">
      <c r="A742" s="74"/>
      <c r="B742" s="74"/>
      <c r="C742" s="13"/>
      <c r="D742" s="66"/>
      <c r="E742" s="17"/>
      <c r="F742" s="17"/>
      <c r="G742" s="21">
        <f t="shared" si="11"/>
        <v>0</v>
      </c>
      <c r="H742" s="66"/>
    </row>
    <row r="743" spans="1:8" x14ac:dyDescent="0.25">
      <c r="A743" s="74"/>
      <c r="B743" s="74"/>
      <c r="C743" s="13"/>
      <c r="D743" s="66"/>
      <c r="E743" s="17"/>
      <c r="F743" s="17"/>
      <c r="G743" s="21">
        <f t="shared" si="11"/>
        <v>0</v>
      </c>
      <c r="H743" s="66"/>
    </row>
    <row r="744" spans="1:8" x14ac:dyDescent="0.25">
      <c r="A744" s="74"/>
      <c r="B744" s="74"/>
      <c r="C744" s="13"/>
      <c r="D744" s="66"/>
      <c r="E744" s="17"/>
      <c r="F744" s="17"/>
      <c r="G744" s="21">
        <f t="shared" si="11"/>
        <v>0</v>
      </c>
      <c r="H744" s="66"/>
    </row>
    <row r="745" spans="1:8" x14ac:dyDescent="0.25">
      <c r="A745" s="74"/>
      <c r="B745" s="74"/>
      <c r="C745" s="13"/>
      <c r="D745" s="66"/>
      <c r="E745" s="17"/>
      <c r="F745" s="17"/>
      <c r="G745" s="21">
        <f t="shared" si="11"/>
        <v>0</v>
      </c>
      <c r="H745" s="66"/>
    </row>
    <row r="746" spans="1:8" x14ac:dyDescent="0.25">
      <c r="A746" s="74"/>
      <c r="B746" s="74"/>
      <c r="C746" s="13"/>
      <c r="D746" s="66"/>
      <c r="E746" s="17"/>
      <c r="F746" s="17"/>
      <c r="G746" s="21">
        <f t="shared" si="11"/>
        <v>0</v>
      </c>
      <c r="H746" s="66"/>
    </row>
    <row r="747" spans="1:8" x14ac:dyDescent="0.25">
      <c r="A747" s="74"/>
      <c r="B747" s="74"/>
      <c r="C747" s="13"/>
      <c r="D747" s="66"/>
      <c r="E747" s="17"/>
      <c r="F747" s="17"/>
      <c r="G747" s="21">
        <f t="shared" si="11"/>
        <v>0</v>
      </c>
      <c r="H747" s="66"/>
    </row>
    <row r="748" spans="1:8" x14ac:dyDescent="0.25">
      <c r="A748" s="74"/>
      <c r="B748" s="74"/>
      <c r="C748" s="13"/>
      <c r="D748" s="66"/>
      <c r="E748" s="17"/>
      <c r="F748" s="17"/>
      <c r="G748" s="21">
        <f t="shared" si="11"/>
        <v>0</v>
      </c>
      <c r="H748" s="66"/>
    </row>
    <row r="749" spans="1:8" x14ac:dyDescent="0.25">
      <c r="A749" s="74"/>
      <c r="B749" s="74"/>
      <c r="C749" s="13"/>
      <c r="D749" s="66"/>
      <c r="E749" s="17"/>
      <c r="F749" s="17"/>
      <c r="G749" s="21">
        <f t="shared" ref="G749:G812" si="12">G748+E749-F749</f>
        <v>0</v>
      </c>
      <c r="H749" s="66"/>
    </row>
    <row r="750" spans="1:8" x14ac:dyDescent="0.25">
      <c r="A750" s="74"/>
      <c r="B750" s="74"/>
      <c r="C750" s="13"/>
      <c r="D750" s="66"/>
      <c r="E750" s="17"/>
      <c r="F750" s="17"/>
      <c r="G750" s="21">
        <f t="shared" si="12"/>
        <v>0</v>
      </c>
      <c r="H750" s="66"/>
    </row>
    <row r="751" spans="1:8" x14ac:dyDescent="0.25">
      <c r="A751" s="74"/>
      <c r="B751" s="74"/>
      <c r="C751" s="13"/>
      <c r="D751" s="66"/>
      <c r="E751" s="17"/>
      <c r="F751" s="17"/>
      <c r="G751" s="21">
        <f t="shared" si="12"/>
        <v>0</v>
      </c>
      <c r="H751" s="66"/>
    </row>
    <row r="752" spans="1:8" x14ac:dyDescent="0.25">
      <c r="A752" s="74"/>
      <c r="B752" s="74"/>
      <c r="C752" s="13"/>
      <c r="D752" s="66"/>
      <c r="E752" s="17"/>
      <c r="F752" s="17"/>
      <c r="G752" s="21">
        <f t="shared" si="12"/>
        <v>0</v>
      </c>
      <c r="H752" s="66"/>
    </row>
    <row r="753" spans="1:8" x14ac:dyDescent="0.25">
      <c r="A753" s="74"/>
      <c r="B753" s="74"/>
      <c r="C753" s="13"/>
      <c r="D753" s="66"/>
      <c r="E753" s="17"/>
      <c r="F753" s="17"/>
      <c r="G753" s="21">
        <f t="shared" si="12"/>
        <v>0</v>
      </c>
      <c r="H753" s="66"/>
    </row>
    <row r="754" spans="1:8" x14ac:dyDescent="0.25">
      <c r="A754" s="74"/>
      <c r="B754" s="74"/>
      <c r="C754" s="13"/>
      <c r="D754" s="66"/>
      <c r="E754" s="17"/>
      <c r="F754" s="17"/>
      <c r="G754" s="21">
        <f t="shared" si="12"/>
        <v>0</v>
      </c>
      <c r="H754" s="66"/>
    </row>
    <row r="755" spans="1:8" x14ac:dyDescent="0.25">
      <c r="A755" s="74"/>
      <c r="B755" s="74"/>
      <c r="C755" s="13"/>
      <c r="D755" s="66"/>
      <c r="E755" s="17"/>
      <c r="F755" s="17"/>
      <c r="G755" s="21">
        <f t="shared" si="12"/>
        <v>0</v>
      </c>
      <c r="H755" s="66"/>
    </row>
    <row r="756" spans="1:8" x14ac:dyDescent="0.25">
      <c r="A756" s="74"/>
      <c r="B756" s="74"/>
      <c r="C756" s="13"/>
      <c r="D756" s="66"/>
      <c r="E756" s="17"/>
      <c r="F756" s="17"/>
      <c r="G756" s="21">
        <f t="shared" si="12"/>
        <v>0</v>
      </c>
      <c r="H756" s="66"/>
    </row>
    <row r="757" spans="1:8" x14ac:dyDescent="0.25">
      <c r="A757" s="74"/>
      <c r="B757" s="74"/>
      <c r="C757" s="13"/>
      <c r="D757" s="66"/>
      <c r="E757" s="17"/>
      <c r="F757" s="17"/>
      <c r="G757" s="21">
        <f t="shared" si="12"/>
        <v>0</v>
      </c>
      <c r="H757" s="66"/>
    </row>
    <row r="758" spans="1:8" x14ac:dyDescent="0.25">
      <c r="A758" s="74"/>
      <c r="B758" s="74"/>
      <c r="C758" s="13"/>
      <c r="D758" s="66"/>
      <c r="E758" s="17"/>
      <c r="F758" s="17"/>
      <c r="G758" s="21">
        <f t="shared" si="12"/>
        <v>0</v>
      </c>
      <c r="H758" s="66"/>
    </row>
    <row r="759" spans="1:8" x14ac:dyDescent="0.25">
      <c r="A759" s="74"/>
      <c r="B759" s="74"/>
      <c r="C759" s="13"/>
      <c r="D759" s="66"/>
      <c r="E759" s="17"/>
      <c r="F759" s="17"/>
      <c r="G759" s="21">
        <f t="shared" si="12"/>
        <v>0</v>
      </c>
      <c r="H759" s="66"/>
    </row>
    <row r="760" spans="1:8" x14ac:dyDescent="0.25">
      <c r="A760" s="74"/>
      <c r="B760" s="74"/>
      <c r="C760" s="13"/>
      <c r="D760" s="66"/>
      <c r="E760" s="17"/>
      <c r="F760" s="17"/>
      <c r="G760" s="21">
        <f t="shared" si="12"/>
        <v>0</v>
      </c>
      <c r="H760" s="66"/>
    </row>
    <row r="761" spans="1:8" x14ac:dyDescent="0.25">
      <c r="A761" s="74"/>
      <c r="B761" s="74"/>
      <c r="C761" s="13"/>
      <c r="D761" s="66"/>
      <c r="E761" s="17"/>
      <c r="F761" s="17"/>
      <c r="G761" s="21">
        <f t="shared" si="12"/>
        <v>0</v>
      </c>
      <c r="H761" s="66"/>
    </row>
    <row r="762" spans="1:8" x14ac:dyDescent="0.25">
      <c r="A762" s="74"/>
      <c r="B762" s="74"/>
      <c r="C762" s="13"/>
      <c r="D762" s="66"/>
      <c r="E762" s="17"/>
      <c r="F762" s="17"/>
      <c r="G762" s="21">
        <f t="shared" si="12"/>
        <v>0</v>
      </c>
      <c r="H762" s="66"/>
    </row>
    <row r="763" spans="1:8" x14ac:dyDescent="0.25">
      <c r="A763" s="74"/>
      <c r="B763" s="74"/>
      <c r="C763" s="13"/>
      <c r="D763" s="66"/>
      <c r="E763" s="17"/>
      <c r="F763" s="17"/>
      <c r="G763" s="21">
        <f t="shared" si="12"/>
        <v>0</v>
      </c>
      <c r="H763" s="66"/>
    </row>
    <row r="764" spans="1:8" x14ac:dyDescent="0.25">
      <c r="A764" s="74"/>
      <c r="B764" s="74"/>
      <c r="C764" s="13"/>
      <c r="D764" s="66"/>
      <c r="E764" s="17"/>
      <c r="F764" s="17"/>
      <c r="G764" s="21">
        <f t="shared" si="12"/>
        <v>0</v>
      </c>
      <c r="H764" s="66"/>
    </row>
    <row r="765" spans="1:8" x14ac:dyDescent="0.25">
      <c r="A765" s="74"/>
      <c r="B765" s="74"/>
      <c r="C765" s="13"/>
      <c r="D765" s="66"/>
      <c r="E765" s="17"/>
      <c r="F765" s="17"/>
      <c r="G765" s="21">
        <f t="shared" si="12"/>
        <v>0</v>
      </c>
      <c r="H765" s="66"/>
    </row>
    <row r="766" spans="1:8" x14ac:dyDescent="0.25">
      <c r="A766" s="74"/>
      <c r="B766" s="74"/>
      <c r="C766" s="13"/>
      <c r="D766" s="66"/>
      <c r="E766" s="17"/>
      <c r="F766" s="17"/>
      <c r="G766" s="21">
        <f t="shared" si="12"/>
        <v>0</v>
      </c>
      <c r="H766" s="66"/>
    </row>
    <row r="767" spans="1:8" x14ac:dyDescent="0.25">
      <c r="A767" s="74"/>
      <c r="B767" s="74"/>
      <c r="C767" s="13"/>
      <c r="D767" s="66"/>
      <c r="E767" s="17"/>
      <c r="F767" s="17"/>
      <c r="G767" s="21">
        <f t="shared" si="12"/>
        <v>0</v>
      </c>
      <c r="H767" s="66"/>
    </row>
    <row r="768" spans="1:8" x14ac:dyDescent="0.25">
      <c r="A768" s="74"/>
      <c r="B768" s="74"/>
      <c r="C768" s="13"/>
      <c r="D768" s="66"/>
      <c r="E768" s="17"/>
      <c r="F768" s="17"/>
      <c r="G768" s="21">
        <f t="shared" si="12"/>
        <v>0</v>
      </c>
      <c r="H768" s="66"/>
    </row>
    <row r="769" spans="1:8" x14ac:dyDescent="0.25">
      <c r="A769" s="74"/>
      <c r="B769" s="74"/>
      <c r="C769" s="13"/>
      <c r="D769" s="66"/>
      <c r="E769" s="17"/>
      <c r="F769" s="17"/>
      <c r="G769" s="21">
        <f t="shared" si="12"/>
        <v>0</v>
      </c>
      <c r="H769" s="66"/>
    </row>
    <row r="770" spans="1:8" x14ac:dyDescent="0.25">
      <c r="A770" s="74"/>
      <c r="B770" s="74"/>
      <c r="C770" s="13"/>
      <c r="D770" s="66"/>
      <c r="E770" s="17"/>
      <c r="F770" s="17"/>
      <c r="G770" s="21">
        <f t="shared" si="12"/>
        <v>0</v>
      </c>
      <c r="H770" s="66"/>
    </row>
    <row r="771" spans="1:8" x14ac:dyDescent="0.25">
      <c r="A771" s="74"/>
      <c r="B771" s="74"/>
      <c r="C771" s="13"/>
      <c r="D771" s="66"/>
      <c r="E771" s="17"/>
      <c r="F771" s="17"/>
      <c r="G771" s="21">
        <f t="shared" si="12"/>
        <v>0</v>
      </c>
      <c r="H771" s="66"/>
    </row>
    <row r="772" spans="1:8" x14ac:dyDescent="0.25">
      <c r="A772" s="74"/>
      <c r="B772" s="74"/>
      <c r="C772" s="13"/>
      <c r="D772" s="66"/>
      <c r="E772" s="17"/>
      <c r="F772" s="17"/>
      <c r="G772" s="21">
        <f t="shared" si="12"/>
        <v>0</v>
      </c>
      <c r="H772" s="66"/>
    </row>
    <row r="773" spans="1:8" x14ac:dyDescent="0.25">
      <c r="A773" s="74"/>
      <c r="B773" s="74"/>
      <c r="C773" s="13"/>
      <c r="D773" s="66"/>
      <c r="E773" s="17"/>
      <c r="F773" s="17"/>
      <c r="G773" s="21">
        <f t="shared" si="12"/>
        <v>0</v>
      </c>
      <c r="H773" s="66"/>
    </row>
    <row r="774" spans="1:8" x14ac:dyDescent="0.25">
      <c r="A774" s="74"/>
      <c r="B774" s="74"/>
      <c r="C774" s="13"/>
      <c r="D774" s="66"/>
      <c r="E774" s="17"/>
      <c r="F774" s="17"/>
      <c r="G774" s="21">
        <f t="shared" si="12"/>
        <v>0</v>
      </c>
      <c r="H774" s="66"/>
    </row>
    <row r="775" spans="1:8" x14ac:dyDescent="0.25">
      <c r="A775" s="74"/>
      <c r="B775" s="74"/>
      <c r="C775" s="13"/>
      <c r="D775" s="66"/>
      <c r="E775" s="17"/>
      <c r="F775" s="17"/>
      <c r="G775" s="21">
        <f t="shared" si="12"/>
        <v>0</v>
      </c>
      <c r="H775" s="66"/>
    </row>
    <row r="776" spans="1:8" x14ac:dyDescent="0.25">
      <c r="A776" s="74"/>
      <c r="B776" s="74"/>
      <c r="C776" s="13"/>
      <c r="D776" s="66"/>
      <c r="E776" s="17"/>
      <c r="F776" s="17"/>
      <c r="G776" s="21">
        <f t="shared" si="12"/>
        <v>0</v>
      </c>
      <c r="H776" s="66"/>
    </row>
    <row r="777" spans="1:8" x14ac:dyDescent="0.25">
      <c r="A777" s="74"/>
      <c r="B777" s="74"/>
      <c r="C777" s="13"/>
      <c r="D777" s="66"/>
      <c r="E777" s="17"/>
      <c r="F777" s="17"/>
      <c r="G777" s="21">
        <f t="shared" si="12"/>
        <v>0</v>
      </c>
      <c r="H777" s="66"/>
    </row>
    <row r="778" spans="1:8" x14ac:dyDescent="0.25">
      <c r="A778" s="74"/>
      <c r="B778" s="74"/>
      <c r="C778" s="13"/>
      <c r="D778" s="66"/>
      <c r="E778" s="17"/>
      <c r="F778" s="17"/>
      <c r="G778" s="21">
        <f t="shared" si="12"/>
        <v>0</v>
      </c>
      <c r="H778" s="66"/>
    </row>
    <row r="779" spans="1:8" x14ac:dyDescent="0.25">
      <c r="A779" s="74"/>
      <c r="B779" s="74"/>
      <c r="C779" s="13"/>
      <c r="D779" s="66"/>
      <c r="E779" s="17"/>
      <c r="F779" s="17"/>
      <c r="G779" s="21">
        <f t="shared" si="12"/>
        <v>0</v>
      </c>
      <c r="H779" s="66"/>
    </row>
    <row r="780" spans="1:8" x14ac:dyDescent="0.25">
      <c r="A780" s="74"/>
      <c r="B780" s="74"/>
      <c r="C780" s="13"/>
      <c r="D780" s="66"/>
      <c r="E780" s="17"/>
      <c r="F780" s="17"/>
      <c r="G780" s="21">
        <f t="shared" si="12"/>
        <v>0</v>
      </c>
      <c r="H780" s="66"/>
    </row>
    <row r="781" spans="1:8" x14ac:dyDescent="0.25">
      <c r="A781" s="74"/>
      <c r="B781" s="74"/>
      <c r="C781" s="13"/>
      <c r="D781" s="66"/>
      <c r="E781" s="17"/>
      <c r="F781" s="17"/>
      <c r="G781" s="21">
        <f t="shared" si="12"/>
        <v>0</v>
      </c>
      <c r="H781" s="66"/>
    </row>
    <row r="782" spans="1:8" x14ac:dyDescent="0.25">
      <c r="A782" s="74"/>
      <c r="B782" s="74"/>
      <c r="C782" s="13"/>
      <c r="D782" s="66"/>
      <c r="E782" s="17"/>
      <c r="F782" s="17"/>
      <c r="G782" s="21">
        <f t="shared" si="12"/>
        <v>0</v>
      </c>
      <c r="H782" s="66"/>
    </row>
    <row r="783" spans="1:8" x14ac:dyDescent="0.25">
      <c r="A783" s="74"/>
      <c r="B783" s="74"/>
      <c r="C783" s="13"/>
      <c r="D783" s="66"/>
      <c r="E783" s="17"/>
      <c r="F783" s="17"/>
      <c r="G783" s="21">
        <f t="shared" si="12"/>
        <v>0</v>
      </c>
      <c r="H783" s="66"/>
    </row>
    <row r="784" spans="1:8" x14ac:dyDescent="0.25">
      <c r="A784" s="74"/>
      <c r="B784" s="74"/>
      <c r="C784" s="13"/>
      <c r="D784" s="66"/>
      <c r="E784" s="17"/>
      <c r="F784" s="17"/>
      <c r="G784" s="21">
        <f t="shared" si="12"/>
        <v>0</v>
      </c>
      <c r="H784" s="66"/>
    </row>
    <row r="785" spans="1:8" x14ac:dyDescent="0.25">
      <c r="A785" s="74"/>
      <c r="B785" s="74"/>
      <c r="C785" s="13"/>
      <c r="D785" s="66"/>
      <c r="E785" s="17"/>
      <c r="F785" s="17"/>
      <c r="G785" s="21">
        <f t="shared" si="12"/>
        <v>0</v>
      </c>
      <c r="H785" s="66"/>
    </row>
    <row r="786" spans="1:8" x14ac:dyDescent="0.25">
      <c r="A786" s="74"/>
      <c r="B786" s="74"/>
      <c r="C786" s="13"/>
      <c r="D786" s="66"/>
      <c r="E786" s="17"/>
      <c r="F786" s="17"/>
      <c r="G786" s="21">
        <f t="shared" si="12"/>
        <v>0</v>
      </c>
      <c r="H786" s="66"/>
    </row>
    <row r="787" spans="1:8" x14ac:dyDescent="0.25">
      <c r="A787" s="74"/>
      <c r="B787" s="74"/>
      <c r="C787" s="13"/>
      <c r="D787" s="66"/>
      <c r="E787" s="17"/>
      <c r="F787" s="17"/>
      <c r="G787" s="21">
        <f t="shared" si="12"/>
        <v>0</v>
      </c>
      <c r="H787" s="66"/>
    </row>
    <row r="788" spans="1:8" x14ac:dyDescent="0.25">
      <c r="A788" s="74"/>
      <c r="B788" s="74"/>
      <c r="C788" s="13"/>
      <c r="D788" s="66"/>
      <c r="E788" s="17"/>
      <c r="F788" s="17"/>
      <c r="G788" s="21">
        <f t="shared" si="12"/>
        <v>0</v>
      </c>
      <c r="H788" s="66"/>
    </row>
    <row r="789" spans="1:8" x14ac:dyDescent="0.25">
      <c r="A789" s="74"/>
      <c r="B789" s="74"/>
      <c r="C789" s="13"/>
      <c r="D789" s="66"/>
      <c r="E789" s="17"/>
      <c r="F789" s="17"/>
      <c r="G789" s="21">
        <f t="shared" si="12"/>
        <v>0</v>
      </c>
      <c r="H789" s="66"/>
    </row>
    <row r="790" spans="1:8" x14ac:dyDescent="0.25">
      <c r="A790" s="74"/>
      <c r="B790" s="74"/>
      <c r="C790" s="13"/>
      <c r="D790" s="66"/>
      <c r="E790" s="17"/>
      <c r="F790" s="17"/>
      <c r="G790" s="21">
        <f t="shared" si="12"/>
        <v>0</v>
      </c>
      <c r="H790" s="66"/>
    </row>
    <row r="791" spans="1:8" x14ac:dyDescent="0.25">
      <c r="A791" s="74"/>
      <c r="B791" s="74"/>
      <c r="C791" s="13"/>
      <c r="D791" s="66"/>
      <c r="E791" s="17"/>
      <c r="F791" s="17"/>
      <c r="G791" s="21">
        <f t="shared" si="12"/>
        <v>0</v>
      </c>
      <c r="H791" s="66"/>
    </row>
    <row r="792" spans="1:8" x14ac:dyDescent="0.25">
      <c r="A792" s="74"/>
      <c r="B792" s="74"/>
      <c r="C792" s="13"/>
      <c r="D792" s="66"/>
      <c r="E792" s="17"/>
      <c r="F792" s="17"/>
      <c r="G792" s="21">
        <f t="shared" si="12"/>
        <v>0</v>
      </c>
      <c r="H792" s="66"/>
    </row>
    <row r="793" spans="1:8" x14ac:dyDescent="0.25">
      <c r="A793" s="74"/>
      <c r="B793" s="74"/>
      <c r="C793" s="13"/>
      <c r="D793" s="66"/>
      <c r="E793" s="17"/>
      <c r="F793" s="17"/>
      <c r="G793" s="21">
        <f t="shared" si="12"/>
        <v>0</v>
      </c>
      <c r="H793" s="66"/>
    </row>
    <row r="794" spans="1:8" x14ac:dyDescent="0.25">
      <c r="A794" s="74"/>
      <c r="B794" s="74"/>
      <c r="C794" s="13"/>
      <c r="D794" s="66"/>
      <c r="E794" s="17"/>
      <c r="F794" s="17"/>
      <c r="G794" s="21">
        <f t="shared" si="12"/>
        <v>0</v>
      </c>
      <c r="H794" s="66"/>
    </row>
    <row r="795" spans="1:8" x14ac:dyDescent="0.25">
      <c r="A795" s="74"/>
      <c r="B795" s="74"/>
      <c r="C795" s="13"/>
      <c r="D795" s="66"/>
      <c r="E795" s="17"/>
      <c r="F795" s="17"/>
      <c r="G795" s="21">
        <f t="shared" si="12"/>
        <v>0</v>
      </c>
      <c r="H795" s="66"/>
    </row>
    <row r="796" spans="1:8" x14ac:dyDescent="0.25">
      <c r="A796" s="74"/>
      <c r="B796" s="74"/>
      <c r="C796" s="13"/>
      <c r="D796" s="66"/>
      <c r="E796" s="17"/>
      <c r="F796" s="17"/>
      <c r="G796" s="21">
        <f t="shared" si="12"/>
        <v>0</v>
      </c>
      <c r="H796" s="66"/>
    </row>
    <row r="797" spans="1:8" x14ac:dyDescent="0.25">
      <c r="A797" s="74"/>
      <c r="B797" s="74"/>
      <c r="C797" s="13"/>
      <c r="D797" s="66"/>
      <c r="E797" s="17"/>
      <c r="F797" s="17"/>
      <c r="G797" s="21">
        <f t="shared" si="12"/>
        <v>0</v>
      </c>
      <c r="H797" s="66"/>
    </row>
    <row r="798" spans="1:8" x14ac:dyDescent="0.25">
      <c r="A798" s="74"/>
      <c r="B798" s="74"/>
      <c r="C798" s="13"/>
      <c r="D798" s="66"/>
      <c r="E798" s="17"/>
      <c r="F798" s="17"/>
      <c r="G798" s="21">
        <f t="shared" si="12"/>
        <v>0</v>
      </c>
      <c r="H798" s="66"/>
    </row>
    <row r="799" spans="1:8" x14ac:dyDescent="0.25">
      <c r="A799" s="74"/>
      <c r="B799" s="74"/>
      <c r="C799" s="13"/>
      <c r="D799" s="66"/>
      <c r="E799" s="17"/>
      <c r="F799" s="17"/>
      <c r="G799" s="21">
        <f t="shared" si="12"/>
        <v>0</v>
      </c>
      <c r="H799" s="66"/>
    </row>
    <row r="800" spans="1:8" x14ac:dyDescent="0.25">
      <c r="A800" s="74"/>
      <c r="B800" s="74"/>
      <c r="C800" s="13"/>
      <c r="D800" s="66"/>
      <c r="E800" s="17"/>
      <c r="F800" s="17"/>
      <c r="G800" s="21">
        <f t="shared" si="12"/>
        <v>0</v>
      </c>
      <c r="H800" s="66"/>
    </row>
    <row r="801" spans="1:8" x14ac:dyDescent="0.25">
      <c r="A801" s="74"/>
      <c r="B801" s="74"/>
      <c r="C801" s="13"/>
      <c r="D801" s="66"/>
      <c r="E801" s="17"/>
      <c r="F801" s="17"/>
      <c r="G801" s="21">
        <f t="shared" si="12"/>
        <v>0</v>
      </c>
      <c r="H801" s="66"/>
    </row>
    <row r="802" spans="1:8" x14ac:dyDescent="0.25">
      <c r="A802" s="74"/>
      <c r="B802" s="74"/>
      <c r="C802" s="13"/>
      <c r="D802" s="66"/>
      <c r="E802" s="17"/>
      <c r="F802" s="17"/>
      <c r="G802" s="21">
        <f t="shared" si="12"/>
        <v>0</v>
      </c>
      <c r="H802" s="66"/>
    </row>
    <row r="803" spans="1:8" x14ac:dyDescent="0.25">
      <c r="A803" s="74"/>
      <c r="B803" s="74"/>
      <c r="C803" s="13"/>
      <c r="D803" s="66"/>
      <c r="E803" s="17"/>
      <c r="F803" s="17"/>
      <c r="G803" s="21">
        <f t="shared" si="12"/>
        <v>0</v>
      </c>
      <c r="H803" s="66"/>
    </row>
    <row r="804" spans="1:8" x14ac:dyDescent="0.25">
      <c r="A804" s="74"/>
      <c r="B804" s="74"/>
      <c r="C804" s="13"/>
      <c r="D804" s="66"/>
      <c r="E804" s="17"/>
      <c r="F804" s="17"/>
      <c r="G804" s="21">
        <f t="shared" si="12"/>
        <v>0</v>
      </c>
      <c r="H804" s="66"/>
    </row>
    <row r="805" spans="1:8" x14ac:dyDescent="0.25">
      <c r="A805" s="74"/>
      <c r="B805" s="74"/>
      <c r="C805" s="13"/>
      <c r="D805" s="66"/>
      <c r="E805" s="17"/>
      <c r="F805" s="17"/>
      <c r="G805" s="21">
        <f t="shared" si="12"/>
        <v>0</v>
      </c>
      <c r="H805" s="66"/>
    </row>
    <row r="806" spans="1:8" x14ac:dyDescent="0.25">
      <c r="A806" s="74"/>
      <c r="B806" s="74"/>
      <c r="C806" s="13"/>
      <c r="D806" s="66"/>
      <c r="E806" s="17"/>
      <c r="F806" s="17"/>
      <c r="G806" s="21">
        <f t="shared" si="12"/>
        <v>0</v>
      </c>
      <c r="H806" s="66"/>
    </row>
    <row r="807" spans="1:8" x14ac:dyDescent="0.25">
      <c r="A807" s="74"/>
      <c r="B807" s="74"/>
      <c r="C807" s="13"/>
      <c r="D807" s="66"/>
      <c r="E807" s="17"/>
      <c r="F807" s="17"/>
      <c r="G807" s="21">
        <f t="shared" si="12"/>
        <v>0</v>
      </c>
      <c r="H807" s="66"/>
    </row>
    <row r="808" spans="1:8" x14ac:dyDescent="0.25">
      <c r="A808" s="74"/>
      <c r="B808" s="74"/>
      <c r="C808" s="13"/>
      <c r="D808" s="66"/>
      <c r="E808" s="17"/>
      <c r="F808" s="17"/>
      <c r="G808" s="21">
        <f t="shared" si="12"/>
        <v>0</v>
      </c>
      <c r="H808" s="66"/>
    </row>
    <row r="809" spans="1:8" x14ac:dyDescent="0.25">
      <c r="A809" s="74"/>
      <c r="B809" s="74"/>
      <c r="C809" s="13"/>
      <c r="D809" s="66"/>
      <c r="E809" s="17"/>
      <c r="F809" s="17"/>
      <c r="G809" s="21">
        <f t="shared" si="12"/>
        <v>0</v>
      </c>
      <c r="H809" s="66"/>
    </row>
    <row r="810" spans="1:8" x14ac:dyDescent="0.25">
      <c r="A810" s="74"/>
      <c r="B810" s="74"/>
      <c r="C810" s="13"/>
      <c r="D810" s="66"/>
      <c r="E810" s="17"/>
      <c r="F810" s="17"/>
      <c r="G810" s="21">
        <f t="shared" si="12"/>
        <v>0</v>
      </c>
      <c r="H810" s="66"/>
    </row>
    <row r="811" spans="1:8" x14ac:dyDescent="0.25">
      <c r="A811" s="74"/>
      <c r="B811" s="74"/>
      <c r="C811" s="13"/>
      <c r="D811" s="66"/>
      <c r="E811" s="17"/>
      <c r="F811" s="17"/>
      <c r="G811" s="21">
        <f t="shared" si="12"/>
        <v>0</v>
      </c>
      <c r="H811" s="66"/>
    </row>
    <row r="812" spans="1:8" x14ac:dyDescent="0.25">
      <c r="A812" s="74"/>
      <c r="B812" s="74"/>
      <c r="C812" s="13"/>
      <c r="D812" s="66"/>
      <c r="E812" s="17"/>
      <c r="F812" s="17"/>
      <c r="G812" s="21">
        <f t="shared" si="12"/>
        <v>0</v>
      </c>
      <c r="H812" s="66"/>
    </row>
    <row r="813" spans="1:8" x14ac:dyDescent="0.25">
      <c r="A813" s="74"/>
      <c r="B813" s="74"/>
      <c r="C813" s="13"/>
      <c r="D813" s="66"/>
      <c r="E813" s="17"/>
      <c r="F813" s="17"/>
      <c r="G813" s="21">
        <f t="shared" ref="G813:G876" si="13">G812+E813-F813</f>
        <v>0</v>
      </c>
      <c r="H813" s="66"/>
    </row>
    <row r="814" spans="1:8" x14ac:dyDescent="0.25">
      <c r="A814" s="74"/>
      <c r="B814" s="74"/>
      <c r="C814" s="13"/>
      <c r="D814" s="66"/>
      <c r="E814" s="17"/>
      <c r="F814" s="17"/>
      <c r="G814" s="21">
        <f t="shared" si="13"/>
        <v>0</v>
      </c>
      <c r="H814" s="66"/>
    </row>
    <row r="815" spans="1:8" x14ac:dyDescent="0.25">
      <c r="A815" s="74"/>
      <c r="B815" s="74"/>
      <c r="C815" s="13"/>
      <c r="D815" s="66"/>
      <c r="E815" s="17"/>
      <c r="F815" s="17"/>
      <c r="G815" s="21">
        <f t="shared" si="13"/>
        <v>0</v>
      </c>
      <c r="H815" s="66"/>
    </row>
    <row r="816" spans="1:8" x14ac:dyDescent="0.25">
      <c r="A816" s="74"/>
      <c r="B816" s="74"/>
      <c r="C816" s="13"/>
      <c r="D816" s="66"/>
      <c r="E816" s="17"/>
      <c r="F816" s="17"/>
      <c r="G816" s="21">
        <f t="shared" si="13"/>
        <v>0</v>
      </c>
      <c r="H816" s="66"/>
    </row>
    <row r="817" spans="1:8" x14ac:dyDescent="0.25">
      <c r="A817" s="74"/>
      <c r="B817" s="74"/>
      <c r="C817" s="13"/>
      <c r="D817" s="66"/>
      <c r="E817" s="17"/>
      <c r="F817" s="17"/>
      <c r="G817" s="21">
        <f t="shared" si="13"/>
        <v>0</v>
      </c>
      <c r="H817" s="66"/>
    </row>
    <row r="818" spans="1:8" x14ac:dyDescent="0.25">
      <c r="A818" s="74"/>
      <c r="B818" s="74"/>
      <c r="C818" s="13"/>
      <c r="D818" s="66"/>
      <c r="E818" s="17"/>
      <c r="F818" s="17"/>
      <c r="G818" s="21">
        <f t="shared" si="13"/>
        <v>0</v>
      </c>
      <c r="H818" s="66"/>
    </row>
    <row r="819" spans="1:8" x14ac:dyDescent="0.25">
      <c r="A819" s="74"/>
      <c r="B819" s="74"/>
      <c r="C819" s="13"/>
      <c r="D819" s="66"/>
      <c r="E819" s="17"/>
      <c r="F819" s="17"/>
      <c r="G819" s="21">
        <f t="shared" si="13"/>
        <v>0</v>
      </c>
      <c r="H819" s="66"/>
    </row>
    <row r="820" spans="1:8" x14ac:dyDescent="0.25">
      <c r="A820" s="74"/>
      <c r="B820" s="74"/>
      <c r="C820" s="13"/>
      <c r="D820" s="66"/>
      <c r="E820" s="17"/>
      <c r="F820" s="17"/>
      <c r="G820" s="21">
        <f t="shared" si="13"/>
        <v>0</v>
      </c>
      <c r="H820" s="66"/>
    </row>
    <row r="821" spans="1:8" x14ac:dyDescent="0.25">
      <c r="A821" s="74"/>
      <c r="B821" s="74"/>
      <c r="C821" s="13"/>
      <c r="D821" s="66"/>
      <c r="E821" s="17"/>
      <c r="F821" s="17"/>
      <c r="G821" s="21">
        <f t="shared" si="13"/>
        <v>0</v>
      </c>
      <c r="H821" s="66"/>
    </row>
    <row r="822" spans="1:8" x14ac:dyDescent="0.25">
      <c r="A822" s="74"/>
      <c r="B822" s="74"/>
      <c r="C822" s="13"/>
      <c r="D822" s="66"/>
      <c r="E822" s="17"/>
      <c r="F822" s="17"/>
      <c r="G822" s="21">
        <f t="shared" si="13"/>
        <v>0</v>
      </c>
      <c r="H822" s="66"/>
    </row>
    <row r="823" spans="1:8" x14ac:dyDescent="0.25">
      <c r="A823" s="74"/>
      <c r="B823" s="74"/>
      <c r="C823" s="13"/>
      <c r="D823" s="66"/>
      <c r="E823" s="17"/>
      <c r="F823" s="17"/>
      <c r="G823" s="21">
        <f t="shared" si="13"/>
        <v>0</v>
      </c>
      <c r="H823" s="66"/>
    </row>
    <row r="824" spans="1:8" x14ac:dyDescent="0.25">
      <c r="A824" s="74"/>
      <c r="B824" s="74"/>
      <c r="C824" s="13"/>
      <c r="D824" s="66"/>
      <c r="E824" s="17"/>
      <c r="F824" s="17"/>
      <c r="G824" s="21">
        <f t="shared" si="13"/>
        <v>0</v>
      </c>
      <c r="H824" s="66"/>
    </row>
    <row r="825" spans="1:8" x14ac:dyDescent="0.25">
      <c r="A825" s="74"/>
      <c r="B825" s="74"/>
      <c r="C825" s="13"/>
      <c r="D825" s="66"/>
      <c r="E825" s="17"/>
      <c r="F825" s="17"/>
      <c r="G825" s="21">
        <f t="shared" si="13"/>
        <v>0</v>
      </c>
      <c r="H825" s="66"/>
    </row>
    <row r="826" spans="1:8" x14ac:dyDescent="0.25">
      <c r="A826" s="74"/>
      <c r="B826" s="74"/>
      <c r="C826" s="13"/>
      <c r="D826" s="66"/>
      <c r="E826" s="17"/>
      <c r="F826" s="17"/>
      <c r="G826" s="21">
        <f t="shared" si="13"/>
        <v>0</v>
      </c>
      <c r="H826" s="66"/>
    </row>
    <row r="827" spans="1:8" x14ac:dyDescent="0.25">
      <c r="A827" s="74"/>
      <c r="B827" s="74"/>
      <c r="C827" s="13"/>
      <c r="D827" s="66"/>
      <c r="E827" s="17"/>
      <c r="F827" s="17"/>
      <c r="G827" s="21">
        <f t="shared" si="13"/>
        <v>0</v>
      </c>
      <c r="H827" s="66"/>
    </row>
    <row r="828" spans="1:8" x14ac:dyDescent="0.25">
      <c r="A828" s="74"/>
      <c r="B828" s="74"/>
      <c r="C828" s="13"/>
      <c r="D828" s="66"/>
      <c r="E828" s="17"/>
      <c r="F828" s="17"/>
      <c r="G828" s="21">
        <f t="shared" si="13"/>
        <v>0</v>
      </c>
      <c r="H828" s="66"/>
    </row>
    <row r="829" spans="1:8" x14ac:dyDescent="0.25">
      <c r="A829" s="74"/>
      <c r="B829" s="74"/>
      <c r="C829" s="13"/>
      <c r="D829" s="66"/>
      <c r="E829" s="17"/>
      <c r="F829" s="17"/>
      <c r="G829" s="21">
        <f t="shared" si="13"/>
        <v>0</v>
      </c>
      <c r="H829" s="66"/>
    </row>
    <row r="830" spans="1:8" x14ac:dyDescent="0.25">
      <c r="A830" s="74"/>
      <c r="B830" s="74"/>
      <c r="C830" s="13"/>
      <c r="D830" s="66"/>
      <c r="E830" s="17"/>
      <c r="F830" s="17"/>
      <c r="G830" s="21">
        <f t="shared" si="13"/>
        <v>0</v>
      </c>
      <c r="H830" s="66"/>
    </row>
    <row r="831" spans="1:8" x14ac:dyDescent="0.25">
      <c r="A831" s="74"/>
      <c r="B831" s="74"/>
      <c r="C831" s="13"/>
      <c r="D831" s="66"/>
      <c r="E831" s="17"/>
      <c r="F831" s="17"/>
      <c r="G831" s="21">
        <f t="shared" si="13"/>
        <v>0</v>
      </c>
      <c r="H831" s="66"/>
    </row>
    <row r="832" spans="1:8" x14ac:dyDescent="0.25">
      <c r="A832" s="74"/>
      <c r="B832" s="74"/>
      <c r="C832" s="13"/>
      <c r="D832" s="66"/>
      <c r="E832" s="17"/>
      <c r="F832" s="17"/>
      <c r="G832" s="21">
        <f t="shared" si="13"/>
        <v>0</v>
      </c>
      <c r="H832" s="66"/>
    </row>
    <row r="833" spans="1:8" x14ac:dyDescent="0.25">
      <c r="A833" s="74"/>
      <c r="B833" s="74"/>
      <c r="C833" s="13"/>
      <c r="D833" s="66"/>
      <c r="E833" s="17"/>
      <c r="F833" s="17"/>
      <c r="G833" s="21">
        <f t="shared" si="13"/>
        <v>0</v>
      </c>
      <c r="H833" s="66"/>
    </row>
    <row r="834" spans="1:8" x14ac:dyDescent="0.25">
      <c r="A834" s="74"/>
      <c r="B834" s="74"/>
      <c r="C834" s="13"/>
      <c r="D834" s="66"/>
      <c r="E834" s="17"/>
      <c r="F834" s="17"/>
      <c r="G834" s="21">
        <f t="shared" si="13"/>
        <v>0</v>
      </c>
      <c r="H834" s="66"/>
    </row>
    <row r="835" spans="1:8" x14ac:dyDescent="0.25">
      <c r="A835" s="74"/>
      <c r="B835" s="74"/>
      <c r="C835" s="13"/>
      <c r="D835" s="66"/>
      <c r="E835" s="17"/>
      <c r="F835" s="17"/>
      <c r="G835" s="21">
        <f t="shared" si="13"/>
        <v>0</v>
      </c>
      <c r="H835" s="66"/>
    </row>
    <row r="836" spans="1:8" x14ac:dyDescent="0.25">
      <c r="A836" s="74"/>
      <c r="B836" s="74"/>
      <c r="C836" s="13"/>
      <c r="D836" s="66"/>
      <c r="E836" s="17"/>
      <c r="F836" s="17"/>
      <c r="G836" s="21">
        <f t="shared" si="13"/>
        <v>0</v>
      </c>
      <c r="H836" s="66"/>
    </row>
    <row r="837" spans="1:8" x14ac:dyDescent="0.25">
      <c r="A837" s="74"/>
      <c r="B837" s="74"/>
      <c r="C837" s="13"/>
      <c r="D837" s="66"/>
      <c r="E837" s="17"/>
      <c r="F837" s="17"/>
      <c r="G837" s="21">
        <f t="shared" si="13"/>
        <v>0</v>
      </c>
      <c r="H837" s="66"/>
    </row>
    <row r="838" spans="1:8" x14ac:dyDescent="0.25">
      <c r="A838" s="74"/>
      <c r="B838" s="74"/>
      <c r="C838" s="13"/>
      <c r="D838" s="66"/>
      <c r="E838" s="17"/>
      <c r="F838" s="17"/>
      <c r="G838" s="21">
        <f t="shared" si="13"/>
        <v>0</v>
      </c>
      <c r="H838" s="66"/>
    </row>
    <row r="839" spans="1:8" x14ac:dyDescent="0.25">
      <c r="A839" s="74"/>
      <c r="B839" s="74"/>
      <c r="C839" s="13"/>
      <c r="D839" s="66"/>
      <c r="E839" s="17"/>
      <c r="F839" s="17"/>
      <c r="G839" s="21">
        <f t="shared" si="13"/>
        <v>0</v>
      </c>
      <c r="H839" s="66"/>
    </row>
    <row r="840" spans="1:8" x14ac:dyDescent="0.25">
      <c r="A840" s="74"/>
      <c r="B840" s="74"/>
      <c r="C840" s="13"/>
      <c r="D840" s="66"/>
      <c r="E840" s="17"/>
      <c r="F840" s="17"/>
      <c r="G840" s="21">
        <f t="shared" si="13"/>
        <v>0</v>
      </c>
      <c r="H840" s="66"/>
    </row>
    <row r="841" spans="1:8" x14ac:dyDescent="0.25">
      <c r="A841" s="74"/>
      <c r="B841" s="74"/>
      <c r="C841" s="13"/>
      <c r="D841" s="66"/>
      <c r="E841" s="17"/>
      <c r="F841" s="17"/>
      <c r="G841" s="21">
        <f t="shared" si="13"/>
        <v>0</v>
      </c>
      <c r="H841" s="66"/>
    </row>
    <row r="842" spans="1:8" x14ac:dyDescent="0.25">
      <c r="A842" s="74"/>
      <c r="B842" s="74"/>
      <c r="C842" s="13"/>
      <c r="D842" s="66"/>
      <c r="E842" s="17"/>
      <c r="F842" s="17"/>
      <c r="G842" s="21">
        <f t="shared" si="13"/>
        <v>0</v>
      </c>
      <c r="H842" s="66"/>
    </row>
    <row r="843" spans="1:8" x14ac:dyDescent="0.25">
      <c r="A843" s="74"/>
      <c r="B843" s="74"/>
      <c r="C843" s="13"/>
      <c r="D843" s="66"/>
      <c r="E843" s="17"/>
      <c r="F843" s="17"/>
      <c r="G843" s="21">
        <f t="shared" si="13"/>
        <v>0</v>
      </c>
      <c r="H843" s="66"/>
    </row>
    <row r="844" spans="1:8" x14ac:dyDescent="0.25">
      <c r="A844" s="74"/>
      <c r="B844" s="74"/>
      <c r="C844" s="13"/>
      <c r="D844" s="66"/>
      <c r="E844" s="17"/>
      <c r="F844" s="17"/>
      <c r="G844" s="21">
        <f t="shared" si="13"/>
        <v>0</v>
      </c>
      <c r="H844" s="66"/>
    </row>
    <row r="845" spans="1:8" x14ac:dyDescent="0.25">
      <c r="A845" s="74"/>
      <c r="B845" s="74"/>
      <c r="C845" s="13"/>
      <c r="D845" s="66"/>
      <c r="E845" s="17"/>
      <c r="F845" s="17"/>
      <c r="G845" s="21">
        <f t="shared" si="13"/>
        <v>0</v>
      </c>
      <c r="H845" s="66"/>
    </row>
    <row r="846" spans="1:8" x14ac:dyDescent="0.25">
      <c r="A846" s="74"/>
      <c r="B846" s="74"/>
      <c r="C846" s="13"/>
      <c r="D846" s="66"/>
      <c r="E846" s="17"/>
      <c r="F846" s="17"/>
      <c r="G846" s="21">
        <f t="shared" si="13"/>
        <v>0</v>
      </c>
      <c r="H846" s="66"/>
    </row>
    <row r="847" spans="1:8" x14ac:dyDescent="0.25">
      <c r="A847" s="74"/>
      <c r="B847" s="74"/>
      <c r="C847" s="13"/>
      <c r="D847" s="66"/>
      <c r="E847" s="17"/>
      <c r="F847" s="17"/>
      <c r="G847" s="21">
        <f t="shared" si="13"/>
        <v>0</v>
      </c>
      <c r="H847" s="66"/>
    </row>
    <row r="848" spans="1:8" x14ac:dyDescent="0.25">
      <c r="A848" s="74"/>
      <c r="B848" s="74"/>
      <c r="C848" s="13"/>
      <c r="D848" s="66"/>
      <c r="E848" s="17"/>
      <c r="F848" s="17"/>
      <c r="G848" s="21">
        <f t="shared" si="13"/>
        <v>0</v>
      </c>
      <c r="H848" s="66"/>
    </row>
    <row r="849" spans="1:8" x14ac:dyDescent="0.25">
      <c r="A849" s="74"/>
      <c r="B849" s="74"/>
      <c r="C849" s="13"/>
      <c r="D849" s="66"/>
      <c r="E849" s="17"/>
      <c r="F849" s="17"/>
      <c r="G849" s="21">
        <f t="shared" si="13"/>
        <v>0</v>
      </c>
      <c r="H849" s="66"/>
    </row>
    <row r="850" spans="1:8" x14ac:dyDescent="0.25">
      <c r="A850" s="74"/>
      <c r="B850" s="74"/>
      <c r="C850" s="13"/>
      <c r="D850" s="66"/>
      <c r="E850" s="17"/>
      <c r="F850" s="17"/>
      <c r="G850" s="21">
        <f t="shared" si="13"/>
        <v>0</v>
      </c>
      <c r="H850" s="66"/>
    </row>
    <row r="851" spans="1:8" x14ac:dyDescent="0.25">
      <c r="A851" s="74"/>
      <c r="B851" s="74"/>
      <c r="C851" s="13"/>
      <c r="D851" s="66"/>
      <c r="E851" s="17"/>
      <c r="F851" s="17"/>
      <c r="G851" s="21">
        <f t="shared" si="13"/>
        <v>0</v>
      </c>
      <c r="H851" s="66"/>
    </row>
    <row r="852" spans="1:8" x14ac:dyDescent="0.25">
      <c r="A852" s="74"/>
      <c r="B852" s="74"/>
      <c r="C852" s="13"/>
      <c r="D852" s="66"/>
      <c r="E852" s="17"/>
      <c r="F852" s="17"/>
      <c r="G852" s="21">
        <f t="shared" si="13"/>
        <v>0</v>
      </c>
      <c r="H852" s="66"/>
    </row>
    <row r="853" spans="1:8" x14ac:dyDescent="0.25">
      <c r="A853" s="74"/>
      <c r="B853" s="74"/>
      <c r="C853" s="13"/>
      <c r="D853" s="66"/>
      <c r="E853" s="17"/>
      <c r="F853" s="17"/>
      <c r="G853" s="21">
        <f t="shared" si="13"/>
        <v>0</v>
      </c>
      <c r="H853" s="66"/>
    </row>
    <row r="854" spans="1:8" x14ac:dyDescent="0.25">
      <c r="A854" s="74"/>
      <c r="B854" s="74"/>
      <c r="C854" s="13"/>
      <c r="D854" s="66"/>
      <c r="E854" s="17"/>
      <c r="F854" s="17"/>
      <c r="G854" s="21">
        <f t="shared" si="13"/>
        <v>0</v>
      </c>
      <c r="H854" s="66"/>
    </row>
    <row r="855" spans="1:8" x14ac:dyDescent="0.25">
      <c r="A855" s="74"/>
      <c r="B855" s="74"/>
      <c r="C855" s="13"/>
      <c r="D855" s="66"/>
      <c r="E855" s="17"/>
      <c r="F855" s="17"/>
      <c r="G855" s="21">
        <f t="shared" si="13"/>
        <v>0</v>
      </c>
      <c r="H855" s="66"/>
    </row>
    <row r="856" spans="1:8" x14ac:dyDescent="0.25">
      <c r="A856" s="74"/>
      <c r="B856" s="74"/>
      <c r="C856" s="13"/>
      <c r="D856" s="66"/>
      <c r="E856" s="17"/>
      <c r="F856" s="17"/>
      <c r="G856" s="21">
        <f t="shared" si="13"/>
        <v>0</v>
      </c>
      <c r="H856" s="66"/>
    </row>
    <row r="857" spans="1:8" x14ac:dyDescent="0.25">
      <c r="A857" s="74"/>
      <c r="B857" s="74"/>
      <c r="C857" s="13"/>
      <c r="D857" s="66"/>
      <c r="E857" s="17"/>
      <c r="F857" s="17"/>
      <c r="G857" s="21">
        <f t="shared" si="13"/>
        <v>0</v>
      </c>
      <c r="H857" s="66"/>
    </row>
    <row r="858" spans="1:8" x14ac:dyDescent="0.25">
      <c r="A858" s="74"/>
      <c r="B858" s="74"/>
      <c r="C858" s="13"/>
      <c r="D858" s="66"/>
      <c r="E858" s="17"/>
      <c r="F858" s="17"/>
      <c r="G858" s="21">
        <f t="shared" si="13"/>
        <v>0</v>
      </c>
      <c r="H858" s="66"/>
    </row>
    <row r="859" spans="1:8" x14ac:dyDescent="0.25">
      <c r="A859" s="74"/>
      <c r="B859" s="74"/>
      <c r="C859" s="13"/>
      <c r="D859" s="66"/>
      <c r="E859" s="17"/>
      <c r="F859" s="17"/>
      <c r="G859" s="21">
        <f t="shared" si="13"/>
        <v>0</v>
      </c>
      <c r="H859" s="66"/>
    </row>
    <row r="860" spans="1:8" x14ac:dyDescent="0.25">
      <c r="A860" s="74"/>
      <c r="B860" s="74"/>
      <c r="C860" s="13"/>
      <c r="D860" s="66"/>
      <c r="E860" s="17"/>
      <c r="F860" s="17"/>
      <c r="G860" s="21">
        <f t="shared" si="13"/>
        <v>0</v>
      </c>
      <c r="H860" s="66"/>
    </row>
    <row r="861" spans="1:8" x14ac:dyDescent="0.25">
      <c r="A861" s="74"/>
      <c r="B861" s="74"/>
      <c r="C861" s="13"/>
      <c r="D861" s="66"/>
      <c r="E861" s="17"/>
      <c r="F861" s="17"/>
      <c r="G861" s="21">
        <f t="shared" si="13"/>
        <v>0</v>
      </c>
      <c r="H861" s="66"/>
    </row>
    <row r="862" spans="1:8" x14ac:dyDescent="0.25">
      <c r="A862" s="74"/>
      <c r="B862" s="74"/>
      <c r="C862" s="13"/>
      <c r="D862" s="66"/>
      <c r="E862" s="17"/>
      <c r="F862" s="17"/>
      <c r="G862" s="21">
        <f t="shared" si="13"/>
        <v>0</v>
      </c>
      <c r="H862" s="66"/>
    </row>
    <row r="863" spans="1:8" x14ac:dyDescent="0.25">
      <c r="A863" s="74"/>
      <c r="B863" s="74"/>
      <c r="C863" s="13"/>
      <c r="D863" s="66"/>
      <c r="E863" s="17"/>
      <c r="F863" s="17"/>
      <c r="G863" s="21">
        <f t="shared" si="13"/>
        <v>0</v>
      </c>
      <c r="H863" s="66"/>
    </row>
    <row r="864" spans="1:8" x14ac:dyDescent="0.25">
      <c r="A864" s="74"/>
      <c r="B864" s="74"/>
      <c r="C864" s="13"/>
      <c r="D864" s="66"/>
      <c r="E864" s="17"/>
      <c r="F864" s="17"/>
      <c r="G864" s="21">
        <f t="shared" si="13"/>
        <v>0</v>
      </c>
      <c r="H864" s="66"/>
    </row>
    <row r="865" spans="1:8" x14ac:dyDescent="0.25">
      <c r="A865" s="74"/>
      <c r="B865" s="74"/>
      <c r="C865" s="13"/>
      <c r="D865" s="66"/>
      <c r="E865" s="17"/>
      <c r="F865" s="17"/>
      <c r="G865" s="21">
        <f t="shared" si="13"/>
        <v>0</v>
      </c>
      <c r="H865" s="66"/>
    </row>
    <row r="866" spans="1:8" x14ac:dyDescent="0.25">
      <c r="A866" s="74"/>
      <c r="B866" s="74"/>
      <c r="C866" s="13"/>
      <c r="D866" s="66"/>
      <c r="E866" s="17"/>
      <c r="F866" s="17"/>
      <c r="G866" s="21">
        <f t="shared" si="13"/>
        <v>0</v>
      </c>
      <c r="H866" s="66"/>
    </row>
    <row r="867" spans="1:8" x14ac:dyDescent="0.25">
      <c r="A867" s="74"/>
      <c r="B867" s="74"/>
      <c r="C867" s="13"/>
      <c r="D867" s="66"/>
      <c r="E867" s="17"/>
      <c r="F867" s="17"/>
      <c r="G867" s="21">
        <f t="shared" si="13"/>
        <v>0</v>
      </c>
      <c r="H867" s="66"/>
    </row>
    <row r="868" spans="1:8" x14ac:dyDescent="0.25">
      <c r="A868" s="74"/>
      <c r="B868" s="74"/>
      <c r="C868" s="13"/>
      <c r="D868" s="66"/>
      <c r="E868" s="17"/>
      <c r="F868" s="17"/>
      <c r="G868" s="21">
        <f t="shared" si="13"/>
        <v>0</v>
      </c>
      <c r="H868" s="66"/>
    </row>
    <row r="869" spans="1:8" x14ac:dyDescent="0.25">
      <c r="A869" s="74"/>
      <c r="B869" s="74"/>
      <c r="C869" s="13"/>
      <c r="D869" s="66"/>
      <c r="E869" s="17"/>
      <c r="F869" s="17"/>
      <c r="G869" s="21">
        <f t="shared" si="13"/>
        <v>0</v>
      </c>
      <c r="H869" s="66"/>
    </row>
    <row r="870" spans="1:8" x14ac:dyDescent="0.25">
      <c r="A870" s="74"/>
      <c r="B870" s="74"/>
      <c r="C870" s="13"/>
      <c r="D870" s="66"/>
      <c r="E870" s="17"/>
      <c r="F870" s="17"/>
      <c r="G870" s="21">
        <f t="shared" si="13"/>
        <v>0</v>
      </c>
      <c r="H870" s="66"/>
    </row>
    <row r="871" spans="1:8" x14ac:dyDescent="0.25">
      <c r="A871" s="74"/>
      <c r="B871" s="74"/>
      <c r="C871" s="13"/>
      <c r="D871" s="66"/>
      <c r="E871" s="17"/>
      <c r="F871" s="17"/>
      <c r="G871" s="21">
        <f t="shared" si="13"/>
        <v>0</v>
      </c>
      <c r="H871" s="66"/>
    </row>
    <row r="872" spans="1:8" x14ac:dyDescent="0.25">
      <c r="A872" s="74"/>
      <c r="B872" s="74"/>
      <c r="C872" s="13"/>
      <c r="D872" s="66"/>
      <c r="E872" s="17"/>
      <c r="F872" s="17"/>
      <c r="G872" s="21">
        <f t="shared" si="13"/>
        <v>0</v>
      </c>
      <c r="H872" s="66"/>
    </row>
    <row r="873" spans="1:8" x14ac:dyDescent="0.25">
      <c r="A873" s="74"/>
      <c r="B873" s="74"/>
      <c r="C873" s="13"/>
      <c r="D873" s="66"/>
      <c r="E873" s="17"/>
      <c r="F873" s="17"/>
      <c r="G873" s="21">
        <f t="shared" si="13"/>
        <v>0</v>
      </c>
      <c r="H873" s="66"/>
    </row>
    <row r="874" spans="1:8" x14ac:dyDescent="0.25">
      <c r="A874" s="74"/>
      <c r="B874" s="74"/>
      <c r="C874" s="13"/>
      <c r="D874" s="66"/>
      <c r="E874" s="17"/>
      <c r="F874" s="17"/>
      <c r="G874" s="21">
        <f t="shared" si="13"/>
        <v>0</v>
      </c>
      <c r="H874" s="66"/>
    </row>
    <row r="875" spans="1:8" x14ac:dyDescent="0.25">
      <c r="A875" s="74"/>
      <c r="B875" s="74"/>
      <c r="C875" s="13"/>
      <c r="D875" s="66"/>
      <c r="E875" s="17"/>
      <c r="F875" s="17"/>
      <c r="G875" s="21">
        <f t="shared" si="13"/>
        <v>0</v>
      </c>
      <c r="H875" s="66"/>
    </row>
    <row r="876" spans="1:8" x14ac:dyDescent="0.25">
      <c r="A876" s="74"/>
      <c r="B876" s="74"/>
      <c r="C876" s="13"/>
      <c r="D876" s="66"/>
      <c r="E876" s="17"/>
      <c r="F876" s="17"/>
      <c r="G876" s="21">
        <f t="shared" si="13"/>
        <v>0</v>
      </c>
      <c r="H876" s="66"/>
    </row>
    <row r="877" spans="1:8" x14ac:dyDescent="0.25">
      <c r="A877" s="74"/>
      <c r="B877" s="74"/>
      <c r="C877" s="13"/>
      <c r="D877" s="66"/>
      <c r="E877" s="17"/>
      <c r="F877" s="17"/>
      <c r="G877" s="21">
        <f t="shared" ref="G877:G900" si="14">G876+E877-F877</f>
        <v>0</v>
      </c>
      <c r="H877" s="66"/>
    </row>
    <row r="878" spans="1:8" x14ac:dyDescent="0.25">
      <c r="A878" s="74"/>
      <c r="B878" s="74"/>
      <c r="C878" s="13"/>
      <c r="D878" s="66"/>
      <c r="E878" s="17"/>
      <c r="F878" s="17"/>
      <c r="G878" s="21">
        <f t="shared" si="14"/>
        <v>0</v>
      </c>
      <c r="H878" s="66"/>
    </row>
    <row r="879" spans="1:8" x14ac:dyDescent="0.25">
      <c r="A879" s="74"/>
      <c r="B879" s="74"/>
      <c r="C879" s="13"/>
      <c r="D879" s="66"/>
      <c r="E879" s="17"/>
      <c r="F879" s="17"/>
      <c r="G879" s="21">
        <f t="shared" si="14"/>
        <v>0</v>
      </c>
      <c r="H879" s="66"/>
    </row>
    <row r="880" spans="1:8" x14ac:dyDescent="0.25">
      <c r="A880" s="74"/>
      <c r="B880" s="74"/>
      <c r="C880" s="13"/>
      <c r="D880" s="66"/>
      <c r="E880" s="17"/>
      <c r="F880" s="17"/>
      <c r="G880" s="21">
        <f t="shared" si="14"/>
        <v>0</v>
      </c>
      <c r="H880" s="66"/>
    </row>
    <row r="881" spans="1:8" x14ac:dyDescent="0.25">
      <c r="A881" s="74"/>
      <c r="B881" s="74"/>
      <c r="C881" s="13"/>
      <c r="D881" s="66"/>
      <c r="E881" s="17"/>
      <c r="F881" s="17"/>
      <c r="G881" s="21">
        <f t="shared" si="14"/>
        <v>0</v>
      </c>
      <c r="H881" s="66"/>
    </row>
    <row r="882" spans="1:8" x14ac:dyDescent="0.25">
      <c r="A882" s="74"/>
      <c r="B882" s="74"/>
      <c r="C882" s="13"/>
      <c r="D882" s="66"/>
      <c r="E882" s="17"/>
      <c r="F882" s="17"/>
      <c r="G882" s="21">
        <f t="shared" si="14"/>
        <v>0</v>
      </c>
      <c r="H882" s="66"/>
    </row>
    <row r="883" spans="1:8" x14ac:dyDescent="0.25">
      <c r="A883" s="74"/>
      <c r="B883" s="74"/>
      <c r="C883" s="13"/>
      <c r="D883" s="66"/>
      <c r="E883" s="17"/>
      <c r="F883" s="17"/>
      <c r="G883" s="21">
        <f t="shared" si="14"/>
        <v>0</v>
      </c>
      <c r="H883" s="66"/>
    </row>
    <row r="884" spans="1:8" x14ac:dyDescent="0.25">
      <c r="A884" s="74"/>
      <c r="B884" s="74"/>
      <c r="C884" s="13"/>
      <c r="D884" s="66"/>
      <c r="E884" s="17"/>
      <c r="F884" s="17"/>
      <c r="G884" s="21">
        <f t="shared" si="14"/>
        <v>0</v>
      </c>
      <c r="H884" s="66"/>
    </row>
    <row r="885" spans="1:8" x14ac:dyDescent="0.25">
      <c r="A885" s="74"/>
      <c r="B885" s="74"/>
      <c r="C885" s="13"/>
      <c r="D885" s="66"/>
      <c r="E885" s="17"/>
      <c r="F885" s="17"/>
      <c r="G885" s="21">
        <f t="shared" si="14"/>
        <v>0</v>
      </c>
      <c r="H885" s="66"/>
    </row>
    <row r="886" spans="1:8" x14ac:dyDescent="0.25">
      <c r="A886" s="74"/>
      <c r="B886" s="74"/>
      <c r="C886" s="13"/>
      <c r="D886" s="66"/>
      <c r="E886" s="17"/>
      <c r="F886" s="17"/>
      <c r="G886" s="21">
        <f t="shared" si="14"/>
        <v>0</v>
      </c>
      <c r="H886" s="66"/>
    </row>
    <row r="887" spans="1:8" x14ac:dyDescent="0.25">
      <c r="A887" s="74"/>
      <c r="B887" s="74"/>
      <c r="C887" s="13"/>
      <c r="D887" s="66"/>
      <c r="E887" s="17"/>
      <c r="F887" s="17"/>
      <c r="G887" s="21">
        <f t="shared" si="14"/>
        <v>0</v>
      </c>
      <c r="H887" s="66"/>
    </row>
    <row r="888" spans="1:8" x14ac:dyDescent="0.25">
      <c r="A888" s="74"/>
      <c r="B888" s="74"/>
      <c r="C888" s="13"/>
      <c r="D888" s="66"/>
      <c r="E888" s="17"/>
      <c r="F888" s="17"/>
      <c r="G888" s="21">
        <f t="shared" si="14"/>
        <v>0</v>
      </c>
      <c r="H888" s="66"/>
    </row>
    <row r="889" spans="1:8" x14ac:dyDescent="0.25">
      <c r="A889" s="74"/>
      <c r="B889" s="74"/>
      <c r="C889" s="13"/>
      <c r="D889" s="66"/>
      <c r="E889" s="17"/>
      <c r="F889" s="17"/>
      <c r="G889" s="21">
        <f t="shared" si="14"/>
        <v>0</v>
      </c>
      <c r="H889" s="66"/>
    </row>
    <row r="890" spans="1:8" x14ac:dyDescent="0.25">
      <c r="A890" s="74"/>
      <c r="B890" s="74"/>
      <c r="C890" s="13"/>
      <c r="D890" s="66"/>
      <c r="E890" s="17"/>
      <c r="F890" s="17"/>
      <c r="G890" s="21">
        <f t="shared" si="14"/>
        <v>0</v>
      </c>
      <c r="H890" s="66"/>
    </row>
    <row r="891" spans="1:8" x14ac:dyDescent="0.25">
      <c r="A891" s="74"/>
      <c r="B891" s="74"/>
      <c r="C891" s="13"/>
      <c r="D891" s="66"/>
      <c r="E891" s="17"/>
      <c r="F891" s="17"/>
      <c r="G891" s="21">
        <f t="shared" si="14"/>
        <v>0</v>
      </c>
      <c r="H891" s="66"/>
    </row>
    <row r="892" spans="1:8" x14ac:dyDescent="0.25">
      <c r="A892" s="74"/>
      <c r="B892" s="74"/>
      <c r="C892" s="13"/>
      <c r="D892" s="66"/>
      <c r="E892" s="17"/>
      <c r="F892" s="17"/>
      <c r="G892" s="21">
        <f t="shared" si="14"/>
        <v>0</v>
      </c>
      <c r="H892" s="66"/>
    </row>
    <row r="893" spans="1:8" x14ac:dyDescent="0.25">
      <c r="A893" s="74"/>
      <c r="B893" s="74"/>
      <c r="C893" s="13"/>
      <c r="D893" s="66"/>
      <c r="E893" s="17"/>
      <c r="F893" s="17"/>
      <c r="G893" s="21">
        <f t="shared" si="14"/>
        <v>0</v>
      </c>
      <c r="H893" s="66"/>
    </row>
    <row r="894" spans="1:8" x14ac:dyDescent="0.25">
      <c r="A894" s="74"/>
      <c r="B894" s="74"/>
      <c r="C894" s="13"/>
      <c r="D894" s="66"/>
      <c r="E894" s="17"/>
      <c r="F894" s="17"/>
      <c r="G894" s="21">
        <f t="shared" si="14"/>
        <v>0</v>
      </c>
      <c r="H894" s="66"/>
    </row>
    <row r="895" spans="1:8" x14ac:dyDescent="0.25">
      <c r="A895" s="74"/>
      <c r="B895" s="74"/>
      <c r="C895" s="13"/>
      <c r="D895" s="66"/>
      <c r="E895" s="17"/>
      <c r="F895" s="17"/>
      <c r="G895" s="21">
        <f t="shared" si="14"/>
        <v>0</v>
      </c>
      <c r="H895" s="66"/>
    </row>
    <row r="896" spans="1:8" x14ac:dyDescent="0.25">
      <c r="A896" s="74"/>
      <c r="B896" s="74"/>
      <c r="C896" s="13"/>
      <c r="D896" s="66"/>
      <c r="E896" s="17"/>
      <c r="F896" s="17"/>
      <c r="G896" s="21">
        <f t="shared" si="14"/>
        <v>0</v>
      </c>
      <c r="H896" s="66"/>
    </row>
    <row r="897" spans="1:8" x14ac:dyDescent="0.25">
      <c r="A897" s="74"/>
      <c r="B897" s="74"/>
      <c r="C897" s="13"/>
      <c r="D897" s="66"/>
      <c r="E897" s="17"/>
      <c r="F897" s="17"/>
      <c r="G897" s="21">
        <f t="shared" si="14"/>
        <v>0</v>
      </c>
      <c r="H897" s="66"/>
    </row>
    <row r="898" spans="1:8" x14ac:dyDescent="0.25">
      <c r="A898" s="74"/>
      <c r="B898" s="74"/>
      <c r="C898" s="13"/>
      <c r="D898" s="66"/>
      <c r="E898" s="17"/>
      <c r="F898" s="17"/>
      <c r="G898" s="21">
        <f t="shared" si="14"/>
        <v>0</v>
      </c>
      <c r="H898" s="66"/>
    </row>
    <row r="899" spans="1:8" x14ac:dyDescent="0.25">
      <c r="A899" s="74"/>
      <c r="B899" s="74"/>
      <c r="C899" s="13"/>
      <c r="D899" s="66"/>
      <c r="E899" s="17"/>
      <c r="F899" s="17"/>
      <c r="G899" s="21">
        <f t="shared" si="14"/>
        <v>0</v>
      </c>
      <c r="H899" s="66"/>
    </row>
    <row r="900" spans="1:8" x14ac:dyDescent="0.25">
      <c r="A900" s="74"/>
      <c r="B900" s="74"/>
      <c r="C900" s="13"/>
      <c r="D900" s="66"/>
      <c r="E900" s="17"/>
      <c r="F900" s="17"/>
      <c r="G900" s="21">
        <f t="shared" si="14"/>
        <v>0</v>
      </c>
      <c r="H900" s="66"/>
    </row>
    <row r="901" spans="1:8" x14ac:dyDescent="0.25">
      <c r="A901" s="74"/>
      <c r="B901" s="74"/>
      <c r="C901" s="13"/>
      <c r="D901" s="66"/>
      <c r="E901" s="17"/>
      <c r="F901" s="17"/>
      <c r="G901" s="21"/>
      <c r="H901" s="66"/>
    </row>
    <row r="902" spans="1:8" x14ac:dyDescent="0.25">
      <c r="A902" s="74"/>
      <c r="B902" s="74"/>
      <c r="C902" s="13"/>
      <c r="D902" s="66"/>
      <c r="E902" s="17"/>
      <c r="F902" s="17"/>
      <c r="G902" s="21"/>
      <c r="H902" s="66"/>
    </row>
    <row r="903" spans="1:8" x14ac:dyDescent="0.25">
      <c r="A903" s="74"/>
      <c r="B903" s="74"/>
      <c r="C903" s="13"/>
      <c r="D903" s="66"/>
      <c r="E903" s="17"/>
      <c r="F903" s="17"/>
      <c r="G903" s="21"/>
      <c r="H903" s="66"/>
    </row>
    <row r="904" spans="1:8" x14ac:dyDescent="0.25">
      <c r="A904" s="74"/>
      <c r="B904" s="74"/>
      <c r="C904" s="13"/>
      <c r="D904" s="66"/>
      <c r="E904" s="17"/>
      <c r="F904" s="17"/>
      <c r="G904" s="21"/>
      <c r="H904" s="66"/>
    </row>
    <row r="905" spans="1:8" x14ac:dyDescent="0.25">
      <c r="A905" s="74"/>
      <c r="B905" s="74"/>
      <c r="C905" s="13"/>
      <c r="D905" s="66"/>
      <c r="E905" s="17"/>
      <c r="F905" s="17"/>
      <c r="G905" s="21"/>
      <c r="H905" s="66"/>
    </row>
    <row r="906" spans="1:8" x14ac:dyDescent="0.25">
      <c r="A906" s="74"/>
      <c r="B906" s="74"/>
      <c r="C906" s="13"/>
      <c r="D906" s="66"/>
      <c r="E906" s="17"/>
      <c r="F906" s="17"/>
      <c r="G906" s="21"/>
      <c r="H906" s="66"/>
    </row>
    <row r="907" spans="1:8" x14ac:dyDescent="0.25">
      <c r="A907" s="74"/>
      <c r="B907" s="74"/>
      <c r="C907" s="13"/>
      <c r="D907" s="66"/>
      <c r="E907" s="17"/>
      <c r="F907" s="17"/>
      <c r="G907" s="21"/>
      <c r="H907" s="66"/>
    </row>
    <row r="908" spans="1:8" x14ac:dyDescent="0.25">
      <c r="A908" s="74"/>
      <c r="B908" s="74"/>
      <c r="C908" s="13"/>
      <c r="D908" s="66"/>
      <c r="E908" s="17"/>
      <c r="F908" s="17"/>
      <c r="G908" s="21"/>
      <c r="H908" s="66"/>
    </row>
    <row r="909" spans="1:8" x14ac:dyDescent="0.25">
      <c r="A909" s="74"/>
      <c r="B909" s="74"/>
      <c r="C909" s="13"/>
      <c r="D909" s="66"/>
      <c r="E909" s="17"/>
      <c r="F909" s="17"/>
      <c r="G909" s="21"/>
      <c r="H909" s="66"/>
    </row>
    <row r="910" spans="1:8" x14ac:dyDescent="0.25">
      <c r="A910" s="74"/>
      <c r="B910" s="74"/>
      <c r="C910" s="13"/>
      <c r="D910" s="66"/>
      <c r="E910" s="17"/>
      <c r="F910" s="17"/>
      <c r="G910" s="21"/>
      <c r="H910" s="66"/>
    </row>
    <row r="911" spans="1:8" x14ac:dyDescent="0.25">
      <c r="A911" s="74"/>
      <c r="B911" s="74"/>
      <c r="C911" s="13"/>
      <c r="D911" s="66"/>
      <c r="E911" s="17"/>
      <c r="F911" s="17"/>
      <c r="G911" s="21"/>
      <c r="H911" s="66"/>
    </row>
    <row r="912" spans="1:8" x14ac:dyDescent="0.25">
      <c r="A912" s="74"/>
      <c r="B912" s="74"/>
      <c r="C912" s="13"/>
      <c r="D912" s="66"/>
      <c r="E912" s="17"/>
      <c r="F912" s="17"/>
      <c r="G912" s="21"/>
      <c r="H912" s="66"/>
    </row>
    <row r="913" spans="1:8" x14ac:dyDescent="0.25">
      <c r="A913" s="74"/>
      <c r="B913" s="74"/>
      <c r="C913" s="13"/>
      <c r="D913" s="66"/>
      <c r="E913" s="17"/>
      <c r="F913" s="17"/>
      <c r="G913" s="21"/>
      <c r="H913" s="66"/>
    </row>
    <row r="914" spans="1:8" x14ac:dyDescent="0.25">
      <c r="A914" s="74"/>
      <c r="B914" s="74"/>
      <c r="C914" s="13"/>
      <c r="D914" s="66"/>
      <c r="E914" s="17"/>
      <c r="F914" s="17"/>
      <c r="G914" s="21"/>
      <c r="H914" s="66"/>
    </row>
  </sheetData>
  <sheetProtection algorithmName="SHA-512" hashValue="C2QvbnsEgNIf08UmSYr7Z4Vxwj9xoY2/vmB/ocA3RzUPnlazm7hlaJarwbJKeJDSNMjfx4C4+QFUsd579i5JQQ==" saltValue="zcmHCUTS8x7/2W2i//G/bg==" spinCount="100000" sheet="1" autoFilter="0"/>
  <autoFilter ref="A1:H900" xr:uid="{00000000-0009-0000-0000-000005000000}"/>
  <mergeCells count="5">
    <mergeCell ref="S15:AB15"/>
    <mergeCell ref="S16:AB16"/>
    <mergeCell ref="AC15:AI15"/>
    <mergeCell ref="AC16:AI16"/>
    <mergeCell ref="AC17:AI17"/>
  </mergeCells>
  <printOptions horizontalCentered="1"/>
  <pageMargins left="0.19685039370078741" right="0.19685039370078741" top="1.1811023622047245" bottom="0.19685039370078741" header="0" footer="0"/>
  <pageSetup orientation="portrait" r:id="rId1"/>
  <headerFooter>
    <oddHeader>&amp;L&amp;G&amp;C&amp;"Malgun Gothic,Negrita"&amp;12&amp;K00-039
&amp;F   
&amp;A  &amp;R&amp;"Malgun Gothic,Negrita"&amp;8&amp;K00-039
ESTADO DE CUENTA BANCARIO
FR0110A v1.1
Pág. &amp;P de &amp;N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4"/>
  <dimension ref="A1:H300"/>
  <sheetViews>
    <sheetView showGridLines="0" zoomScaleNormal="100" workbookViewId="0">
      <selection activeCell="P41" sqref="P41"/>
    </sheetView>
  </sheetViews>
  <sheetFormatPr baseColWidth="10" defaultColWidth="9.140625" defaultRowHeight="11.25" x14ac:dyDescent="0.25"/>
  <cols>
    <col min="1" max="2" width="6.7109375" style="1" customWidth="1"/>
    <col min="3" max="3" width="9.7109375" style="1" customWidth="1"/>
    <col min="4" max="4" width="30.7109375" style="1" customWidth="1"/>
    <col min="5" max="7" width="9.7109375" style="1" customWidth="1"/>
    <col min="8" max="8" width="19.7109375" style="1" customWidth="1"/>
    <col min="9" max="69" width="1.85546875" style="1" customWidth="1"/>
    <col min="70" max="16384" width="9.140625" style="1"/>
  </cols>
  <sheetData>
    <row r="1" spans="1:8" ht="12" thickBot="1" x14ac:dyDescent="0.3">
      <c r="A1" s="15" t="s">
        <v>361</v>
      </c>
      <c r="B1" s="15" t="s">
        <v>611</v>
      </c>
      <c r="C1" s="15" t="s">
        <v>612</v>
      </c>
      <c r="D1" s="15" t="s">
        <v>613</v>
      </c>
      <c r="E1" s="15" t="s">
        <v>614</v>
      </c>
      <c r="F1" s="15" t="s">
        <v>615</v>
      </c>
      <c r="G1" s="15" t="s">
        <v>413</v>
      </c>
      <c r="H1" s="15" t="s">
        <v>616</v>
      </c>
    </row>
    <row r="2" spans="1:8" x14ac:dyDescent="0.25">
      <c r="A2" s="75"/>
      <c r="B2" s="75"/>
      <c r="C2" s="7"/>
      <c r="D2" s="37" t="s">
        <v>617</v>
      </c>
      <c r="E2" s="35">
        <f>ENERO!G236</f>
        <v>0</v>
      </c>
      <c r="F2" s="16"/>
      <c r="G2" s="20">
        <f>E2</f>
        <v>0</v>
      </c>
      <c r="H2" s="69"/>
    </row>
    <row r="3" spans="1:8" x14ac:dyDescent="0.25">
      <c r="A3" s="74"/>
      <c r="B3" s="74"/>
      <c r="C3" s="13"/>
      <c r="D3" s="66"/>
      <c r="E3" s="17"/>
      <c r="F3" s="39"/>
      <c r="G3" s="21">
        <f>G2+E3-F3</f>
        <v>0</v>
      </c>
      <c r="H3" s="66"/>
    </row>
    <row r="4" spans="1:8" x14ac:dyDescent="0.25">
      <c r="A4" s="74"/>
      <c r="B4" s="74"/>
      <c r="C4" s="13"/>
      <c r="D4" s="66"/>
      <c r="E4" s="39"/>
      <c r="F4" s="17"/>
      <c r="G4" s="21">
        <f>G3+E4-F4</f>
        <v>0</v>
      </c>
      <c r="H4" s="66"/>
    </row>
    <row r="5" spans="1:8" x14ac:dyDescent="0.25">
      <c r="A5" s="74"/>
      <c r="B5" s="74"/>
      <c r="C5" s="13"/>
      <c r="D5" s="66"/>
      <c r="E5" s="39"/>
      <c r="F5" s="17"/>
      <c r="G5" s="21">
        <f>G4+E5-F5</f>
        <v>0</v>
      </c>
      <c r="H5" s="66"/>
    </row>
    <row r="6" spans="1:8" x14ac:dyDescent="0.25">
      <c r="A6" s="74"/>
      <c r="B6" s="74"/>
      <c r="C6" s="13"/>
      <c r="D6" s="66"/>
      <c r="E6" s="39"/>
      <c r="F6" s="17"/>
      <c r="G6" s="21">
        <f t="shared" ref="G6:G69" si="0">G5+E6-F6</f>
        <v>0</v>
      </c>
      <c r="H6" s="66"/>
    </row>
    <row r="7" spans="1:8" x14ac:dyDescent="0.25">
      <c r="A7" s="74"/>
      <c r="B7" s="74"/>
      <c r="C7" s="13"/>
      <c r="D7" s="66"/>
      <c r="E7" s="39"/>
      <c r="F7" s="17"/>
      <c r="G7" s="21">
        <f t="shared" si="0"/>
        <v>0</v>
      </c>
      <c r="H7" s="66"/>
    </row>
    <row r="8" spans="1:8" x14ac:dyDescent="0.25">
      <c r="A8" s="74"/>
      <c r="B8" s="74"/>
      <c r="C8" s="13"/>
      <c r="D8" s="66"/>
      <c r="E8" s="17"/>
      <c r="F8" s="39"/>
      <c r="G8" s="21">
        <f t="shared" si="0"/>
        <v>0</v>
      </c>
      <c r="H8" s="66"/>
    </row>
    <row r="9" spans="1:8" x14ac:dyDescent="0.25">
      <c r="A9" s="74"/>
      <c r="B9" s="74"/>
      <c r="C9" s="13"/>
      <c r="D9" s="66"/>
      <c r="E9" s="17"/>
      <c r="F9" s="39"/>
      <c r="G9" s="21">
        <f t="shared" si="0"/>
        <v>0</v>
      </c>
      <c r="H9" s="66"/>
    </row>
    <row r="10" spans="1:8" x14ac:dyDescent="0.25">
      <c r="A10" s="74"/>
      <c r="B10" s="74"/>
      <c r="C10" s="13"/>
      <c r="D10" s="66"/>
      <c r="E10" s="17"/>
      <c r="F10" s="39"/>
      <c r="G10" s="21">
        <f t="shared" si="0"/>
        <v>0</v>
      </c>
      <c r="H10" s="66"/>
    </row>
    <row r="11" spans="1:8" x14ac:dyDescent="0.25">
      <c r="A11" s="74"/>
      <c r="B11" s="74"/>
      <c r="C11" s="13"/>
      <c r="D11" s="66"/>
      <c r="E11" s="17"/>
      <c r="F11" s="39"/>
      <c r="G11" s="21">
        <f t="shared" si="0"/>
        <v>0</v>
      </c>
      <c r="H11" s="66"/>
    </row>
    <row r="12" spans="1:8" x14ac:dyDescent="0.25">
      <c r="A12" s="74"/>
      <c r="B12" s="74"/>
      <c r="C12" s="13"/>
      <c r="D12" s="66"/>
      <c r="E12" s="39"/>
      <c r="F12" s="17"/>
      <c r="G12" s="21">
        <f t="shared" si="0"/>
        <v>0</v>
      </c>
      <c r="H12" s="66"/>
    </row>
    <row r="13" spans="1:8" x14ac:dyDescent="0.25">
      <c r="A13" s="74"/>
      <c r="B13" s="74"/>
      <c r="C13" s="13"/>
      <c r="D13" s="66"/>
      <c r="E13" s="39"/>
      <c r="F13" s="17"/>
      <c r="G13" s="21">
        <f t="shared" si="0"/>
        <v>0</v>
      </c>
      <c r="H13" s="66"/>
    </row>
    <row r="14" spans="1:8" x14ac:dyDescent="0.25">
      <c r="A14" s="74"/>
      <c r="B14" s="74"/>
      <c r="C14" s="13"/>
      <c r="D14" s="66"/>
      <c r="E14" s="39"/>
      <c r="F14" s="17"/>
      <c r="G14" s="21">
        <f t="shared" si="0"/>
        <v>0</v>
      </c>
      <c r="H14" s="66"/>
    </row>
    <row r="15" spans="1:8" x14ac:dyDescent="0.25">
      <c r="A15" s="74"/>
      <c r="B15" s="74"/>
      <c r="C15" s="13"/>
      <c r="D15" s="66"/>
      <c r="E15" s="39"/>
      <c r="F15" s="17"/>
      <c r="G15" s="21">
        <f t="shared" si="0"/>
        <v>0</v>
      </c>
      <c r="H15" s="66"/>
    </row>
    <row r="16" spans="1:8" x14ac:dyDescent="0.25">
      <c r="A16" s="74"/>
      <c r="B16" s="74"/>
      <c r="C16" s="13"/>
      <c r="D16" s="66"/>
      <c r="E16" s="39"/>
      <c r="F16" s="17"/>
      <c r="G16" s="21">
        <f t="shared" si="0"/>
        <v>0</v>
      </c>
      <c r="H16" s="66"/>
    </row>
    <row r="17" spans="1:8" x14ac:dyDescent="0.25">
      <c r="A17" s="74"/>
      <c r="B17" s="74"/>
      <c r="C17" s="13"/>
      <c r="D17" s="66"/>
      <c r="E17" s="39"/>
      <c r="F17" s="17"/>
      <c r="G17" s="21">
        <f t="shared" si="0"/>
        <v>0</v>
      </c>
      <c r="H17" s="66"/>
    </row>
    <row r="18" spans="1:8" x14ac:dyDescent="0.25">
      <c r="A18" s="74"/>
      <c r="B18" s="74"/>
      <c r="C18" s="13"/>
      <c r="D18" s="66"/>
      <c r="E18" s="17"/>
      <c r="F18" s="39"/>
      <c r="G18" s="21">
        <f t="shared" si="0"/>
        <v>0</v>
      </c>
      <c r="H18" s="66"/>
    </row>
    <row r="19" spans="1:8" x14ac:dyDescent="0.25">
      <c r="A19" s="74"/>
      <c r="B19" s="74"/>
      <c r="C19" s="13"/>
      <c r="D19" s="66"/>
      <c r="E19" s="39"/>
      <c r="F19" s="17"/>
      <c r="G19" s="21">
        <f t="shared" si="0"/>
        <v>0</v>
      </c>
      <c r="H19" s="66"/>
    </row>
    <row r="20" spans="1:8" x14ac:dyDescent="0.25">
      <c r="A20" s="74"/>
      <c r="B20" s="74"/>
      <c r="C20" s="13"/>
      <c r="D20" s="66"/>
      <c r="E20" s="39"/>
      <c r="F20" s="17"/>
      <c r="G20" s="21">
        <f t="shared" si="0"/>
        <v>0</v>
      </c>
      <c r="H20" s="66"/>
    </row>
    <row r="21" spans="1:8" x14ac:dyDescent="0.25">
      <c r="A21" s="74"/>
      <c r="B21" s="74"/>
      <c r="C21" s="13"/>
      <c r="D21" s="66"/>
      <c r="E21" s="39"/>
      <c r="F21" s="17"/>
      <c r="G21" s="21">
        <f t="shared" si="0"/>
        <v>0</v>
      </c>
      <c r="H21" s="66"/>
    </row>
    <row r="22" spans="1:8" x14ac:dyDescent="0.25">
      <c r="A22" s="74"/>
      <c r="B22" s="74"/>
      <c r="C22" s="13"/>
      <c r="D22" s="66"/>
      <c r="E22" s="39"/>
      <c r="F22" s="17"/>
      <c r="G22" s="21">
        <f t="shared" si="0"/>
        <v>0</v>
      </c>
      <c r="H22" s="66"/>
    </row>
    <row r="23" spans="1:8" x14ac:dyDescent="0.25">
      <c r="A23" s="74"/>
      <c r="B23" s="74"/>
      <c r="C23" s="13"/>
      <c r="D23" s="66"/>
      <c r="E23" s="39"/>
      <c r="F23" s="17"/>
      <c r="G23" s="21">
        <f t="shared" si="0"/>
        <v>0</v>
      </c>
      <c r="H23" s="66"/>
    </row>
    <row r="24" spans="1:8" x14ac:dyDescent="0.25">
      <c r="A24" s="74"/>
      <c r="B24" s="74"/>
      <c r="C24" s="13"/>
      <c r="D24" s="66"/>
      <c r="E24" s="39"/>
      <c r="F24" s="17"/>
      <c r="G24" s="21">
        <f t="shared" si="0"/>
        <v>0</v>
      </c>
      <c r="H24" s="66"/>
    </row>
    <row r="25" spans="1:8" x14ac:dyDescent="0.25">
      <c r="A25" s="74"/>
      <c r="B25" s="74"/>
      <c r="C25" s="13"/>
      <c r="D25" s="66"/>
      <c r="E25" s="39"/>
      <c r="F25" s="17"/>
      <c r="G25" s="21">
        <f t="shared" si="0"/>
        <v>0</v>
      </c>
      <c r="H25" s="66"/>
    </row>
    <row r="26" spans="1:8" x14ac:dyDescent="0.25">
      <c r="A26" s="74"/>
      <c r="B26" s="74"/>
      <c r="C26" s="13"/>
      <c r="D26" s="66"/>
      <c r="E26" s="39"/>
      <c r="F26" s="17"/>
      <c r="G26" s="21">
        <f t="shared" si="0"/>
        <v>0</v>
      </c>
      <c r="H26" s="66"/>
    </row>
    <row r="27" spans="1:8" x14ac:dyDescent="0.25">
      <c r="A27" s="74"/>
      <c r="B27" s="74"/>
      <c r="C27" s="13"/>
      <c r="D27" s="66"/>
      <c r="E27" s="39"/>
      <c r="F27" s="17"/>
      <c r="G27" s="21">
        <f t="shared" si="0"/>
        <v>0</v>
      </c>
      <c r="H27" s="66"/>
    </row>
    <row r="28" spans="1:8" x14ac:dyDescent="0.25">
      <c r="A28" s="74"/>
      <c r="B28" s="74"/>
      <c r="C28" s="13"/>
      <c r="D28" s="66"/>
      <c r="E28" s="39"/>
      <c r="F28" s="17"/>
      <c r="G28" s="21">
        <f t="shared" si="0"/>
        <v>0</v>
      </c>
      <c r="H28" s="66"/>
    </row>
    <row r="29" spans="1:8" x14ac:dyDescent="0.25">
      <c r="A29" s="74"/>
      <c r="B29" s="74"/>
      <c r="C29" s="13"/>
      <c r="D29" s="66"/>
      <c r="E29" s="39"/>
      <c r="F29" s="17"/>
      <c r="G29" s="21">
        <f t="shared" si="0"/>
        <v>0</v>
      </c>
      <c r="H29" s="66"/>
    </row>
    <row r="30" spans="1:8" x14ac:dyDescent="0.25">
      <c r="A30" s="74"/>
      <c r="B30" s="74"/>
      <c r="C30" s="13"/>
      <c r="D30" s="66"/>
      <c r="E30" s="39"/>
      <c r="F30" s="17"/>
      <c r="G30" s="21">
        <f t="shared" si="0"/>
        <v>0</v>
      </c>
      <c r="H30" s="66"/>
    </row>
    <row r="31" spans="1:8" x14ac:dyDescent="0.25">
      <c r="A31" s="74"/>
      <c r="B31" s="74"/>
      <c r="C31" s="13"/>
      <c r="D31" s="66"/>
      <c r="E31" s="39"/>
      <c r="F31" s="17"/>
      <c r="G31" s="21">
        <f t="shared" si="0"/>
        <v>0</v>
      </c>
      <c r="H31" s="66"/>
    </row>
    <row r="32" spans="1:8" x14ac:dyDescent="0.25">
      <c r="A32" s="74"/>
      <c r="B32" s="74"/>
      <c r="C32" s="13"/>
      <c r="D32" s="66"/>
      <c r="E32" s="39"/>
      <c r="F32" s="17"/>
      <c r="G32" s="21">
        <f t="shared" si="0"/>
        <v>0</v>
      </c>
      <c r="H32" s="66"/>
    </row>
    <row r="33" spans="1:8" x14ac:dyDescent="0.25">
      <c r="A33" s="74"/>
      <c r="B33" s="74"/>
      <c r="C33" s="13"/>
      <c r="D33" s="66"/>
      <c r="E33" s="39"/>
      <c r="F33" s="17"/>
      <c r="G33" s="21">
        <f t="shared" si="0"/>
        <v>0</v>
      </c>
      <c r="H33" s="66"/>
    </row>
    <row r="34" spans="1:8" x14ac:dyDescent="0.25">
      <c r="A34" s="74"/>
      <c r="B34" s="74"/>
      <c r="C34" s="13"/>
      <c r="D34" s="66"/>
      <c r="E34" s="39"/>
      <c r="F34" s="17"/>
      <c r="G34" s="21">
        <f t="shared" si="0"/>
        <v>0</v>
      </c>
      <c r="H34" s="66"/>
    </row>
    <row r="35" spans="1:8" x14ac:dyDescent="0.25">
      <c r="A35" s="74"/>
      <c r="B35" s="74"/>
      <c r="C35" s="13"/>
      <c r="D35" s="66"/>
      <c r="E35" s="39"/>
      <c r="F35" s="17"/>
      <c r="G35" s="21">
        <f t="shared" si="0"/>
        <v>0</v>
      </c>
      <c r="H35" s="66"/>
    </row>
    <row r="36" spans="1:8" x14ac:dyDescent="0.25">
      <c r="A36" s="74"/>
      <c r="B36" s="74"/>
      <c r="C36" s="13"/>
      <c r="D36" s="66"/>
      <c r="E36" s="39"/>
      <c r="F36" s="17"/>
      <c r="G36" s="21">
        <f t="shared" si="0"/>
        <v>0</v>
      </c>
      <c r="H36" s="66"/>
    </row>
    <row r="37" spans="1:8" x14ac:dyDescent="0.25">
      <c r="A37" s="74"/>
      <c r="B37" s="74"/>
      <c r="C37" s="13"/>
      <c r="D37" s="66"/>
      <c r="E37" s="39"/>
      <c r="F37" s="17"/>
      <c r="G37" s="21">
        <f t="shared" si="0"/>
        <v>0</v>
      </c>
      <c r="H37" s="66"/>
    </row>
    <row r="38" spans="1:8" x14ac:dyDescent="0.25">
      <c r="A38" s="74"/>
      <c r="B38" s="74"/>
      <c r="C38" s="13"/>
      <c r="D38" s="66"/>
      <c r="E38" s="39"/>
      <c r="F38" s="17"/>
      <c r="G38" s="21">
        <f t="shared" si="0"/>
        <v>0</v>
      </c>
      <c r="H38" s="66"/>
    </row>
    <row r="39" spans="1:8" x14ac:dyDescent="0.25">
      <c r="A39" s="74"/>
      <c r="B39" s="74"/>
      <c r="C39" s="13"/>
      <c r="D39" s="66"/>
      <c r="E39" s="39"/>
      <c r="F39" s="17"/>
      <c r="G39" s="21">
        <f t="shared" si="0"/>
        <v>0</v>
      </c>
      <c r="H39" s="66"/>
    </row>
    <row r="40" spans="1:8" x14ac:dyDescent="0.25">
      <c r="A40" s="74"/>
      <c r="B40" s="74"/>
      <c r="C40" s="13"/>
      <c r="D40" s="66"/>
      <c r="E40" s="39"/>
      <c r="F40" s="17"/>
      <c r="G40" s="21">
        <f t="shared" si="0"/>
        <v>0</v>
      </c>
      <c r="H40" s="66"/>
    </row>
    <row r="41" spans="1:8" x14ac:dyDescent="0.25">
      <c r="A41" s="74"/>
      <c r="B41" s="74"/>
      <c r="C41" s="13"/>
      <c r="D41" s="66"/>
      <c r="E41" s="39"/>
      <c r="F41" s="17"/>
      <c r="G41" s="21">
        <f t="shared" si="0"/>
        <v>0</v>
      </c>
      <c r="H41" s="66"/>
    </row>
    <row r="42" spans="1:8" x14ac:dyDescent="0.25">
      <c r="A42" s="74"/>
      <c r="B42" s="74"/>
      <c r="C42" s="13"/>
      <c r="D42" s="66"/>
      <c r="E42" s="39"/>
      <c r="F42" s="17"/>
      <c r="G42" s="21">
        <f t="shared" si="0"/>
        <v>0</v>
      </c>
      <c r="H42" s="66"/>
    </row>
    <row r="43" spans="1:8" x14ac:dyDescent="0.25">
      <c r="A43" s="74"/>
      <c r="B43" s="74"/>
      <c r="C43" s="13"/>
      <c r="D43" s="66"/>
      <c r="E43" s="39"/>
      <c r="F43" s="17"/>
      <c r="G43" s="21">
        <f t="shared" si="0"/>
        <v>0</v>
      </c>
      <c r="H43" s="66"/>
    </row>
    <row r="44" spans="1:8" x14ac:dyDescent="0.25">
      <c r="A44" s="74"/>
      <c r="B44" s="74"/>
      <c r="C44" s="13"/>
      <c r="D44" s="66"/>
      <c r="E44" s="39"/>
      <c r="F44" s="17"/>
      <c r="G44" s="21">
        <f t="shared" si="0"/>
        <v>0</v>
      </c>
      <c r="H44" s="66"/>
    </row>
    <row r="45" spans="1:8" x14ac:dyDescent="0.25">
      <c r="A45" s="74"/>
      <c r="B45" s="74"/>
      <c r="C45" s="13"/>
      <c r="D45" s="66"/>
      <c r="E45" s="39"/>
      <c r="F45" s="17"/>
      <c r="G45" s="21">
        <f t="shared" si="0"/>
        <v>0</v>
      </c>
      <c r="H45" s="66"/>
    </row>
    <row r="46" spans="1:8" x14ac:dyDescent="0.25">
      <c r="A46" s="74"/>
      <c r="B46" s="74"/>
      <c r="C46" s="13"/>
      <c r="D46" s="66"/>
      <c r="E46" s="39"/>
      <c r="F46" s="17"/>
      <c r="G46" s="21">
        <f t="shared" si="0"/>
        <v>0</v>
      </c>
      <c r="H46" s="66"/>
    </row>
    <row r="47" spans="1:8" x14ac:dyDescent="0.25">
      <c r="A47" s="74"/>
      <c r="B47" s="74"/>
      <c r="C47" s="13"/>
      <c r="D47" s="66"/>
      <c r="E47" s="39"/>
      <c r="F47" s="17"/>
      <c r="G47" s="21">
        <f t="shared" si="0"/>
        <v>0</v>
      </c>
      <c r="H47" s="66"/>
    </row>
    <row r="48" spans="1:8" x14ac:dyDescent="0.25">
      <c r="A48" s="74"/>
      <c r="B48" s="74"/>
      <c r="C48" s="13"/>
      <c r="D48" s="66"/>
      <c r="E48" s="39"/>
      <c r="F48" s="17"/>
      <c r="G48" s="21">
        <f t="shared" si="0"/>
        <v>0</v>
      </c>
      <c r="H48" s="66"/>
    </row>
    <row r="49" spans="1:8" x14ac:dyDescent="0.25">
      <c r="A49" s="74"/>
      <c r="B49" s="74"/>
      <c r="C49" s="13"/>
      <c r="D49" s="66"/>
      <c r="E49" s="39"/>
      <c r="F49" s="17"/>
      <c r="G49" s="21">
        <f t="shared" si="0"/>
        <v>0</v>
      </c>
      <c r="H49" s="66"/>
    </row>
    <row r="50" spans="1:8" x14ac:dyDescent="0.25">
      <c r="A50" s="74"/>
      <c r="B50" s="74"/>
      <c r="C50" s="13"/>
      <c r="D50" s="66"/>
      <c r="E50" s="39"/>
      <c r="F50" s="17"/>
      <c r="G50" s="21">
        <f t="shared" si="0"/>
        <v>0</v>
      </c>
      <c r="H50" s="66"/>
    </row>
    <row r="51" spans="1:8" x14ac:dyDescent="0.25">
      <c r="A51" s="74"/>
      <c r="B51" s="74"/>
      <c r="C51" s="13"/>
      <c r="D51" s="66"/>
      <c r="E51" s="39"/>
      <c r="F51" s="17"/>
      <c r="G51" s="21">
        <f t="shared" si="0"/>
        <v>0</v>
      </c>
      <c r="H51" s="66"/>
    </row>
    <row r="52" spans="1:8" x14ac:dyDescent="0.25">
      <c r="A52" s="74"/>
      <c r="B52" s="74"/>
      <c r="C52" s="13"/>
      <c r="D52" s="66"/>
      <c r="E52" s="39"/>
      <c r="F52" s="17"/>
      <c r="G52" s="21">
        <f t="shared" si="0"/>
        <v>0</v>
      </c>
      <c r="H52" s="66"/>
    </row>
    <row r="53" spans="1:8" x14ac:dyDescent="0.25">
      <c r="A53" s="74"/>
      <c r="B53" s="74"/>
      <c r="C53" s="13"/>
      <c r="D53" s="66"/>
      <c r="E53" s="39"/>
      <c r="F53" s="17"/>
      <c r="G53" s="21">
        <f t="shared" si="0"/>
        <v>0</v>
      </c>
      <c r="H53" s="66"/>
    </row>
    <row r="54" spans="1:8" x14ac:dyDescent="0.25">
      <c r="A54" s="74"/>
      <c r="B54" s="74"/>
      <c r="C54" s="13"/>
      <c r="D54" s="66"/>
      <c r="E54" s="39"/>
      <c r="F54" s="17"/>
      <c r="G54" s="21">
        <f t="shared" si="0"/>
        <v>0</v>
      </c>
      <c r="H54" s="66"/>
    </row>
    <row r="55" spans="1:8" x14ac:dyDescent="0.25">
      <c r="A55" s="74"/>
      <c r="B55" s="74"/>
      <c r="C55" s="13"/>
      <c r="D55" s="66"/>
      <c r="E55" s="39"/>
      <c r="F55" s="17"/>
      <c r="G55" s="21">
        <f t="shared" si="0"/>
        <v>0</v>
      </c>
      <c r="H55" s="66"/>
    </row>
    <row r="56" spans="1:8" x14ac:dyDescent="0.25">
      <c r="A56" s="74"/>
      <c r="B56" s="74"/>
      <c r="C56" s="13"/>
      <c r="D56" s="66"/>
      <c r="E56" s="39"/>
      <c r="F56" s="17"/>
      <c r="G56" s="21">
        <f t="shared" si="0"/>
        <v>0</v>
      </c>
      <c r="H56" s="66"/>
    </row>
    <row r="57" spans="1:8" x14ac:dyDescent="0.25">
      <c r="A57" s="74"/>
      <c r="B57" s="74"/>
      <c r="C57" s="13"/>
      <c r="D57" s="66"/>
      <c r="E57" s="39"/>
      <c r="F57" s="17"/>
      <c r="G57" s="21">
        <f t="shared" si="0"/>
        <v>0</v>
      </c>
      <c r="H57" s="66"/>
    </row>
    <row r="58" spans="1:8" x14ac:dyDescent="0.25">
      <c r="A58" s="74"/>
      <c r="B58" s="74"/>
      <c r="C58" s="13"/>
      <c r="D58" s="66"/>
      <c r="E58" s="39"/>
      <c r="F58" s="17"/>
      <c r="G58" s="21">
        <f t="shared" si="0"/>
        <v>0</v>
      </c>
      <c r="H58" s="66"/>
    </row>
    <row r="59" spans="1:8" x14ac:dyDescent="0.25">
      <c r="A59" s="74"/>
      <c r="B59" s="74"/>
      <c r="C59" s="13"/>
      <c r="D59" s="66"/>
      <c r="E59" s="39"/>
      <c r="F59" s="17"/>
      <c r="G59" s="21">
        <f t="shared" si="0"/>
        <v>0</v>
      </c>
      <c r="H59" s="66"/>
    </row>
    <row r="60" spans="1:8" x14ac:dyDescent="0.25">
      <c r="A60" s="74"/>
      <c r="B60" s="74"/>
      <c r="C60" s="13"/>
      <c r="D60" s="66"/>
      <c r="E60" s="39"/>
      <c r="F60" s="17"/>
      <c r="G60" s="21">
        <f t="shared" si="0"/>
        <v>0</v>
      </c>
      <c r="H60" s="66"/>
    </row>
    <row r="61" spans="1:8" x14ac:dyDescent="0.25">
      <c r="A61" s="74"/>
      <c r="B61" s="74"/>
      <c r="C61" s="13"/>
      <c r="D61" s="66"/>
      <c r="E61" s="39"/>
      <c r="F61" s="17"/>
      <c r="G61" s="21">
        <f t="shared" si="0"/>
        <v>0</v>
      </c>
      <c r="H61" s="66"/>
    </row>
    <row r="62" spans="1:8" x14ac:dyDescent="0.25">
      <c r="A62" s="74"/>
      <c r="B62" s="74"/>
      <c r="C62" s="13"/>
      <c r="D62" s="66"/>
      <c r="E62" s="39"/>
      <c r="F62" s="17"/>
      <c r="G62" s="21">
        <f t="shared" si="0"/>
        <v>0</v>
      </c>
      <c r="H62" s="66"/>
    </row>
    <row r="63" spans="1:8" x14ac:dyDescent="0.25">
      <c r="A63" s="74"/>
      <c r="B63" s="74"/>
      <c r="C63" s="13"/>
      <c r="D63" s="66"/>
      <c r="E63" s="39"/>
      <c r="F63" s="17"/>
      <c r="G63" s="21">
        <f t="shared" si="0"/>
        <v>0</v>
      </c>
      <c r="H63" s="66"/>
    </row>
    <row r="64" spans="1:8" x14ac:dyDescent="0.25">
      <c r="A64" s="74"/>
      <c r="B64" s="74"/>
      <c r="C64" s="13"/>
      <c r="D64" s="66"/>
      <c r="E64" s="39"/>
      <c r="F64" s="17"/>
      <c r="G64" s="21">
        <f t="shared" si="0"/>
        <v>0</v>
      </c>
      <c r="H64" s="66"/>
    </row>
    <row r="65" spans="1:8" x14ac:dyDescent="0.25">
      <c r="A65" s="74"/>
      <c r="B65" s="74"/>
      <c r="C65" s="13"/>
      <c r="D65" s="66"/>
      <c r="E65" s="39"/>
      <c r="F65" s="17"/>
      <c r="G65" s="21">
        <f t="shared" si="0"/>
        <v>0</v>
      </c>
      <c r="H65" s="66"/>
    </row>
    <row r="66" spans="1:8" x14ac:dyDescent="0.25">
      <c r="A66" s="74"/>
      <c r="B66" s="74"/>
      <c r="C66" s="13"/>
      <c r="D66" s="66"/>
      <c r="E66" s="39"/>
      <c r="F66" s="17"/>
      <c r="G66" s="21">
        <f t="shared" si="0"/>
        <v>0</v>
      </c>
      <c r="H66" s="66"/>
    </row>
    <row r="67" spans="1:8" x14ac:dyDescent="0.25">
      <c r="A67" s="74"/>
      <c r="B67" s="74"/>
      <c r="C67" s="13"/>
      <c r="D67" s="66"/>
      <c r="E67" s="39"/>
      <c r="F67" s="17"/>
      <c r="G67" s="21">
        <f t="shared" si="0"/>
        <v>0</v>
      </c>
      <c r="H67" s="66"/>
    </row>
    <row r="68" spans="1:8" x14ac:dyDescent="0.25">
      <c r="A68" s="74"/>
      <c r="B68" s="74"/>
      <c r="C68" s="13"/>
      <c r="D68" s="66"/>
      <c r="E68" s="39"/>
      <c r="F68" s="17"/>
      <c r="G68" s="21">
        <f t="shared" si="0"/>
        <v>0</v>
      </c>
      <c r="H68" s="66"/>
    </row>
    <row r="69" spans="1:8" x14ac:dyDescent="0.25">
      <c r="A69" s="74"/>
      <c r="B69" s="74"/>
      <c r="C69" s="13"/>
      <c r="D69" s="66"/>
      <c r="E69" s="39"/>
      <c r="F69" s="17"/>
      <c r="G69" s="21">
        <f t="shared" si="0"/>
        <v>0</v>
      </c>
      <c r="H69" s="66"/>
    </row>
    <row r="70" spans="1:8" x14ac:dyDescent="0.25">
      <c r="A70" s="74"/>
      <c r="B70" s="74"/>
      <c r="C70" s="13"/>
      <c r="D70" s="66"/>
      <c r="E70" s="39"/>
      <c r="F70" s="17"/>
      <c r="G70" s="21">
        <f t="shared" ref="G70:G133" si="1">G69+E70-F70</f>
        <v>0</v>
      </c>
      <c r="H70" s="66"/>
    </row>
    <row r="71" spans="1:8" x14ac:dyDescent="0.25">
      <c r="A71" s="74"/>
      <c r="B71" s="74"/>
      <c r="C71" s="13"/>
      <c r="D71" s="66"/>
      <c r="E71" s="39"/>
      <c r="F71" s="17"/>
      <c r="G71" s="21">
        <f t="shared" si="1"/>
        <v>0</v>
      </c>
      <c r="H71" s="66"/>
    </row>
    <row r="72" spans="1:8" x14ac:dyDescent="0.25">
      <c r="A72" s="74"/>
      <c r="B72" s="74"/>
      <c r="C72" s="13"/>
      <c r="D72" s="66"/>
      <c r="E72" s="39"/>
      <c r="F72" s="17"/>
      <c r="G72" s="21">
        <f t="shared" si="1"/>
        <v>0</v>
      </c>
      <c r="H72" s="66"/>
    </row>
    <row r="73" spans="1:8" x14ac:dyDescent="0.25">
      <c r="A73" s="74"/>
      <c r="B73" s="74"/>
      <c r="C73" s="13"/>
      <c r="D73" s="66"/>
      <c r="E73" s="39"/>
      <c r="F73" s="17"/>
      <c r="G73" s="21">
        <f t="shared" si="1"/>
        <v>0</v>
      </c>
      <c r="H73" s="66"/>
    </row>
    <row r="74" spans="1:8" x14ac:dyDescent="0.25">
      <c r="A74" s="74"/>
      <c r="B74" s="74"/>
      <c r="C74" s="13"/>
      <c r="D74" s="66"/>
      <c r="E74" s="39"/>
      <c r="F74" s="17"/>
      <c r="G74" s="21">
        <f t="shared" si="1"/>
        <v>0</v>
      </c>
      <c r="H74" s="66"/>
    </row>
    <row r="75" spans="1:8" x14ac:dyDescent="0.25">
      <c r="A75" s="74"/>
      <c r="B75" s="74"/>
      <c r="C75" s="13"/>
      <c r="D75" s="66"/>
      <c r="E75" s="39"/>
      <c r="F75" s="17"/>
      <c r="G75" s="21">
        <f t="shared" si="1"/>
        <v>0</v>
      </c>
      <c r="H75" s="66"/>
    </row>
    <row r="76" spans="1:8" x14ac:dyDescent="0.25">
      <c r="A76" s="74"/>
      <c r="B76" s="74"/>
      <c r="C76" s="13"/>
      <c r="D76" s="66"/>
      <c r="E76" s="39"/>
      <c r="F76" s="17"/>
      <c r="G76" s="21">
        <f t="shared" si="1"/>
        <v>0</v>
      </c>
      <c r="H76" s="66"/>
    </row>
    <row r="77" spans="1:8" x14ac:dyDescent="0.25">
      <c r="A77" s="74"/>
      <c r="B77" s="74"/>
      <c r="C77" s="13"/>
      <c r="D77" s="66"/>
      <c r="E77" s="39"/>
      <c r="F77" s="17"/>
      <c r="G77" s="21">
        <f t="shared" si="1"/>
        <v>0</v>
      </c>
      <c r="H77" s="66"/>
    </row>
    <row r="78" spans="1:8" x14ac:dyDescent="0.25">
      <c r="A78" s="74"/>
      <c r="B78" s="74"/>
      <c r="C78" s="13"/>
      <c r="D78" s="66"/>
      <c r="E78" s="39"/>
      <c r="F78" s="17"/>
      <c r="G78" s="21">
        <f t="shared" si="1"/>
        <v>0</v>
      </c>
      <c r="H78" s="66"/>
    </row>
    <row r="79" spans="1:8" x14ac:dyDescent="0.25">
      <c r="A79" s="74"/>
      <c r="B79" s="74"/>
      <c r="C79" s="13"/>
      <c r="D79" s="66"/>
      <c r="E79" s="39"/>
      <c r="F79" s="17"/>
      <c r="G79" s="21">
        <f t="shared" si="1"/>
        <v>0</v>
      </c>
      <c r="H79" s="66"/>
    </row>
    <row r="80" spans="1:8" x14ac:dyDescent="0.25">
      <c r="A80" s="74"/>
      <c r="B80" s="74"/>
      <c r="C80" s="13"/>
      <c r="D80" s="66"/>
      <c r="E80" s="39"/>
      <c r="F80" s="17"/>
      <c r="G80" s="21">
        <f t="shared" si="1"/>
        <v>0</v>
      </c>
      <c r="H80" s="66"/>
    </row>
    <row r="81" spans="1:8" x14ac:dyDescent="0.25">
      <c r="A81" s="74"/>
      <c r="B81" s="74"/>
      <c r="C81" s="13"/>
      <c r="D81" s="66"/>
      <c r="E81" s="39"/>
      <c r="F81" s="17"/>
      <c r="G81" s="21">
        <f t="shared" si="1"/>
        <v>0</v>
      </c>
      <c r="H81" s="66"/>
    </row>
    <row r="82" spans="1:8" x14ac:dyDescent="0.25">
      <c r="A82" s="74"/>
      <c r="B82" s="74"/>
      <c r="C82" s="13"/>
      <c r="D82" s="66"/>
      <c r="E82" s="39"/>
      <c r="F82" s="17"/>
      <c r="G82" s="21">
        <f t="shared" si="1"/>
        <v>0</v>
      </c>
      <c r="H82" s="66"/>
    </row>
    <row r="83" spans="1:8" x14ac:dyDescent="0.25">
      <c r="A83" s="74"/>
      <c r="B83" s="74"/>
      <c r="C83" s="13"/>
      <c r="D83" s="66"/>
      <c r="E83" s="39"/>
      <c r="F83" s="17"/>
      <c r="G83" s="21">
        <f t="shared" si="1"/>
        <v>0</v>
      </c>
      <c r="H83" s="66"/>
    </row>
    <row r="84" spans="1:8" x14ac:dyDescent="0.25">
      <c r="A84" s="74"/>
      <c r="B84" s="74"/>
      <c r="C84" s="13"/>
      <c r="D84" s="66"/>
      <c r="E84" s="39"/>
      <c r="F84" s="17"/>
      <c r="G84" s="21">
        <f t="shared" si="1"/>
        <v>0</v>
      </c>
      <c r="H84" s="66"/>
    </row>
    <row r="85" spans="1:8" x14ac:dyDescent="0.25">
      <c r="A85" s="74"/>
      <c r="B85" s="74"/>
      <c r="C85" s="13"/>
      <c r="D85" s="66"/>
      <c r="E85" s="39"/>
      <c r="F85" s="17"/>
      <c r="G85" s="21">
        <f t="shared" si="1"/>
        <v>0</v>
      </c>
      <c r="H85" s="66"/>
    </row>
    <row r="86" spans="1:8" x14ac:dyDescent="0.25">
      <c r="A86" s="74"/>
      <c r="B86" s="74"/>
      <c r="C86" s="13"/>
      <c r="D86" s="66"/>
      <c r="E86" s="39"/>
      <c r="F86" s="17"/>
      <c r="G86" s="21">
        <f t="shared" si="1"/>
        <v>0</v>
      </c>
      <c r="H86" s="66"/>
    </row>
    <row r="87" spans="1:8" x14ac:dyDescent="0.25">
      <c r="A87" s="74"/>
      <c r="B87" s="74"/>
      <c r="C87" s="13"/>
      <c r="D87" s="66"/>
      <c r="E87" s="39"/>
      <c r="F87" s="17"/>
      <c r="G87" s="21">
        <f t="shared" si="1"/>
        <v>0</v>
      </c>
      <c r="H87" s="66"/>
    </row>
    <row r="88" spans="1:8" x14ac:dyDescent="0.25">
      <c r="A88" s="74"/>
      <c r="B88" s="74"/>
      <c r="C88" s="13"/>
      <c r="D88" s="66"/>
      <c r="E88" s="39"/>
      <c r="F88" s="17"/>
      <c r="G88" s="21">
        <f t="shared" si="1"/>
        <v>0</v>
      </c>
      <c r="H88" s="66"/>
    </row>
    <row r="89" spans="1:8" x14ac:dyDescent="0.25">
      <c r="A89" s="74"/>
      <c r="B89" s="74"/>
      <c r="C89" s="13"/>
      <c r="D89" s="66"/>
      <c r="E89" s="39"/>
      <c r="F89" s="17"/>
      <c r="G89" s="21">
        <f t="shared" si="1"/>
        <v>0</v>
      </c>
      <c r="H89" s="66"/>
    </row>
    <row r="90" spans="1:8" x14ac:dyDescent="0.25">
      <c r="A90" s="74"/>
      <c r="B90" s="74"/>
      <c r="C90" s="13"/>
      <c r="D90" s="66"/>
      <c r="E90" s="39"/>
      <c r="F90" s="17"/>
      <c r="G90" s="21">
        <f t="shared" si="1"/>
        <v>0</v>
      </c>
      <c r="H90" s="66"/>
    </row>
    <row r="91" spans="1:8" x14ac:dyDescent="0.25">
      <c r="A91" s="74"/>
      <c r="B91" s="74"/>
      <c r="C91" s="13"/>
      <c r="D91" s="66"/>
      <c r="E91" s="39"/>
      <c r="F91" s="17"/>
      <c r="G91" s="21">
        <f t="shared" si="1"/>
        <v>0</v>
      </c>
      <c r="H91" s="66"/>
    </row>
    <row r="92" spans="1:8" x14ac:dyDescent="0.25">
      <c r="A92" s="74"/>
      <c r="B92" s="74"/>
      <c r="C92" s="13"/>
      <c r="D92" s="66"/>
      <c r="E92" s="39"/>
      <c r="F92" s="17"/>
      <c r="G92" s="21">
        <f t="shared" si="1"/>
        <v>0</v>
      </c>
      <c r="H92" s="66"/>
    </row>
    <row r="93" spans="1:8" x14ac:dyDescent="0.25">
      <c r="A93" s="74"/>
      <c r="B93" s="74"/>
      <c r="C93" s="13"/>
      <c r="D93" s="66"/>
      <c r="E93" s="39"/>
      <c r="F93" s="17"/>
      <c r="G93" s="21">
        <f t="shared" si="1"/>
        <v>0</v>
      </c>
      <c r="H93" s="66"/>
    </row>
    <row r="94" spans="1:8" x14ac:dyDescent="0.25">
      <c r="A94" s="74"/>
      <c r="B94" s="74"/>
      <c r="C94" s="13"/>
      <c r="D94" s="66"/>
      <c r="E94" s="39"/>
      <c r="F94" s="17"/>
      <c r="G94" s="21">
        <f t="shared" si="1"/>
        <v>0</v>
      </c>
      <c r="H94" s="66"/>
    </row>
    <row r="95" spans="1:8" x14ac:dyDescent="0.25">
      <c r="A95" s="74"/>
      <c r="B95" s="74"/>
      <c r="C95" s="13"/>
      <c r="D95" s="66"/>
      <c r="E95" s="39"/>
      <c r="F95" s="17"/>
      <c r="G95" s="21">
        <f t="shared" si="1"/>
        <v>0</v>
      </c>
      <c r="H95" s="66"/>
    </row>
    <row r="96" spans="1:8" x14ac:dyDescent="0.25">
      <c r="A96" s="74"/>
      <c r="B96" s="74"/>
      <c r="C96" s="13"/>
      <c r="D96" s="66"/>
      <c r="E96" s="39"/>
      <c r="F96" s="17"/>
      <c r="G96" s="21">
        <f t="shared" si="1"/>
        <v>0</v>
      </c>
      <c r="H96" s="66"/>
    </row>
    <row r="97" spans="1:8" x14ac:dyDescent="0.25">
      <c r="A97" s="74"/>
      <c r="B97" s="74"/>
      <c r="C97" s="13"/>
      <c r="D97" s="66"/>
      <c r="E97" s="39"/>
      <c r="F97" s="17"/>
      <c r="G97" s="21">
        <f t="shared" si="1"/>
        <v>0</v>
      </c>
      <c r="H97" s="66"/>
    </row>
    <row r="98" spans="1:8" x14ac:dyDescent="0.25">
      <c r="A98" s="74"/>
      <c r="B98" s="74"/>
      <c r="C98" s="13"/>
      <c r="D98" s="66"/>
      <c r="E98" s="39"/>
      <c r="F98" s="17"/>
      <c r="G98" s="21">
        <f t="shared" si="1"/>
        <v>0</v>
      </c>
      <c r="H98" s="66"/>
    </row>
    <row r="99" spans="1:8" x14ac:dyDescent="0.25">
      <c r="A99" s="74"/>
      <c r="B99" s="74"/>
      <c r="C99" s="13"/>
      <c r="D99" s="66"/>
      <c r="E99" s="39"/>
      <c r="F99" s="17"/>
      <c r="G99" s="21">
        <f t="shared" si="1"/>
        <v>0</v>
      </c>
      <c r="H99" s="66"/>
    </row>
    <row r="100" spans="1:8" x14ac:dyDescent="0.25">
      <c r="A100" s="74"/>
      <c r="B100" s="74"/>
      <c r="C100" s="13"/>
      <c r="D100" s="66"/>
      <c r="E100" s="39"/>
      <c r="F100" s="17"/>
      <c r="G100" s="21">
        <f t="shared" si="1"/>
        <v>0</v>
      </c>
      <c r="H100" s="66"/>
    </row>
    <row r="101" spans="1:8" x14ac:dyDescent="0.25">
      <c r="A101" s="74"/>
      <c r="B101" s="74"/>
      <c r="C101" s="13"/>
      <c r="D101" s="66"/>
      <c r="E101" s="39"/>
      <c r="F101" s="17"/>
      <c r="G101" s="21">
        <f t="shared" si="1"/>
        <v>0</v>
      </c>
      <c r="H101" s="66"/>
    </row>
    <row r="102" spans="1:8" x14ac:dyDescent="0.25">
      <c r="A102" s="74"/>
      <c r="B102" s="74"/>
      <c r="C102" s="13"/>
      <c r="D102" s="66"/>
      <c r="E102" s="39"/>
      <c r="F102" s="17"/>
      <c r="G102" s="21">
        <f t="shared" si="1"/>
        <v>0</v>
      </c>
      <c r="H102" s="66"/>
    </row>
    <row r="103" spans="1:8" x14ac:dyDescent="0.25">
      <c r="A103" s="74"/>
      <c r="B103" s="74"/>
      <c r="C103" s="13"/>
      <c r="D103" s="66"/>
      <c r="E103" s="39"/>
      <c r="F103" s="17"/>
      <c r="G103" s="21">
        <f t="shared" si="1"/>
        <v>0</v>
      </c>
      <c r="H103" s="66"/>
    </row>
    <row r="104" spans="1:8" x14ac:dyDescent="0.25">
      <c r="A104" s="74"/>
      <c r="B104" s="74"/>
      <c r="C104" s="13"/>
      <c r="D104" s="66"/>
      <c r="E104" s="39"/>
      <c r="F104" s="17"/>
      <c r="G104" s="21">
        <f t="shared" si="1"/>
        <v>0</v>
      </c>
      <c r="H104" s="66"/>
    </row>
    <row r="105" spans="1:8" x14ac:dyDescent="0.25">
      <c r="A105" s="74"/>
      <c r="B105" s="74"/>
      <c r="C105" s="13"/>
      <c r="D105" s="66"/>
      <c r="E105" s="39"/>
      <c r="F105" s="17"/>
      <c r="G105" s="21">
        <f t="shared" si="1"/>
        <v>0</v>
      </c>
      <c r="H105" s="66"/>
    </row>
    <row r="106" spans="1:8" x14ac:dyDescent="0.25">
      <c r="A106" s="74"/>
      <c r="B106" s="74"/>
      <c r="C106" s="13"/>
      <c r="D106" s="66"/>
      <c r="E106" s="39"/>
      <c r="F106" s="17"/>
      <c r="G106" s="21">
        <f t="shared" si="1"/>
        <v>0</v>
      </c>
      <c r="H106" s="66"/>
    </row>
    <row r="107" spans="1:8" x14ac:dyDescent="0.25">
      <c r="A107" s="74"/>
      <c r="B107" s="74"/>
      <c r="C107" s="13"/>
      <c r="D107" s="66"/>
      <c r="E107" s="39"/>
      <c r="F107" s="17"/>
      <c r="G107" s="21">
        <f t="shared" si="1"/>
        <v>0</v>
      </c>
      <c r="H107" s="66"/>
    </row>
    <row r="108" spans="1:8" x14ac:dyDescent="0.25">
      <c r="A108" s="74"/>
      <c r="B108" s="74"/>
      <c r="C108" s="13"/>
      <c r="D108" s="66"/>
      <c r="E108" s="39"/>
      <c r="F108" s="17"/>
      <c r="G108" s="21">
        <f t="shared" si="1"/>
        <v>0</v>
      </c>
      <c r="H108" s="66"/>
    </row>
    <row r="109" spans="1:8" x14ac:dyDescent="0.25">
      <c r="A109" s="74"/>
      <c r="B109" s="74"/>
      <c r="C109" s="13"/>
      <c r="D109" s="66"/>
      <c r="E109" s="39"/>
      <c r="F109" s="17"/>
      <c r="G109" s="21">
        <f t="shared" si="1"/>
        <v>0</v>
      </c>
      <c r="H109" s="66"/>
    </row>
    <row r="110" spans="1:8" x14ac:dyDescent="0.25">
      <c r="A110" s="74"/>
      <c r="B110" s="74"/>
      <c r="C110" s="13"/>
      <c r="D110" s="66"/>
      <c r="E110" s="39"/>
      <c r="F110" s="17"/>
      <c r="G110" s="21">
        <f t="shared" si="1"/>
        <v>0</v>
      </c>
      <c r="H110" s="66"/>
    </row>
    <row r="111" spans="1:8" x14ac:dyDescent="0.25">
      <c r="A111" s="74"/>
      <c r="B111" s="74"/>
      <c r="C111" s="13"/>
      <c r="D111" s="66"/>
      <c r="E111" s="39"/>
      <c r="F111" s="17"/>
      <c r="G111" s="21">
        <f t="shared" si="1"/>
        <v>0</v>
      </c>
      <c r="H111" s="66"/>
    </row>
    <row r="112" spans="1:8" x14ac:dyDescent="0.25">
      <c r="A112" s="74"/>
      <c r="B112" s="74"/>
      <c r="C112" s="13"/>
      <c r="D112" s="66"/>
      <c r="E112" s="39"/>
      <c r="F112" s="17"/>
      <c r="G112" s="21">
        <f t="shared" si="1"/>
        <v>0</v>
      </c>
      <c r="H112" s="66"/>
    </row>
    <row r="113" spans="1:8" x14ac:dyDescent="0.25">
      <c r="A113" s="74"/>
      <c r="B113" s="74"/>
      <c r="C113" s="13"/>
      <c r="D113" s="66"/>
      <c r="E113" s="39"/>
      <c r="F113" s="17"/>
      <c r="G113" s="21">
        <f t="shared" si="1"/>
        <v>0</v>
      </c>
      <c r="H113" s="66"/>
    </row>
    <row r="114" spans="1:8" x14ac:dyDescent="0.25">
      <c r="A114" s="74"/>
      <c r="B114" s="74"/>
      <c r="C114" s="13"/>
      <c r="D114" s="66"/>
      <c r="E114" s="39"/>
      <c r="F114" s="17"/>
      <c r="G114" s="21">
        <f t="shared" si="1"/>
        <v>0</v>
      </c>
      <c r="H114" s="66"/>
    </row>
    <row r="115" spans="1:8" x14ac:dyDescent="0.25">
      <c r="A115" s="74"/>
      <c r="B115" s="74"/>
      <c r="C115" s="13"/>
      <c r="D115" s="66"/>
      <c r="E115" s="39"/>
      <c r="F115" s="17"/>
      <c r="G115" s="21">
        <f t="shared" si="1"/>
        <v>0</v>
      </c>
      <c r="H115" s="66"/>
    </row>
    <row r="116" spans="1:8" x14ac:dyDescent="0.25">
      <c r="A116" s="74"/>
      <c r="B116" s="74"/>
      <c r="C116" s="13"/>
      <c r="D116" s="66"/>
      <c r="E116" s="39"/>
      <c r="F116" s="17"/>
      <c r="G116" s="21">
        <f t="shared" si="1"/>
        <v>0</v>
      </c>
      <c r="H116" s="66"/>
    </row>
    <row r="117" spans="1:8" x14ac:dyDescent="0.25">
      <c r="A117" s="74"/>
      <c r="B117" s="74"/>
      <c r="C117" s="13"/>
      <c r="D117" s="66"/>
      <c r="E117" s="39"/>
      <c r="F117" s="17"/>
      <c r="G117" s="21">
        <f t="shared" si="1"/>
        <v>0</v>
      </c>
      <c r="H117" s="66"/>
    </row>
    <row r="118" spans="1:8" x14ac:dyDescent="0.25">
      <c r="A118" s="74"/>
      <c r="B118" s="74"/>
      <c r="C118" s="13"/>
      <c r="D118" s="66"/>
      <c r="E118" s="39"/>
      <c r="F118" s="17"/>
      <c r="G118" s="21">
        <f t="shared" si="1"/>
        <v>0</v>
      </c>
      <c r="H118" s="66"/>
    </row>
    <row r="119" spans="1:8" x14ac:dyDescent="0.25">
      <c r="A119" s="74"/>
      <c r="B119" s="74"/>
      <c r="C119" s="13"/>
      <c r="D119" s="66"/>
      <c r="E119" s="39"/>
      <c r="F119" s="17"/>
      <c r="G119" s="21">
        <f t="shared" si="1"/>
        <v>0</v>
      </c>
      <c r="H119" s="66"/>
    </row>
    <row r="120" spans="1:8" x14ac:dyDescent="0.25">
      <c r="A120" s="74"/>
      <c r="B120" s="74"/>
      <c r="C120" s="13"/>
      <c r="D120" s="66"/>
      <c r="E120" s="39"/>
      <c r="F120" s="17"/>
      <c r="G120" s="21">
        <f t="shared" si="1"/>
        <v>0</v>
      </c>
      <c r="H120" s="66"/>
    </row>
    <row r="121" spans="1:8" x14ac:dyDescent="0.25">
      <c r="A121" s="74"/>
      <c r="B121" s="74"/>
      <c r="C121" s="13"/>
      <c r="D121" s="66"/>
      <c r="E121" s="39"/>
      <c r="F121" s="17"/>
      <c r="G121" s="21">
        <f t="shared" si="1"/>
        <v>0</v>
      </c>
      <c r="H121" s="66"/>
    </row>
    <row r="122" spans="1:8" x14ac:dyDescent="0.25">
      <c r="A122" s="74"/>
      <c r="B122" s="74"/>
      <c r="C122" s="13"/>
      <c r="D122" s="66"/>
      <c r="E122" s="39"/>
      <c r="F122" s="17"/>
      <c r="G122" s="21">
        <f t="shared" si="1"/>
        <v>0</v>
      </c>
      <c r="H122" s="66"/>
    </row>
    <row r="123" spans="1:8" x14ac:dyDescent="0.25">
      <c r="A123" s="74"/>
      <c r="B123" s="74"/>
      <c r="C123" s="13"/>
      <c r="D123" s="66"/>
      <c r="E123" s="39"/>
      <c r="F123" s="17"/>
      <c r="G123" s="21">
        <f t="shared" si="1"/>
        <v>0</v>
      </c>
      <c r="H123" s="66"/>
    </row>
    <row r="124" spans="1:8" x14ac:dyDescent="0.25">
      <c r="A124" s="74"/>
      <c r="B124" s="74"/>
      <c r="C124" s="13"/>
      <c r="D124" s="66"/>
      <c r="E124" s="39"/>
      <c r="F124" s="17"/>
      <c r="G124" s="21">
        <f t="shared" si="1"/>
        <v>0</v>
      </c>
      <c r="H124" s="66"/>
    </row>
    <row r="125" spans="1:8" x14ac:dyDescent="0.25">
      <c r="A125" s="74"/>
      <c r="B125" s="74"/>
      <c r="C125" s="13"/>
      <c r="D125" s="66"/>
      <c r="E125" s="39"/>
      <c r="F125" s="17"/>
      <c r="G125" s="21">
        <f t="shared" si="1"/>
        <v>0</v>
      </c>
      <c r="H125" s="66"/>
    </row>
    <row r="126" spans="1:8" x14ac:dyDescent="0.25">
      <c r="A126" s="74"/>
      <c r="B126" s="74"/>
      <c r="C126" s="13"/>
      <c r="D126" s="66"/>
      <c r="E126" s="39"/>
      <c r="F126" s="17"/>
      <c r="G126" s="21">
        <f t="shared" si="1"/>
        <v>0</v>
      </c>
      <c r="H126" s="66"/>
    </row>
    <row r="127" spans="1:8" x14ac:dyDescent="0.25">
      <c r="A127" s="74"/>
      <c r="B127" s="74"/>
      <c r="C127" s="13"/>
      <c r="D127" s="66"/>
      <c r="E127" s="39"/>
      <c r="F127" s="17"/>
      <c r="G127" s="21">
        <f t="shared" si="1"/>
        <v>0</v>
      </c>
      <c r="H127" s="66"/>
    </row>
    <row r="128" spans="1:8" x14ac:dyDescent="0.25">
      <c r="A128" s="74"/>
      <c r="B128" s="74"/>
      <c r="C128" s="13"/>
      <c r="D128" s="66"/>
      <c r="E128" s="39"/>
      <c r="F128" s="17"/>
      <c r="G128" s="21">
        <f t="shared" si="1"/>
        <v>0</v>
      </c>
      <c r="H128" s="66"/>
    </row>
    <row r="129" spans="1:8" x14ac:dyDescent="0.25">
      <c r="A129" s="74"/>
      <c r="B129" s="74"/>
      <c r="C129" s="13"/>
      <c r="D129" s="66"/>
      <c r="E129" s="39"/>
      <c r="F129" s="17"/>
      <c r="G129" s="21">
        <f t="shared" si="1"/>
        <v>0</v>
      </c>
      <c r="H129" s="66"/>
    </row>
    <row r="130" spans="1:8" x14ac:dyDescent="0.25">
      <c r="A130" s="74"/>
      <c r="B130" s="74"/>
      <c r="C130" s="13"/>
      <c r="D130" s="66"/>
      <c r="E130" s="39"/>
      <c r="F130" s="17"/>
      <c r="G130" s="21">
        <f t="shared" si="1"/>
        <v>0</v>
      </c>
      <c r="H130" s="66"/>
    </row>
    <row r="131" spans="1:8" x14ac:dyDescent="0.25">
      <c r="A131" s="74"/>
      <c r="B131" s="74"/>
      <c r="C131" s="13"/>
      <c r="D131" s="66"/>
      <c r="E131" s="39"/>
      <c r="F131" s="17"/>
      <c r="G131" s="21">
        <f t="shared" si="1"/>
        <v>0</v>
      </c>
      <c r="H131" s="66"/>
    </row>
    <row r="132" spans="1:8" x14ac:dyDescent="0.25">
      <c r="A132" s="74"/>
      <c r="B132" s="74"/>
      <c r="C132" s="13"/>
      <c r="D132" s="66"/>
      <c r="E132" s="39"/>
      <c r="F132" s="17"/>
      <c r="G132" s="21">
        <f t="shared" si="1"/>
        <v>0</v>
      </c>
      <c r="H132" s="66"/>
    </row>
    <row r="133" spans="1:8" x14ac:dyDescent="0.25">
      <c r="A133" s="74"/>
      <c r="B133" s="74"/>
      <c r="C133" s="13"/>
      <c r="D133" s="66"/>
      <c r="E133" s="39"/>
      <c r="F133" s="17"/>
      <c r="G133" s="21">
        <f t="shared" si="1"/>
        <v>0</v>
      </c>
      <c r="H133" s="66"/>
    </row>
    <row r="134" spans="1:8" x14ac:dyDescent="0.25">
      <c r="A134" s="74"/>
      <c r="B134" s="74"/>
      <c r="C134" s="13"/>
      <c r="D134" s="66"/>
      <c r="E134" s="39"/>
      <c r="F134" s="17"/>
      <c r="G134" s="21">
        <f t="shared" ref="G134:G197" si="2">G133+E134-F134</f>
        <v>0</v>
      </c>
      <c r="H134" s="66"/>
    </row>
    <row r="135" spans="1:8" x14ac:dyDescent="0.25">
      <c r="A135" s="74"/>
      <c r="B135" s="74"/>
      <c r="C135" s="13"/>
      <c r="D135" s="66"/>
      <c r="E135" s="39"/>
      <c r="F135" s="17"/>
      <c r="G135" s="21">
        <f t="shared" si="2"/>
        <v>0</v>
      </c>
      <c r="H135" s="66"/>
    </row>
    <row r="136" spans="1:8" x14ac:dyDescent="0.25">
      <c r="A136" s="74"/>
      <c r="B136" s="74"/>
      <c r="C136" s="13"/>
      <c r="D136" s="66"/>
      <c r="E136" s="39"/>
      <c r="F136" s="17"/>
      <c r="G136" s="21">
        <f t="shared" si="2"/>
        <v>0</v>
      </c>
      <c r="H136" s="66"/>
    </row>
    <row r="137" spans="1:8" x14ac:dyDescent="0.25">
      <c r="A137" s="74"/>
      <c r="B137" s="74"/>
      <c r="C137" s="13"/>
      <c r="D137" s="66"/>
      <c r="E137" s="39"/>
      <c r="F137" s="17"/>
      <c r="G137" s="21">
        <f t="shared" si="2"/>
        <v>0</v>
      </c>
      <c r="H137" s="66"/>
    </row>
    <row r="138" spans="1:8" x14ac:dyDescent="0.25">
      <c r="A138" s="74"/>
      <c r="B138" s="74"/>
      <c r="C138" s="13"/>
      <c r="D138" s="66"/>
      <c r="E138" s="39"/>
      <c r="F138" s="17"/>
      <c r="G138" s="21">
        <f t="shared" si="2"/>
        <v>0</v>
      </c>
      <c r="H138" s="66"/>
    </row>
    <row r="139" spans="1:8" x14ac:dyDescent="0.25">
      <c r="A139" s="74"/>
      <c r="B139" s="74"/>
      <c r="C139" s="13"/>
      <c r="D139" s="66"/>
      <c r="E139" s="39"/>
      <c r="F139" s="17"/>
      <c r="G139" s="21">
        <f t="shared" si="2"/>
        <v>0</v>
      </c>
      <c r="H139" s="66"/>
    </row>
    <row r="140" spans="1:8" x14ac:dyDescent="0.25">
      <c r="A140" s="74"/>
      <c r="B140" s="74"/>
      <c r="C140" s="13"/>
      <c r="D140" s="66"/>
      <c r="E140" s="39"/>
      <c r="F140" s="17"/>
      <c r="G140" s="21">
        <f t="shared" si="2"/>
        <v>0</v>
      </c>
      <c r="H140" s="66"/>
    </row>
    <row r="141" spans="1:8" x14ac:dyDescent="0.25">
      <c r="A141" s="74"/>
      <c r="B141" s="74"/>
      <c r="C141" s="13"/>
      <c r="D141" s="66"/>
      <c r="E141" s="39"/>
      <c r="F141" s="17"/>
      <c r="G141" s="21">
        <f t="shared" si="2"/>
        <v>0</v>
      </c>
      <c r="H141" s="66"/>
    </row>
    <row r="142" spans="1:8" x14ac:dyDescent="0.25">
      <c r="A142" s="74"/>
      <c r="B142" s="74"/>
      <c r="C142" s="13"/>
      <c r="D142" s="66"/>
      <c r="E142" s="39"/>
      <c r="F142" s="17"/>
      <c r="G142" s="21">
        <f t="shared" si="2"/>
        <v>0</v>
      </c>
      <c r="H142" s="66"/>
    </row>
    <row r="143" spans="1:8" x14ac:dyDescent="0.25">
      <c r="A143" s="74"/>
      <c r="B143" s="74"/>
      <c r="C143" s="13"/>
      <c r="D143" s="66"/>
      <c r="E143" s="39"/>
      <c r="F143" s="17"/>
      <c r="G143" s="21">
        <f t="shared" si="2"/>
        <v>0</v>
      </c>
      <c r="H143" s="66"/>
    </row>
    <row r="144" spans="1:8" x14ac:dyDescent="0.25">
      <c r="A144" s="74"/>
      <c r="B144" s="74"/>
      <c r="C144" s="13"/>
      <c r="D144" s="66"/>
      <c r="E144" s="39"/>
      <c r="F144" s="17"/>
      <c r="G144" s="21">
        <f t="shared" si="2"/>
        <v>0</v>
      </c>
      <c r="H144" s="66"/>
    </row>
    <row r="145" spans="1:8" x14ac:dyDescent="0.25">
      <c r="A145" s="74"/>
      <c r="B145" s="74"/>
      <c r="C145" s="13"/>
      <c r="D145" s="66"/>
      <c r="E145" s="39"/>
      <c r="F145" s="17"/>
      <c r="G145" s="21">
        <f t="shared" si="2"/>
        <v>0</v>
      </c>
      <c r="H145" s="66"/>
    </row>
    <row r="146" spans="1:8" x14ac:dyDescent="0.25">
      <c r="A146" s="74"/>
      <c r="B146" s="74"/>
      <c r="C146" s="13"/>
      <c r="D146" s="66"/>
      <c r="E146" s="39"/>
      <c r="F146" s="17"/>
      <c r="G146" s="21">
        <f t="shared" si="2"/>
        <v>0</v>
      </c>
      <c r="H146" s="66"/>
    </row>
    <row r="147" spans="1:8" x14ac:dyDescent="0.25">
      <c r="A147" s="74"/>
      <c r="B147" s="74"/>
      <c r="C147" s="13"/>
      <c r="D147" s="66"/>
      <c r="E147" s="39"/>
      <c r="F147" s="17"/>
      <c r="G147" s="21">
        <f t="shared" si="2"/>
        <v>0</v>
      </c>
      <c r="H147" s="66"/>
    </row>
    <row r="148" spans="1:8" x14ac:dyDescent="0.25">
      <c r="A148" s="74"/>
      <c r="B148" s="74"/>
      <c r="C148" s="13"/>
      <c r="D148" s="66"/>
      <c r="E148" s="39"/>
      <c r="F148" s="17"/>
      <c r="G148" s="21">
        <f t="shared" si="2"/>
        <v>0</v>
      </c>
      <c r="H148" s="66"/>
    </row>
    <row r="149" spans="1:8" x14ac:dyDescent="0.25">
      <c r="A149" s="74"/>
      <c r="B149" s="74"/>
      <c r="C149" s="13"/>
      <c r="D149" s="66"/>
      <c r="E149" s="39"/>
      <c r="F149" s="17"/>
      <c r="G149" s="21">
        <f t="shared" si="2"/>
        <v>0</v>
      </c>
      <c r="H149" s="66"/>
    </row>
    <row r="150" spans="1:8" x14ac:dyDescent="0.25">
      <c r="A150" s="74"/>
      <c r="B150" s="74"/>
      <c r="C150" s="13"/>
      <c r="D150" s="66"/>
      <c r="E150" s="39"/>
      <c r="F150" s="17"/>
      <c r="G150" s="21">
        <f t="shared" si="2"/>
        <v>0</v>
      </c>
      <c r="H150" s="66"/>
    </row>
    <row r="151" spans="1:8" x14ac:dyDescent="0.25">
      <c r="A151" s="74"/>
      <c r="B151" s="74"/>
      <c r="C151" s="13"/>
      <c r="D151" s="66"/>
      <c r="E151" s="39"/>
      <c r="F151" s="17"/>
      <c r="G151" s="21">
        <f t="shared" si="2"/>
        <v>0</v>
      </c>
      <c r="H151" s="66"/>
    </row>
    <row r="152" spans="1:8" x14ac:dyDescent="0.25">
      <c r="A152" s="74"/>
      <c r="B152" s="74"/>
      <c r="C152" s="13"/>
      <c r="D152" s="66"/>
      <c r="E152" s="39"/>
      <c r="F152" s="17"/>
      <c r="G152" s="21">
        <f t="shared" si="2"/>
        <v>0</v>
      </c>
      <c r="H152" s="66"/>
    </row>
    <row r="153" spans="1:8" x14ac:dyDescent="0.25">
      <c r="A153" s="74"/>
      <c r="B153" s="74"/>
      <c r="C153" s="13"/>
      <c r="D153" s="66"/>
      <c r="E153" s="39"/>
      <c r="F153" s="17"/>
      <c r="G153" s="21">
        <f t="shared" si="2"/>
        <v>0</v>
      </c>
      <c r="H153" s="66"/>
    </row>
    <row r="154" spans="1:8" x14ac:dyDescent="0.25">
      <c r="A154" s="74"/>
      <c r="B154" s="74"/>
      <c r="C154" s="13"/>
      <c r="D154" s="66"/>
      <c r="E154" s="39"/>
      <c r="F154" s="17"/>
      <c r="G154" s="21">
        <f t="shared" si="2"/>
        <v>0</v>
      </c>
      <c r="H154" s="66"/>
    </row>
    <row r="155" spans="1:8" x14ac:dyDescent="0.25">
      <c r="A155" s="74"/>
      <c r="B155" s="74"/>
      <c r="C155" s="13"/>
      <c r="D155" s="66"/>
      <c r="E155" s="39"/>
      <c r="F155" s="17"/>
      <c r="G155" s="21">
        <f t="shared" si="2"/>
        <v>0</v>
      </c>
      <c r="H155" s="66"/>
    </row>
    <row r="156" spans="1:8" x14ac:dyDescent="0.25">
      <c r="A156" s="74"/>
      <c r="B156" s="74"/>
      <c r="C156" s="13"/>
      <c r="D156" s="66"/>
      <c r="E156" s="39"/>
      <c r="F156" s="17"/>
      <c r="G156" s="21">
        <f t="shared" si="2"/>
        <v>0</v>
      </c>
      <c r="H156" s="66"/>
    </row>
    <row r="157" spans="1:8" x14ac:dyDescent="0.25">
      <c r="A157" s="74"/>
      <c r="B157" s="74"/>
      <c r="C157" s="13"/>
      <c r="D157" s="66"/>
      <c r="E157" s="39"/>
      <c r="F157" s="17"/>
      <c r="G157" s="21">
        <f t="shared" si="2"/>
        <v>0</v>
      </c>
      <c r="H157" s="66"/>
    </row>
    <row r="158" spans="1:8" x14ac:dyDescent="0.25">
      <c r="A158" s="74"/>
      <c r="B158" s="74"/>
      <c r="C158" s="13"/>
      <c r="D158" s="66"/>
      <c r="E158" s="39"/>
      <c r="F158" s="17"/>
      <c r="G158" s="21">
        <f t="shared" si="2"/>
        <v>0</v>
      </c>
      <c r="H158" s="66"/>
    </row>
    <row r="159" spans="1:8" x14ac:dyDescent="0.25">
      <c r="A159" s="74"/>
      <c r="B159" s="74"/>
      <c r="C159" s="13"/>
      <c r="D159" s="66"/>
      <c r="E159" s="39"/>
      <c r="F159" s="17"/>
      <c r="G159" s="21">
        <f t="shared" si="2"/>
        <v>0</v>
      </c>
      <c r="H159" s="66"/>
    </row>
    <row r="160" spans="1:8" x14ac:dyDescent="0.25">
      <c r="A160" s="74"/>
      <c r="B160" s="74"/>
      <c r="C160" s="13"/>
      <c r="D160" s="66"/>
      <c r="E160" s="39"/>
      <c r="F160" s="17"/>
      <c r="G160" s="21">
        <f t="shared" si="2"/>
        <v>0</v>
      </c>
      <c r="H160" s="66"/>
    </row>
    <row r="161" spans="1:8" x14ac:dyDescent="0.25">
      <c r="A161" s="74"/>
      <c r="B161" s="74"/>
      <c r="C161" s="13"/>
      <c r="D161" s="66"/>
      <c r="E161" s="39"/>
      <c r="F161" s="17"/>
      <c r="G161" s="21">
        <f t="shared" si="2"/>
        <v>0</v>
      </c>
      <c r="H161" s="66"/>
    </row>
    <row r="162" spans="1:8" x14ac:dyDescent="0.25">
      <c r="A162" s="74"/>
      <c r="B162" s="74"/>
      <c r="C162" s="13"/>
      <c r="D162" s="66"/>
      <c r="E162" s="39"/>
      <c r="F162" s="17"/>
      <c r="G162" s="21">
        <f t="shared" si="2"/>
        <v>0</v>
      </c>
      <c r="H162" s="66"/>
    </row>
    <row r="163" spans="1:8" x14ac:dyDescent="0.25">
      <c r="A163" s="74"/>
      <c r="B163" s="74"/>
      <c r="C163" s="13"/>
      <c r="D163" s="66"/>
      <c r="E163" s="39"/>
      <c r="F163" s="17"/>
      <c r="G163" s="21">
        <f t="shared" si="2"/>
        <v>0</v>
      </c>
      <c r="H163" s="66"/>
    </row>
    <row r="164" spans="1:8" x14ac:dyDescent="0.25">
      <c r="A164" s="74"/>
      <c r="B164" s="74"/>
      <c r="C164" s="13"/>
      <c r="D164" s="66"/>
      <c r="E164" s="39"/>
      <c r="F164" s="17"/>
      <c r="G164" s="21">
        <f t="shared" si="2"/>
        <v>0</v>
      </c>
      <c r="H164" s="66"/>
    </row>
    <row r="165" spans="1:8" x14ac:dyDescent="0.25">
      <c r="A165" s="74"/>
      <c r="B165" s="74"/>
      <c r="C165" s="13"/>
      <c r="D165" s="66"/>
      <c r="E165" s="39"/>
      <c r="F165" s="17"/>
      <c r="G165" s="21">
        <f t="shared" si="2"/>
        <v>0</v>
      </c>
      <c r="H165" s="66"/>
    </row>
    <row r="166" spans="1:8" x14ac:dyDescent="0.25">
      <c r="A166" s="74"/>
      <c r="B166" s="74"/>
      <c r="C166" s="13"/>
      <c r="D166" s="66"/>
      <c r="E166" s="39"/>
      <c r="F166" s="17"/>
      <c r="G166" s="21">
        <f t="shared" si="2"/>
        <v>0</v>
      </c>
      <c r="H166" s="66"/>
    </row>
    <row r="167" spans="1:8" x14ac:dyDescent="0.25">
      <c r="A167" s="74"/>
      <c r="B167" s="74"/>
      <c r="C167" s="13"/>
      <c r="D167" s="66"/>
      <c r="E167" s="39"/>
      <c r="F167" s="17"/>
      <c r="G167" s="21">
        <f t="shared" si="2"/>
        <v>0</v>
      </c>
      <c r="H167" s="66"/>
    </row>
    <row r="168" spans="1:8" x14ac:dyDescent="0.25">
      <c r="A168" s="74"/>
      <c r="B168" s="74"/>
      <c r="C168" s="13"/>
      <c r="D168" s="66"/>
      <c r="E168" s="17"/>
      <c r="F168" s="39"/>
      <c r="G168" s="21">
        <f t="shared" si="2"/>
        <v>0</v>
      </c>
      <c r="H168" s="66"/>
    </row>
    <row r="169" spans="1:8" x14ac:dyDescent="0.25">
      <c r="A169" s="74"/>
      <c r="B169" s="74"/>
      <c r="C169" s="13"/>
      <c r="D169" s="66"/>
      <c r="E169" s="39"/>
      <c r="F169" s="17"/>
      <c r="G169" s="21">
        <f t="shared" si="2"/>
        <v>0</v>
      </c>
      <c r="H169" s="66"/>
    </row>
    <row r="170" spans="1:8" x14ac:dyDescent="0.25">
      <c r="A170" s="74"/>
      <c r="B170" s="74"/>
      <c r="C170" s="13"/>
      <c r="D170" s="66"/>
      <c r="E170" s="39"/>
      <c r="F170" s="17"/>
      <c r="G170" s="21">
        <f t="shared" si="2"/>
        <v>0</v>
      </c>
      <c r="H170" s="66"/>
    </row>
    <row r="171" spans="1:8" x14ac:dyDescent="0.25">
      <c r="A171" s="74"/>
      <c r="B171" s="74"/>
      <c r="C171" s="13"/>
      <c r="D171" s="66"/>
      <c r="E171" s="39"/>
      <c r="F171" s="17"/>
      <c r="G171" s="21">
        <f t="shared" si="2"/>
        <v>0</v>
      </c>
      <c r="H171" s="66"/>
    </row>
    <row r="172" spans="1:8" x14ac:dyDescent="0.25">
      <c r="A172" s="74"/>
      <c r="B172" s="74"/>
      <c r="C172" s="13"/>
      <c r="D172" s="66"/>
      <c r="E172" s="39"/>
      <c r="F172" s="17"/>
      <c r="G172" s="21">
        <f t="shared" si="2"/>
        <v>0</v>
      </c>
      <c r="H172" s="66"/>
    </row>
    <row r="173" spans="1:8" x14ac:dyDescent="0.25">
      <c r="A173" s="74"/>
      <c r="B173" s="74"/>
      <c r="C173" s="13"/>
      <c r="D173" s="66"/>
      <c r="E173" s="39"/>
      <c r="F173" s="17"/>
      <c r="G173" s="21">
        <f t="shared" si="2"/>
        <v>0</v>
      </c>
      <c r="H173" s="66"/>
    </row>
    <row r="174" spans="1:8" x14ac:dyDescent="0.25">
      <c r="A174" s="74"/>
      <c r="B174" s="74"/>
      <c r="C174" s="13"/>
      <c r="D174" s="66"/>
      <c r="E174" s="39"/>
      <c r="F174" s="17"/>
      <c r="G174" s="21">
        <f t="shared" si="2"/>
        <v>0</v>
      </c>
      <c r="H174" s="66"/>
    </row>
    <row r="175" spans="1:8" x14ac:dyDescent="0.25">
      <c r="A175" s="74"/>
      <c r="B175" s="74"/>
      <c r="C175" s="13"/>
      <c r="D175" s="66"/>
      <c r="E175" s="39"/>
      <c r="F175" s="17"/>
      <c r="G175" s="21">
        <f t="shared" si="2"/>
        <v>0</v>
      </c>
      <c r="H175" s="66"/>
    </row>
    <row r="176" spans="1:8" x14ac:dyDescent="0.25">
      <c r="A176" s="74"/>
      <c r="B176" s="74"/>
      <c r="C176" s="13"/>
      <c r="D176" s="66"/>
      <c r="E176" s="39"/>
      <c r="F176" s="17"/>
      <c r="G176" s="21">
        <f t="shared" si="2"/>
        <v>0</v>
      </c>
      <c r="H176" s="66"/>
    </row>
    <row r="177" spans="1:8" x14ac:dyDescent="0.25">
      <c r="A177" s="74"/>
      <c r="B177" s="74"/>
      <c r="C177" s="13"/>
      <c r="D177" s="66"/>
      <c r="E177" s="39"/>
      <c r="F177" s="17"/>
      <c r="G177" s="21">
        <f t="shared" si="2"/>
        <v>0</v>
      </c>
      <c r="H177" s="66"/>
    </row>
    <row r="178" spans="1:8" x14ac:dyDescent="0.25">
      <c r="A178" s="74"/>
      <c r="B178" s="74"/>
      <c r="C178" s="13"/>
      <c r="D178" s="66"/>
      <c r="E178" s="39"/>
      <c r="F178" s="17"/>
      <c r="G178" s="21">
        <f t="shared" si="2"/>
        <v>0</v>
      </c>
      <c r="H178" s="66"/>
    </row>
    <row r="179" spans="1:8" x14ac:dyDescent="0.25">
      <c r="A179" s="74"/>
      <c r="B179" s="74"/>
      <c r="C179" s="13"/>
      <c r="D179" s="66"/>
      <c r="E179" s="39"/>
      <c r="F179" s="17"/>
      <c r="G179" s="21">
        <f t="shared" si="2"/>
        <v>0</v>
      </c>
      <c r="H179" s="66"/>
    </row>
    <row r="180" spans="1:8" x14ac:dyDescent="0.25">
      <c r="A180" s="74"/>
      <c r="B180" s="74"/>
      <c r="C180" s="13"/>
      <c r="D180" s="66"/>
      <c r="E180" s="39"/>
      <c r="F180" s="17"/>
      <c r="G180" s="21">
        <f t="shared" si="2"/>
        <v>0</v>
      </c>
      <c r="H180" s="66"/>
    </row>
    <row r="181" spans="1:8" x14ac:dyDescent="0.25">
      <c r="A181" s="74"/>
      <c r="B181" s="74"/>
      <c r="C181" s="13"/>
      <c r="D181" s="66"/>
      <c r="E181" s="39"/>
      <c r="F181" s="17"/>
      <c r="G181" s="21">
        <f t="shared" si="2"/>
        <v>0</v>
      </c>
      <c r="H181" s="66"/>
    </row>
    <row r="182" spans="1:8" x14ac:dyDescent="0.25">
      <c r="A182" s="74"/>
      <c r="B182" s="74"/>
      <c r="C182" s="13"/>
      <c r="D182" s="66"/>
      <c r="E182" s="39"/>
      <c r="F182" s="17"/>
      <c r="G182" s="21">
        <f t="shared" si="2"/>
        <v>0</v>
      </c>
      <c r="H182" s="66"/>
    </row>
    <row r="183" spans="1:8" x14ac:dyDescent="0.25">
      <c r="A183" s="74"/>
      <c r="B183" s="74"/>
      <c r="C183" s="13"/>
      <c r="D183" s="66"/>
      <c r="E183" s="39"/>
      <c r="F183" s="17"/>
      <c r="G183" s="21">
        <f t="shared" si="2"/>
        <v>0</v>
      </c>
      <c r="H183" s="66"/>
    </row>
    <row r="184" spans="1:8" x14ac:dyDescent="0.25">
      <c r="A184" s="74"/>
      <c r="B184" s="74"/>
      <c r="C184" s="13"/>
      <c r="D184" s="66"/>
      <c r="E184" s="39"/>
      <c r="F184" s="17"/>
      <c r="G184" s="21">
        <f t="shared" si="2"/>
        <v>0</v>
      </c>
      <c r="H184" s="66"/>
    </row>
    <row r="185" spans="1:8" x14ac:dyDescent="0.25">
      <c r="A185" s="74"/>
      <c r="B185" s="74"/>
      <c r="C185" s="13"/>
      <c r="D185" s="66"/>
      <c r="E185" s="39"/>
      <c r="F185" s="17"/>
      <c r="G185" s="21">
        <f t="shared" si="2"/>
        <v>0</v>
      </c>
      <c r="H185" s="66"/>
    </row>
    <row r="186" spans="1:8" x14ac:dyDescent="0.25">
      <c r="A186" s="74"/>
      <c r="B186" s="74"/>
      <c r="C186" s="13"/>
      <c r="D186" s="66"/>
      <c r="E186" s="39"/>
      <c r="F186" s="17"/>
      <c r="G186" s="21">
        <f t="shared" si="2"/>
        <v>0</v>
      </c>
      <c r="H186" s="66"/>
    </row>
    <row r="187" spans="1:8" x14ac:dyDescent="0.25">
      <c r="A187" s="74"/>
      <c r="B187" s="74"/>
      <c r="C187" s="13"/>
      <c r="D187" s="66"/>
      <c r="E187" s="39"/>
      <c r="F187" s="17"/>
      <c r="G187" s="21">
        <f t="shared" si="2"/>
        <v>0</v>
      </c>
      <c r="H187" s="66"/>
    </row>
    <row r="188" spans="1:8" x14ac:dyDescent="0.25">
      <c r="A188" s="74"/>
      <c r="B188" s="74"/>
      <c r="C188" s="13"/>
      <c r="D188" s="66"/>
      <c r="E188" s="39"/>
      <c r="F188" s="17"/>
      <c r="G188" s="21">
        <f t="shared" si="2"/>
        <v>0</v>
      </c>
      <c r="H188" s="66"/>
    </row>
    <row r="189" spans="1:8" x14ac:dyDescent="0.25">
      <c r="A189" s="74"/>
      <c r="B189" s="74"/>
      <c r="C189" s="13"/>
      <c r="D189" s="66"/>
      <c r="E189" s="39"/>
      <c r="F189" s="17"/>
      <c r="G189" s="21">
        <f t="shared" si="2"/>
        <v>0</v>
      </c>
      <c r="H189" s="66"/>
    </row>
    <row r="190" spans="1:8" x14ac:dyDescent="0.25">
      <c r="A190" s="74"/>
      <c r="B190" s="74"/>
      <c r="C190" s="13"/>
      <c r="D190" s="66"/>
      <c r="E190" s="39"/>
      <c r="F190" s="17"/>
      <c r="G190" s="21">
        <f t="shared" si="2"/>
        <v>0</v>
      </c>
      <c r="H190" s="66"/>
    </row>
    <row r="191" spans="1:8" x14ac:dyDescent="0.25">
      <c r="A191" s="74"/>
      <c r="B191" s="74"/>
      <c r="C191" s="13"/>
      <c r="D191" s="66"/>
      <c r="E191" s="39"/>
      <c r="F191" s="17"/>
      <c r="G191" s="21">
        <f t="shared" si="2"/>
        <v>0</v>
      </c>
      <c r="H191" s="66"/>
    </row>
    <row r="192" spans="1:8" x14ac:dyDescent="0.25">
      <c r="A192" s="74"/>
      <c r="B192" s="74"/>
      <c r="C192" s="13"/>
      <c r="D192" s="66"/>
      <c r="E192" s="17"/>
      <c r="F192" s="39"/>
      <c r="G192" s="21">
        <f t="shared" si="2"/>
        <v>0</v>
      </c>
      <c r="H192" s="66"/>
    </row>
    <row r="193" spans="1:8" x14ac:dyDescent="0.25">
      <c r="A193" s="74"/>
      <c r="B193" s="74"/>
      <c r="C193" s="13"/>
      <c r="D193" s="66"/>
      <c r="E193" s="17"/>
      <c r="F193" s="39"/>
      <c r="G193" s="21">
        <f t="shared" si="2"/>
        <v>0</v>
      </c>
      <c r="H193" s="66"/>
    </row>
    <row r="194" spans="1:8" x14ac:dyDescent="0.25">
      <c r="A194" s="74"/>
      <c r="B194" s="74"/>
      <c r="C194" s="13"/>
      <c r="D194" s="66"/>
      <c r="E194" s="17"/>
      <c r="F194" s="39"/>
      <c r="G194" s="21">
        <f t="shared" si="2"/>
        <v>0</v>
      </c>
      <c r="H194" s="66"/>
    </row>
    <row r="195" spans="1:8" x14ac:dyDescent="0.25">
      <c r="A195" s="74"/>
      <c r="B195" s="74"/>
      <c r="C195" s="13"/>
      <c r="D195" s="66"/>
      <c r="E195" s="39"/>
      <c r="F195" s="17"/>
      <c r="G195" s="21">
        <f t="shared" si="2"/>
        <v>0</v>
      </c>
      <c r="H195" s="66"/>
    </row>
    <row r="196" spans="1:8" x14ac:dyDescent="0.25">
      <c r="A196" s="74"/>
      <c r="B196" s="74"/>
      <c r="C196" s="13"/>
      <c r="D196" s="66"/>
      <c r="E196" s="39"/>
      <c r="F196" s="17"/>
      <c r="G196" s="21">
        <f t="shared" si="2"/>
        <v>0</v>
      </c>
      <c r="H196" s="66"/>
    </row>
    <row r="197" spans="1:8" x14ac:dyDescent="0.25">
      <c r="A197" s="74"/>
      <c r="B197" s="74"/>
      <c r="C197" s="13"/>
      <c r="D197" s="66"/>
      <c r="E197" s="17"/>
      <c r="F197" s="39"/>
      <c r="G197" s="21">
        <f t="shared" si="2"/>
        <v>0</v>
      </c>
      <c r="H197" s="66"/>
    </row>
    <row r="198" spans="1:8" x14ac:dyDescent="0.25">
      <c r="A198" s="74"/>
      <c r="B198" s="74"/>
      <c r="C198" s="13"/>
      <c r="D198" s="66"/>
      <c r="E198" s="39"/>
      <c r="F198" s="17"/>
      <c r="G198" s="21">
        <f t="shared" ref="G198:G261" si="3">G197+E198-F198</f>
        <v>0</v>
      </c>
      <c r="H198" s="66"/>
    </row>
    <row r="199" spans="1:8" x14ac:dyDescent="0.25">
      <c r="A199" s="74"/>
      <c r="B199" s="74"/>
      <c r="C199" s="13"/>
      <c r="D199" s="66"/>
      <c r="E199" s="39"/>
      <c r="F199" s="17"/>
      <c r="G199" s="21">
        <f t="shared" si="3"/>
        <v>0</v>
      </c>
      <c r="H199" s="66"/>
    </row>
    <row r="200" spans="1:8" x14ac:dyDescent="0.25">
      <c r="A200" s="74"/>
      <c r="B200" s="74"/>
      <c r="C200" s="13"/>
      <c r="D200" s="66"/>
      <c r="E200" s="39"/>
      <c r="F200" s="17"/>
      <c r="G200" s="21">
        <f t="shared" si="3"/>
        <v>0</v>
      </c>
      <c r="H200" s="66"/>
    </row>
    <row r="201" spans="1:8" x14ac:dyDescent="0.25">
      <c r="A201" s="74"/>
      <c r="B201" s="74"/>
      <c r="C201" s="13"/>
      <c r="D201" s="66"/>
      <c r="E201" s="39"/>
      <c r="F201" s="17"/>
      <c r="G201" s="21">
        <f t="shared" si="3"/>
        <v>0</v>
      </c>
      <c r="H201" s="66"/>
    </row>
    <row r="202" spans="1:8" x14ac:dyDescent="0.25">
      <c r="A202" s="74"/>
      <c r="B202" s="74"/>
      <c r="C202" s="13"/>
      <c r="D202" s="66"/>
      <c r="E202" s="39"/>
      <c r="F202" s="17"/>
      <c r="G202" s="21">
        <f t="shared" si="3"/>
        <v>0</v>
      </c>
      <c r="H202" s="66"/>
    </row>
    <row r="203" spans="1:8" x14ac:dyDescent="0.25">
      <c r="A203" s="74"/>
      <c r="B203" s="74"/>
      <c r="C203" s="13"/>
      <c r="D203" s="66"/>
      <c r="E203" s="17"/>
      <c r="F203" s="39"/>
      <c r="G203" s="21">
        <f t="shared" si="3"/>
        <v>0</v>
      </c>
      <c r="H203" s="66"/>
    </row>
    <row r="204" spans="1:8" x14ac:dyDescent="0.25">
      <c r="A204" s="74"/>
      <c r="B204" s="74"/>
      <c r="C204" s="13"/>
      <c r="D204" s="66"/>
      <c r="E204" s="17"/>
      <c r="F204" s="39"/>
      <c r="G204" s="21">
        <f t="shared" si="3"/>
        <v>0</v>
      </c>
      <c r="H204" s="66"/>
    </row>
    <row r="205" spans="1:8" x14ac:dyDescent="0.25">
      <c r="A205" s="74"/>
      <c r="B205" s="74"/>
      <c r="C205" s="13"/>
      <c r="D205" s="66"/>
      <c r="E205" s="39"/>
      <c r="F205" s="17"/>
      <c r="G205" s="21">
        <f t="shared" si="3"/>
        <v>0</v>
      </c>
      <c r="H205" s="66"/>
    </row>
    <row r="206" spans="1:8" x14ac:dyDescent="0.25">
      <c r="A206" s="74"/>
      <c r="B206" s="74"/>
      <c r="C206" s="13"/>
      <c r="D206" s="66"/>
      <c r="E206" s="39"/>
      <c r="F206" s="17"/>
      <c r="G206" s="21">
        <f t="shared" si="3"/>
        <v>0</v>
      </c>
      <c r="H206" s="66"/>
    </row>
    <row r="207" spans="1:8" x14ac:dyDescent="0.25">
      <c r="A207" s="74"/>
      <c r="B207" s="74"/>
      <c r="C207" s="13"/>
      <c r="D207" s="66"/>
      <c r="E207" s="17"/>
      <c r="F207" s="39"/>
      <c r="G207" s="21">
        <f t="shared" si="3"/>
        <v>0</v>
      </c>
      <c r="H207" s="66"/>
    </row>
    <row r="208" spans="1:8" x14ac:dyDescent="0.25">
      <c r="A208" s="74"/>
      <c r="B208" s="74"/>
      <c r="C208" s="13"/>
      <c r="D208" s="66"/>
      <c r="E208" s="17"/>
      <c r="F208" s="39"/>
      <c r="G208" s="21">
        <f t="shared" si="3"/>
        <v>0</v>
      </c>
      <c r="H208" s="66"/>
    </row>
    <row r="209" spans="1:8" x14ac:dyDescent="0.25">
      <c r="A209" s="74"/>
      <c r="B209" s="74"/>
      <c r="C209" s="13"/>
      <c r="D209" s="66"/>
      <c r="E209" s="17"/>
      <c r="F209" s="39"/>
      <c r="G209" s="21">
        <f t="shared" si="3"/>
        <v>0</v>
      </c>
      <c r="H209" s="66"/>
    </row>
    <row r="210" spans="1:8" x14ac:dyDescent="0.25">
      <c r="A210" s="74"/>
      <c r="B210" s="74"/>
      <c r="C210" s="13"/>
      <c r="D210" s="66"/>
      <c r="E210" s="17"/>
      <c r="F210" s="39"/>
      <c r="G210" s="21">
        <f t="shared" si="3"/>
        <v>0</v>
      </c>
      <c r="H210" s="66"/>
    </row>
    <row r="211" spans="1:8" x14ac:dyDescent="0.25">
      <c r="A211" s="74"/>
      <c r="B211" s="74"/>
      <c r="C211" s="13"/>
      <c r="D211" s="66"/>
      <c r="E211" s="39"/>
      <c r="F211" s="17"/>
      <c r="G211" s="21">
        <f t="shared" si="3"/>
        <v>0</v>
      </c>
      <c r="H211" s="66"/>
    </row>
    <row r="212" spans="1:8" x14ac:dyDescent="0.25">
      <c r="A212" s="74"/>
      <c r="B212" s="74"/>
      <c r="C212" s="13"/>
      <c r="D212" s="66"/>
      <c r="E212" s="39"/>
      <c r="F212" s="17"/>
      <c r="G212" s="21">
        <f t="shared" si="3"/>
        <v>0</v>
      </c>
      <c r="H212" s="66"/>
    </row>
    <row r="213" spans="1:8" x14ac:dyDescent="0.25">
      <c r="A213" s="74"/>
      <c r="B213" s="74"/>
      <c r="C213" s="13"/>
      <c r="D213" s="66"/>
      <c r="E213" s="39"/>
      <c r="F213" s="17"/>
      <c r="G213" s="21">
        <f t="shared" si="3"/>
        <v>0</v>
      </c>
      <c r="H213" s="66"/>
    </row>
    <row r="214" spans="1:8" x14ac:dyDescent="0.25">
      <c r="A214" s="74"/>
      <c r="B214" s="74"/>
      <c r="C214" s="13"/>
      <c r="D214" s="66"/>
      <c r="E214" s="39"/>
      <c r="F214" s="17"/>
      <c r="G214" s="21">
        <f t="shared" si="3"/>
        <v>0</v>
      </c>
      <c r="H214" s="66"/>
    </row>
    <row r="215" spans="1:8" x14ac:dyDescent="0.25">
      <c r="A215" s="74"/>
      <c r="B215" s="74"/>
      <c r="C215" s="13"/>
      <c r="D215" s="66"/>
      <c r="E215" s="39"/>
      <c r="F215" s="17"/>
      <c r="G215" s="21">
        <f t="shared" si="3"/>
        <v>0</v>
      </c>
      <c r="H215" s="66"/>
    </row>
    <row r="216" spans="1:8" x14ac:dyDescent="0.25">
      <c r="A216" s="74"/>
      <c r="B216" s="74"/>
      <c r="C216" s="13"/>
      <c r="D216" s="66"/>
      <c r="E216" s="17"/>
      <c r="F216" s="39"/>
      <c r="G216" s="21">
        <f t="shared" si="3"/>
        <v>0</v>
      </c>
      <c r="H216" s="66"/>
    </row>
    <row r="217" spans="1:8" x14ac:dyDescent="0.25">
      <c r="A217" s="74"/>
      <c r="B217" s="74"/>
      <c r="C217" s="13"/>
      <c r="D217" s="66"/>
      <c r="E217" s="17"/>
      <c r="F217" s="39"/>
      <c r="G217" s="21">
        <f t="shared" si="3"/>
        <v>0</v>
      </c>
      <c r="H217" s="66"/>
    </row>
    <row r="218" spans="1:8" x14ac:dyDescent="0.25">
      <c r="A218" s="74"/>
      <c r="B218" s="74"/>
      <c r="C218" s="13"/>
      <c r="D218" s="66"/>
      <c r="E218" s="39"/>
      <c r="F218" s="17"/>
      <c r="G218" s="21">
        <f t="shared" si="3"/>
        <v>0</v>
      </c>
      <c r="H218" s="66"/>
    </row>
    <row r="219" spans="1:8" x14ac:dyDescent="0.25">
      <c r="A219" s="74"/>
      <c r="B219" s="74"/>
      <c r="C219" s="13"/>
      <c r="D219" s="66"/>
      <c r="E219" s="39"/>
      <c r="F219" s="17"/>
      <c r="G219" s="21">
        <f t="shared" si="3"/>
        <v>0</v>
      </c>
      <c r="H219" s="66"/>
    </row>
    <row r="220" spans="1:8" x14ac:dyDescent="0.25">
      <c r="A220" s="74"/>
      <c r="B220" s="74"/>
      <c r="C220" s="13"/>
      <c r="D220" s="66"/>
      <c r="E220" s="17"/>
      <c r="F220" s="39"/>
      <c r="G220" s="21">
        <f t="shared" si="3"/>
        <v>0</v>
      </c>
      <c r="H220" s="66"/>
    </row>
    <row r="221" spans="1:8" x14ac:dyDescent="0.25">
      <c r="A221" s="74"/>
      <c r="B221" s="74"/>
      <c r="C221" s="13"/>
      <c r="D221" s="66"/>
      <c r="E221" s="17"/>
      <c r="F221" s="17"/>
      <c r="G221" s="21">
        <f t="shared" si="3"/>
        <v>0</v>
      </c>
      <c r="H221" s="66"/>
    </row>
    <row r="222" spans="1:8" x14ac:dyDescent="0.25">
      <c r="A222" s="74"/>
      <c r="B222" s="74"/>
      <c r="C222" s="13"/>
      <c r="D222" s="66"/>
      <c r="E222" s="17"/>
      <c r="F222" s="17"/>
      <c r="G222" s="21">
        <f t="shared" si="3"/>
        <v>0</v>
      </c>
      <c r="H222" s="66"/>
    </row>
    <row r="223" spans="1:8" x14ac:dyDescent="0.25">
      <c r="A223" s="74"/>
      <c r="B223" s="74"/>
      <c r="C223" s="13"/>
      <c r="D223" s="66"/>
      <c r="E223" s="17"/>
      <c r="F223" s="17"/>
      <c r="G223" s="21">
        <f t="shared" si="3"/>
        <v>0</v>
      </c>
      <c r="H223" s="66"/>
    </row>
    <row r="224" spans="1:8" x14ac:dyDescent="0.25">
      <c r="A224" s="74"/>
      <c r="B224" s="74"/>
      <c r="C224" s="13"/>
      <c r="D224" s="66"/>
      <c r="E224" s="17"/>
      <c r="F224" s="17"/>
      <c r="G224" s="21">
        <f t="shared" si="3"/>
        <v>0</v>
      </c>
      <c r="H224" s="66"/>
    </row>
    <row r="225" spans="1:8" x14ac:dyDescent="0.25">
      <c r="A225" s="74"/>
      <c r="B225" s="74"/>
      <c r="C225" s="13"/>
      <c r="D225" s="66"/>
      <c r="E225" s="17"/>
      <c r="F225" s="17"/>
      <c r="G225" s="21">
        <f t="shared" si="3"/>
        <v>0</v>
      </c>
      <c r="H225" s="66"/>
    </row>
    <row r="226" spans="1:8" x14ac:dyDescent="0.25">
      <c r="A226" s="74"/>
      <c r="B226" s="74"/>
      <c r="C226" s="13"/>
      <c r="D226" s="66"/>
      <c r="E226" s="17"/>
      <c r="F226" s="17"/>
      <c r="G226" s="21">
        <f t="shared" si="3"/>
        <v>0</v>
      </c>
      <c r="H226" s="66"/>
    </row>
    <row r="227" spans="1:8" x14ac:dyDescent="0.25">
      <c r="A227" s="74"/>
      <c r="B227" s="74"/>
      <c r="C227" s="13"/>
      <c r="D227" s="66"/>
      <c r="E227" s="17"/>
      <c r="F227" s="17"/>
      <c r="G227" s="21">
        <f t="shared" si="3"/>
        <v>0</v>
      </c>
      <c r="H227" s="66"/>
    </row>
    <row r="228" spans="1:8" x14ac:dyDescent="0.25">
      <c r="A228" s="74"/>
      <c r="B228" s="74"/>
      <c r="C228" s="13"/>
      <c r="D228" s="66"/>
      <c r="E228" s="17"/>
      <c r="F228" s="17"/>
      <c r="G228" s="21">
        <f t="shared" si="3"/>
        <v>0</v>
      </c>
      <c r="H228" s="66"/>
    </row>
    <row r="229" spans="1:8" x14ac:dyDescent="0.25">
      <c r="A229" s="74"/>
      <c r="B229" s="74"/>
      <c r="C229" s="13"/>
      <c r="D229" s="66"/>
      <c r="E229" s="17"/>
      <c r="F229" s="17"/>
      <c r="G229" s="21">
        <f t="shared" si="3"/>
        <v>0</v>
      </c>
      <c r="H229" s="66"/>
    </row>
    <row r="230" spans="1:8" x14ac:dyDescent="0.25">
      <c r="A230" s="74"/>
      <c r="B230" s="74"/>
      <c r="C230" s="13"/>
      <c r="D230" s="66"/>
      <c r="E230" s="17"/>
      <c r="F230" s="17"/>
      <c r="G230" s="21">
        <f t="shared" si="3"/>
        <v>0</v>
      </c>
      <c r="H230" s="66"/>
    </row>
    <row r="231" spans="1:8" x14ac:dyDescent="0.25">
      <c r="A231" s="74"/>
      <c r="B231" s="74"/>
      <c r="C231" s="13"/>
      <c r="D231" s="66"/>
      <c r="E231" s="17"/>
      <c r="F231" s="17"/>
      <c r="G231" s="21">
        <f t="shared" si="3"/>
        <v>0</v>
      </c>
      <c r="H231" s="66"/>
    </row>
    <row r="232" spans="1:8" x14ac:dyDescent="0.25">
      <c r="A232" s="74"/>
      <c r="B232" s="74"/>
      <c r="C232" s="13"/>
      <c r="D232" s="66"/>
      <c r="E232" s="17"/>
      <c r="F232" s="17"/>
      <c r="G232" s="21">
        <f t="shared" si="3"/>
        <v>0</v>
      </c>
      <c r="H232" s="66"/>
    </row>
    <row r="233" spans="1:8" x14ac:dyDescent="0.25">
      <c r="A233" s="74"/>
      <c r="B233" s="74"/>
      <c r="C233" s="13"/>
      <c r="D233" s="66"/>
      <c r="E233" s="17"/>
      <c r="F233" s="17"/>
      <c r="G233" s="21">
        <f t="shared" si="3"/>
        <v>0</v>
      </c>
      <c r="H233" s="66"/>
    </row>
    <row r="234" spans="1:8" x14ac:dyDescent="0.25">
      <c r="A234" s="74"/>
      <c r="B234" s="74"/>
      <c r="C234" s="13"/>
      <c r="D234" s="66"/>
      <c r="E234" s="17"/>
      <c r="F234" s="17"/>
      <c r="G234" s="21">
        <f t="shared" si="3"/>
        <v>0</v>
      </c>
      <c r="H234" s="66"/>
    </row>
    <row r="235" spans="1:8" x14ac:dyDescent="0.25">
      <c r="A235" s="74"/>
      <c r="B235" s="74"/>
      <c r="C235" s="13"/>
      <c r="D235" s="66"/>
      <c r="E235" s="17"/>
      <c r="F235" s="17"/>
      <c r="G235" s="21">
        <f t="shared" si="3"/>
        <v>0</v>
      </c>
      <c r="H235" s="66"/>
    </row>
    <row r="236" spans="1:8" x14ac:dyDescent="0.25">
      <c r="A236" s="74"/>
      <c r="B236" s="74"/>
      <c r="C236" s="13"/>
      <c r="D236" s="66"/>
      <c r="E236" s="17"/>
      <c r="F236" s="17"/>
      <c r="G236" s="21">
        <f t="shared" si="3"/>
        <v>0</v>
      </c>
      <c r="H236" s="66"/>
    </row>
    <row r="237" spans="1:8" x14ac:dyDescent="0.25">
      <c r="A237" s="74"/>
      <c r="B237" s="74"/>
      <c r="C237" s="13"/>
      <c r="D237" s="66"/>
      <c r="E237" s="17"/>
      <c r="F237" s="17"/>
      <c r="G237" s="21">
        <f t="shared" si="3"/>
        <v>0</v>
      </c>
      <c r="H237" s="66"/>
    </row>
    <row r="238" spans="1:8" x14ac:dyDescent="0.25">
      <c r="A238" s="74"/>
      <c r="B238" s="74"/>
      <c r="C238" s="13"/>
      <c r="D238" s="66"/>
      <c r="E238" s="17"/>
      <c r="F238" s="17"/>
      <c r="G238" s="21">
        <f t="shared" si="3"/>
        <v>0</v>
      </c>
      <c r="H238" s="66"/>
    </row>
    <row r="239" spans="1:8" x14ac:dyDescent="0.25">
      <c r="A239" s="74"/>
      <c r="B239" s="74"/>
      <c r="C239" s="13"/>
      <c r="D239" s="66"/>
      <c r="E239" s="17"/>
      <c r="F239" s="17"/>
      <c r="G239" s="21">
        <f t="shared" si="3"/>
        <v>0</v>
      </c>
      <c r="H239" s="66"/>
    </row>
    <row r="240" spans="1:8" x14ac:dyDescent="0.25">
      <c r="A240" s="74"/>
      <c r="B240" s="74"/>
      <c r="C240" s="13"/>
      <c r="D240" s="66"/>
      <c r="E240" s="17"/>
      <c r="F240" s="17"/>
      <c r="G240" s="21">
        <f t="shared" si="3"/>
        <v>0</v>
      </c>
      <c r="H240" s="66"/>
    </row>
    <row r="241" spans="1:8" x14ac:dyDescent="0.25">
      <c r="A241" s="74"/>
      <c r="B241" s="74"/>
      <c r="C241" s="13"/>
      <c r="D241" s="66"/>
      <c r="E241" s="17"/>
      <c r="F241" s="17"/>
      <c r="G241" s="21">
        <f t="shared" si="3"/>
        <v>0</v>
      </c>
      <c r="H241" s="66"/>
    </row>
    <row r="242" spans="1:8" x14ac:dyDescent="0.25">
      <c r="A242" s="74"/>
      <c r="B242" s="74"/>
      <c r="C242" s="13"/>
      <c r="D242" s="66"/>
      <c r="E242" s="17"/>
      <c r="F242" s="17"/>
      <c r="G242" s="21">
        <f t="shared" si="3"/>
        <v>0</v>
      </c>
      <c r="H242" s="66"/>
    </row>
    <row r="243" spans="1:8" x14ac:dyDescent="0.25">
      <c r="A243" s="74"/>
      <c r="B243" s="74"/>
      <c r="C243" s="13"/>
      <c r="D243" s="66"/>
      <c r="E243" s="17"/>
      <c r="F243" s="17"/>
      <c r="G243" s="21">
        <f t="shared" si="3"/>
        <v>0</v>
      </c>
      <c r="H243" s="66"/>
    </row>
    <row r="244" spans="1:8" x14ac:dyDescent="0.25">
      <c r="A244" s="74"/>
      <c r="B244" s="74"/>
      <c r="C244" s="13"/>
      <c r="D244" s="66"/>
      <c r="E244" s="17"/>
      <c r="F244" s="17"/>
      <c r="G244" s="21">
        <f t="shared" si="3"/>
        <v>0</v>
      </c>
      <c r="H244" s="66"/>
    </row>
    <row r="245" spans="1:8" x14ac:dyDescent="0.25">
      <c r="A245" s="74"/>
      <c r="B245" s="74"/>
      <c r="C245" s="13"/>
      <c r="D245" s="66"/>
      <c r="E245" s="17"/>
      <c r="F245" s="17"/>
      <c r="G245" s="21">
        <f t="shared" si="3"/>
        <v>0</v>
      </c>
      <c r="H245" s="66"/>
    </row>
    <row r="246" spans="1:8" x14ac:dyDescent="0.25">
      <c r="A246" s="74"/>
      <c r="B246" s="74"/>
      <c r="C246" s="13"/>
      <c r="D246" s="66"/>
      <c r="E246" s="17"/>
      <c r="F246" s="17"/>
      <c r="G246" s="21">
        <f t="shared" si="3"/>
        <v>0</v>
      </c>
      <c r="H246" s="66"/>
    </row>
    <row r="247" spans="1:8" x14ac:dyDescent="0.25">
      <c r="A247" s="74"/>
      <c r="B247" s="74"/>
      <c r="C247" s="13"/>
      <c r="D247" s="66"/>
      <c r="E247" s="17"/>
      <c r="F247" s="17"/>
      <c r="G247" s="21">
        <f t="shared" si="3"/>
        <v>0</v>
      </c>
      <c r="H247" s="66"/>
    </row>
    <row r="248" spans="1:8" x14ac:dyDescent="0.25">
      <c r="A248" s="74"/>
      <c r="B248" s="74"/>
      <c r="C248" s="13"/>
      <c r="D248" s="66"/>
      <c r="E248" s="17"/>
      <c r="F248" s="17"/>
      <c r="G248" s="21">
        <f t="shared" si="3"/>
        <v>0</v>
      </c>
      <c r="H248" s="66"/>
    </row>
    <row r="249" spans="1:8" x14ac:dyDescent="0.25">
      <c r="A249" s="74"/>
      <c r="B249" s="74"/>
      <c r="C249" s="13"/>
      <c r="D249" s="66"/>
      <c r="E249" s="17"/>
      <c r="F249" s="17"/>
      <c r="G249" s="21">
        <f t="shared" si="3"/>
        <v>0</v>
      </c>
      <c r="H249" s="66"/>
    </row>
    <row r="250" spans="1:8" x14ac:dyDescent="0.25">
      <c r="A250" s="74"/>
      <c r="B250" s="74"/>
      <c r="C250" s="13"/>
      <c r="D250" s="66"/>
      <c r="E250" s="17"/>
      <c r="F250" s="17"/>
      <c r="G250" s="21">
        <f t="shared" si="3"/>
        <v>0</v>
      </c>
      <c r="H250" s="66"/>
    </row>
    <row r="251" spans="1:8" x14ac:dyDescent="0.25">
      <c r="A251" s="74"/>
      <c r="B251" s="74"/>
      <c r="C251" s="13"/>
      <c r="D251" s="66"/>
      <c r="E251" s="17"/>
      <c r="F251" s="17"/>
      <c r="G251" s="21">
        <f t="shared" si="3"/>
        <v>0</v>
      </c>
      <c r="H251" s="66"/>
    </row>
    <row r="252" spans="1:8" x14ac:dyDescent="0.25">
      <c r="A252" s="74"/>
      <c r="B252" s="74"/>
      <c r="C252" s="13"/>
      <c r="D252" s="66"/>
      <c r="E252" s="17"/>
      <c r="F252" s="17"/>
      <c r="G252" s="21">
        <f t="shared" si="3"/>
        <v>0</v>
      </c>
      <c r="H252" s="66"/>
    </row>
    <row r="253" spans="1:8" x14ac:dyDescent="0.25">
      <c r="A253" s="74"/>
      <c r="B253" s="74"/>
      <c r="C253" s="13"/>
      <c r="D253" s="66"/>
      <c r="E253" s="17"/>
      <c r="F253" s="17"/>
      <c r="G253" s="21">
        <f t="shared" si="3"/>
        <v>0</v>
      </c>
      <c r="H253" s="66"/>
    </row>
    <row r="254" spans="1:8" x14ac:dyDescent="0.25">
      <c r="A254" s="74"/>
      <c r="B254" s="74"/>
      <c r="C254" s="13"/>
      <c r="D254" s="66"/>
      <c r="E254" s="17"/>
      <c r="F254" s="17"/>
      <c r="G254" s="21">
        <f t="shared" si="3"/>
        <v>0</v>
      </c>
      <c r="H254" s="66"/>
    </row>
    <row r="255" spans="1:8" x14ac:dyDescent="0.25">
      <c r="A255" s="74"/>
      <c r="B255" s="74"/>
      <c r="C255" s="13"/>
      <c r="D255" s="66"/>
      <c r="E255" s="17"/>
      <c r="F255" s="17"/>
      <c r="G255" s="21">
        <f t="shared" si="3"/>
        <v>0</v>
      </c>
      <c r="H255" s="66"/>
    </row>
    <row r="256" spans="1:8" x14ac:dyDescent="0.25">
      <c r="A256" s="74"/>
      <c r="B256" s="74"/>
      <c r="C256" s="13"/>
      <c r="D256" s="66"/>
      <c r="E256" s="17"/>
      <c r="F256" s="17"/>
      <c r="G256" s="21">
        <f t="shared" si="3"/>
        <v>0</v>
      </c>
      <c r="H256" s="66"/>
    </row>
    <row r="257" spans="1:8" x14ac:dyDescent="0.25">
      <c r="A257" s="74"/>
      <c r="B257" s="74"/>
      <c r="C257" s="13"/>
      <c r="D257" s="66"/>
      <c r="E257" s="17"/>
      <c r="F257" s="17"/>
      <c r="G257" s="21">
        <f t="shared" si="3"/>
        <v>0</v>
      </c>
      <c r="H257" s="66"/>
    </row>
    <row r="258" spans="1:8" x14ac:dyDescent="0.25">
      <c r="A258" s="74"/>
      <c r="B258" s="74"/>
      <c r="C258" s="13"/>
      <c r="D258" s="66"/>
      <c r="E258" s="17"/>
      <c r="F258" s="17"/>
      <c r="G258" s="21">
        <f t="shared" si="3"/>
        <v>0</v>
      </c>
      <c r="H258" s="66"/>
    </row>
    <row r="259" spans="1:8" x14ac:dyDescent="0.25">
      <c r="A259" s="74"/>
      <c r="B259" s="74"/>
      <c r="C259" s="13"/>
      <c r="D259" s="66"/>
      <c r="E259" s="17"/>
      <c r="F259" s="17"/>
      <c r="G259" s="21">
        <f t="shared" si="3"/>
        <v>0</v>
      </c>
      <c r="H259" s="66"/>
    </row>
    <row r="260" spans="1:8" x14ac:dyDescent="0.25">
      <c r="A260" s="74"/>
      <c r="B260" s="74"/>
      <c r="C260" s="13"/>
      <c r="D260" s="66"/>
      <c r="E260" s="17"/>
      <c r="F260" s="17"/>
      <c r="G260" s="21">
        <f t="shared" si="3"/>
        <v>0</v>
      </c>
      <c r="H260" s="66"/>
    </row>
    <row r="261" spans="1:8" x14ac:dyDescent="0.25">
      <c r="A261" s="74"/>
      <c r="B261" s="74"/>
      <c r="C261" s="13"/>
      <c r="D261" s="66"/>
      <c r="E261" s="17"/>
      <c r="F261" s="17"/>
      <c r="G261" s="21">
        <f t="shared" si="3"/>
        <v>0</v>
      </c>
      <c r="H261" s="66"/>
    </row>
    <row r="262" spans="1:8" x14ac:dyDescent="0.25">
      <c r="A262" s="74"/>
      <c r="B262" s="74"/>
      <c r="C262" s="13"/>
      <c r="D262" s="66"/>
      <c r="E262" s="17"/>
      <c r="F262" s="17"/>
      <c r="G262" s="21">
        <f t="shared" ref="G262:G298" si="4">G261+E262-F262</f>
        <v>0</v>
      </c>
      <c r="H262" s="66"/>
    </row>
    <row r="263" spans="1:8" x14ac:dyDescent="0.25">
      <c r="A263" s="74"/>
      <c r="B263" s="74"/>
      <c r="C263" s="13"/>
      <c r="D263" s="66"/>
      <c r="E263" s="17"/>
      <c r="F263" s="17"/>
      <c r="G263" s="21">
        <f t="shared" si="4"/>
        <v>0</v>
      </c>
      <c r="H263" s="66"/>
    </row>
    <row r="264" spans="1:8" x14ac:dyDescent="0.25">
      <c r="A264" s="74"/>
      <c r="B264" s="74"/>
      <c r="C264" s="13"/>
      <c r="D264" s="66"/>
      <c r="E264" s="17"/>
      <c r="F264" s="17"/>
      <c r="G264" s="21">
        <f t="shared" si="4"/>
        <v>0</v>
      </c>
      <c r="H264" s="66"/>
    </row>
    <row r="265" spans="1:8" x14ac:dyDescent="0.25">
      <c r="A265" s="74"/>
      <c r="B265" s="74"/>
      <c r="C265" s="13"/>
      <c r="D265" s="66"/>
      <c r="E265" s="17"/>
      <c r="F265" s="17"/>
      <c r="G265" s="21">
        <f t="shared" si="4"/>
        <v>0</v>
      </c>
      <c r="H265" s="66"/>
    </row>
    <row r="266" spans="1:8" x14ac:dyDescent="0.25">
      <c r="A266" s="74"/>
      <c r="B266" s="74"/>
      <c r="C266" s="13"/>
      <c r="D266" s="66"/>
      <c r="E266" s="17"/>
      <c r="F266" s="17"/>
      <c r="G266" s="21">
        <f t="shared" si="4"/>
        <v>0</v>
      </c>
      <c r="H266" s="66"/>
    </row>
    <row r="267" spans="1:8" x14ac:dyDescent="0.25">
      <c r="A267" s="74"/>
      <c r="B267" s="74"/>
      <c r="C267" s="13"/>
      <c r="D267" s="66"/>
      <c r="E267" s="17"/>
      <c r="F267" s="17"/>
      <c r="G267" s="21">
        <f t="shared" si="4"/>
        <v>0</v>
      </c>
      <c r="H267" s="66"/>
    </row>
    <row r="268" spans="1:8" x14ac:dyDescent="0.25">
      <c r="A268" s="74"/>
      <c r="B268" s="74"/>
      <c r="C268" s="13"/>
      <c r="D268" s="66"/>
      <c r="E268" s="17"/>
      <c r="F268" s="17"/>
      <c r="G268" s="21">
        <f t="shared" si="4"/>
        <v>0</v>
      </c>
      <c r="H268" s="66"/>
    </row>
    <row r="269" spans="1:8" x14ac:dyDescent="0.25">
      <c r="A269" s="74"/>
      <c r="B269" s="74"/>
      <c r="C269" s="13"/>
      <c r="D269" s="66"/>
      <c r="E269" s="17"/>
      <c r="F269" s="17"/>
      <c r="G269" s="21">
        <f t="shared" si="4"/>
        <v>0</v>
      </c>
      <c r="H269" s="66"/>
    </row>
    <row r="270" spans="1:8" x14ac:dyDescent="0.25">
      <c r="A270" s="74"/>
      <c r="B270" s="74"/>
      <c r="C270" s="13"/>
      <c r="D270" s="66"/>
      <c r="E270" s="17"/>
      <c r="F270" s="17"/>
      <c r="G270" s="21">
        <f t="shared" si="4"/>
        <v>0</v>
      </c>
      <c r="H270" s="66"/>
    </row>
    <row r="271" spans="1:8" x14ac:dyDescent="0.25">
      <c r="A271" s="74"/>
      <c r="B271" s="74"/>
      <c r="C271" s="13"/>
      <c r="D271" s="66"/>
      <c r="E271" s="17"/>
      <c r="F271" s="17"/>
      <c r="G271" s="21">
        <f t="shared" si="4"/>
        <v>0</v>
      </c>
      <c r="H271" s="66"/>
    </row>
    <row r="272" spans="1:8" x14ac:dyDescent="0.25">
      <c r="A272" s="74"/>
      <c r="B272" s="74"/>
      <c r="C272" s="13"/>
      <c r="D272" s="66"/>
      <c r="E272" s="17"/>
      <c r="F272" s="17"/>
      <c r="G272" s="21">
        <f t="shared" si="4"/>
        <v>0</v>
      </c>
      <c r="H272" s="66"/>
    </row>
    <row r="273" spans="1:8" x14ac:dyDescent="0.25">
      <c r="A273" s="74"/>
      <c r="B273" s="74"/>
      <c r="C273" s="13"/>
      <c r="D273" s="66"/>
      <c r="E273" s="17"/>
      <c r="F273" s="17"/>
      <c r="G273" s="21">
        <f t="shared" si="4"/>
        <v>0</v>
      </c>
      <c r="H273" s="66"/>
    </row>
    <row r="274" spans="1:8" x14ac:dyDescent="0.25">
      <c r="A274" s="74"/>
      <c r="B274" s="74"/>
      <c r="C274" s="13"/>
      <c r="D274" s="66"/>
      <c r="E274" s="17"/>
      <c r="F274" s="17"/>
      <c r="G274" s="21">
        <f t="shared" si="4"/>
        <v>0</v>
      </c>
      <c r="H274" s="66"/>
    </row>
    <row r="275" spans="1:8" x14ac:dyDescent="0.25">
      <c r="A275" s="74"/>
      <c r="B275" s="74"/>
      <c r="C275" s="13"/>
      <c r="D275" s="66"/>
      <c r="E275" s="17"/>
      <c r="F275" s="17"/>
      <c r="G275" s="21">
        <f t="shared" si="4"/>
        <v>0</v>
      </c>
      <c r="H275" s="66"/>
    </row>
    <row r="276" spans="1:8" x14ac:dyDescent="0.25">
      <c r="A276" s="74"/>
      <c r="B276" s="74"/>
      <c r="C276" s="13"/>
      <c r="D276" s="66"/>
      <c r="E276" s="17"/>
      <c r="F276" s="17"/>
      <c r="G276" s="21">
        <f t="shared" si="4"/>
        <v>0</v>
      </c>
      <c r="H276" s="66"/>
    </row>
    <row r="277" spans="1:8" x14ac:dyDescent="0.25">
      <c r="A277" s="74"/>
      <c r="B277" s="74"/>
      <c r="C277" s="13"/>
      <c r="D277" s="66"/>
      <c r="E277" s="17"/>
      <c r="F277" s="17"/>
      <c r="G277" s="21">
        <f t="shared" si="4"/>
        <v>0</v>
      </c>
      <c r="H277" s="66"/>
    </row>
    <row r="278" spans="1:8" x14ac:dyDescent="0.25">
      <c r="A278" s="74"/>
      <c r="B278" s="74"/>
      <c r="C278" s="13"/>
      <c r="D278" s="66"/>
      <c r="E278" s="17"/>
      <c r="F278" s="17"/>
      <c r="G278" s="21">
        <f t="shared" si="4"/>
        <v>0</v>
      </c>
      <c r="H278" s="66"/>
    </row>
    <row r="279" spans="1:8" x14ac:dyDescent="0.25">
      <c r="A279" s="74"/>
      <c r="B279" s="74"/>
      <c r="C279" s="13"/>
      <c r="D279" s="66"/>
      <c r="E279" s="17"/>
      <c r="F279" s="17"/>
      <c r="G279" s="21">
        <f t="shared" si="4"/>
        <v>0</v>
      </c>
      <c r="H279" s="66"/>
    </row>
    <row r="280" spans="1:8" x14ac:dyDescent="0.25">
      <c r="A280" s="74"/>
      <c r="B280" s="74"/>
      <c r="C280" s="13"/>
      <c r="D280" s="66"/>
      <c r="E280" s="17"/>
      <c r="F280" s="17"/>
      <c r="G280" s="21">
        <f t="shared" si="4"/>
        <v>0</v>
      </c>
      <c r="H280" s="66"/>
    </row>
    <row r="281" spans="1:8" x14ac:dyDescent="0.25">
      <c r="A281" s="74"/>
      <c r="B281" s="74"/>
      <c r="C281" s="13"/>
      <c r="D281" s="66"/>
      <c r="E281" s="17"/>
      <c r="F281" s="17"/>
      <c r="G281" s="21">
        <f t="shared" si="4"/>
        <v>0</v>
      </c>
      <c r="H281" s="66"/>
    </row>
    <row r="282" spans="1:8" x14ac:dyDescent="0.25">
      <c r="A282" s="74"/>
      <c r="B282" s="74"/>
      <c r="C282" s="13"/>
      <c r="D282" s="66"/>
      <c r="E282" s="17"/>
      <c r="F282" s="17"/>
      <c r="G282" s="21">
        <f t="shared" si="4"/>
        <v>0</v>
      </c>
      <c r="H282" s="66"/>
    </row>
    <row r="283" spans="1:8" x14ac:dyDescent="0.25">
      <c r="A283" s="74"/>
      <c r="B283" s="74"/>
      <c r="C283" s="13"/>
      <c r="D283" s="66"/>
      <c r="E283" s="17"/>
      <c r="F283" s="17"/>
      <c r="G283" s="21">
        <f t="shared" si="4"/>
        <v>0</v>
      </c>
      <c r="H283" s="66"/>
    </row>
    <row r="284" spans="1:8" x14ac:dyDescent="0.25">
      <c r="A284" s="74"/>
      <c r="B284" s="74"/>
      <c r="C284" s="13"/>
      <c r="D284" s="66"/>
      <c r="E284" s="17"/>
      <c r="F284" s="17"/>
      <c r="G284" s="21">
        <f t="shared" si="4"/>
        <v>0</v>
      </c>
      <c r="H284" s="66"/>
    </row>
    <row r="285" spans="1:8" x14ac:dyDescent="0.25">
      <c r="A285" s="74"/>
      <c r="B285" s="74"/>
      <c r="C285" s="13"/>
      <c r="D285" s="66"/>
      <c r="E285" s="17"/>
      <c r="F285" s="17"/>
      <c r="G285" s="21">
        <f t="shared" si="4"/>
        <v>0</v>
      </c>
      <c r="H285" s="66"/>
    </row>
    <row r="286" spans="1:8" x14ac:dyDescent="0.25">
      <c r="A286" s="74"/>
      <c r="B286" s="74"/>
      <c r="C286" s="13"/>
      <c r="D286" s="66"/>
      <c r="E286" s="17"/>
      <c r="F286" s="17"/>
      <c r="G286" s="21">
        <f t="shared" si="4"/>
        <v>0</v>
      </c>
      <c r="H286" s="66"/>
    </row>
    <row r="287" spans="1:8" x14ac:dyDescent="0.25">
      <c r="A287" s="74"/>
      <c r="B287" s="74"/>
      <c r="C287" s="13"/>
      <c r="D287" s="66"/>
      <c r="E287" s="17"/>
      <c r="F287" s="17"/>
      <c r="G287" s="21">
        <f t="shared" si="4"/>
        <v>0</v>
      </c>
      <c r="H287" s="66"/>
    </row>
    <row r="288" spans="1:8" x14ac:dyDescent="0.25">
      <c r="A288" s="74"/>
      <c r="B288" s="74"/>
      <c r="C288" s="13"/>
      <c r="D288" s="66"/>
      <c r="E288" s="17"/>
      <c r="F288" s="17"/>
      <c r="G288" s="21">
        <f t="shared" si="4"/>
        <v>0</v>
      </c>
      <c r="H288" s="66"/>
    </row>
    <row r="289" spans="1:8" x14ac:dyDescent="0.25">
      <c r="A289" s="74"/>
      <c r="B289" s="74"/>
      <c r="C289" s="13"/>
      <c r="D289" s="66"/>
      <c r="E289" s="17"/>
      <c r="F289" s="17"/>
      <c r="G289" s="21">
        <f t="shared" si="4"/>
        <v>0</v>
      </c>
      <c r="H289" s="66"/>
    </row>
    <row r="290" spans="1:8" x14ac:dyDescent="0.25">
      <c r="A290" s="74"/>
      <c r="B290" s="74"/>
      <c r="C290" s="13"/>
      <c r="D290" s="66"/>
      <c r="E290" s="17"/>
      <c r="F290" s="17"/>
      <c r="G290" s="21">
        <f t="shared" si="4"/>
        <v>0</v>
      </c>
      <c r="H290" s="66"/>
    </row>
    <row r="291" spans="1:8" x14ac:dyDescent="0.25">
      <c r="A291" s="74"/>
      <c r="B291" s="74"/>
      <c r="C291" s="13"/>
      <c r="D291" s="66"/>
      <c r="E291" s="17"/>
      <c r="F291" s="17"/>
      <c r="G291" s="21">
        <f t="shared" si="4"/>
        <v>0</v>
      </c>
      <c r="H291" s="66"/>
    </row>
    <row r="292" spans="1:8" x14ac:dyDescent="0.25">
      <c r="A292" s="74"/>
      <c r="B292" s="74"/>
      <c r="C292" s="13"/>
      <c r="D292" s="66"/>
      <c r="E292" s="17"/>
      <c r="F292" s="17"/>
      <c r="G292" s="21">
        <f t="shared" si="4"/>
        <v>0</v>
      </c>
      <c r="H292" s="66"/>
    </row>
    <row r="293" spans="1:8" x14ac:dyDescent="0.25">
      <c r="A293" s="74"/>
      <c r="B293" s="74"/>
      <c r="C293" s="13"/>
      <c r="D293" s="66"/>
      <c r="E293" s="17"/>
      <c r="F293" s="17"/>
      <c r="G293" s="21">
        <f t="shared" si="4"/>
        <v>0</v>
      </c>
      <c r="H293" s="66"/>
    </row>
    <row r="294" spans="1:8" x14ac:dyDescent="0.25">
      <c r="A294" s="74"/>
      <c r="B294" s="74"/>
      <c r="C294" s="13"/>
      <c r="D294" s="66"/>
      <c r="E294" s="17"/>
      <c r="F294" s="17"/>
      <c r="G294" s="21">
        <f t="shared" si="4"/>
        <v>0</v>
      </c>
      <c r="H294" s="66"/>
    </row>
    <row r="295" spans="1:8" x14ac:dyDescent="0.25">
      <c r="A295" s="74"/>
      <c r="B295" s="74"/>
      <c r="C295" s="13"/>
      <c r="D295" s="66"/>
      <c r="E295" s="17"/>
      <c r="F295" s="17"/>
      <c r="G295" s="21">
        <f t="shared" si="4"/>
        <v>0</v>
      </c>
      <c r="H295" s="66"/>
    </row>
    <row r="296" spans="1:8" x14ac:dyDescent="0.25">
      <c r="A296" s="74"/>
      <c r="B296" s="74"/>
      <c r="C296" s="13"/>
      <c r="D296" s="66"/>
      <c r="E296" s="17"/>
      <c r="F296" s="17"/>
      <c r="G296" s="21">
        <f t="shared" si="4"/>
        <v>0</v>
      </c>
      <c r="H296" s="66"/>
    </row>
    <row r="297" spans="1:8" x14ac:dyDescent="0.25">
      <c r="A297" s="74"/>
      <c r="B297" s="74"/>
      <c r="C297" s="13"/>
      <c r="D297" s="66"/>
      <c r="E297" s="17"/>
      <c r="F297" s="17"/>
      <c r="G297" s="21">
        <f t="shared" si="4"/>
        <v>0</v>
      </c>
      <c r="H297" s="66"/>
    </row>
    <row r="298" spans="1:8" x14ac:dyDescent="0.25">
      <c r="A298" s="74"/>
      <c r="B298" s="74"/>
      <c r="C298" s="13"/>
      <c r="D298" s="66"/>
      <c r="E298" s="17"/>
      <c r="F298" s="17"/>
      <c r="G298" s="21">
        <f t="shared" si="4"/>
        <v>0</v>
      </c>
      <c r="H298" s="66"/>
    </row>
    <row r="299" spans="1:8" x14ac:dyDescent="0.25">
      <c r="A299" s="74"/>
      <c r="B299" s="74"/>
      <c r="C299" s="13"/>
      <c r="D299" s="66"/>
      <c r="E299" s="17"/>
      <c r="F299" s="17"/>
      <c r="G299" s="21">
        <f>G298+E299-F299</f>
        <v>0</v>
      </c>
      <c r="H299" s="66"/>
    </row>
    <row r="300" spans="1:8" ht="12" thickBot="1" x14ac:dyDescent="0.3">
      <c r="A300" s="73"/>
      <c r="B300" s="73"/>
      <c r="C300" s="19"/>
      <c r="D300" s="64"/>
      <c r="E300" s="18"/>
      <c r="F300" s="18"/>
      <c r="G300" s="22">
        <f>G299+E300-F300</f>
        <v>0</v>
      </c>
      <c r="H300" s="64"/>
    </row>
  </sheetData>
  <sheetProtection algorithmName="SHA-512" hashValue="JekboJ5x9kXdF6WUBDguK1gsP5T43No/22ctexreS2PVhYDqxT6/uNTMVuwGk2rmpTsPvWtvW4z5bLaTbxOSYg==" saltValue="9qnueDRPT1nu5l+WJnUKLA==" spinCount="100000" sheet="1" objects="1" scenarios="1" autoFilter="0"/>
  <autoFilter ref="A1:H300" xr:uid="{00000000-0009-0000-0000-000006000000}"/>
  <printOptions horizontalCentered="1"/>
  <pageMargins left="0.19685039370078741" right="0.19685039370078741" top="1.1811023622047245" bottom="0.19685039370078741" header="0" footer="0"/>
  <pageSetup orientation="portrait" r:id="rId1"/>
  <headerFooter>
    <oddHeader>&amp;L&amp;G&amp;C&amp;"Malgun Gothic,Negrita"&amp;8&amp;K00-044
&amp;F      
&amp;A&amp;R&amp;"Malgun Gothic,Negrita"&amp;8&amp;K00-044
ESTADO DE CUENTA BANCARIO
FR0110A v1.1
Pág. &amp;P de &amp;N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5"/>
  <dimension ref="A1:H300"/>
  <sheetViews>
    <sheetView showGridLines="0" zoomScaleNormal="100" workbookViewId="0">
      <selection activeCell="B3" sqref="B3:F299"/>
    </sheetView>
  </sheetViews>
  <sheetFormatPr baseColWidth="10" defaultColWidth="9.140625" defaultRowHeight="11.25" x14ac:dyDescent="0.25"/>
  <cols>
    <col min="1" max="2" width="6.7109375" style="1" customWidth="1"/>
    <col min="3" max="3" width="9.7109375" style="1" customWidth="1"/>
    <col min="4" max="4" width="30.7109375" style="1" customWidth="1"/>
    <col min="5" max="7" width="9.7109375" style="1" customWidth="1"/>
    <col min="8" max="8" width="19.7109375" style="1" customWidth="1"/>
    <col min="9" max="69" width="1.85546875" style="1" customWidth="1"/>
    <col min="70" max="16384" width="9.140625" style="1"/>
  </cols>
  <sheetData>
    <row r="1" spans="1:8" ht="12" thickBot="1" x14ac:dyDescent="0.3">
      <c r="A1" s="15" t="s">
        <v>361</v>
      </c>
      <c r="B1" s="15" t="s">
        <v>611</v>
      </c>
      <c r="C1" s="15" t="s">
        <v>612</v>
      </c>
      <c r="D1" s="15" t="s">
        <v>613</v>
      </c>
      <c r="E1" s="15" t="s">
        <v>614</v>
      </c>
      <c r="F1" s="15" t="s">
        <v>615</v>
      </c>
      <c r="G1" s="15" t="s">
        <v>413</v>
      </c>
      <c r="H1" s="15" t="s">
        <v>616</v>
      </c>
    </row>
    <row r="2" spans="1:8" x14ac:dyDescent="0.25">
      <c r="A2" s="75"/>
      <c r="B2" s="75"/>
      <c r="C2" s="7"/>
      <c r="D2" s="37" t="s">
        <v>617</v>
      </c>
      <c r="E2" s="35">
        <f>'BANCO FEB'!G220</f>
        <v>0</v>
      </c>
      <c r="F2" s="16"/>
      <c r="G2" s="20">
        <f>E2</f>
        <v>0</v>
      </c>
      <c r="H2" s="69"/>
    </row>
    <row r="3" spans="1:8" x14ac:dyDescent="0.25">
      <c r="A3" s="74"/>
      <c r="B3" s="74"/>
      <c r="C3" s="13"/>
      <c r="D3" s="66"/>
      <c r="E3" s="17"/>
      <c r="F3" s="39"/>
      <c r="G3" s="21">
        <f>G2+E3-F3</f>
        <v>0</v>
      </c>
      <c r="H3" s="66"/>
    </row>
    <row r="4" spans="1:8" x14ac:dyDescent="0.25">
      <c r="A4" s="74"/>
      <c r="B4" s="74"/>
      <c r="C4" s="13"/>
      <c r="D4" s="66"/>
      <c r="E4" s="17"/>
      <c r="F4" s="39"/>
      <c r="G4" s="21">
        <f>G3+E4-F4</f>
        <v>0</v>
      </c>
      <c r="H4" s="66"/>
    </row>
    <row r="5" spans="1:8" x14ac:dyDescent="0.25">
      <c r="A5" s="74"/>
      <c r="B5" s="74"/>
      <c r="C5" s="13"/>
      <c r="D5" s="66"/>
      <c r="E5" s="17"/>
      <c r="F5" s="39"/>
      <c r="G5" s="21">
        <f>G4+E5-F5</f>
        <v>0</v>
      </c>
      <c r="H5" s="66"/>
    </row>
    <row r="6" spans="1:8" x14ac:dyDescent="0.25">
      <c r="A6" s="74"/>
      <c r="B6" s="74"/>
      <c r="C6" s="13"/>
      <c r="D6" s="66"/>
      <c r="E6" s="17"/>
      <c r="F6" s="39"/>
      <c r="G6" s="21">
        <f t="shared" ref="G6:G69" si="0">G5+E6-F6</f>
        <v>0</v>
      </c>
      <c r="H6" s="66"/>
    </row>
    <row r="7" spans="1:8" x14ac:dyDescent="0.25">
      <c r="A7" s="74"/>
      <c r="B7" s="74"/>
      <c r="C7" s="13"/>
      <c r="D7" s="66"/>
      <c r="E7" s="39"/>
      <c r="F7" s="17"/>
      <c r="G7" s="21">
        <f t="shared" si="0"/>
        <v>0</v>
      </c>
      <c r="H7" s="66"/>
    </row>
    <row r="8" spans="1:8" x14ac:dyDescent="0.25">
      <c r="A8" s="74"/>
      <c r="B8" s="74"/>
      <c r="C8" s="13"/>
      <c r="D8" s="66"/>
      <c r="E8" s="39"/>
      <c r="F8" s="17"/>
      <c r="G8" s="21">
        <f t="shared" si="0"/>
        <v>0</v>
      </c>
      <c r="H8" s="66"/>
    </row>
    <row r="9" spans="1:8" x14ac:dyDescent="0.25">
      <c r="A9" s="74"/>
      <c r="B9" s="74"/>
      <c r="C9" s="13"/>
      <c r="D9" s="66"/>
      <c r="E9" s="39"/>
      <c r="F9" s="17"/>
      <c r="G9" s="21">
        <f t="shared" si="0"/>
        <v>0</v>
      </c>
      <c r="H9" s="66"/>
    </row>
    <row r="10" spans="1:8" x14ac:dyDescent="0.25">
      <c r="A10" s="74"/>
      <c r="B10" s="74"/>
      <c r="C10" s="13"/>
      <c r="D10" s="66"/>
      <c r="E10" s="39"/>
      <c r="F10" s="17"/>
      <c r="G10" s="21">
        <f t="shared" si="0"/>
        <v>0</v>
      </c>
      <c r="H10" s="66"/>
    </row>
    <row r="11" spans="1:8" x14ac:dyDescent="0.25">
      <c r="A11" s="74"/>
      <c r="B11" s="74"/>
      <c r="C11" s="13"/>
      <c r="D11" s="66"/>
      <c r="E11" s="39"/>
      <c r="F11" s="17"/>
      <c r="G11" s="21">
        <f t="shared" si="0"/>
        <v>0</v>
      </c>
      <c r="H11" s="66"/>
    </row>
    <row r="12" spans="1:8" x14ac:dyDescent="0.25">
      <c r="A12" s="74"/>
      <c r="B12" s="74"/>
      <c r="C12" s="13"/>
      <c r="D12" s="66"/>
      <c r="E12" s="39"/>
      <c r="F12" s="17"/>
      <c r="G12" s="21">
        <f t="shared" si="0"/>
        <v>0</v>
      </c>
      <c r="H12" s="66"/>
    </row>
    <row r="13" spans="1:8" x14ac:dyDescent="0.25">
      <c r="A13" s="74"/>
      <c r="B13" s="74"/>
      <c r="C13" s="13"/>
      <c r="D13" s="66"/>
      <c r="E13" s="17"/>
      <c r="F13" s="39"/>
      <c r="G13" s="21">
        <f t="shared" si="0"/>
        <v>0</v>
      </c>
      <c r="H13" s="66"/>
    </row>
    <row r="14" spans="1:8" x14ac:dyDescent="0.25">
      <c r="A14" s="74"/>
      <c r="B14" s="74"/>
      <c r="C14" s="13"/>
      <c r="D14" s="66"/>
      <c r="E14" s="17"/>
      <c r="F14" s="39"/>
      <c r="G14" s="21">
        <f t="shared" si="0"/>
        <v>0</v>
      </c>
      <c r="H14" s="66"/>
    </row>
    <row r="15" spans="1:8" x14ac:dyDescent="0.25">
      <c r="A15" s="74"/>
      <c r="B15" s="74"/>
      <c r="C15" s="13"/>
      <c r="D15" s="66"/>
      <c r="E15" s="39"/>
      <c r="F15" s="17"/>
      <c r="G15" s="21">
        <f t="shared" si="0"/>
        <v>0</v>
      </c>
      <c r="H15" s="66"/>
    </row>
    <row r="16" spans="1:8" x14ac:dyDescent="0.25">
      <c r="A16" s="74"/>
      <c r="B16" s="74"/>
      <c r="C16" s="13"/>
      <c r="D16" s="66"/>
      <c r="E16" s="39"/>
      <c r="F16" s="17"/>
      <c r="G16" s="21">
        <f t="shared" si="0"/>
        <v>0</v>
      </c>
      <c r="H16" s="66"/>
    </row>
    <row r="17" spans="1:8" x14ac:dyDescent="0.25">
      <c r="A17" s="74"/>
      <c r="B17" s="74"/>
      <c r="C17" s="13"/>
      <c r="D17" s="66"/>
      <c r="E17" s="39"/>
      <c r="F17" s="17"/>
      <c r="G17" s="21">
        <f t="shared" si="0"/>
        <v>0</v>
      </c>
      <c r="H17" s="66"/>
    </row>
    <row r="18" spans="1:8" x14ac:dyDescent="0.25">
      <c r="A18" s="74"/>
      <c r="B18" s="74"/>
      <c r="C18" s="13"/>
      <c r="D18" s="66"/>
      <c r="E18" s="39"/>
      <c r="F18" s="17"/>
      <c r="G18" s="21">
        <f t="shared" si="0"/>
        <v>0</v>
      </c>
      <c r="H18" s="66"/>
    </row>
    <row r="19" spans="1:8" x14ac:dyDescent="0.25">
      <c r="A19" s="74"/>
      <c r="B19" s="74"/>
      <c r="C19" s="13"/>
      <c r="D19" s="66"/>
      <c r="E19" s="39"/>
      <c r="F19" s="17"/>
      <c r="G19" s="21">
        <f t="shared" si="0"/>
        <v>0</v>
      </c>
      <c r="H19" s="66"/>
    </row>
    <row r="20" spans="1:8" x14ac:dyDescent="0.25">
      <c r="A20" s="74"/>
      <c r="B20" s="74"/>
      <c r="C20" s="13"/>
      <c r="D20" s="66"/>
      <c r="E20" s="17"/>
      <c r="F20" s="39"/>
      <c r="G20" s="21">
        <f t="shared" si="0"/>
        <v>0</v>
      </c>
      <c r="H20" s="66"/>
    </row>
    <row r="21" spans="1:8" x14ac:dyDescent="0.25">
      <c r="A21" s="74"/>
      <c r="B21" s="74"/>
      <c r="C21" s="13"/>
      <c r="D21" s="66"/>
      <c r="E21" s="17"/>
      <c r="F21" s="39"/>
      <c r="G21" s="21">
        <f t="shared" si="0"/>
        <v>0</v>
      </c>
      <c r="H21" s="66"/>
    </row>
    <row r="22" spans="1:8" x14ac:dyDescent="0.25">
      <c r="A22" s="74"/>
      <c r="B22" s="74"/>
      <c r="C22" s="13"/>
      <c r="D22" s="66"/>
      <c r="E22" s="17"/>
      <c r="F22" s="39"/>
      <c r="G22" s="21">
        <f t="shared" si="0"/>
        <v>0</v>
      </c>
      <c r="H22" s="66"/>
    </row>
    <row r="23" spans="1:8" x14ac:dyDescent="0.25">
      <c r="A23" s="74"/>
      <c r="B23" s="74"/>
      <c r="C23" s="13"/>
      <c r="D23" s="66"/>
      <c r="E23" s="39"/>
      <c r="F23" s="17"/>
      <c r="G23" s="21">
        <f t="shared" si="0"/>
        <v>0</v>
      </c>
      <c r="H23" s="66"/>
    </row>
    <row r="24" spans="1:8" x14ac:dyDescent="0.25">
      <c r="A24" s="74"/>
      <c r="B24" s="74"/>
      <c r="C24" s="13"/>
      <c r="D24" s="66"/>
      <c r="E24" s="39"/>
      <c r="F24" s="17"/>
      <c r="G24" s="21">
        <f t="shared" si="0"/>
        <v>0</v>
      </c>
      <c r="H24" s="66"/>
    </row>
    <row r="25" spans="1:8" x14ac:dyDescent="0.25">
      <c r="A25" s="74"/>
      <c r="B25" s="74"/>
      <c r="C25" s="13"/>
      <c r="D25" s="66"/>
      <c r="E25" s="39"/>
      <c r="F25" s="17"/>
      <c r="G25" s="21">
        <f t="shared" si="0"/>
        <v>0</v>
      </c>
      <c r="H25" s="66"/>
    </row>
    <row r="26" spans="1:8" x14ac:dyDescent="0.25">
      <c r="A26" s="74"/>
      <c r="B26" s="74"/>
      <c r="C26" s="13"/>
      <c r="D26" s="66"/>
      <c r="E26" s="39"/>
      <c r="F26" s="17"/>
      <c r="G26" s="21">
        <f t="shared" si="0"/>
        <v>0</v>
      </c>
      <c r="H26" s="66"/>
    </row>
    <row r="27" spans="1:8" x14ac:dyDescent="0.25">
      <c r="A27" s="74"/>
      <c r="B27" s="74"/>
      <c r="C27" s="13"/>
      <c r="D27" s="66"/>
      <c r="E27" s="39"/>
      <c r="F27" s="17"/>
      <c r="G27" s="21">
        <f t="shared" si="0"/>
        <v>0</v>
      </c>
      <c r="H27" s="66"/>
    </row>
    <row r="28" spans="1:8" x14ac:dyDescent="0.25">
      <c r="A28" s="74"/>
      <c r="B28" s="74"/>
      <c r="C28" s="13"/>
      <c r="D28" s="66"/>
      <c r="E28" s="39"/>
      <c r="F28" s="17"/>
      <c r="G28" s="21">
        <f t="shared" si="0"/>
        <v>0</v>
      </c>
      <c r="H28" s="66"/>
    </row>
    <row r="29" spans="1:8" x14ac:dyDescent="0.25">
      <c r="A29" s="74"/>
      <c r="B29" s="74"/>
      <c r="C29" s="13"/>
      <c r="D29" s="66"/>
      <c r="E29" s="39"/>
      <c r="F29" s="17"/>
      <c r="G29" s="21">
        <f t="shared" si="0"/>
        <v>0</v>
      </c>
      <c r="H29" s="66"/>
    </row>
    <row r="30" spans="1:8" x14ac:dyDescent="0.25">
      <c r="A30" s="74"/>
      <c r="B30" s="74"/>
      <c r="C30" s="13"/>
      <c r="D30" s="66"/>
      <c r="E30" s="39"/>
      <c r="F30" s="17"/>
      <c r="G30" s="21">
        <f t="shared" si="0"/>
        <v>0</v>
      </c>
      <c r="H30" s="66"/>
    </row>
    <row r="31" spans="1:8" x14ac:dyDescent="0.25">
      <c r="A31" s="74"/>
      <c r="B31" s="74"/>
      <c r="C31" s="13"/>
      <c r="D31" s="66"/>
      <c r="E31" s="39"/>
      <c r="F31" s="17"/>
      <c r="G31" s="21">
        <f t="shared" si="0"/>
        <v>0</v>
      </c>
      <c r="H31" s="66"/>
    </row>
    <row r="32" spans="1:8" x14ac:dyDescent="0.25">
      <c r="A32" s="74"/>
      <c r="B32" s="74"/>
      <c r="C32" s="13"/>
      <c r="D32" s="66"/>
      <c r="E32" s="39"/>
      <c r="F32" s="17"/>
      <c r="G32" s="21">
        <f t="shared" si="0"/>
        <v>0</v>
      </c>
      <c r="H32" s="66"/>
    </row>
    <row r="33" spans="1:8" x14ac:dyDescent="0.25">
      <c r="A33" s="74"/>
      <c r="B33" s="74"/>
      <c r="C33" s="13"/>
      <c r="D33" s="66"/>
      <c r="E33" s="39"/>
      <c r="F33" s="17"/>
      <c r="G33" s="21">
        <f t="shared" si="0"/>
        <v>0</v>
      </c>
      <c r="H33" s="66"/>
    </row>
    <row r="34" spans="1:8" x14ac:dyDescent="0.25">
      <c r="A34" s="74"/>
      <c r="B34" s="74"/>
      <c r="C34" s="13"/>
      <c r="D34" s="66"/>
      <c r="E34" s="39"/>
      <c r="F34" s="17"/>
      <c r="G34" s="21">
        <f t="shared" si="0"/>
        <v>0</v>
      </c>
      <c r="H34" s="66"/>
    </row>
    <row r="35" spans="1:8" x14ac:dyDescent="0.25">
      <c r="A35" s="74"/>
      <c r="B35" s="74"/>
      <c r="C35" s="13"/>
      <c r="D35" s="66"/>
      <c r="E35" s="39"/>
      <c r="F35" s="17"/>
      <c r="G35" s="21">
        <f t="shared" si="0"/>
        <v>0</v>
      </c>
      <c r="H35" s="66"/>
    </row>
    <row r="36" spans="1:8" x14ac:dyDescent="0.25">
      <c r="A36" s="74"/>
      <c r="B36" s="74"/>
      <c r="C36" s="13"/>
      <c r="D36" s="66"/>
      <c r="E36" s="39"/>
      <c r="F36" s="17"/>
      <c r="G36" s="21">
        <f t="shared" si="0"/>
        <v>0</v>
      </c>
      <c r="H36" s="66"/>
    </row>
    <row r="37" spans="1:8" x14ac:dyDescent="0.25">
      <c r="A37" s="74"/>
      <c r="B37" s="74"/>
      <c r="C37" s="13"/>
      <c r="D37" s="66"/>
      <c r="E37" s="39"/>
      <c r="F37" s="17"/>
      <c r="G37" s="21">
        <f t="shared" si="0"/>
        <v>0</v>
      </c>
      <c r="H37" s="66"/>
    </row>
    <row r="38" spans="1:8" x14ac:dyDescent="0.25">
      <c r="A38" s="74"/>
      <c r="B38" s="74"/>
      <c r="C38" s="13"/>
      <c r="D38" s="66"/>
      <c r="E38" s="39"/>
      <c r="F38" s="17"/>
      <c r="G38" s="21">
        <f t="shared" si="0"/>
        <v>0</v>
      </c>
      <c r="H38" s="66"/>
    </row>
    <row r="39" spans="1:8" x14ac:dyDescent="0.25">
      <c r="A39" s="74"/>
      <c r="B39" s="74"/>
      <c r="C39" s="13"/>
      <c r="D39" s="66"/>
      <c r="E39" s="39"/>
      <c r="F39" s="17"/>
      <c r="G39" s="21">
        <f t="shared" si="0"/>
        <v>0</v>
      </c>
      <c r="H39" s="66"/>
    </row>
    <row r="40" spans="1:8" x14ac:dyDescent="0.25">
      <c r="A40" s="74"/>
      <c r="B40" s="74"/>
      <c r="C40" s="13"/>
      <c r="D40" s="66"/>
      <c r="E40" s="39"/>
      <c r="F40" s="17"/>
      <c r="G40" s="21">
        <f t="shared" si="0"/>
        <v>0</v>
      </c>
      <c r="H40" s="66"/>
    </row>
    <row r="41" spans="1:8" x14ac:dyDescent="0.25">
      <c r="A41" s="74"/>
      <c r="B41" s="74"/>
      <c r="C41" s="13"/>
      <c r="D41" s="66"/>
      <c r="E41" s="39"/>
      <c r="F41" s="17"/>
      <c r="G41" s="21">
        <f t="shared" si="0"/>
        <v>0</v>
      </c>
      <c r="H41" s="66"/>
    </row>
    <row r="42" spans="1:8" x14ac:dyDescent="0.25">
      <c r="A42" s="74"/>
      <c r="B42" s="74"/>
      <c r="C42" s="13"/>
      <c r="D42" s="66"/>
      <c r="E42" s="39"/>
      <c r="F42" s="17"/>
      <c r="G42" s="21">
        <f t="shared" si="0"/>
        <v>0</v>
      </c>
      <c r="H42" s="66"/>
    </row>
    <row r="43" spans="1:8" x14ac:dyDescent="0.25">
      <c r="A43" s="74"/>
      <c r="B43" s="74"/>
      <c r="C43" s="13"/>
      <c r="D43" s="66"/>
      <c r="E43" s="39"/>
      <c r="F43" s="17"/>
      <c r="G43" s="21">
        <f t="shared" si="0"/>
        <v>0</v>
      </c>
      <c r="H43" s="66"/>
    </row>
    <row r="44" spans="1:8" x14ac:dyDescent="0.25">
      <c r="A44" s="74"/>
      <c r="B44" s="74"/>
      <c r="C44" s="13"/>
      <c r="D44" s="66"/>
      <c r="E44" s="39"/>
      <c r="F44" s="17"/>
      <c r="G44" s="21">
        <f t="shared" si="0"/>
        <v>0</v>
      </c>
      <c r="H44" s="66"/>
    </row>
    <row r="45" spans="1:8" x14ac:dyDescent="0.25">
      <c r="A45" s="74"/>
      <c r="B45" s="74"/>
      <c r="C45" s="13"/>
      <c r="D45" s="66"/>
      <c r="E45" s="39"/>
      <c r="F45" s="17"/>
      <c r="G45" s="21">
        <f t="shared" si="0"/>
        <v>0</v>
      </c>
      <c r="H45" s="66"/>
    </row>
    <row r="46" spans="1:8" x14ac:dyDescent="0.25">
      <c r="A46" s="74"/>
      <c r="B46" s="74"/>
      <c r="C46" s="13"/>
      <c r="D46" s="66"/>
      <c r="E46" s="39"/>
      <c r="F46" s="17"/>
      <c r="G46" s="21">
        <f t="shared" si="0"/>
        <v>0</v>
      </c>
      <c r="H46" s="66"/>
    </row>
    <row r="47" spans="1:8" x14ac:dyDescent="0.25">
      <c r="A47" s="74"/>
      <c r="B47" s="74"/>
      <c r="C47" s="13"/>
      <c r="D47" s="66"/>
      <c r="E47" s="39"/>
      <c r="F47" s="17"/>
      <c r="G47" s="21">
        <f t="shared" si="0"/>
        <v>0</v>
      </c>
      <c r="H47" s="66"/>
    </row>
    <row r="48" spans="1:8" x14ac:dyDescent="0.25">
      <c r="A48" s="74"/>
      <c r="B48" s="74"/>
      <c r="C48" s="13"/>
      <c r="D48" s="66"/>
      <c r="E48" s="39"/>
      <c r="F48" s="17"/>
      <c r="G48" s="21">
        <f t="shared" si="0"/>
        <v>0</v>
      </c>
      <c r="H48" s="66"/>
    </row>
    <row r="49" spans="1:8" x14ac:dyDescent="0.25">
      <c r="A49" s="74"/>
      <c r="B49" s="74"/>
      <c r="C49" s="13"/>
      <c r="D49" s="66"/>
      <c r="E49" s="39"/>
      <c r="F49" s="17"/>
      <c r="G49" s="21">
        <f t="shared" si="0"/>
        <v>0</v>
      </c>
      <c r="H49" s="66"/>
    </row>
    <row r="50" spans="1:8" x14ac:dyDescent="0.25">
      <c r="A50" s="74"/>
      <c r="B50" s="74"/>
      <c r="C50" s="13"/>
      <c r="D50" s="66"/>
      <c r="E50" s="39"/>
      <c r="F50" s="17"/>
      <c r="G50" s="21">
        <f t="shared" si="0"/>
        <v>0</v>
      </c>
      <c r="H50" s="66"/>
    </row>
    <row r="51" spans="1:8" x14ac:dyDescent="0.25">
      <c r="A51" s="74"/>
      <c r="B51" s="74"/>
      <c r="C51" s="13"/>
      <c r="D51" s="66"/>
      <c r="E51" s="39"/>
      <c r="F51" s="17"/>
      <c r="G51" s="21">
        <f t="shared" si="0"/>
        <v>0</v>
      </c>
      <c r="H51" s="66"/>
    </row>
    <row r="52" spans="1:8" x14ac:dyDescent="0.25">
      <c r="A52" s="74"/>
      <c r="B52" s="74"/>
      <c r="C52" s="13"/>
      <c r="D52" s="66"/>
      <c r="E52" s="39"/>
      <c r="F52" s="17"/>
      <c r="G52" s="21">
        <f t="shared" si="0"/>
        <v>0</v>
      </c>
      <c r="H52" s="66"/>
    </row>
    <row r="53" spans="1:8" x14ac:dyDescent="0.25">
      <c r="A53" s="74"/>
      <c r="B53" s="74"/>
      <c r="C53" s="13"/>
      <c r="D53" s="66"/>
      <c r="E53" s="39"/>
      <c r="F53" s="17"/>
      <c r="G53" s="21">
        <f t="shared" si="0"/>
        <v>0</v>
      </c>
      <c r="H53" s="66"/>
    </row>
    <row r="54" spans="1:8" x14ac:dyDescent="0.25">
      <c r="A54" s="74"/>
      <c r="B54" s="74"/>
      <c r="C54" s="13"/>
      <c r="D54" s="66"/>
      <c r="E54" s="39"/>
      <c r="F54" s="17"/>
      <c r="G54" s="21">
        <f t="shared" si="0"/>
        <v>0</v>
      </c>
      <c r="H54" s="66"/>
    </row>
    <row r="55" spans="1:8" x14ac:dyDescent="0.25">
      <c r="A55" s="74"/>
      <c r="B55" s="74"/>
      <c r="C55" s="13"/>
      <c r="D55" s="66"/>
      <c r="E55" s="39"/>
      <c r="F55" s="17"/>
      <c r="G55" s="21">
        <f t="shared" si="0"/>
        <v>0</v>
      </c>
      <c r="H55" s="66"/>
    </row>
    <row r="56" spans="1:8" x14ac:dyDescent="0.25">
      <c r="A56" s="74"/>
      <c r="B56" s="74"/>
      <c r="C56" s="13"/>
      <c r="D56" s="66"/>
      <c r="E56" s="39"/>
      <c r="F56" s="17"/>
      <c r="G56" s="21">
        <f t="shared" si="0"/>
        <v>0</v>
      </c>
      <c r="H56" s="66"/>
    </row>
    <row r="57" spans="1:8" x14ac:dyDescent="0.25">
      <c r="A57" s="74"/>
      <c r="B57" s="74"/>
      <c r="C57" s="13"/>
      <c r="D57" s="66"/>
      <c r="E57" s="17"/>
      <c r="F57" s="39"/>
      <c r="G57" s="21">
        <f t="shared" si="0"/>
        <v>0</v>
      </c>
      <c r="H57" s="66"/>
    </row>
    <row r="58" spans="1:8" x14ac:dyDescent="0.25">
      <c r="A58" s="74"/>
      <c r="B58" s="74"/>
      <c r="C58" s="13"/>
      <c r="D58" s="66"/>
      <c r="E58" s="39"/>
      <c r="F58" s="17"/>
      <c r="G58" s="21">
        <f t="shared" si="0"/>
        <v>0</v>
      </c>
      <c r="H58" s="66"/>
    </row>
    <row r="59" spans="1:8" x14ac:dyDescent="0.25">
      <c r="A59" s="74"/>
      <c r="B59" s="74"/>
      <c r="C59" s="13"/>
      <c r="D59" s="66"/>
      <c r="E59" s="39"/>
      <c r="F59" s="17"/>
      <c r="G59" s="21">
        <f t="shared" si="0"/>
        <v>0</v>
      </c>
      <c r="H59" s="66"/>
    </row>
    <row r="60" spans="1:8" x14ac:dyDescent="0.25">
      <c r="A60" s="74"/>
      <c r="B60" s="74"/>
      <c r="C60" s="13"/>
      <c r="D60" s="66"/>
      <c r="E60" s="39"/>
      <c r="F60" s="17"/>
      <c r="G60" s="21">
        <f t="shared" si="0"/>
        <v>0</v>
      </c>
      <c r="H60" s="66"/>
    </row>
    <row r="61" spans="1:8" x14ac:dyDescent="0.25">
      <c r="A61" s="74"/>
      <c r="B61" s="74"/>
      <c r="C61" s="13"/>
      <c r="D61" s="66"/>
      <c r="E61" s="39"/>
      <c r="F61" s="17"/>
      <c r="G61" s="21">
        <f t="shared" si="0"/>
        <v>0</v>
      </c>
      <c r="H61" s="66"/>
    </row>
    <row r="62" spans="1:8" x14ac:dyDescent="0.25">
      <c r="A62" s="74"/>
      <c r="B62" s="74"/>
      <c r="C62" s="13"/>
      <c r="D62" s="66"/>
      <c r="E62" s="39"/>
      <c r="F62" s="17"/>
      <c r="G62" s="21">
        <f t="shared" si="0"/>
        <v>0</v>
      </c>
      <c r="H62" s="66"/>
    </row>
    <row r="63" spans="1:8" x14ac:dyDescent="0.25">
      <c r="A63" s="74"/>
      <c r="B63" s="74"/>
      <c r="C63" s="13"/>
      <c r="D63" s="66"/>
      <c r="E63" s="39"/>
      <c r="F63" s="17"/>
      <c r="G63" s="21">
        <f t="shared" si="0"/>
        <v>0</v>
      </c>
      <c r="H63" s="66"/>
    </row>
    <row r="64" spans="1:8" x14ac:dyDescent="0.25">
      <c r="A64" s="74"/>
      <c r="B64" s="74"/>
      <c r="C64" s="13"/>
      <c r="D64" s="66"/>
      <c r="E64" s="39"/>
      <c r="F64" s="17"/>
      <c r="G64" s="21">
        <f t="shared" si="0"/>
        <v>0</v>
      </c>
      <c r="H64" s="66"/>
    </row>
    <row r="65" spans="1:8" x14ac:dyDescent="0.25">
      <c r="A65" s="74"/>
      <c r="B65" s="74"/>
      <c r="C65" s="13"/>
      <c r="D65" s="66"/>
      <c r="E65" s="39"/>
      <c r="F65" s="17"/>
      <c r="G65" s="21">
        <f t="shared" si="0"/>
        <v>0</v>
      </c>
      <c r="H65" s="66"/>
    </row>
    <row r="66" spans="1:8" x14ac:dyDescent="0.25">
      <c r="A66" s="74"/>
      <c r="B66" s="74"/>
      <c r="C66" s="13"/>
      <c r="D66" s="66"/>
      <c r="E66" s="39"/>
      <c r="F66" s="17"/>
      <c r="G66" s="21">
        <f t="shared" si="0"/>
        <v>0</v>
      </c>
      <c r="H66" s="66"/>
    </row>
    <row r="67" spans="1:8" x14ac:dyDescent="0.25">
      <c r="A67" s="74"/>
      <c r="B67" s="74"/>
      <c r="C67" s="13"/>
      <c r="D67" s="66"/>
      <c r="E67" s="39"/>
      <c r="F67" s="17"/>
      <c r="G67" s="21">
        <f t="shared" si="0"/>
        <v>0</v>
      </c>
      <c r="H67" s="66"/>
    </row>
    <row r="68" spans="1:8" x14ac:dyDescent="0.25">
      <c r="A68" s="74"/>
      <c r="B68" s="74"/>
      <c r="C68" s="13"/>
      <c r="D68" s="66"/>
      <c r="E68" s="39"/>
      <c r="F68" s="17"/>
      <c r="G68" s="21">
        <f t="shared" si="0"/>
        <v>0</v>
      </c>
      <c r="H68" s="66"/>
    </row>
    <row r="69" spans="1:8" x14ac:dyDescent="0.25">
      <c r="A69" s="74"/>
      <c r="B69" s="74"/>
      <c r="C69" s="13"/>
      <c r="D69" s="66"/>
      <c r="E69" s="39"/>
      <c r="F69" s="17"/>
      <c r="G69" s="21">
        <f t="shared" si="0"/>
        <v>0</v>
      </c>
      <c r="H69" s="66"/>
    </row>
    <row r="70" spans="1:8" x14ac:dyDescent="0.25">
      <c r="A70" s="74"/>
      <c r="B70" s="74"/>
      <c r="C70" s="13"/>
      <c r="D70" s="66"/>
      <c r="E70" s="39"/>
      <c r="F70" s="17"/>
      <c r="G70" s="21">
        <f t="shared" ref="G70:G133" si="1">G69+E70-F70</f>
        <v>0</v>
      </c>
      <c r="H70" s="66"/>
    </row>
    <row r="71" spans="1:8" x14ac:dyDescent="0.25">
      <c r="A71" s="74"/>
      <c r="B71" s="74"/>
      <c r="C71" s="13"/>
      <c r="D71" s="66"/>
      <c r="E71" s="39"/>
      <c r="F71" s="17"/>
      <c r="G71" s="21">
        <f t="shared" si="1"/>
        <v>0</v>
      </c>
      <c r="H71" s="66"/>
    </row>
    <row r="72" spans="1:8" x14ac:dyDescent="0.25">
      <c r="A72" s="74"/>
      <c r="B72" s="74"/>
      <c r="C72" s="13"/>
      <c r="D72" s="66"/>
      <c r="E72" s="39"/>
      <c r="F72" s="17"/>
      <c r="G72" s="21">
        <f t="shared" si="1"/>
        <v>0</v>
      </c>
      <c r="H72" s="66"/>
    </row>
    <row r="73" spans="1:8" x14ac:dyDescent="0.25">
      <c r="A73" s="74"/>
      <c r="B73" s="74"/>
      <c r="C73" s="13"/>
      <c r="D73" s="66"/>
      <c r="E73" s="39"/>
      <c r="F73" s="17"/>
      <c r="G73" s="21">
        <f t="shared" si="1"/>
        <v>0</v>
      </c>
      <c r="H73" s="66"/>
    </row>
    <row r="74" spans="1:8" x14ac:dyDescent="0.25">
      <c r="A74" s="74"/>
      <c r="B74" s="74"/>
      <c r="C74" s="13"/>
      <c r="D74" s="66"/>
      <c r="E74" s="39"/>
      <c r="F74" s="17"/>
      <c r="G74" s="21">
        <f t="shared" si="1"/>
        <v>0</v>
      </c>
      <c r="H74" s="66"/>
    </row>
    <row r="75" spans="1:8" x14ac:dyDescent="0.25">
      <c r="A75" s="74"/>
      <c r="B75" s="74"/>
      <c r="C75" s="13"/>
      <c r="D75" s="66"/>
      <c r="E75" s="39"/>
      <c r="F75" s="17"/>
      <c r="G75" s="21">
        <f t="shared" si="1"/>
        <v>0</v>
      </c>
      <c r="H75" s="66"/>
    </row>
    <row r="76" spans="1:8" x14ac:dyDescent="0.25">
      <c r="A76" s="74"/>
      <c r="B76" s="74"/>
      <c r="C76" s="13"/>
      <c r="D76" s="66"/>
      <c r="E76" s="39"/>
      <c r="F76" s="17"/>
      <c r="G76" s="21">
        <f t="shared" si="1"/>
        <v>0</v>
      </c>
      <c r="H76" s="66"/>
    </row>
    <row r="77" spans="1:8" x14ac:dyDescent="0.25">
      <c r="A77" s="74"/>
      <c r="B77" s="74"/>
      <c r="C77" s="13"/>
      <c r="D77" s="66"/>
      <c r="E77" s="39"/>
      <c r="F77" s="17"/>
      <c r="G77" s="21">
        <f t="shared" si="1"/>
        <v>0</v>
      </c>
      <c r="H77" s="66"/>
    </row>
    <row r="78" spans="1:8" x14ac:dyDescent="0.25">
      <c r="A78" s="74"/>
      <c r="B78" s="74"/>
      <c r="C78" s="13"/>
      <c r="D78" s="66"/>
      <c r="E78" s="39"/>
      <c r="F78" s="17"/>
      <c r="G78" s="21">
        <f t="shared" si="1"/>
        <v>0</v>
      </c>
      <c r="H78" s="66"/>
    </row>
    <row r="79" spans="1:8" x14ac:dyDescent="0.25">
      <c r="A79" s="74"/>
      <c r="B79" s="74"/>
      <c r="C79" s="13"/>
      <c r="D79" s="66"/>
      <c r="E79" s="39"/>
      <c r="F79" s="17"/>
      <c r="G79" s="21">
        <f t="shared" si="1"/>
        <v>0</v>
      </c>
      <c r="H79" s="66"/>
    </row>
    <row r="80" spans="1:8" x14ac:dyDescent="0.25">
      <c r="A80" s="74"/>
      <c r="B80" s="74"/>
      <c r="C80" s="13"/>
      <c r="D80" s="66"/>
      <c r="E80" s="39"/>
      <c r="F80" s="17"/>
      <c r="G80" s="21">
        <f t="shared" si="1"/>
        <v>0</v>
      </c>
      <c r="H80" s="66"/>
    </row>
    <row r="81" spans="1:8" x14ac:dyDescent="0.25">
      <c r="A81" s="74"/>
      <c r="B81" s="74"/>
      <c r="C81" s="13"/>
      <c r="D81" s="66"/>
      <c r="E81" s="39"/>
      <c r="F81" s="17"/>
      <c r="G81" s="21">
        <f t="shared" si="1"/>
        <v>0</v>
      </c>
      <c r="H81" s="66"/>
    </row>
    <row r="82" spans="1:8" x14ac:dyDescent="0.25">
      <c r="A82" s="74"/>
      <c r="B82" s="74"/>
      <c r="C82" s="13"/>
      <c r="D82" s="66"/>
      <c r="E82" s="39"/>
      <c r="F82" s="17"/>
      <c r="G82" s="21">
        <f t="shared" si="1"/>
        <v>0</v>
      </c>
      <c r="H82" s="66"/>
    </row>
    <row r="83" spans="1:8" x14ac:dyDescent="0.25">
      <c r="A83" s="74"/>
      <c r="B83" s="74"/>
      <c r="C83" s="13"/>
      <c r="D83" s="66"/>
      <c r="E83" s="39"/>
      <c r="F83" s="17"/>
      <c r="G83" s="21">
        <f t="shared" si="1"/>
        <v>0</v>
      </c>
      <c r="H83" s="66"/>
    </row>
    <row r="84" spans="1:8" x14ac:dyDescent="0.25">
      <c r="A84" s="74"/>
      <c r="B84" s="74"/>
      <c r="C84" s="13"/>
      <c r="D84" s="66"/>
      <c r="E84" s="39"/>
      <c r="F84" s="17"/>
      <c r="G84" s="21">
        <f t="shared" si="1"/>
        <v>0</v>
      </c>
      <c r="H84" s="66"/>
    </row>
    <row r="85" spans="1:8" x14ac:dyDescent="0.25">
      <c r="A85" s="74"/>
      <c r="B85" s="74"/>
      <c r="C85" s="13"/>
      <c r="D85" s="66"/>
      <c r="E85" s="39"/>
      <c r="F85" s="17"/>
      <c r="G85" s="21">
        <f t="shared" si="1"/>
        <v>0</v>
      </c>
      <c r="H85" s="66"/>
    </row>
    <row r="86" spans="1:8" x14ac:dyDescent="0.25">
      <c r="A86" s="74"/>
      <c r="B86" s="74"/>
      <c r="C86" s="13"/>
      <c r="D86" s="66"/>
      <c r="E86" s="39"/>
      <c r="F86" s="17"/>
      <c r="G86" s="21">
        <f t="shared" si="1"/>
        <v>0</v>
      </c>
      <c r="H86" s="66"/>
    </row>
    <row r="87" spans="1:8" x14ac:dyDescent="0.25">
      <c r="A87" s="74"/>
      <c r="B87" s="74"/>
      <c r="C87" s="13"/>
      <c r="D87" s="66"/>
      <c r="E87" s="39"/>
      <c r="F87" s="17"/>
      <c r="G87" s="21">
        <f t="shared" si="1"/>
        <v>0</v>
      </c>
      <c r="H87" s="66"/>
    </row>
    <row r="88" spans="1:8" x14ac:dyDescent="0.25">
      <c r="A88" s="74"/>
      <c r="B88" s="74"/>
      <c r="C88" s="13"/>
      <c r="D88" s="66"/>
      <c r="E88" s="39"/>
      <c r="F88" s="17"/>
      <c r="G88" s="21">
        <f t="shared" si="1"/>
        <v>0</v>
      </c>
      <c r="H88" s="66"/>
    </row>
    <row r="89" spans="1:8" x14ac:dyDescent="0.25">
      <c r="A89" s="74"/>
      <c r="B89" s="74"/>
      <c r="C89" s="13"/>
      <c r="D89" s="66"/>
      <c r="E89" s="39"/>
      <c r="F89" s="17"/>
      <c r="G89" s="21">
        <f t="shared" si="1"/>
        <v>0</v>
      </c>
      <c r="H89" s="66"/>
    </row>
    <row r="90" spans="1:8" x14ac:dyDescent="0.25">
      <c r="A90" s="74"/>
      <c r="B90" s="74"/>
      <c r="C90" s="13"/>
      <c r="D90" s="66"/>
      <c r="E90" s="39"/>
      <c r="F90" s="17"/>
      <c r="G90" s="21">
        <f t="shared" si="1"/>
        <v>0</v>
      </c>
      <c r="H90" s="66"/>
    </row>
    <row r="91" spans="1:8" x14ac:dyDescent="0.25">
      <c r="A91" s="74"/>
      <c r="B91" s="74"/>
      <c r="C91" s="13"/>
      <c r="D91" s="66"/>
      <c r="E91" s="39"/>
      <c r="F91" s="17"/>
      <c r="G91" s="21">
        <f t="shared" si="1"/>
        <v>0</v>
      </c>
      <c r="H91" s="66"/>
    </row>
    <row r="92" spans="1:8" x14ac:dyDescent="0.25">
      <c r="A92" s="74"/>
      <c r="B92" s="74"/>
      <c r="C92" s="13"/>
      <c r="D92" s="66"/>
      <c r="E92" s="39"/>
      <c r="F92" s="17"/>
      <c r="G92" s="21">
        <f t="shared" si="1"/>
        <v>0</v>
      </c>
      <c r="H92" s="66"/>
    </row>
    <row r="93" spans="1:8" x14ac:dyDescent="0.25">
      <c r="A93" s="74"/>
      <c r="B93" s="74"/>
      <c r="C93" s="13"/>
      <c r="D93" s="66"/>
      <c r="E93" s="17"/>
      <c r="F93" s="39"/>
      <c r="G93" s="21">
        <f t="shared" si="1"/>
        <v>0</v>
      </c>
      <c r="H93" s="66"/>
    </row>
    <row r="94" spans="1:8" x14ac:dyDescent="0.25">
      <c r="A94" s="74"/>
      <c r="B94" s="74"/>
      <c r="C94" s="13"/>
      <c r="D94" s="66"/>
      <c r="E94" s="39"/>
      <c r="F94" s="17"/>
      <c r="G94" s="21">
        <f t="shared" si="1"/>
        <v>0</v>
      </c>
      <c r="H94" s="66"/>
    </row>
    <row r="95" spans="1:8" x14ac:dyDescent="0.25">
      <c r="A95" s="74"/>
      <c r="B95" s="74"/>
      <c r="C95" s="13"/>
      <c r="D95" s="66"/>
      <c r="E95" s="39"/>
      <c r="F95" s="17"/>
      <c r="G95" s="21">
        <f t="shared" si="1"/>
        <v>0</v>
      </c>
      <c r="H95" s="66"/>
    </row>
    <row r="96" spans="1:8" x14ac:dyDescent="0.25">
      <c r="A96" s="74"/>
      <c r="B96" s="74"/>
      <c r="C96" s="13"/>
      <c r="D96" s="66"/>
      <c r="E96" s="39"/>
      <c r="F96" s="17"/>
      <c r="G96" s="21">
        <f t="shared" si="1"/>
        <v>0</v>
      </c>
      <c r="H96" s="66"/>
    </row>
    <row r="97" spans="1:8" x14ac:dyDescent="0.25">
      <c r="A97" s="74"/>
      <c r="B97" s="74"/>
      <c r="C97" s="13"/>
      <c r="D97" s="66"/>
      <c r="E97" s="39"/>
      <c r="F97" s="17"/>
      <c r="G97" s="21">
        <f t="shared" si="1"/>
        <v>0</v>
      </c>
      <c r="H97" s="66"/>
    </row>
    <row r="98" spans="1:8" x14ac:dyDescent="0.25">
      <c r="A98" s="74"/>
      <c r="B98" s="74"/>
      <c r="C98" s="13"/>
      <c r="D98" s="66"/>
      <c r="E98" s="39"/>
      <c r="F98" s="17"/>
      <c r="G98" s="21">
        <f t="shared" si="1"/>
        <v>0</v>
      </c>
      <c r="H98" s="66"/>
    </row>
    <row r="99" spans="1:8" x14ac:dyDescent="0.25">
      <c r="A99" s="74"/>
      <c r="B99" s="74"/>
      <c r="C99" s="13"/>
      <c r="D99" s="66"/>
      <c r="E99" s="39"/>
      <c r="F99" s="17"/>
      <c r="G99" s="21">
        <f t="shared" si="1"/>
        <v>0</v>
      </c>
      <c r="H99" s="66"/>
    </row>
    <row r="100" spans="1:8" x14ac:dyDescent="0.25">
      <c r="A100" s="74"/>
      <c r="B100" s="74"/>
      <c r="C100" s="13"/>
      <c r="D100" s="66"/>
      <c r="E100" s="39"/>
      <c r="F100" s="17"/>
      <c r="G100" s="21">
        <f t="shared" si="1"/>
        <v>0</v>
      </c>
      <c r="H100" s="66"/>
    </row>
    <row r="101" spans="1:8" x14ac:dyDescent="0.25">
      <c r="A101" s="74"/>
      <c r="B101" s="74"/>
      <c r="C101" s="13"/>
      <c r="D101" s="66"/>
      <c r="E101" s="39"/>
      <c r="F101" s="17"/>
      <c r="G101" s="21">
        <f t="shared" si="1"/>
        <v>0</v>
      </c>
      <c r="H101" s="66"/>
    </row>
    <row r="102" spans="1:8" x14ac:dyDescent="0.25">
      <c r="A102" s="74"/>
      <c r="B102" s="74"/>
      <c r="C102" s="13"/>
      <c r="D102" s="66"/>
      <c r="E102" s="39"/>
      <c r="F102" s="17"/>
      <c r="G102" s="21">
        <f t="shared" si="1"/>
        <v>0</v>
      </c>
      <c r="H102" s="66"/>
    </row>
    <row r="103" spans="1:8" x14ac:dyDescent="0.25">
      <c r="A103" s="74"/>
      <c r="B103" s="74"/>
      <c r="C103" s="13"/>
      <c r="D103" s="66"/>
      <c r="E103" s="39"/>
      <c r="F103" s="17"/>
      <c r="G103" s="21">
        <f t="shared" si="1"/>
        <v>0</v>
      </c>
      <c r="H103" s="66"/>
    </row>
    <row r="104" spans="1:8" x14ac:dyDescent="0.25">
      <c r="A104" s="74"/>
      <c r="B104" s="74"/>
      <c r="C104" s="13"/>
      <c r="D104" s="66"/>
      <c r="E104" s="39"/>
      <c r="F104" s="17"/>
      <c r="G104" s="21">
        <f t="shared" si="1"/>
        <v>0</v>
      </c>
      <c r="H104" s="66"/>
    </row>
    <row r="105" spans="1:8" x14ac:dyDescent="0.25">
      <c r="A105" s="74"/>
      <c r="B105" s="74"/>
      <c r="C105" s="13"/>
      <c r="D105" s="66"/>
      <c r="E105" s="39"/>
      <c r="F105" s="17"/>
      <c r="G105" s="21">
        <f t="shared" si="1"/>
        <v>0</v>
      </c>
      <c r="H105" s="66"/>
    </row>
    <row r="106" spans="1:8" x14ac:dyDescent="0.25">
      <c r="A106" s="74"/>
      <c r="B106" s="74"/>
      <c r="C106" s="13"/>
      <c r="D106" s="66"/>
      <c r="E106" s="39"/>
      <c r="F106" s="17"/>
      <c r="G106" s="21">
        <f t="shared" si="1"/>
        <v>0</v>
      </c>
      <c r="H106" s="66"/>
    </row>
    <row r="107" spans="1:8" x14ac:dyDescent="0.25">
      <c r="A107" s="74"/>
      <c r="B107" s="74"/>
      <c r="C107" s="13"/>
      <c r="D107" s="66"/>
      <c r="E107" s="39"/>
      <c r="F107" s="17"/>
      <c r="G107" s="21">
        <f t="shared" si="1"/>
        <v>0</v>
      </c>
      <c r="H107" s="66"/>
    </row>
    <row r="108" spans="1:8" x14ac:dyDescent="0.25">
      <c r="A108" s="74"/>
      <c r="B108" s="74"/>
      <c r="C108" s="13"/>
      <c r="D108" s="66"/>
      <c r="E108" s="39"/>
      <c r="F108" s="17"/>
      <c r="G108" s="21">
        <f t="shared" si="1"/>
        <v>0</v>
      </c>
      <c r="H108" s="66"/>
    </row>
    <row r="109" spans="1:8" x14ac:dyDescent="0.25">
      <c r="A109" s="74"/>
      <c r="B109" s="74"/>
      <c r="C109" s="13"/>
      <c r="D109" s="66"/>
      <c r="E109" s="39"/>
      <c r="F109" s="17"/>
      <c r="G109" s="21">
        <f t="shared" si="1"/>
        <v>0</v>
      </c>
      <c r="H109" s="66"/>
    </row>
    <row r="110" spans="1:8" x14ac:dyDescent="0.25">
      <c r="A110" s="74"/>
      <c r="B110" s="74"/>
      <c r="C110" s="13"/>
      <c r="D110" s="66"/>
      <c r="E110" s="39"/>
      <c r="F110" s="17"/>
      <c r="G110" s="21">
        <f t="shared" si="1"/>
        <v>0</v>
      </c>
      <c r="H110" s="66"/>
    </row>
    <row r="111" spans="1:8" x14ac:dyDescent="0.25">
      <c r="A111" s="74"/>
      <c r="B111" s="74"/>
      <c r="C111" s="13"/>
      <c r="D111" s="66"/>
      <c r="E111" s="39"/>
      <c r="F111" s="17"/>
      <c r="G111" s="21">
        <f t="shared" si="1"/>
        <v>0</v>
      </c>
      <c r="H111" s="66"/>
    </row>
    <row r="112" spans="1:8" x14ac:dyDescent="0.25">
      <c r="A112" s="74"/>
      <c r="B112" s="74"/>
      <c r="C112" s="13"/>
      <c r="D112" s="66"/>
      <c r="E112" s="39"/>
      <c r="F112" s="17"/>
      <c r="G112" s="21">
        <f t="shared" si="1"/>
        <v>0</v>
      </c>
      <c r="H112" s="66"/>
    </row>
    <row r="113" spans="1:8" x14ac:dyDescent="0.25">
      <c r="A113" s="74"/>
      <c r="B113" s="74"/>
      <c r="C113" s="13"/>
      <c r="D113" s="66"/>
      <c r="E113" s="39"/>
      <c r="F113" s="17"/>
      <c r="G113" s="21">
        <f t="shared" si="1"/>
        <v>0</v>
      </c>
      <c r="H113" s="66"/>
    </row>
    <row r="114" spans="1:8" x14ac:dyDescent="0.25">
      <c r="A114" s="74"/>
      <c r="B114" s="74"/>
      <c r="C114" s="13"/>
      <c r="D114" s="66"/>
      <c r="E114" s="39"/>
      <c r="F114" s="17"/>
      <c r="G114" s="21">
        <f t="shared" si="1"/>
        <v>0</v>
      </c>
      <c r="H114" s="66"/>
    </row>
    <row r="115" spans="1:8" x14ac:dyDescent="0.25">
      <c r="A115" s="74"/>
      <c r="B115" s="74"/>
      <c r="C115" s="13"/>
      <c r="D115" s="66"/>
      <c r="E115" s="39"/>
      <c r="F115" s="17"/>
      <c r="G115" s="21">
        <f t="shared" si="1"/>
        <v>0</v>
      </c>
      <c r="H115" s="66"/>
    </row>
    <row r="116" spans="1:8" x14ac:dyDescent="0.25">
      <c r="A116" s="74"/>
      <c r="B116" s="74"/>
      <c r="C116" s="13"/>
      <c r="D116" s="66"/>
      <c r="E116" s="39"/>
      <c r="F116" s="17"/>
      <c r="G116" s="21">
        <f t="shared" si="1"/>
        <v>0</v>
      </c>
      <c r="H116" s="66"/>
    </row>
    <row r="117" spans="1:8" x14ac:dyDescent="0.25">
      <c r="A117" s="74"/>
      <c r="B117" s="74"/>
      <c r="C117" s="13"/>
      <c r="D117" s="66"/>
      <c r="E117" s="39"/>
      <c r="F117" s="17"/>
      <c r="G117" s="21">
        <f t="shared" si="1"/>
        <v>0</v>
      </c>
      <c r="H117" s="66"/>
    </row>
    <row r="118" spans="1:8" x14ac:dyDescent="0.25">
      <c r="A118" s="74"/>
      <c r="B118" s="74"/>
      <c r="C118" s="13"/>
      <c r="D118" s="66"/>
      <c r="E118" s="39"/>
      <c r="F118" s="17"/>
      <c r="G118" s="21">
        <f t="shared" si="1"/>
        <v>0</v>
      </c>
      <c r="H118" s="66"/>
    </row>
    <row r="119" spans="1:8" x14ac:dyDescent="0.25">
      <c r="A119" s="74"/>
      <c r="B119" s="74"/>
      <c r="C119" s="13"/>
      <c r="D119" s="66"/>
      <c r="E119" s="39"/>
      <c r="F119" s="17"/>
      <c r="G119" s="21">
        <f t="shared" si="1"/>
        <v>0</v>
      </c>
      <c r="H119" s="66"/>
    </row>
    <row r="120" spans="1:8" x14ac:dyDescent="0.25">
      <c r="A120" s="74"/>
      <c r="B120" s="74"/>
      <c r="C120" s="13"/>
      <c r="D120" s="66"/>
      <c r="E120" s="39"/>
      <c r="F120" s="17"/>
      <c r="G120" s="21">
        <f t="shared" si="1"/>
        <v>0</v>
      </c>
      <c r="H120" s="66"/>
    </row>
    <row r="121" spans="1:8" x14ac:dyDescent="0.25">
      <c r="A121" s="74"/>
      <c r="B121" s="74"/>
      <c r="C121" s="13"/>
      <c r="D121" s="66"/>
      <c r="E121" s="39"/>
      <c r="F121" s="17"/>
      <c r="G121" s="21">
        <f t="shared" si="1"/>
        <v>0</v>
      </c>
      <c r="H121" s="66"/>
    </row>
    <row r="122" spans="1:8" x14ac:dyDescent="0.25">
      <c r="A122" s="74"/>
      <c r="B122" s="74"/>
      <c r="C122" s="13"/>
      <c r="D122" s="66"/>
      <c r="E122" s="39"/>
      <c r="F122" s="17"/>
      <c r="G122" s="21">
        <f t="shared" si="1"/>
        <v>0</v>
      </c>
      <c r="H122" s="66"/>
    </row>
    <row r="123" spans="1:8" x14ac:dyDescent="0.25">
      <c r="A123" s="74"/>
      <c r="B123" s="74"/>
      <c r="C123" s="13"/>
      <c r="D123" s="66"/>
      <c r="E123" s="39"/>
      <c r="F123" s="17"/>
      <c r="G123" s="21">
        <f t="shared" si="1"/>
        <v>0</v>
      </c>
      <c r="H123" s="66"/>
    </row>
    <row r="124" spans="1:8" x14ac:dyDescent="0.25">
      <c r="A124" s="74"/>
      <c r="B124" s="74"/>
      <c r="C124" s="13"/>
      <c r="D124" s="66"/>
      <c r="E124" s="39"/>
      <c r="F124" s="17"/>
      <c r="G124" s="21">
        <f t="shared" si="1"/>
        <v>0</v>
      </c>
      <c r="H124" s="66"/>
    </row>
    <row r="125" spans="1:8" x14ac:dyDescent="0.25">
      <c r="A125" s="74"/>
      <c r="B125" s="74"/>
      <c r="C125" s="13"/>
      <c r="D125" s="66"/>
      <c r="E125" s="39"/>
      <c r="F125" s="17"/>
      <c r="G125" s="21">
        <f t="shared" si="1"/>
        <v>0</v>
      </c>
      <c r="H125" s="66"/>
    </row>
    <row r="126" spans="1:8" x14ac:dyDescent="0.25">
      <c r="A126" s="74"/>
      <c r="B126" s="74"/>
      <c r="C126" s="13"/>
      <c r="D126" s="66"/>
      <c r="E126" s="39"/>
      <c r="F126" s="17"/>
      <c r="G126" s="21">
        <f t="shared" si="1"/>
        <v>0</v>
      </c>
      <c r="H126" s="66"/>
    </row>
    <row r="127" spans="1:8" x14ac:dyDescent="0.25">
      <c r="A127" s="74"/>
      <c r="B127" s="74"/>
      <c r="C127" s="13"/>
      <c r="D127" s="66"/>
      <c r="E127" s="39"/>
      <c r="F127" s="17"/>
      <c r="G127" s="21">
        <f t="shared" si="1"/>
        <v>0</v>
      </c>
      <c r="H127" s="66"/>
    </row>
    <row r="128" spans="1:8" x14ac:dyDescent="0.25">
      <c r="A128" s="74"/>
      <c r="B128" s="74"/>
      <c r="C128" s="13"/>
      <c r="D128" s="66"/>
      <c r="E128" s="39"/>
      <c r="F128" s="17"/>
      <c r="G128" s="21">
        <f t="shared" si="1"/>
        <v>0</v>
      </c>
      <c r="H128" s="66"/>
    </row>
    <row r="129" spans="1:8" x14ac:dyDescent="0.25">
      <c r="A129" s="74"/>
      <c r="B129" s="74"/>
      <c r="C129" s="13"/>
      <c r="D129" s="66"/>
      <c r="E129" s="39"/>
      <c r="F129" s="17"/>
      <c r="G129" s="21">
        <f t="shared" si="1"/>
        <v>0</v>
      </c>
      <c r="H129" s="66"/>
    </row>
    <row r="130" spans="1:8" x14ac:dyDescent="0.25">
      <c r="A130" s="74"/>
      <c r="B130" s="74"/>
      <c r="C130" s="13"/>
      <c r="D130" s="66"/>
      <c r="E130" s="39"/>
      <c r="F130" s="17"/>
      <c r="G130" s="21">
        <f t="shared" si="1"/>
        <v>0</v>
      </c>
      <c r="H130" s="66"/>
    </row>
    <row r="131" spans="1:8" x14ac:dyDescent="0.25">
      <c r="A131" s="74"/>
      <c r="B131" s="74"/>
      <c r="C131" s="13"/>
      <c r="D131" s="66"/>
      <c r="E131" s="39"/>
      <c r="F131" s="17"/>
      <c r="G131" s="21">
        <f t="shared" si="1"/>
        <v>0</v>
      </c>
      <c r="H131" s="66"/>
    </row>
    <row r="132" spans="1:8" x14ac:dyDescent="0.25">
      <c r="A132" s="74"/>
      <c r="B132" s="74"/>
      <c r="C132" s="13"/>
      <c r="D132" s="66"/>
      <c r="E132" s="39"/>
      <c r="F132" s="17"/>
      <c r="G132" s="21">
        <f t="shared" si="1"/>
        <v>0</v>
      </c>
      <c r="H132" s="66"/>
    </row>
    <row r="133" spans="1:8" x14ac:dyDescent="0.25">
      <c r="A133" s="74"/>
      <c r="B133" s="74"/>
      <c r="C133" s="13"/>
      <c r="D133" s="66"/>
      <c r="E133" s="39"/>
      <c r="F133" s="17"/>
      <c r="G133" s="21">
        <f t="shared" si="1"/>
        <v>0</v>
      </c>
      <c r="H133" s="66"/>
    </row>
    <row r="134" spans="1:8" x14ac:dyDescent="0.25">
      <c r="A134" s="74"/>
      <c r="B134" s="74"/>
      <c r="C134" s="13"/>
      <c r="D134" s="66"/>
      <c r="E134" s="39"/>
      <c r="F134" s="17"/>
      <c r="G134" s="21">
        <f t="shared" ref="G134:G197" si="2">G133+E134-F134</f>
        <v>0</v>
      </c>
      <c r="H134" s="66"/>
    </row>
    <row r="135" spans="1:8" x14ac:dyDescent="0.25">
      <c r="A135" s="74"/>
      <c r="B135" s="74"/>
      <c r="C135" s="13"/>
      <c r="D135" s="66"/>
      <c r="E135" s="39"/>
      <c r="F135" s="17"/>
      <c r="G135" s="21">
        <f t="shared" si="2"/>
        <v>0</v>
      </c>
      <c r="H135" s="66"/>
    </row>
    <row r="136" spans="1:8" x14ac:dyDescent="0.25">
      <c r="A136" s="74"/>
      <c r="B136" s="74"/>
      <c r="C136" s="13"/>
      <c r="D136" s="66"/>
      <c r="E136" s="39"/>
      <c r="F136" s="17"/>
      <c r="G136" s="21">
        <f t="shared" si="2"/>
        <v>0</v>
      </c>
      <c r="H136" s="66"/>
    </row>
    <row r="137" spans="1:8" x14ac:dyDescent="0.25">
      <c r="A137" s="74"/>
      <c r="B137" s="74"/>
      <c r="C137" s="13"/>
      <c r="D137" s="66"/>
      <c r="E137" s="39"/>
      <c r="F137" s="17"/>
      <c r="G137" s="21">
        <f t="shared" si="2"/>
        <v>0</v>
      </c>
      <c r="H137" s="66"/>
    </row>
    <row r="138" spans="1:8" x14ac:dyDescent="0.25">
      <c r="A138" s="74"/>
      <c r="B138" s="74"/>
      <c r="C138" s="13"/>
      <c r="D138" s="66"/>
      <c r="E138" s="39"/>
      <c r="F138" s="17"/>
      <c r="G138" s="21">
        <f t="shared" si="2"/>
        <v>0</v>
      </c>
      <c r="H138" s="66"/>
    </row>
    <row r="139" spans="1:8" x14ac:dyDescent="0.25">
      <c r="A139" s="74"/>
      <c r="B139" s="74"/>
      <c r="C139" s="13"/>
      <c r="D139" s="66"/>
      <c r="E139" s="39"/>
      <c r="F139" s="17"/>
      <c r="G139" s="21">
        <f t="shared" si="2"/>
        <v>0</v>
      </c>
      <c r="H139" s="66"/>
    </row>
    <row r="140" spans="1:8" x14ac:dyDescent="0.25">
      <c r="A140" s="74"/>
      <c r="B140" s="74"/>
      <c r="C140" s="13"/>
      <c r="D140" s="66"/>
      <c r="E140" s="39"/>
      <c r="F140" s="17"/>
      <c r="G140" s="21">
        <f t="shared" si="2"/>
        <v>0</v>
      </c>
      <c r="H140" s="66"/>
    </row>
    <row r="141" spans="1:8" x14ac:dyDescent="0.25">
      <c r="A141" s="74"/>
      <c r="B141" s="74"/>
      <c r="C141" s="13"/>
      <c r="D141" s="66"/>
      <c r="E141" s="39"/>
      <c r="F141" s="17"/>
      <c r="G141" s="21">
        <f t="shared" si="2"/>
        <v>0</v>
      </c>
      <c r="H141" s="66"/>
    </row>
    <row r="142" spans="1:8" x14ac:dyDescent="0.25">
      <c r="A142" s="74"/>
      <c r="B142" s="74"/>
      <c r="C142" s="13"/>
      <c r="D142" s="66"/>
      <c r="E142" s="39"/>
      <c r="F142" s="17"/>
      <c r="G142" s="21">
        <f t="shared" si="2"/>
        <v>0</v>
      </c>
      <c r="H142" s="66"/>
    </row>
    <row r="143" spans="1:8" x14ac:dyDescent="0.25">
      <c r="A143" s="74"/>
      <c r="B143" s="74"/>
      <c r="C143" s="13"/>
      <c r="D143" s="66"/>
      <c r="E143" s="39"/>
      <c r="F143" s="17"/>
      <c r="G143" s="21">
        <f t="shared" si="2"/>
        <v>0</v>
      </c>
      <c r="H143" s="66"/>
    </row>
    <row r="144" spans="1:8" x14ac:dyDescent="0.25">
      <c r="A144" s="74"/>
      <c r="B144" s="74"/>
      <c r="C144" s="13"/>
      <c r="D144" s="66"/>
      <c r="E144" s="39"/>
      <c r="F144" s="17"/>
      <c r="G144" s="21">
        <f t="shared" si="2"/>
        <v>0</v>
      </c>
      <c r="H144" s="66"/>
    </row>
    <row r="145" spans="1:8" x14ac:dyDescent="0.25">
      <c r="A145" s="74"/>
      <c r="B145" s="74"/>
      <c r="C145" s="13"/>
      <c r="D145" s="66"/>
      <c r="E145" s="39"/>
      <c r="F145" s="17"/>
      <c r="G145" s="21">
        <f t="shared" si="2"/>
        <v>0</v>
      </c>
      <c r="H145" s="66"/>
    </row>
    <row r="146" spans="1:8" x14ac:dyDescent="0.25">
      <c r="A146" s="74"/>
      <c r="B146" s="74"/>
      <c r="C146" s="13"/>
      <c r="D146" s="66"/>
      <c r="E146" s="39"/>
      <c r="F146" s="17"/>
      <c r="G146" s="21">
        <f t="shared" si="2"/>
        <v>0</v>
      </c>
      <c r="H146" s="66"/>
    </row>
    <row r="147" spans="1:8" x14ac:dyDescent="0.25">
      <c r="A147" s="74"/>
      <c r="B147" s="74"/>
      <c r="C147" s="13"/>
      <c r="D147" s="66"/>
      <c r="E147" s="39"/>
      <c r="F147" s="17"/>
      <c r="G147" s="21">
        <f t="shared" si="2"/>
        <v>0</v>
      </c>
      <c r="H147" s="66"/>
    </row>
    <row r="148" spans="1:8" x14ac:dyDescent="0.25">
      <c r="A148" s="74"/>
      <c r="B148" s="74"/>
      <c r="C148" s="13"/>
      <c r="D148" s="66"/>
      <c r="E148" s="39"/>
      <c r="F148" s="17"/>
      <c r="G148" s="21">
        <f t="shared" si="2"/>
        <v>0</v>
      </c>
      <c r="H148" s="66"/>
    </row>
    <row r="149" spans="1:8" x14ac:dyDescent="0.25">
      <c r="A149" s="74"/>
      <c r="B149" s="74"/>
      <c r="C149" s="13"/>
      <c r="D149" s="66"/>
      <c r="E149" s="39"/>
      <c r="F149" s="17"/>
      <c r="G149" s="21">
        <f t="shared" si="2"/>
        <v>0</v>
      </c>
      <c r="H149" s="66"/>
    </row>
    <row r="150" spans="1:8" x14ac:dyDescent="0.25">
      <c r="A150" s="74"/>
      <c r="B150" s="74"/>
      <c r="C150" s="13"/>
      <c r="D150" s="66"/>
      <c r="E150" s="39"/>
      <c r="F150" s="17"/>
      <c r="G150" s="21">
        <f t="shared" si="2"/>
        <v>0</v>
      </c>
      <c r="H150" s="66"/>
    </row>
    <row r="151" spans="1:8" x14ac:dyDescent="0.25">
      <c r="A151" s="74"/>
      <c r="B151" s="74"/>
      <c r="C151" s="13"/>
      <c r="D151" s="66"/>
      <c r="E151" s="39"/>
      <c r="F151" s="17"/>
      <c r="G151" s="21">
        <f t="shared" si="2"/>
        <v>0</v>
      </c>
      <c r="H151" s="66"/>
    </row>
    <row r="152" spans="1:8" x14ac:dyDescent="0.25">
      <c r="A152" s="74"/>
      <c r="B152" s="74"/>
      <c r="C152" s="13"/>
      <c r="D152" s="66"/>
      <c r="E152" s="39"/>
      <c r="F152" s="17"/>
      <c r="G152" s="21">
        <f t="shared" si="2"/>
        <v>0</v>
      </c>
      <c r="H152" s="66"/>
    </row>
    <row r="153" spans="1:8" x14ac:dyDescent="0.25">
      <c r="A153" s="74"/>
      <c r="B153" s="74"/>
      <c r="C153" s="13"/>
      <c r="D153" s="66"/>
      <c r="E153" s="39"/>
      <c r="F153" s="17"/>
      <c r="G153" s="21">
        <f t="shared" si="2"/>
        <v>0</v>
      </c>
      <c r="H153" s="66"/>
    </row>
    <row r="154" spans="1:8" x14ac:dyDescent="0.25">
      <c r="A154" s="74"/>
      <c r="B154" s="74"/>
      <c r="C154" s="13"/>
      <c r="D154" s="66"/>
      <c r="E154" s="39"/>
      <c r="F154" s="17"/>
      <c r="G154" s="21">
        <f t="shared" si="2"/>
        <v>0</v>
      </c>
      <c r="H154" s="66"/>
    </row>
    <row r="155" spans="1:8" x14ac:dyDescent="0.25">
      <c r="A155" s="74"/>
      <c r="B155" s="74"/>
      <c r="C155" s="13"/>
      <c r="D155" s="66"/>
      <c r="E155" s="39"/>
      <c r="F155" s="17"/>
      <c r="G155" s="21">
        <f t="shared" si="2"/>
        <v>0</v>
      </c>
      <c r="H155" s="66"/>
    </row>
    <row r="156" spans="1:8" x14ac:dyDescent="0.25">
      <c r="A156" s="74"/>
      <c r="B156" s="74"/>
      <c r="C156" s="13"/>
      <c r="D156" s="66"/>
      <c r="E156" s="39"/>
      <c r="F156" s="17"/>
      <c r="G156" s="21">
        <f t="shared" si="2"/>
        <v>0</v>
      </c>
      <c r="H156" s="66"/>
    </row>
    <row r="157" spans="1:8" x14ac:dyDescent="0.25">
      <c r="A157" s="74"/>
      <c r="B157" s="74"/>
      <c r="C157" s="13"/>
      <c r="D157" s="66"/>
      <c r="E157" s="39"/>
      <c r="F157" s="17"/>
      <c r="G157" s="21">
        <f t="shared" si="2"/>
        <v>0</v>
      </c>
      <c r="H157" s="66"/>
    </row>
    <row r="158" spans="1:8" x14ac:dyDescent="0.25">
      <c r="A158" s="74"/>
      <c r="B158" s="74"/>
      <c r="C158" s="13"/>
      <c r="D158" s="66"/>
      <c r="E158" s="39"/>
      <c r="F158" s="17"/>
      <c r="G158" s="21">
        <f t="shared" si="2"/>
        <v>0</v>
      </c>
      <c r="H158" s="66"/>
    </row>
    <row r="159" spans="1:8" x14ac:dyDescent="0.25">
      <c r="A159" s="74"/>
      <c r="B159" s="74"/>
      <c r="C159" s="13"/>
      <c r="D159" s="66"/>
      <c r="E159" s="39"/>
      <c r="F159" s="17"/>
      <c r="G159" s="21">
        <f t="shared" si="2"/>
        <v>0</v>
      </c>
      <c r="H159" s="66"/>
    </row>
    <row r="160" spans="1:8" x14ac:dyDescent="0.25">
      <c r="A160" s="74"/>
      <c r="B160" s="74"/>
      <c r="C160" s="13"/>
      <c r="D160" s="66"/>
      <c r="E160" s="39"/>
      <c r="F160" s="17"/>
      <c r="G160" s="21">
        <f t="shared" si="2"/>
        <v>0</v>
      </c>
      <c r="H160" s="66"/>
    </row>
    <row r="161" spans="1:8" x14ac:dyDescent="0.25">
      <c r="A161" s="74"/>
      <c r="B161" s="74"/>
      <c r="C161" s="13"/>
      <c r="D161" s="66"/>
      <c r="E161" s="39"/>
      <c r="F161" s="17"/>
      <c r="G161" s="21">
        <f t="shared" si="2"/>
        <v>0</v>
      </c>
      <c r="H161" s="66"/>
    </row>
    <row r="162" spans="1:8" x14ac:dyDescent="0.25">
      <c r="A162" s="74"/>
      <c r="B162" s="74"/>
      <c r="C162" s="13"/>
      <c r="D162" s="66"/>
      <c r="E162" s="39"/>
      <c r="F162" s="17"/>
      <c r="G162" s="21">
        <f t="shared" si="2"/>
        <v>0</v>
      </c>
      <c r="H162" s="66"/>
    </row>
    <row r="163" spans="1:8" x14ac:dyDescent="0.25">
      <c r="A163" s="74"/>
      <c r="B163" s="74"/>
      <c r="C163" s="13"/>
      <c r="D163" s="66"/>
      <c r="E163" s="39"/>
      <c r="F163" s="17"/>
      <c r="G163" s="21">
        <f t="shared" si="2"/>
        <v>0</v>
      </c>
      <c r="H163" s="66"/>
    </row>
    <row r="164" spans="1:8" x14ac:dyDescent="0.25">
      <c r="A164" s="74"/>
      <c r="B164" s="74"/>
      <c r="C164" s="13"/>
      <c r="D164" s="66"/>
      <c r="E164" s="39"/>
      <c r="F164" s="17"/>
      <c r="G164" s="21">
        <f t="shared" si="2"/>
        <v>0</v>
      </c>
      <c r="H164" s="66"/>
    </row>
    <row r="165" spans="1:8" x14ac:dyDescent="0.25">
      <c r="A165" s="74"/>
      <c r="B165" s="74"/>
      <c r="C165" s="13"/>
      <c r="D165" s="66"/>
      <c r="E165" s="39"/>
      <c r="F165" s="17"/>
      <c r="G165" s="21">
        <f t="shared" si="2"/>
        <v>0</v>
      </c>
      <c r="H165" s="66"/>
    </row>
    <row r="166" spans="1:8" x14ac:dyDescent="0.25">
      <c r="A166" s="74"/>
      <c r="B166" s="74"/>
      <c r="C166" s="13"/>
      <c r="D166" s="66"/>
      <c r="E166" s="39"/>
      <c r="F166" s="17"/>
      <c r="G166" s="21">
        <f t="shared" si="2"/>
        <v>0</v>
      </c>
      <c r="H166" s="66"/>
    </row>
    <row r="167" spans="1:8" x14ac:dyDescent="0.25">
      <c r="A167" s="74"/>
      <c r="B167" s="74"/>
      <c r="C167" s="13"/>
      <c r="D167" s="66"/>
      <c r="E167" s="39"/>
      <c r="F167" s="17"/>
      <c r="G167" s="21">
        <f t="shared" si="2"/>
        <v>0</v>
      </c>
      <c r="H167" s="66"/>
    </row>
    <row r="168" spans="1:8" x14ac:dyDescent="0.25">
      <c r="A168" s="74"/>
      <c r="B168" s="74"/>
      <c r="C168" s="13"/>
      <c r="D168" s="66"/>
      <c r="E168" s="39"/>
      <c r="F168" s="17"/>
      <c r="G168" s="21">
        <f t="shared" si="2"/>
        <v>0</v>
      </c>
      <c r="H168" s="66"/>
    </row>
    <row r="169" spans="1:8" x14ac:dyDescent="0.25">
      <c r="A169" s="74"/>
      <c r="B169" s="74"/>
      <c r="C169" s="13"/>
      <c r="D169" s="66"/>
      <c r="E169" s="39"/>
      <c r="F169" s="17"/>
      <c r="G169" s="21">
        <f t="shared" si="2"/>
        <v>0</v>
      </c>
      <c r="H169" s="66"/>
    </row>
    <row r="170" spans="1:8" x14ac:dyDescent="0.25">
      <c r="A170" s="74"/>
      <c r="B170" s="74"/>
      <c r="C170" s="13"/>
      <c r="D170" s="66"/>
      <c r="E170" s="39"/>
      <c r="F170" s="17"/>
      <c r="G170" s="21">
        <f t="shared" si="2"/>
        <v>0</v>
      </c>
      <c r="H170" s="66"/>
    </row>
    <row r="171" spans="1:8" x14ac:dyDescent="0.25">
      <c r="A171" s="74"/>
      <c r="B171" s="74"/>
      <c r="C171" s="13"/>
      <c r="D171" s="66"/>
      <c r="E171" s="39"/>
      <c r="F171" s="17"/>
      <c r="G171" s="21">
        <f t="shared" si="2"/>
        <v>0</v>
      </c>
      <c r="H171" s="66"/>
    </row>
    <row r="172" spans="1:8" x14ac:dyDescent="0.25">
      <c r="A172" s="74"/>
      <c r="B172" s="74"/>
      <c r="C172" s="13"/>
      <c r="D172" s="66"/>
      <c r="E172" s="39"/>
      <c r="F172" s="17"/>
      <c r="G172" s="21">
        <f t="shared" si="2"/>
        <v>0</v>
      </c>
      <c r="H172" s="66"/>
    </row>
    <row r="173" spans="1:8" x14ac:dyDescent="0.25">
      <c r="A173" s="74"/>
      <c r="B173" s="74"/>
      <c r="C173" s="13"/>
      <c r="D173" s="66"/>
      <c r="E173" s="39"/>
      <c r="F173" s="17"/>
      <c r="G173" s="21">
        <f t="shared" si="2"/>
        <v>0</v>
      </c>
      <c r="H173" s="66"/>
    </row>
    <row r="174" spans="1:8" x14ac:dyDescent="0.25">
      <c r="A174" s="74"/>
      <c r="B174" s="74"/>
      <c r="C174" s="13"/>
      <c r="D174" s="66"/>
      <c r="E174" s="39"/>
      <c r="F174" s="17"/>
      <c r="G174" s="21">
        <f t="shared" si="2"/>
        <v>0</v>
      </c>
      <c r="H174" s="66"/>
    </row>
    <row r="175" spans="1:8" x14ac:dyDescent="0.25">
      <c r="A175" s="74"/>
      <c r="B175" s="74"/>
      <c r="C175" s="13"/>
      <c r="D175" s="66"/>
      <c r="E175" s="39"/>
      <c r="F175" s="17"/>
      <c r="G175" s="21">
        <f t="shared" si="2"/>
        <v>0</v>
      </c>
      <c r="H175" s="66"/>
    </row>
    <row r="176" spans="1:8" x14ac:dyDescent="0.25">
      <c r="A176" s="74"/>
      <c r="B176" s="74"/>
      <c r="C176" s="13"/>
      <c r="D176" s="66"/>
      <c r="E176" s="39"/>
      <c r="F176" s="17"/>
      <c r="G176" s="21">
        <f t="shared" si="2"/>
        <v>0</v>
      </c>
      <c r="H176" s="66"/>
    </row>
    <row r="177" spans="1:8" x14ac:dyDescent="0.25">
      <c r="A177" s="74"/>
      <c r="B177" s="74"/>
      <c r="C177" s="13"/>
      <c r="D177" s="66"/>
      <c r="E177" s="39"/>
      <c r="F177" s="17"/>
      <c r="G177" s="21">
        <f t="shared" si="2"/>
        <v>0</v>
      </c>
      <c r="H177" s="66"/>
    </row>
    <row r="178" spans="1:8" x14ac:dyDescent="0.25">
      <c r="A178" s="74"/>
      <c r="B178" s="74"/>
      <c r="C178" s="13"/>
      <c r="D178" s="66"/>
      <c r="E178" s="17"/>
      <c r="F178" s="39"/>
      <c r="G178" s="21">
        <f t="shared" si="2"/>
        <v>0</v>
      </c>
      <c r="H178" s="66"/>
    </row>
    <row r="179" spans="1:8" x14ac:dyDescent="0.25">
      <c r="A179" s="74"/>
      <c r="B179" s="74"/>
      <c r="C179" s="13"/>
      <c r="D179" s="66"/>
      <c r="E179" s="39"/>
      <c r="F179" s="17"/>
      <c r="G179" s="21">
        <f t="shared" si="2"/>
        <v>0</v>
      </c>
      <c r="H179" s="66"/>
    </row>
    <row r="180" spans="1:8" x14ac:dyDescent="0.25">
      <c r="A180" s="74"/>
      <c r="B180" s="74"/>
      <c r="C180" s="13"/>
      <c r="D180" s="66"/>
      <c r="E180" s="39"/>
      <c r="F180" s="17"/>
      <c r="G180" s="21">
        <f t="shared" si="2"/>
        <v>0</v>
      </c>
      <c r="H180" s="66"/>
    </row>
    <row r="181" spans="1:8" x14ac:dyDescent="0.25">
      <c r="A181" s="74"/>
      <c r="B181" s="74"/>
      <c r="C181" s="13"/>
      <c r="D181" s="66"/>
      <c r="E181" s="17"/>
      <c r="F181" s="39"/>
      <c r="G181" s="21">
        <f t="shared" si="2"/>
        <v>0</v>
      </c>
      <c r="H181" s="66"/>
    </row>
    <row r="182" spans="1:8" x14ac:dyDescent="0.25">
      <c r="A182" s="74"/>
      <c r="B182" s="74"/>
      <c r="C182" s="13"/>
      <c r="D182" s="66"/>
      <c r="E182" s="17"/>
      <c r="F182" s="39"/>
      <c r="G182" s="21">
        <f t="shared" si="2"/>
        <v>0</v>
      </c>
      <c r="H182" s="66"/>
    </row>
    <row r="183" spans="1:8" x14ac:dyDescent="0.25">
      <c r="A183" s="74"/>
      <c r="B183" s="74"/>
      <c r="C183" s="13"/>
      <c r="D183" s="66"/>
      <c r="E183" s="17"/>
      <c r="F183" s="39"/>
      <c r="G183" s="21">
        <f t="shared" si="2"/>
        <v>0</v>
      </c>
      <c r="H183" s="66"/>
    </row>
    <row r="184" spans="1:8" x14ac:dyDescent="0.25">
      <c r="A184" s="74"/>
      <c r="B184" s="74"/>
      <c r="C184" s="13"/>
      <c r="D184" s="66"/>
      <c r="E184" s="17"/>
      <c r="F184" s="39"/>
      <c r="G184" s="21">
        <f t="shared" si="2"/>
        <v>0</v>
      </c>
      <c r="H184" s="66"/>
    </row>
    <row r="185" spans="1:8" x14ac:dyDescent="0.25">
      <c r="A185" s="74"/>
      <c r="B185" s="74"/>
      <c r="C185" s="13"/>
      <c r="D185" s="66"/>
      <c r="E185" s="39"/>
      <c r="F185" s="17"/>
      <c r="G185" s="21">
        <f t="shared" si="2"/>
        <v>0</v>
      </c>
      <c r="H185" s="66"/>
    </row>
    <row r="186" spans="1:8" x14ac:dyDescent="0.25">
      <c r="A186" s="74"/>
      <c r="B186" s="74"/>
      <c r="C186" s="13"/>
      <c r="D186" s="66"/>
      <c r="E186" s="39"/>
      <c r="F186" s="17"/>
      <c r="G186" s="21">
        <f t="shared" si="2"/>
        <v>0</v>
      </c>
      <c r="H186" s="66"/>
    </row>
    <row r="187" spans="1:8" x14ac:dyDescent="0.25">
      <c r="A187" s="74"/>
      <c r="B187" s="74"/>
      <c r="C187" s="13"/>
      <c r="D187" s="66"/>
      <c r="E187" s="39"/>
      <c r="F187" s="17"/>
      <c r="G187" s="21">
        <f t="shared" si="2"/>
        <v>0</v>
      </c>
      <c r="H187" s="66"/>
    </row>
    <row r="188" spans="1:8" x14ac:dyDescent="0.25">
      <c r="A188" s="74"/>
      <c r="B188" s="74"/>
      <c r="C188" s="13"/>
      <c r="D188" s="66"/>
      <c r="E188" s="17"/>
      <c r="F188" s="39"/>
      <c r="G188" s="21">
        <f t="shared" si="2"/>
        <v>0</v>
      </c>
      <c r="H188" s="66"/>
    </row>
    <row r="189" spans="1:8" x14ac:dyDescent="0.25">
      <c r="A189" s="74"/>
      <c r="B189" s="74"/>
      <c r="C189" s="13"/>
      <c r="D189" s="66"/>
      <c r="E189" s="17"/>
      <c r="F189" s="39"/>
      <c r="G189" s="21">
        <f t="shared" si="2"/>
        <v>0</v>
      </c>
      <c r="H189" s="66"/>
    </row>
    <row r="190" spans="1:8" x14ac:dyDescent="0.25">
      <c r="A190" s="74"/>
      <c r="B190" s="74"/>
      <c r="C190" s="13"/>
      <c r="D190" s="66"/>
      <c r="E190" s="39"/>
      <c r="F190" s="17"/>
      <c r="G190" s="21">
        <f t="shared" si="2"/>
        <v>0</v>
      </c>
      <c r="H190" s="66"/>
    </row>
    <row r="191" spans="1:8" x14ac:dyDescent="0.25">
      <c r="A191" s="74"/>
      <c r="B191" s="74"/>
      <c r="C191" s="13"/>
      <c r="D191" s="66"/>
      <c r="E191" s="39"/>
      <c r="F191" s="17"/>
      <c r="G191" s="21">
        <f t="shared" si="2"/>
        <v>0</v>
      </c>
      <c r="H191" s="66"/>
    </row>
    <row r="192" spans="1:8" x14ac:dyDescent="0.25">
      <c r="A192" s="74"/>
      <c r="B192" s="74"/>
      <c r="C192" s="13"/>
      <c r="D192" s="66"/>
      <c r="E192" s="39"/>
      <c r="F192" s="17"/>
      <c r="G192" s="21">
        <f t="shared" si="2"/>
        <v>0</v>
      </c>
      <c r="H192" s="66"/>
    </row>
    <row r="193" spans="1:8" x14ac:dyDescent="0.25">
      <c r="A193" s="74"/>
      <c r="B193" s="74"/>
      <c r="C193" s="13"/>
      <c r="D193" s="66"/>
      <c r="E193" s="39"/>
      <c r="F193" s="17"/>
      <c r="G193" s="21">
        <f t="shared" si="2"/>
        <v>0</v>
      </c>
      <c r="H193" s="66"/>
    </row>
    <row r="194" spans="1:8" x14ac:dyDescent="0.25">
      <c r="A194" s="74"/>
      <c r="B194" s="74"/>
      <c r="C194" s="13"/>
      <c r="D194" s="66"/>
      <c r="E194" s="39"/>
      <c r="F194" s="17"/>
      <c r="G194" s="21">
        <f t="shared" si="2"/>
        <v>0</v>
      </c>
      <c r="H194" s="66"/>
    </row>
    <row r="195" spans="1:8" x14ac:dyDescent="0.25">
      <c r="A195" s="74"/>
      <c r="B195" s="74"/>
      <c r="C195" s="13"/>
      <c r="D195" s="66"/>
      <c r="E195" s="39"/>
      <c r="F195" s="17"/>
      <c r="G195" s="21">
        <f t="shared" si="2"/>
        <v>0</v>
      </c>
      <c r="H195" s="66"/>
    </row>
    <row r="196" spans="1:8" x14ac:dyDescent="0.25">
      <c r="A196" s="74"/>
      <c r="B196" s="74"/>
      <c r="C196" s="13"/>
      <c r="D196" s="66"/>
      <c r="E196" s="39"/>
      <c r="F196" s="17"/>
      <c r="G196" s="21">
        <f t="shared" si="2"/>
        <v>0</v>
      </c>
      <c r="H196" s="66"/>
    </row>
    <row r="197" spans="1:8" x14ac:dyDescent="0.25">
      <c r="A197" s="74"/>
      <c r="B197" s="74"/>
      <c r="C197" s="13"/>
      <c r="D197" s="66"/>
      <c r="E197" s="39"/>
      <c r="F197" s="17"/>
      <c r="G197" s="21">
        <f t="shared" si="2"/>
        <v>0</v>
      </c>
      <c r="H197" s="66"/>
    </row>
    <row r="198" spans="1:8" x14ac:dyDescent="0.25">
      <c r="A198" s="74"/>
      <c r="B198" s="74"/>
      <c r="C198" s="13"/>
      <c r="D198" s="66"/>
      <c r="E198" s="39"/>
      <c r="F198" s="17"/>
      <c r="G198" s="21">
        <f t="shared" ref="G198:G261" si="3">G197+E198-F198</f>
        <v>0</v>
      </c>
      <c r="H198" s="66"/>
    </row>
    <row r="199" spans="1:8" x14ac:dyDescent="0.25">
      <c r="A199" s="74"/>
      <c r="B199" s="74"/>
      <c r="C199" s="13"/>
      <c r="D199" s="66"/>
      <c r="E199" s="39"/>
      <c r="F199" s="17"/>
      <c r="G199" s="21">
        <f t="shared" si="3"/>
        <v>0</v>
      </c>
      <c r="H199" s="66"/>
    </row>
    <row r="200" spans="1:8" x14ac:dyDescent="0.25">
      <c r="A200" s="74"/>
      <c r="B200" s="74"/>
      <c r="C200" s="13"/>
      <c r="D200" s="66"/>
      <c r="E200" s="39"/>
      <c r="F200" s="17"/>
      <c r="G200" s="21">
        <f t="shared" si="3"/>
        <v>0</v>
      </c>
      <c r="H200" s="66"/>
    </row>
    <row r="201" spans="1:8" x14ac:dyDescent="0.25">
      <c r="A201" s="74"/>
      <c r="B201" s="74"/>
      <c r="C201" s="13"/>
      <c r="D201" s="66"/>
      <c r="E201" s="17"/>
      <c r="F201" s="39"/>
      <c r="G201" s="21">
        <f t="shared" si="3"/>
        <v>0</v>
      </c>
      <c r="H201" s="66"/>
    </row>
    <row r="202" spans="1:8" x14ac:dyDescent="0.25">
      <c r="A202" s="74"/>
      <c r="B202" s="74"/>
      <c r="C202" s="13"/>
      <c r="D202" s="66"/>
      <c r="E202" s="17"/>
      <c r="F202" s="39"/>
      <c r="G202" s="21">
        <f t="shared" si="3"/>
        <v>0</v>
      </c>
      <c r="H202" s="66"/>
    </row>
    <row r="203" spans="1:8" x14ac:dyDescent="0.25">
      <c r="A203" s="74"/>
      <c r="B203" s="74"/>
      <c r="C203" s="13"/>
      <c r="D203" s="66"/>
      <c r="E203" s="17"/>
      <c r="F203" s="39"/>
      <c r="G203" s="21">
        <f t="shared" si="3"/>
        <v>0</v>
      </c>
      <c r="H203" s="66"/>
    </row>
    <row r="204" spans="1:8" x14ac:dyDescent="0.25">
      <c r="A204" s="74"/>
      <c r="B204" s="74"/>
      <c r="C204" s="13"/>
      <c r="D204" s="66"/>
      <c r="E204" s="39"/>
      <c r="F204" s="17"/>
      <c r="G204" s="21">
        <f t="shared" si="3"/>
        <v>0</v>
      </c>
      <c r="H204" s="66"/>
    </row>
    <row r="205" spans="1:8" x14ac:dyDescent="0.25">
      <c r="A205" s="74"/>
      <c r="B205" s="74"/>
      <c r="C205" s="13"/>
      <c r="D205" s="66"/>
      <c r="E205" s="39"/>
      <c r="F205" s="17"/>
      <c r="G205" s="21">
        <f t="shared" si="3"/>
        <v>0</v>
      </c>
      <c r="H205" s="66"/>
    </row>
    <row r="206" spans="1:8" x14ac:dyDescent="0.25">
      <c r="A206" s="74"/>
      <c r="B206" s="74"/>
      <c r="C206" s="13"/>
      <c r="D206" s="66"/>
      <c r="E206" s="39"/>
      <c r="F206" s="17"/>
      <c r="G206" s="21">
        <f t="shared" si="3"/>
        <v>0</v>
      </c>
      <c r="H206" s="66"/>
    </row>
    <row r="207" spans="1:8" x14ac:dyDescent="0.25">
      <c r="A207" s="74"/>
      <c r="B207" s="74"/>
      <c r="C207" s="13"/>
      <c r="D207" s="66"/>
      <c r="E207" s="39"/>
      <c r="F207" s="17"/>
      <c r="G207" s="21">
        <f t="shared" si="3"/>
        <v>0</v>
      </c>
      <c r="H207" s="66"/>
    </row>
    <row r="208" spans="1:8" x14ac:dyDescent="0.25">
      <c r="A208" s="74"/>
      <c r="B208" s="74"/>
      <c r="C208" s="13"/>
      <c r="D208" s="66"/>
      <c r="E208" s="17"/>
      <c r="F208" s="39"/>
      <c r="G208" s="21">
        <f t="shared" si="3"/>
        <v>0</v>
      </c>
      <c r="H208" s="66"/>
    </row>
    <row r="209" spans="1:8" x14ac:dyDescent="0.25">
      <c r="A209" s="74"/>
      <c r="B209" s="74"/>
      <c r="C209" s="13"/>
      <c r="D209" s="66"/>
      <c r="E209" s="17"/>
      <c r="F209" s="39"/>
      <c r="G209" s="21">
        <f t="shared" si="3"/>
        <v>0</v>
      </c>
      <c r="H209" s="66"/>
    </row>
    <row r="210" spans="1:8" x14ac:dyDescent="0.25">
      <c r="A210" s="74"/>
      <c r="B210" s="74"/>
      <c r="C210" s="13"/>
      <c r="D210" s="66"/>
      <c r="E210" s="17"/>
      <c r="F210" s="39"/>
      <c r="G210" s="21">
        <f t="shared" si="3"/>
        <v>0</v>
      </c>
      <c r="H210" s="66"/>
    </row>
    <row r="211" spans="1:8" x14ac:dyDescent="0.25">
      <c r="A211" s="74"/>
      <c r="B211" s="74"/>
      <c r="C211" s="13"/>
      <c r="D211" s="66"/>
      <c r="E211" s="17"/>
      <c r="F211" s="39"/>
      <c r="G211" s="21">
        <f t="shared" si="3"/>
        <v>0</v>
      </c>
      <c r="H211" s="66"/>
    </row>
    <row r="212" spans="1:8" x14ac:dyDescent="0.25">
      <c r="A212" s="74"/>
      <c r="B212" s="74"/>
      <c r="C212" s="13"/>
      <c r="D212" s="66"/>
      <c r="E212" s="17"/>
      <c r="F212" s="39"/>
      <c r="G212" s="21">
        <f t="shared" si="3"/>
        <v>0</v>
      </c>
      <c r="H212" s="66"/>
    </row>
    <row r="213" spans="1:8" x14ac:dyDescent="0.25">
      <c r="A213" s="74"/>
      <c r="B213" s="74"/>
      <c r="C213" s="13"/>
      <c r="D213" s="66"/>
      <c r="E213" s="17"/>
      <c r="F213" s="39"/>
      <c r="G213" s="21">
        <f t="shared" si="3"/>
        <v>0</v>
      </c>
      <c r="H213" s="66"/>
    </row>
    <row r="214" spans="1:8" x14ac:dyDescent="0.25">
      <c r="A214" s="74"/>
      <c r="B214" s="74"/>
      <c r="C214" s="13"/>
      <c r="D214" s="66"/>
      <c r="E214" s="17"/>
      <c r="F214" s="39"/>
      <c r="G214" s="21">
        <f t="shared" si="3"/>
        <v>0</v>
      </c>
      <c r="H214" s="66"/>
    </row>
    <row r="215" spans="1:8" x14ac:dyDescent="0.25">
      <c r="A215" s="74"/>
      <c r="B215" s="74"/>
      <c r="C215" s="13"/>
      <c r="D215" s="66"/>
      <c r="E215" s="39"/>
      <c r="F215" s="17"/>
      <c r="G215" s="21">
        <f t="shared" si="3"/>
        <v>0</v>
      </c>
      <c r="H215" s="66"/>
    </row>
    <row r="216" spans="1:8" x14ac:dyDescent="0.25">
      <c r="A216" s="74"/>
      <c r="B216" s="74"/>
      <c r="C216" s="13"/>
      <c r="D216" s="66"/>
      <c r="E216" s="39"/>
      <c r="F216" s="17"/>
      <c r="G216" s="21">
        <f t="shared" si="3"/>
        <v>0</v>
      </c>
      <c r="H216" s="66"/>
    </row>
    <row r="217" spans="1:8" x14ac:dyDescent="0.25">
      <c r="A217" s="74"/>
      <c r="B217" s="74"/>
      <c r="C217" s="13"/>
      <c r="D217" s="66"/>
      <c r="E217" s="17"/>
      <c r="F217" s="39"/>
      <c r="G217" s="21">
        <f t="shared" si="3"/>
        <v>0</v>
      </c>
      <c r="H217" s="66"/>
    </row>
    <row r="218" spans="1:8" x14ac:dyDescent="0.25">
      <c r="A218" s="74"/>
      <c r="B218" s="74"/>
      <c r="C218" s="13"/>
      <c r="D218" s="66"/>
      <c r="E218" s="17"/>
      <c r="F218" s="39"/>
      <c r="G218" s="21">
        <f t="shared" si="3"/>
        <v>0</v>
      </c>
      <c r="H218" s="66"/>
    </row>
    <row r="219" spans="1:8" x14ac:dyDescent="0.25">
      <c r="A219" s="74"/>
      <c r="B219" s="74"/>
      <c r="C219" s="13"/>
      <c r="D219" s="66"/>
      <c r="E219" s="17"/>
      <c r="F219" s="17"/>
      <c r="G219" s="21">
        <f t="shared" si="3"/>
        <v>0</v>
      </c>
      <c r="H219" s="66"/>
    </row>
    <row r="220" spans="1:8" x14ac:dyDescent="0.25">
      <c r="A220" s="74"/>
      <c r="B220" s="74"/>
      <c r="C220" s="13"/>
      <c r="D220" s="66"/>
      <c r="E220" s="17"/>
      <c r="F220" s="17"/>
      <c r="G220" s="21">
        <f t="shared" si="3"/>
        <v>0</v>
      </c>
      <c r="H220" s="66"/>
    </row>
    <row r="221" spans="1:8" x14ac:dyDescent="0.25">
      <c r="A221" s="74"/>
      <c r="B221" s="74"/>
      <c r="C221" s="13"/>
      <c r="D221" s="66"/>
      <c r="E221" s="17"/>
      <c r="F221" s="17"/>
      <c r="G221" s="21">
        <f t="shared" si="3"/>
        <v>0</v>
      </c>
      <c r="H221" s="66"/>
    </row>
    <row r="222" spans="1:8" x14ac:dyDescent="0.25">
      <c r="A222" s="74"/>
      <c r="B222" s="74"/>
      <c r="C222" s="13"/>
      <c r="D222" s="66"/>
      <c r="E222" s="17"/>
      <c r="F222" s="17"/>
      <c r="G222" s="21">
        <f t="shared" si="3"/>
        <v>0</v>
      </c>
      <c r="H222" s="66"/>
    </row>
    <row r="223" spans="1:8" x14ac:dyDescent="0.25">
      <c r="A223" s="74"/>
      <c r="B223" s="74"/>
      <c r="C223" s="13"/>
      <c r="D223" s="66"/>
      <c r="E223" s="17"/>
      <c r="F223" s="17"/>
      <c r="G223" s="21">
        <f t="shared" si="3"/>
        <v>0</v>
      </c>
      <c r="H223" s="66"/>
    </row>
    <row r="224" spans="1:8" x14ac:dyDescent="0.25">
      <c r="A224" s="74"/>
      <c r="B224" s="74"/>
      <c r="C224" s="13"/>
      <c r="D224" s="66"/>
      <c r="E224" s="17"/>
      <c r="F224" s="17"/>
      <c r="G224" s="21">
        <f t="shared" si="3"/>
        <v>0</v>
      </c>
      <c r="H224" s="66"/>
    </row>
    <row r="225" spans="1:8" x14ac:dyDescent="0.25">
      <c r="A225" s="74"/>
      <c r="B225" s="74"/>
      <c r="C225" s="13"/>
      <c r="D225" s="66"/>
      <c r="E225" s="17"/>
      <c r="F225" s="17"/>
      <c r="G225" s="21">
        <f t="shared" si="3"/>
        <v>0</v>
      </c>
      <c r="H225" s="66"/>
    </row>
    <row r="226" spans="1:8" x14ac:dyDescent="0.25">
      <c r="A226" s="74"/>
      <c r="B226" s="74"/>
      <c r="C226" s="13"/>
      <c r="D226" s="66"/>
      <c r="E226" s="17"/>
      <c r="F226" s="17"/>
      <c r="G226" s="21">
        <f t="shared" si="3"/>
        <v>0</v>
      </c>
      <c r="H226" s="66"/>
    </row>
    <row r="227" spans="1:8" x14ac:dyDescent="0.25">
      <c r="A227" s="74"/>
      <c r="B227" s="74"/>
      <c r="C227" s="13"/>
      <c r="D227" s="66"/>
      <c r="E227" s="17"/>
      <c r="F227" s="17"/>
      <c r="G227" s="21">
        <f t="shared" si="3"/>
        <v>0</v>
      </c>
      <c r="H227" s="66"/>
    </row>
    <row r="228" spans="1:8" x14ac:dyDescent="0.25">
      <c r="A228" s="74"/>
      <c r="B228" s="74"/>
      <c r="C228" s="13"/>
      <c r="D228" s="66"/>
      <c r="E228" s="17"/>
      <c r="F228" s="17"/>
      <c r="G228" s="21">
        <f t="shared" si="3"/>
        <v>0</v>
      </c>
      <c r="H228" s="66"/>
    </row>
    <row r="229" spans="1:8" x14ac:dyDescent="0.25">
      <c r="A229" s="74"/>
      <c r="B229" s="74"/>
      <c r="C229" s="13"/>
      <c r="D229" s="66"/>
      <c r="E229" s="17"/>
      <c r="F229" s="17"/>
      <c r="G229" s="21">
        <f t="shared" si="3"/>
        <v>0</v>
      </c>
      <c r="H229" s="66"/>
    </row>
    <row r="230" spans="1:8" x14ac:dyDescent="0.25">
      <c r="A230" s="74"/>
      <c r="B230" s="74"/>
      <c r="C230" s="13"/>
      <c r="D230" s="66"/>
      <c r="E230" s="17"/>
      <c r="F230" s="17"/>
      <c r="G230" s="21">
        <f t="shared" si="3"/>
        <v>0</v>
      </c>
      <c r="H230" s="66"/>
    </row>
    <row r="231" spans="1:8" x14ac:dyDescent="0.25">
      <c r="A231" s="74"/>
      <c r="B231" s="74"/>
      <c r="C231" s="13"/>
      <c r="D231" s="66"/>
      <c r="E231" s="17"/>
      <c r="F231" s="17"/>
      <c r="G231" s="21">
        <f t="shared" si="3"/>
        <v>0</v>
      </c>
      <c r="H231" s="66"/>
    </row>
    <row r="232" spans="1:8" x14ac:dyDescent="0.25">
      <c r="A232" s="74"/>
      <c r="B232" s="74"/>
      <c r="C232" s="13"/>
      <c r="D232" s="66"/>
      <c r="E232" s="17"/>
      <c r="F232" s="17"/>
      <c r="G232" s="21">
        <f t="shared" si="3"/>
        <v>0</v>
      </c>
      <c r="H232" s="66"/>
    </row>
    <row r="233" spans="1:8" x14ac:dyDescent="0.25">
      <c r="A233" s="74"/>
      <c r="B233" s="74"/>
      <c r="C233" s="13"/>
      <c r="D233" s="66"/>
      <c r="E233" s="17"/>
      <c r="F233" s="17"/>
      <c r="G233" s="21">
        <f t="shared" si="3"/>
        <v>0</v>
      </c>
      <c r="H233" s="66"/>
    </row>
    <row r="234" spans="1:8" x14ac:dyDescent="0.25">
      <c r="A234" s="74"/>
      <c r="B234" s="74"/>
      <c r="C234" s="13"/>
      <c r="D234" s="66"/>
      <c r="E234" s="17"/>
      <c r="F234" s="17"/>
      <c r="G234" s="21">
        <f t="shared" si="3"/>
        <v>0</v>
      </c>
      <c r="H234" s="66"/>
    </row>
    <row r="235" spans="1:8" x14ac:dyDescent="0.25">
      <c r="A235" s="74"/>
      <c r="B235" s="74"/>
      <c r="C235" s="13"/>
      <c r="D235" s="66"/>
      <c r="E235" s="17"/>
      <c r="F235" s="17"/>
      <c r="G235" s="21">
        <f t="shared" si="3"/>
        <v>0</v>
      </c>
      <c r="H235" s="66"/>
    </row>
    <row r="236" spans="1:8" x14ac:dyDescent="0.25">
      <c r="A236" s="74"/>
      <c r="B236" s="74"/>
      <c r="C236" s="13"/>
      <c r="D236" s="66"/>
      <c r="E236" s="17"/>
      <c r="F236" s="17"/>
      <c r="G236" s="21">
        <f t="shared" si="3"/>
        <v>0</v>
      </c>
      <c r="H236" s="66"/>
    </row>
    <row r="237" spans="1:8" x14ac:dyDescent="0.25">
      <c r="A237" s="74"/>
      <c r="B237" s="74"/>
      <c r="C237" s="13"/>
      <c r="D237" s="66"/>
      <c r="E237" s="17"/>
      <c r="F237" s="17"/>
      <c r="G237" s="21">
        <f t="shared" si="3"/>
        <v>0</v>
      </c>
      <c r="H237" s="66"/>
    </row>
    <row r="238" spans="1:8" x14ac:dyDescent="0.25">
      <c r="A238" s="74"/>
      <c r="B238" s="74"/>
      <c r="C238" s="13"/>
      <c r="D238" s="66"/>
      <c r="E238" s="17"/>
      <c r="F238" s="17"/>
      <c r="G238" s="21">
        <f t="shared" si="3"/>
        <v>0</v>
      </c>
      <c r="H238" s="66"/>
    </row>
    <row r="239" spans="1:8" x14ac:dyDescent="0.25">
      <c r="A239" s="74"/>
      <c r="B239" s="74"/>
      <c r="C239" s="13"/>
      <c r="D239" s="66"/>
      <c r="E239" s="17"/>
      <c r="F239" s="17"/>
      <c r="G239" s="21">
        <f t="shared" si="3"/>
        <v>0</v>
      </c>
      <c r="H239" s="66"/>
    </row>
    <row r="240" spans="1:8" x14ac:dyDescent="0.25">
      <c r="A240" s="74"/>
      <c r="B240" s="74"/>
      <c r="C240" s="13"/>
      <c r="D240" s="66"/>
      <c r="E240" s="17"/>
      <c r="F240" s="17"/>
      <c r="G240" s="21">
        <f t="shared" si="3"/>
        <v>0</v>
      </c>
      <c r="H240" s="66"/>
    </row>
    <row r="241" spans="1:8" x14ac:dyDescent="0.25">
      <c r="A241" s="74"/>
      <c r="B241" s="74"/>
      <c r="C241" s="13"/>
      <c r="D241" s="66"/>
      <c r="E241" s="17"/>
      <c r="F241" s="17"/>
      <c r="G241" s="21">
        <f t="shared" si="3"/>
        <v>0</v>
      </c>
      <c r="H241" s="66"/>
    </row>
    <row r="242" spans="1:8" x14ac:dyDescent="0.25">
      <c r="A242" s="74"/>
      <c r="B242" s="74"/>
      <c r="C242" s="13"/>
      <c r="D242" s="66"/>
      <c r="E242" s="17"/>
      <c r="F242" s="17"/>
      <c r="G242" s="21">
        <f t="shared" si="3"/>
        <v>0</v>
      </c>
      <c r="H242" s="66"/>
    </row>
    <row r="243" spans="1:8" x14ac:dyDescent="0.25">
      <c r="A243" s="74"/>
      <c r="B243" s="74"/>
      <c r="C243" s="13"/>
      <c r="D243" s="66"/>
      <c r="E243" s="17"/>
      <c r="F243" s="17"/>
      <c r="G243" s="21">
        <f t="shared" si="3"/>
        <v>0</v>
      </c>
      <c r="H243" s="66"/>
    </row>
    <row r="244" spans="1:8" x14ac:dyDescent="0.25">
      <c r="A244" s="74"/>
      <c r="B244" s="74"/>
      <c r="C244" s="13"/>
      <c r="D244" s="66"/>
      <c r="E244" s="17"/>
      <c r="F244" s="17"/>
      <c r="G244" s="21">
        <f t="shared" si="3"/>
        <v>0</v>
      </c>
      <c r="H244" s="66"/>
    </row>
    <row r="245" spans="1:8" x14ac:dyDescent="0.25">
      <c r="A245" s="74"/>
      <c r="B245" s="74"/>
      <c r="C245" s="13"/>
      <c r="D245" s="66"/>
      <c r="E245" s="17"/>
      <c r="F245" s="17"/>
      <c r="G245" s="21">
        <f t="shared" si="3"/>
        <v>0</v>
      </c>
      <c r="H245" s="66"/>
    </row>
    <row r="246" spans="1:8" x14ac:dyDescent="0.25">
      <c r="A246" s="74"/>
      <c r="B246" s="74"/>
      <c r="C246" s="13"/>
      <c r="D246" s="66"/>
      <c r="E246" s="17"/>
      <c r="F246" s="17"/>
      <c r="G246" s="21">
        <f t="shared" si="3"/>
        <v>0</v>
      </c>
      <c r="H246" s="66"/>
    </row>
    <row r="247" spans="1:8" x14ac:dyDescent="0.25">
      <c r="A247" s="74"/>
      <c r="B247" s="74"/>
      <c r="C247" s="13"/>
      <c r="D247" s="66"/>
      <c r="E247" s="17"/>
      <c r="F247" s="17"/>
      <c r="G247" s="21">
        <f t="shared" si="3"/>
        <v>0</v>
      </c>
      <c r="H247" s="66"/>
    </row>
    <row r="248" spans="1:8" x14ac:dyDescent="0.25">
      <c r="A248" s="74"/>
      <c r="B248" s="74"/>
      <c r="C248" s="13"/>
      <c r="D248" s="66"/>
      <c r="E248" s="17"/>
      <c r="F248" s="17"/>
      <c r="G248" s="21">
        <f t="shared" si="3"/>
        <v>0</v>
      </c>
      <c r="H248" s="66"/>
    </row>
    <row r="249" spans="1:8" x14ac:dyDescent="0.25">
      <c r="A249" s="74"/>
      <c r="B249" s="74"/>
      <c r="C249" s="13"/>
      <c r="D249" s="66"/>
      <c r="E249" s="17"/>
      <c r="F249" s="17"/>
      <c r="G249" s="21">
        <f t="shared" si="3"/>
        <v>0</v>
      </c>
      <c r="H249" s="66"/>
    </row>
    <row r="250" spans="1:8" x14ac:dyDescent="0.25">
      <c r="A250" s="74"/>
      <c r="B250" s="74"/>
      <c r="C250" s="13"/>
      <c r="D250" s="66"/>
      <c r="E250" s="17"/>
      <c r="F250" s="17"/>
      <c r="G250" s="21">
        <f t="shared" si="3"/>
        <v>0</v>
      </c>
      <c r="H250" s="66"/>
    </row>
    <row r="251" spans="1:8" x14ac:dyDescent="0.25">
      <c r="A251" s="74"/>
      <c r="B251" s="74"/>
      <c r="C251" s="13"/>
      <c r="D251" s="66"/>
      <c r="E251" s="17"/>
      <c r="F251" s="17"/>
      <c r="G251" s="21">
        <f t="shared" si="3"/>
        <v>0</v>
      </c>
      <c r="H251" s="66"/>
    </row>
    <row r="252" spans="1:8" x14ac:dyDescent="0.25">
      <c r="A252" s="74"/>
      <c r="B252" s="74"/>
      <c r="C252" s="13"/>
      <c r="D252" s="66"/>
      <c r="E252" s="17"/>
      <c r="F252" s="17"/>
      <c r="G252" s="21">
        <f t="shared" si="3"/>
        <v>0</v>
      </c>
      <c r="H252" s="66"/>
    </row>
    <row r="253" spans="1:8" x14ac:dyDescent="0.25">
      <c r="A253" s="74"/>
      <c r="B253" s="74"/>
      <c r="C253" s="13"/>
      <c r="D253" s="66"/>
      <c r="E253" s="17"/>
      <c r="F253" s="17"/>
      <c r="G253" s="21">
        <f t="shared" si="3"/>
        <v>0</v>
      </c>
      <c r="H253" s="66"/>
    </row>
    <row r="254" spans="1:8" x14ac:dyDescent="0.25">
      <c r="A254" s="74"/>
      <c r="B254" s="74"/>
      <c r="C254" s="13"/>
      <c r="D254" s="66"/>
      <c r="E254" s="17"/>
      <c r="F254" s="17"/>
      <c r="G254" s="21">
        <f t="shared" si="3"/>
        <v>0</v>
      </c>
      <c r="H254" s="66"/>
    </row>
    <row r="255" spans="1:8" x14ac:dyDescent="0.25">
      <c r="A255" s="74"/>
      <c r="B255" s="74"/>
      <c r="C255" s="13"/>
      <c r="D255" s="66"/>
      <c r="E255" s="17"/>
      <c r="F255" s="17"/>
      <c r="G255" s="21">
        <f t="shared" si="3"/>
        <v>0</v>
      </c>
      <c r="H255" s="66"/>
    </row>
    <row r="256" spans="1:8" x14ac:dyDescent="0.25">
      <c r="A256" s="74"/>
      <c r="B256" s="74"/>
      <c r="C256" s="13"/>
      <c r="D256" s="66"/>
      <c r="E256" s="17"/>
      <c r="F256" s="17"/>
      <c r="G256" s="21">
        <f t="shared" si="3"/>
        <v>0</v>
      </c>
      <c r="H256" s="66"/>
    </row>
    <row r="257" spans="1:8" x14ac:dyDescent="0.25">
      <c r="A257" s="74"/>
      <c r="B257" s="74"/>
      <c r="C257" s="13"/>
      <c r="D257" s="66"/>
      <c r="E257" s="17"/>
      <c r="F257" s="17"/>
      <c r="G257" s="21">
        <f t="shared" si="3"/>
        <v>0</v>
      </c>
      <c r="H257" s="66"/>
    </row>
    <row r="258" spans="1:8" x14ac:dyDescent="0.25">
      <c r="A258" s="74"/>
      <c r="B258" s="74"/>
      <c r="C258" s="13"/>
      <c r="D258" s="66"/>
      <c r="E258" s="17"/>
      <c r="F258" s="17"/>
      <c r="G258" s="21">
        <f t="shared" si="3"/>
        <v>0</v>
      </c>
      <c r="H258" s="66"/>
    </row>
    <row r="259" spans="1:8" x14ac:dyDescent="0.25">
      <c r="A259" s="74"/>
      <c r="B259" s="74"/>
      <c r="C259" s="13"/>
      <c r="D259" s="66"/>
      <c r="E259" s="17"/>
      <c r="F259" s="17"/>
      <c r="G259" s="21">
        <f t="shared" si="3"/>
        <v>0</v>
      </c>
      <c r="H259" s="66"/>
    </row>
    <row r="260" spans="1:8" x14ac:dyDescent="0.25">
      <c r="A260" s="74"/>
      <c r="B260" s="74"/>
      <c r="C260" s="13"/>
      <c r="D260" s="66"/>
      <c r="E260" s="17"/>
      <c r="F260" s="17"/>
      <c r="G260" s="21">
        <f t="shared" si="3"/>
        <v>0</v>
      </c>
      <c r="H260" s="66"/>
    </row>
    <row r="261" spans="1:8" x14ac:dyDescent="0.25">
      <c r="A261" s="74"/>
      <c r="B261" s="74"/>
      <c r="C261" s="13"/>
      <c r="D261" s="66"/>
      <c r="E261" s="17"/>
      <c r="F261" s="17"/>
      <c r="G261" s="21">
        <f t="shared" si="3"/>
        <v>0</v>
      </c>
      <c r="H261" s="66"/>
    </row>
    <row r="262" spans="1:8" x14ac:dyDescent="0.25">
      <c r="A262" s="74"/>
      <c r="B262" s="74"/>
      <c r="C262" s="13"/>
      <c r="D262" s="66"/>
      <c r="E262" s="17"/>
      <c r="F262" s="17"/>
      <c r="G262" s="21">
        <f t="shared" ref="G262:G298" si="4">G261+E262-F262</f>
        <v>0</v>
      </c>
      <c r="H262" s="66"/>
    </row>
    <row r="263" spans="1:8" x14ac:dyDescent="0.25">
      <c r="A263" s="74"/>
      <c r="B263" s="74"/>
      <c r="C263" s="13"/>
      <c r="D263" s="66"/>
      <c r="E263" s="17"/>
      <c r="F263" s="17"/>
      <c r="G263" s="21">
        <f t="shared" si="4"/>
        <v>0</v>
      </c>
      <c r="H263" s="66"/>
    </row>
    <row r="264" spans="1:8" x14ac:dyDescent="0.25">
      <c r="A264" s="74"/>
      <c r="B264" s="74"/>
      <c r="C264" s="13"/>
      <c r="D264" s="66"/>
      <c r="E264" s="17"/>
      <c r="F264" s="17"/>
      <c r="G264" s="21">
        <f t="shared" si="4"/>
        <v>0</v>
      </c>
      <c r="H264" s="66"/>
    </row>
    <row r="265" spans="1:8" x14ac:dyDescent="0.25">
      <c r="A265" s="74"/>
      <c r="B265" s="74"/>
      <c r="C265" s="13"/>
      <c r="D265" s="66"/>
      <c r="E265" s="17"/>
      <c r="F265" s="17"/>
      <c r="G265" s="21">
        <f t="shared" si="4"/>
        <v>0</v>
      </c>
      <c r="H265" s="66"/>
    </row>
    <row r="266" spans="1:8" x14ac:dyDescent="0.25">
      <c r="A266" s="74"/>
      <c r="B266" s="74"/>
      <c r="C266" s="13"/>
      <c r="D266" s="66"/>
      <c r="E266" s="17"/>
      <c r="F266" s="17"/>
      <c r="G266" s="21">
        <f t="shared" si="4"/>
        <v>0</v>
      </c>
      <c r="H266" s="66"/>
    </row>
    <row r="267" spans="1:8" x14ac:dyDescent="0.25">
      <c r="A267" s="74"/>
      <c r="B267" s="74"/>
      <c r="C267" s="13"/>
      <c r="D267" s="66"/>
      <c r="E267" s="17"/>
      <c r="F267" s="17"/>
      <c r="G267" s="21">
        <f t="shared" si="4"/>
        <v>0</v>
      </c>
      <c r="H267" s="66"/>
    </row>
    <row r="268" spans="1:8" x14ac:dyDescent="0.25">
      <c r="A268" s="74"/>
      <c r="B268" s="74"/>
      <c r="C268" s="13"/>
      <c r="D268" s="66"/>
      <c r="E268" s="17"/>
      <c r="F268" s="17"/>
      <c r="G268" s="21">
        <f t="shared" si="4"/>
        <v>0</v>
      </c>
      <c r="H268" s="66"/>
    </row>
    <row r="269" spans="1:8" x14ac:dyDescent="0.25">
      <c r="A269" s="74"/>
      <c r="B269" s="74"/>
      <c r="C269" s="13"/>
      <c r="D269" s="66"/>
      <c r="E269" s="17"/>
      <c r="F269" s="17"/>
      <c r="G269" s="21">
        <f t="shared" si="4"/>
        <v>0</v>
      </c>
      <c r="H269" s="66"/>
    </row>
    <row r="270" spans="1:8" x14ac:dyDescent="0.25">
      <c r="A270" s="74"/>
      <c r="B270" s="74"/>
      <c r="C270" s="13"/>
      <c r="D270" s="66"/>
      <c r="E270" s="17"/>
      <c r="F270" s="17"/>
      <c r="G270" s="21">
        <f t="shared" si="4"/>
        <v>0</v>
      </c>
      <c r="H270" s="66"/>
    </row>
    <row r="271" spans="1:8" x14ac:dyDescent="0.25">
      <c r="A271" s="74"/>
      <c r="B271" s="74"/>
      <c r="C271" s="13"/>
      <c r="D271" s="66"/>
      <c r="E271" s="17"/>
      <c r="F271" s="17"/>
      <c r="G271" s="21">
        <f t="shared" si="4"/>
        <v>0</v>
      </c>
      <c r="H271" s="66"/>
    </row>
    <row r="272" spans="1:8" x14ac:dyDescent="0.25">
      <c r="A272" s="74"/>
      <c r="B272" s="74"/>
      <c r="C272" s="13"/>
      <c r="D272" s="66"/>
      <c r="E272" s="17"/>
      <c r="F272" s="17"/>
      <c r="G272" s="21">
        <f t="shared" si="4"/>
        <v>0</v>
      </c>
      <c r="H272" s="66"/>
    </row>
    <row r="273" spans="1:8" x14ac:dyDescent="0.25">
      <c r="A273" s="74"/>
      <c r="B273" s="74"/>
      <c r="C273" s="13"/>
      <c r="D273" s="66"/>
      <c r="E273" s="17"/>
      <c r="F273" s="17"/>
      <c r="G273" s="21">
        <f t="shared" si="4"/>
        <v>0</v>
      </c>
      <c r="H273" s="66"/>
    </row>
    <row r="274" spans="1:8" x14ac:dyDescent="0.25">
      <c r="A274" s="74"/>
      <c r="B274" s="74"/>
      <c r="C274" s="13"/>
      <c r="D274" s="66"/>
      <c r="E274" s="17"/>
      <c r="F274" s="17"/>
      <c r="G274" s="21">
        <f t="shared" si="4"/>
        <v>0</v>
      </c>
      <c r="H274" s="66"/>
    </row>
    <row r="275" spans="1:8" x14ac:dyDescent="0.25">
      <c r="A275" s="74"/>
      <c r="B275" s="74"/>
      <c r="C275" s="13"/>
      <c r="D275" s="66"/>
      <c r="E275" s="17"/>
      <c r="F275" s="17"/>
      <c r="G275" s="21">
        <f t="shared" si="4"/>
        <v>0</v>
      </c>
      <c r="H275" s="66"/>
    </row>
    <row r="276" spans="1:8" x14ac:dyDescent="0.25">
      <c r="A276" s="74"/>
      <c r="B276" s="74"/>
      <c r="C276" s="13"/>
      <c r="D276" s="66"/>
      <c r="E276" s="17"/>
      <c r="F276" s="17"/>
      <c r="G276" s="21">
        <f t="shared" si="4"/>
        <v>0</v>
      </c>
      <c r="H276" s="66"/>
    </row>
    <row r="277" spans="1:8" x14ac:dyDescent="0.25">
      <c r="A277" s="74"/>
      <c r="B277" s="74"/>
      <c r="C277" s="13"/>
      <c r="D277" s="66"/>
      <c r="E277" s="17"/>
      <c r="F277" s="17"/>
      <c r="G277" s="21">
        <f t="shared" si="4"/>
        <v>0</v>
      </c>
      <c r="H277" s="66"/>
    </row>
    <row r="278" spans="1:8" x14ac:dyDescent="0.25">
      <c r="A278" s="74"/>
      <c r="B278" s="74"/>
      <c r="C278" s="13"/>
      <c r="D278" s="66"/>
      <c r="E278" s="17"/>
      <c r="F278" s="17"/>
      <c r="G278" s="21">
        <f t="shared" si="4"/>
        <v>0</v>
      </c>
      <c r="H278" s="66"/>
    </row>
    <row r="279" spans="1:8" x14ac:dyDescent="0.25">
      <c r="A279" s="74"/>
      <c r="B279" s="74"/>
      <c r="C279" s="13"/>
      <c r="D279" s="66"/>
      <c r="E279" s="17"/>
      <c r="F279" s="17"/>
      <c r="G279" s="21">
        <f t="shared" si="4"/>
        <v>0</v>
      </c>
      <c r="H279" s="66"/>
    </row>
    <row r="280" spans="1:8" x14ac:dyDescent="0.25">
      <c r="A280" s="74"/>
      <c r="B280" s="74"/>
      <c r="C280" s="13"/>
      <c r="D280" s="66"/>
      <c r="E280" s="17"/>
      <c r="F280" s="17"/>
      <c r="G280" s="21">
        <f t="shared" si="4"/>
        <v>0</v>
      </c>
      <c r="H280" s="66"/>
    </row>
    <row r="281" spans="1:8" x14ac:dyDescent="0.25">
      <c r="A281" s="74"/>
      <c r="B281" s="74"/>
      <c r="C281" s="13"/>
      <c r="D281" s="66"/>
      <c r="E281" s="17"/>
      <c r="F281" s="17"/>
      <c r="G281" s="21">
        <f t="shared" si="4"/>
        <v>0</v>
      </c>
      <c r="H281" s="66"/>
    </row>
    <row r="282" spans="1:8" x14ac:dyDescent="0.25">
      <c r="A282" s="74"/>
      <c r="B282" s="74"/>
      <c r="C282" s="13"/>
      <c r="D282" s="66"/>
      <c r="E282" s="17"/>
      <c r="F282" s="17"/>
      <c r="G282" s="21">
        <f t="shared" si="4"/>
        <v>0</v>
      </c>
      <c r="H282" s="66"/>
    </row>
    <row r="283" spans="1:8" x14ac:dyDescent="0.25">
      <c r="A283" s="74"/>
      <c r="B283" s="74"/>
      <c r="C283" s="13"/>
      <c r="D283" s="66"/>
      <c r="E283" s="17"/>
      <c r="F283" s="17"/>
      <c r="G283" s="21">
        <f t="shared" si="4"/>
        <v>0</v>
      </c>
      <c r="H283" s="66"/>
    </row>
    <row r="284" spans="1:8" x14ac:dyDescent="0.25">
      <c r="A284" s="74"/>
      <c r="B284" s="74"/>
      <c r="C284" s="13"/>
      <c r="D284" s="66"/>
      <c r="E284" s="17"/>
      <c r="F284" s="17"/>
      <c r="G284" s="21">
        <f t="shared" si="4"/>
        <v>0</v>
      </c>
      <c r="H284" s="66"/>
    </row>
    <row r="285" spans="1:8" x14ac:dyDescent="0.25">
      <c r="A285" s="74"/>
      <c r="B285" s="74"/>
      <c r="C285" s="13"/>
      <c r="D285" s="66"/>
      <c r="E285" s="17"/>
      <c r="F285" s="17"/>
      <c r="G285" s="21">
        <f t="shared" si="4"/>
        <v>0</v>
      </c>
      <c r="H285" s="66"/>
    </row>
    <row r="286" spans="1:8" x14ac:dyDescent="0.25">
      <c r="A286" s="74"/>
      <c r="B286" s="74"/>
      <c r="C286" s="13"/>
      <c r="D286" s="66"/>
      <c r="E286" s="17"/>
      <c r="F286" s="17"/>
      <c r="G286" s="21">
        <f t="shared" si="4"/>
        <v>0</v>
      </c>
      <c r="H286" s="66"/>
    </row>
    <row r="287" spans="1:8" x14ac:dyDescent="0.25">
      <c r="A287" s="74"/>
      <c r="B287" s="74"/>
      <c r="C287" s="13"/>
      <c r="D287" s="66"/>
      <c r="E287" s="17"/>
      <c r="F287" s="17"/>
      <c r="G287" s="21">
        <f t="shared" si="4"/>
        <v>0</v>
      </c>
      <c r="H287" s="66"/>
    </row>
    <row r="288" spans="1:8" x14ac:dyDescent="0.25">
      <c r="A288" s="74"/>
      <c r="B288" s="74"/>
      <c r="C288" s="13"/>
      <c r="D288" s="66"/>
      <c r="E288" s="17"/>
      <c r="F288" s="17"/>
      <c r="G288" s="21">
        <f t="shared" si="4"/>
        <v>0</v>
      </c>
      <c r="H288" s="66"/>
    </row>
    <row r="289" spans="1:8" x14ac:dyDescent="0.25">
      <c r="A289" s="74"/>
      <c r="B289" s="74"/>
      <c r="C289" s="13"/>
      <c r="D289" s="66"/>
      <c r="E289" s="17"/>
      <c r="F289" s="17"/>
      <c r="G289" s="21">
        <f t="shared" si="4"/>
        <v>0</v>
      </c>
      <c r="H289" s="66"/>
    </row>
    <row r="290" spans="1:8" x14ac:dyDescent="0.25">
      <c r="A290" s="74"/>
      <c r="B290" s="74"/>
      <c r="C290" s="13"/>
      <c r="D290" s="66"/>
      <c r="E290" s="17"/>
      <c r="F290" s="17"/>
      <c r="G290" s="21">
        <f t="shared" si="4"/>
        <v>0</v>
      </c>
      <c r="H290" s="66"/>
    </row>
    <row r="291" spans="1:8" x14ac:dyDescent="0.25">
      <c r="A291" s="74"/>
      <c r="B291" s="74"/>
      <c r="C291" s="13"/>
      <c r="D291" s="66"/>
      <c r="E291" s="17"/>
      <c r="F291" s="17"/>
      <c r="G291" s="21">
        <f t="shared" si="4"/>
        <v>0</v>
      </c>
      <c r="H291" s="66"/>
    </row>
    <row r="292" spans="1:8" x14ac:dyDescent="0.25">
      <c r="A292" s="74"/>
      <c r="B292" s="74"/>
      <c r="C292" s="13"/>
      <c r="D292" s="66"/>
      <c r="E292" s="17"/>
      <c r="F292" s="17"/>
      <c r="G292" s="21">
        <f t="shared" si="4"/>
        <v>0</v>
      </c>
      <c r="H292" s="66"/>
    </row>
    <row r="293" spans="1:8" x14ac:dyDescent="0.25">
      <c r="A293" s="74"/>
      <c r="B293" s="74"/>
      <c r="C293" s="13"/>
      <c r="D293" s="66"/>
      <c r="E293" s="17"/>
      <c r="F293" s="17"/>
      <c r="G293" s="21">
        <f t="shared" si="4"/>
        <v>0</v>
      </c>
      <c r="H293" s="66"/>
    </row>
    <row r="294" spans="1:8" x14ac:dyDescent="0.25">
      <c r="A294" s="74"/>
      <c r="B294" s="74"/>
      <c r="C294" s="13"/>
      <c r="D294" s="66"/>
      <c r="E294" s="17"/>
      <c r="F294" s="17"/>
      <c r="G294" s="21">
        <f t="shared" si="4"/>
        <v>0</v>
      </c>
      <c r="H294" s="66"/>
    </row>
    <row r="295" spans="1:8" x14ac:dyDescent="0.25">
      <c r="A295" s="74"/>
      <c r="B295" s="74"/>
      <c r="C295" s="13"/>
      <c r="D295" s="66"/>
      <c r="E295" s="17"/>
      <c r="F295" s="17"/>
      <c r="G295" s="21">
        <f t="shared" si="4"/>
        <v>0</v>
      </c>
      <c r="H295" s="66"/>
    </row>
    <row r="296" spans="1:8" x14ac:dyDescent="0.25">
      <c r="A296" s="74"/>
      <c r="B296" s="74"/>
      <c r="C296" s="13"/>
      <c r="D296" s="66"/>
      <c r="E296" s="17"/>
      <c r="F296" s="17"/>
      <c r="G296" s="21">
        <f t="shared" si="4"/>
        <v>0</v>
      </c>
      <c r="H296" s="66"/>
    </row>
    <row r="297" spans="1:8" x14ac:dyDescent="0.25">
      <c r="A297" s="74"/>
      <c r="B297" s="74"/>
      <c r="C297" s="13"/>
      <c r="D297" s="66"/>
      <c r="E297" s="17"/>
      <c r="F297" s="17"/>
      <c r="G297" s="21">
        <f t="shared" si="4"/>
        <v>0</v>
      </c>
      <c r="H297" s="66"/>
    </row>
    <row r="298" spans="1:8" x14ac:dyDescent="0.25">
      <c r="A298" s="74"/>
      <c r="B298" s="74"/>
      <c r="C298" s="13"/>
      <c r="D298" s="66"/>
      <c r="E298" s="17"/>
      <c r="F298" s="17"/>
      <c r="G298" s="21">
        <f t="shared" si="4"/>
        <v>0</v>
      </c>
      <c r="H298" s="66"/>
    </row>
    <row r="299" spans="1:8" x14ac:dyDescent="0.25">
      <c r="A299" s="74"/>
      <c r="B299" s="74"/>
      <c r="C299" s="13"/>
      <c r="D299" s="66"/>
      <c r="E299" s="17"/>
      <c r="F299" s="17"/>
      <c r="G299" s="21">
        <f>G298+E299-F299</f>
        <v>0</v>
      </c>
      <c r="H299" s="66"/>
    </row>
    <row r="300" spans="1:8" ht="12" thickBot="1" x14ac:dyDescent="0.3">
      <c r="A300" s="73"/>
      <c r="B300" s="73"/>
      <c r="C300" s="19"/>
      <c r="D300" s="64"/>
      <c r="E300" s="18"/>
      <c r="F300" s="18"/>
      <c r="G300" s="22">
        <f>G299+E300-F300</f>
        <v>0</v>
      </c>
      <c r="H300" s="64"/>
    </row>
  </sheetData>
  <sheetProtection algorithmName="SHA-512" hashValue="oB8mcK21y+ZYpNS5oK6oxJL4szvnCIlaePVidPk41P7WnBbsup/pWXJQE/jR64aa9jOL7mivz1n5cuMheE/30A==" saltValue="PS7dLgu/qRXdf2Ol/t99Pg==" spinCount="100000" sheet="1" objects="1" scenarios="1" autoFilter="0"/>
  <autoFilter ref="A1:H300" xr:uid="{00000000-0009-0000-0000-000007000000}"/>
  <printOptions horizontalCentered="1"/>
  <pageMargins left="0.19685039370078741" right="0.19685039370078741" top="1.1811023622047245" bottom="0.19685039370078741" header="0" footer="0"/>
  <pageSetup orientation="portrait" r:id="rId1"/>
  <headerFooter>
    <oddHeader>&amp;L&amp;G&amp;C&amp;"Malgun Gothic,Negrita"&amp;8&amp;K00-045
&amp;12 &amp;F
&amp;A
&amp;R&amp;"Malgun Gothic,Negrita"&amp;8&amp;K00-045
ESTADO DE CUENTA BANCARIO
FR0110A v1.1
Pág. &amp;P de &amp;N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6"/>
  <dimension ref="A1:H300"/>
  <sheetViews>
    <sheetView showGridLines="0" zoomScaleNormal="100" workbookViewId="0">
      <selection activeCell="H3" sqref="H3:H299"/>
    </sheetView>
  </sheetViews>
  <sheetFormatPr baseColWidth="10" defaultColWidth="9.140625" defaultRowHeight="11.25" x14ac:dyDescent="0.25"/>
  <cols>
    <col min="1" max="2" width="6.7109375" style="1" customWidth="1"/>
    <col min="3" max="3" width="9.7109375" style="1" customWidth="1"/>
    <col min="4" max="4" width="30.7109375" style="1" customWidth="1"/>
    <col min="5" max="7" width="9.7109375" style="1" customWidth="1"/>
    <col min="8" max="8" width="19.7109375" style="1" customWidth="1"/>
    <col min="9" max="69" width="1.85546875" style="1" customWidth="1"/>
    <col min="70" max="16384" width="9.140625" style="1"/>
  </cols>
  <sheetData>
    <row r="1" spans="1:8" ht="12" thickBot="1" x14ac:dyDescent="0.3">
      <c r="A1" s="15" t="s">
        <v>361</v>
      </c>
      <c r="B1" s="15" t="s">
        <v>611</v>
      </c>
      <c r="C1" s="15" t="s">
        <v>612</v>
      </c>
      <c r="D1" s="15" t="s">
        <v>613</v>
      </c>
      <c r="E1" s="15" t="s">
        <v>614</v>
      </c>
      <c r="F1" s="15" t="s">
        <v>615</v>
      </c>
      <c r="G1" s="15" t="s">
        <v>413</v>
      </c>
      <c r="H1" s="15" t="s">
        <v>616</v>
      </c>
    </row>
    <row r="2" spans="1:8" x14ac:dyDescent="0.25">
      <c r="A2" s="75"/>
      <c r="B2" s="75"/>
      <c r="C2" s="7"/>
      <c r="D2" s="37" t="s">
        <v>617</v>
      </c>
      <c r="E2" s="35">
        <f>'BANCO MAR'!G218</f>
        <v>0</v>
      </c>
      <c r="F2" s="16"/>
      <c r="G2" s="20">
        <f>E2</f>
        <v>0</v>
      </c>
      <c r="H2" s="69"/>
    </row>
    <row r="3" spans="1:8" x14ac:dyDescent="0.25">
      <c r="A3" s="74"/>
      <c r="B3" s="74"/>
      <c r="C3" s="13"/>
      <c r="D3" s="66"/>
      <c r="E3" s="39"/>
      <c r="F3" s="17"/>
      <c r="G3" s="21">
        <f>G2+E3-F3</f>
        <v>0</v>
      </c>
      <c r="H3" s="66"/>
    </row>
    <row r="4" spans="1:8" x14ac:dyDescent="0.25">
      <c r="A4" s="74"/>
      <c r="B4" s="74"/>
      <c r="C4" s="13"/>
      <c r="D4" s="66"/>
      <c r="E4" s="39"/>
      <c r="F4" s="17"/>
      <c r="G4" s="21">
        <f>G3+E4-F4</f>
        <v>0</v>
      </c>
      <c r="H4" s="66"/>
    </row>
    <row r="5" spans="1:8" x14ac:dyDescent="0.25">
      <c r="A5" s="74"/>
      <c r="B5" s="74"/>
      <c r="C5" s="13"/>
      <c r="D5" s="66"/>
      <c r="E5" s="39"/>
      <c r="F5" s="17"/>
      <c r="G5" s="21">
        <f>G4+E5-F5</f>
        <v>0</v>
      </c>
      <c r="H5" s="66"/>
    </row>
    <row r="6" spans="1:8" x14ac:dyDescent="0.25">
      <c r="A6" s="74"/>
      <c r="B6" s="74"/>
      <c r="C6" s="13"/>
      <c r="D6" s="66"/>
      <c r="E6" s="39"/>
      <c r="F6" s="17"/>
      <c r="G6" s="21">
        <f t="shared" ref="G6:G69" si="0">G5+E6-F6</f>
        <v>0</v>
      </c>
      <c r="H6" s="66"/>
    </row>
    <row r="7" spans="1:8" x14ac:dyDescent="0.25">
      <c r="A7" s="74"/>
      <c r="B7" s="74"/>
      <c r="C7" s="13"/>
      <c r="D7" s="66"/>
      <c r="E7" s="39"/>
      <c r="F7" s="17"/>
      <c r="G7" s="21">
        <f t="shared" si="0"/>
        <v>0</v>
      </c>
      <c r="H7" s="66"/>
    </row>
    <row r="8" spans="1:8" x14ac:dyDescent="0.25">
      <c r="A8" s="74"/>
      <c r="B8" s="74"/>
      <c r="C8" s="13"/>
      <c r="D8" s="66"/>
      <c r="E8" s="39"/>
      <c r="F8" s="17"/>
      <c r="G8" s="21">
        <f t="shared" si="0"/>
        <v>0</v>
      </c>
      <c r="H8" s="66"/>
    </row>
    <row r="9" spans="1:8" x14ac:dyDescent="0.25">
      <c r="A9" s="74"/>
      <c r="B9" s="74"/>
      <c r="C9" s="13"/>
      <c r="D9" s="66"/>
      <c r="E9" s="39"/>
      <c r="F9" s="17"/>
      <c r="G9" s="21">
        <f t="shared" si="0"/>
        <v>0</v>
      </c>
      <c r="H9" s="66"/>
    </row>
    <row r="10" spans="1:8" x14ac:dyDescent="0.25">
      <c r="A10" s="74"/>
      <c r="B10" s="74"/>
      <c r="C10" s="13"/>
      <c r="D10" s="66"/>
      <c r="E10" s="39"/>
      <c r="F10" s="17"/>
      <c r="G10" s="21">
        <f t="shared" si="0"/>
        <v>0</v>
      </c>
      <c r="H10" s="66"/>
    </row>
    <row r="11" spans="1:8" x14ac:dyDescent="0.25">
      <c r="A11" s="74"/>
      <c r="B11" s="74"/>
      <c r="C11" s="13"/>
      <c r="D11" s="66"/>
      <c r="E11" s="39"/>
      <c r="F11" s="17"/>
      <c r="G11" s="21">
        <f t="shared" si="0"/>
        <v>0</v>
      </c>
      <c r="H11" s="66"/>
    </row>
    <row r="12" spans="1:8" x14ac:dyDescent="0.25">
      <c r="A12" s="74"/>
      <c r="B12" s="74"/>
      <c r="C12" s="13"/>
      <c r="D12" s="66"/>
      <c r="E12" s="39"/>
      <c r="F12" s="17"/>
      <c r="G12" s="21">
        <f t="shared" si="0"/>
        <v>0</v>
      </c>
      <c r="H12" s="66"/>
    </row>
    <row r="13" spans="1:8" x14ac:dyDescent="0.25">
      <c r="A13" s="74"/>
      <c r="B13" s="74"/>
      <c r="C13" s="13"/>
      <c r="D13" s="66"/>
      <c r="E13" s="39"/>
      <c r="F13" s="17"/>
      <c r="G13" s="21">
        <f t="shared" si="0"/>
        <v>0</v>
      </c>
      <c r="H13" s="66"/>
    </row>
    <row r="14" spans="1:8" x14ac:dyDescent="0.25">
      <c r="A14" s="74"/>
      <c r="B14" s="74"/>
      <c r="C14" s="13"/>
      <c r="D14" s="66"/>
      <c r="E14" s="39"/>
      <c r="F14" s="17"/>
      <c r="G14" s="21">
        <f t="shared" si="0"/>
        <v>0</v>
      </c>
      <c r="H14" s="66"/>
    </row>
    <row r="15" spans="1:8" x14ac:dyDescent="0.25">
      <c r="A15" s="74"/>
      <c r="B15" s="74"/>
      <c r="C15" s="13"/>
      <c r="D15" s="66"/>
      <c r="E15" s="39"/>
      <c r="F15" s="17"/>
      <c r="G15" s="21">
        <f t="shared" si="0"/>
        <v>0</v>
      </c>
      <c r="H15" s="66"/>
    </row>
    <row r="16" spans="1:8" x14ac:dyDescent="0.25">
      <c r="A16" s="74"/>
      <c r="B16" s="74"/>
      <c r="C16" s="13"/>
      <c r="D16" s="66"/>
      <c r="E16" s="39"/>
      <c r="F16" s="17"/>
      <c r="G16" s="21">
        <f t="shared" si="0"/>
        <v>0</v>
      </c>
      <c r="H16" s="66"/>
    </row>
    <row r="17" spans="1:8" x14ac:dyDescent="0.25">
      <c r="A17" s="74"/>
      <c r="B17" s="74"/>
      <c r="C17" s="13"/>
      <c r="D17" s="66"/>
      <c r="E17" s="39"/>
      <c r="F17" s="17"/>
      <c r="G17" s="21">
        <f t="shared" si="0"/>
        <v>0</v>
      </c>
      <c r="H17" s="66"/>
    </row>
    <row r="18" spans="1:8" x14ac:dyDescent="0.25">
      <c r="A18" s="74"/>
      <c r="B18" s="74"/>
      <c r="C18" s="13"/>
      <c r="D18" s="66"/>
      <c r="E18" s="39"/>
      <c r="F18" s="17"/>
      <c r="G18" s="21">
        <f t="shared" si="0"/>
        <v>0</v>
      </c>
      <c r="H18" s="66"/>
    </row>
    <row r="19" spans="1:8" x14ac:dyDescent="0.25">
      <c r="A19" s="74"/>
      <c r="B19" s="74"/>
      <c r="C19" s="13"/>
      <c r="D19" s="66"/>
      <c r="E19" s="39"/>
      <c r="F19" s="17"/>
      <c r="G19" s="21">
        <f t="shared" si="0"/>
        <v>0</v>
      </c>
      <c r="H19" s="66"/>
    </row>
    <row r="20" spans="1:8" x14ac:dyDescent="0.25">
      <c r="A20" s="74"/>
      <c r="B20" s="74"/>
      <c r="C20" s="13"/>
      <c r="D20" s="66"/>
      <c r="E20" s="39"/>
      <c r="F20" s="17"/>
      <c r="G20" s="21">
        <f t="shared" si="0"/>
        <v>0</v>
      </c>
      <c r="H20" s="66"/>
    </row>
    <row r="21" spans="1:8" x14ac:dyDescent="0.25">
      <c r="A21" s="74"/>
      <c r="B21" s="74"/>
      <c r="C21" s="13"/>
      <c r="D21" s="66"/>
      <c r="E21" s="39"/>
      <c r="F21" s="17"/>
      <c r="G21" s="21">
        <f t="shared" si="0"/>
        <v>0</v>
      </c>
      <c r="H21" s="66"/>
    </row>
    <row r="22" spans="1:8" x14ac:dyDescent="0.25">
      <c r="A22" s="74"/>
      <c r="B22" s="74"/>
      <c r="C22" s="13"/>
      <c r="D22" s="66"/>
      <c r="E22" s="39"/>
      <c r="F22" s="17"/>
      <c r="G22" s="21">
        <f t="shared" si="0"/>
        <v>0</v>
      </c>
      <c r="H22" s="66"/>
    </row>
    <row r="23" spans="1:8" x14ac:dyDescent="0.25">
      <c r="A23" s="74"/>
      <c r="B23" s="74"/>
      <c r="C23" s="13"/>
      <c r="D23" s="66"/>
      <c r="E23" s="39"/>
      <c r="F23" s="17"/>
      <c r="G23" s="21">
        <f t="shared" si="0"/>
        <v>0</v>
      </c>
      <c r="H23" s="66"/>
    </row>
    <row r="24" spans="1:8" x14ac:dyDescent="0.25">
      <c r="A24" s="74"/>
      <c r="B24" s="74"/>
      <c r="C24" s="13"/>
      <c r="D24" s="66"/>
      <c r="E24" s="39"/>
      <c r="F24" s="17"/>
      <c r="G24" s="21">
        <f t="shared" si="0"/>
        <v>0</v>
      </c>
      <c r="H24" s="66"/>
    </row>
    <row r="25" spans="1:8" x14ac:dyDescent="0.25">
      <c r="A25" s="74"/>
      <c r="B25" s="74"/>
      <c r="C25" s="13"/>
      <c r="D25" s="66"/>
      <c r="E25" s="39"/>
      <c r="F25" s="17"/>
      <c r="G25" s="21">
        <f t="shared" si="0"/>
        <v>0</v>
      </c>
      <c r="H25" s="66"/>
    </row>
    <row r="26" spans="1:8" x14ac:dyDescent="0.25">
      <c r="A26" s="74"/>
      <c r="B26" s="74"/>
      <c r="C26" s="13"/>
      <c r="D26" s="66"/>
      <c r="E26" s="39"/>
      <c r="F26" s="17"/>
      <c r="G26" s="21">
        <f t="shared" si="0"/>
        <v>0</v>
      </c>
      <c r="H26" s="66"/>
    </row>
    <row r="27" spans="1:8" x14ac:dyDescent="0.25">
      <c r="A27" s="74"/>
      <c r="B27" s="74"/>
      <c r="C27" s="13"/>
      <c r="D27" s="66"/>
      <c r="E27" s="39"/>
      <c r="F27" s="17"/>
      <c r="G27" s="21">
        <f t="shared" si="0"/>
        <v>0</v>
      </c>
      <c r="H27" s="66"/>
    </row>
    <row r="28" spans="1:8" x14ac:dyDescent="0.25">
      <c r="A28" s="74"/>
      <c r="B28" s="74"/>
      <c r="C28" s="13"/>
      <c r="D28" s="66"/>
      <c r="E28" s="39"/>
      <c r="F28" s="17"/>
      <c r="G28" s="21">
        <f t="shared" si="0"/>
        <v>0</v>
      </c>
      <c r="H28" s="66"/>
    </row>
    <row r="29" spans="1:8" x14ac:dyDescent="0.25">
      <c r="A29" s="74"/>
      <c r="B29" s="74"/>
      <c r="C29" s="13"/>
      <c r="D29" s="66"/>
      <c r="E29" s="39"/>
      <c r="F29" s="17"/>
      <c r="G29" s="21">
        <f t="shared" si="0"/>
        <v>0</v>
      </c>
      <c r="H29" s="66"/>
    </row>
    <row r="30" spans="1:8" x14ac:dyDescent="0.25">
      <c r="A30" s="74"/>
      <c r="B30" s="74"/>
      <c r="C30" s="13"/>
      <c r="D30" s="66"/>
      <c r="E30" s="39"/>
      <c r="F30" s="17"/>
      <c r="G30" s="21">
        <f t="shared" si="0"/>
        <v>0</v>
      </c>
      <c r="H30" s="66"/>
    </row>
    <row r="31" spans="1:8" x14ac:dyDescent="0.25">
      <c r="A31" s="74"/>
      <c r="B31" s="74"/>
      <c r="C31" s="13"/>
      <c r="D31" s="66"/>
      <c r="E31" s="39"/>
      <c r="F31" s="17"/>
      <c r="G31" s="21">
        <f t="shared" si="0"/>
        <v>0</v>
      </c>
      <c r="H31" s="66"/>
    </row>
    <row r="32" spans="1:8" x14ac:dyDescent="0.25">
      <c r="A32" s="74"/>
      <c r="B32" s="74"/>
      <c r="C32" s="13"/>
      <c r="D32" s="66"/>
      <c r="E32" s="39"/>
      <c r="F32" s="17"/>
      <c r="G32" s="21">
        <f t="shared" si="0"/>
        <v>0</v>
      </c>
      <c r="H32" s="66"/>
    </row>
    <row r="33" spans="1:8" x14ac:dyDescent="0.25">
      <c r="A33" s="74"/>
      <c r="B33" s="74"/>
      <c r="C33" s="13"/>
      <c r="D33" s="66"/>
      <c r="E33" s="39"/>
      <c r="F33" s="17"/>
      <c r="G33" s="21">
        <f t="shared" si="0"/>
        <v>0</v>
      </c>
      <c r="H33" s="66"/>
    </row>
    <row r="34" spans="1:8" x14ac:dyDescent="0.25">
      <c r="A34" s="74"/>
      <c r="B34" s="74"/>
      <c r="C34" s="13"/>
      <c r="D34" s="66"/>
      <c r="E34" s="39"/>
      <c r="F34" s="17"/>
      <c r="G34" s="21">
        <f t="shared" si="0"/>
        <v>0</v>
      </c>
      <c r="H34" s="66"/>
    </row>
    <row r="35" spans="1:8" x14ac:dyDescent="0.25">
      <c r="A35" s="74"/>
      <c r="B35" s="74"/>
      <c r="C35" s="13"/>
      <c r="D35" s="66"/>
      <c r="E35" s="39"/>
      <c r="F35" s="17"/>
      <c r="G35" s="21">
        <f t="shared" si="0"/>
        <v>0</v>
      </c>
      <c r="H35" s="66"/>
    </row>
    <row r="36" spans="1:8" x14ac:dyDescent="0.25">
      <c r="A36" s="74"/>
      <c r="B36" s="74"/>
      <c r="C36" s="13"/>
      <c r="D36" s="66"/>
      <c r="E36" s="39"/>
      <c r="F36" s="17"/>
      <c r="G36" s="21">
        <f t="shared" si="0"/>
        <v>0</v>
      </c>
      <c r="H36" s="66"/>
    </row>
    <row r="37" spans="1:8" x14ac:dyDescent="0.25">
      <c r="A37" s="74"/>
      <c r="B37" s="74"/>
      <c r="C37" s="13"/>
      <c r="D37" s="66"/>
      <c r="E37" s="39"/>
      <c r="F37" s="17"/>
      <c r="G37" s="21">
        <f t="shared" si="0"/>
        <v>0</v>
      </c>
      <c r="H37" s="66"/>
    </row>
    <row r="38" spans="1:8" x14ac:dyDescent="0.25">
      <c r="A38" s="74"/>
      <c r="B38" s="74"/>
      <c r="C38" s="13"/>
      <c r="D38" s="66"/>
      <c r="E38" s="39"/>
      <c r="F38" s="17"/>
      <c r="G38" s="21">
        <f t="shared" si="0"/>
        <v>0</v>
      </c>
      <c r="H38" s="66"/>
    </row>
    <row r="39" spans="1:8" x14ac:dyDescent="0.25">
      <c r="A39" s="74"/>
      <c r="B39" s="74"/>
      <c r="C39" s="13"/>
      <c r="D39" s="66"/>
      <c r="E39" s="39"/>
      <c r="F39" s="17"/>
      <c r="G39" s="21">
        <f t="shared" si="0"/>
        <v>0</v>
      </c>
      <c r="H39" s="66"/>
    </row>
    <row r="40" spans="1:8" x14ac:dyDescent="0.25">
      <c r="A40" s="74"/>
      <c r="B40" s="74"/>
      <c r="C40" s="13"/>
      <c r="D40" s="66"/>
      <c r="E40" s="39"/>
      <c r="F40" s="17"/>
      <c r="G40" s="21">
        <f t="shared" si="0"/>
        <v>0</v>
      </c>
      <c r="H40" s="66"/>
    </row>
    <row r="41" spans="1:8" x14ac:dyDescent="0.25">
      <c r="A41" s="74"/>
      <c r="B41" s="74"/>
      <c r="C41" s="13"/>
      <c r="D41" s="66"/>
      <c r="E41" s="39"/>
      <c r="F41" s="17"/>
      <c r="G41" s="21">
        <f t="shared" si="0"/>
        <v>0</v>
      </c>
      <c r="H41" s="66"/>
    </row>
    <row r="42" spans="1:8" x14ac:dyDescent="0.25">
      <c r="A42" s="74"/>
      <c r="B42" s="74"/>
      <c r="C42" s="13"/>
      <c r="D42" s="66"/>
      <c r="E42" s="39"/>
      <c r="F42" s="17"/>
      <c r="G42" s="21">
        <f t="shared" si="0"/>
        <v>0</v>
      </c>
      <c r="H42" s="66"/>
    </row>
    <row r="43" spans="1:8" x14ac:dyDescent="0.25">
      <c r="A43" s="74"/>
      <c r="B43" s="74"/>
      <c r="C43" s="13"/>
      <c r="D43" s="66"/>
      <c r="E43" s="39"/>
      <c r="F43" s="17"/>
      <c r="G43" s="21">
        <f t="shared" si="0"/>
        <v>0</v>
      </c>
      <c r="H43" s="66"/>
    </row>
    <row r="44" spans="1:8" x14ac:dyDescent="0.25">
      <c r="A44" s="74"/>
      <c r="B44" s="74"/>
      <c r="C44" s="13"/>
      <c r="D44" s="66"/>
      <c r="E44" s="39"/>
      <c r="F44" s="17"/>
      <c r="G44" s="21">
        <f t="shared" si="0"/>
        <v>0</v>
      </c>
      <c r="H44" s="66"/>
    </row>
    <row r="45" spans="1:8" x14ac:dyDescent="0.25">
      <c r="A45" s="74"/>
      <c r="B45" s="74"/>
      <c r="C45" s="13"/>
      <c r="D45" s="66"/>
      <c r="E45" s="39"/>
      <c r="F45" s="17"/>
      <c r="G45" s="21">
        <f t="shared" si="0"/>
        <v>0</v>
      </c>
      <c r="H45" s="66"/>
    </row>
    <row r="46" spans="1:8" x14ac:dyDescent="0.25">
      <c r="A46" s="74"/>
      <c r="B46" s="74"/>
      <c r="C46" s="13"/>
      <c r="D46" s="66"/>
      <c r="E46" s="39"/>
      <c r="F46" s="17"/>
      <c r="G46" s="21">
        <f t="shared" si="0"/>
        <v>0</v>
      </c>
      <c r="H46" s="66"/>
    </row>
    <row r="47" spans="1:8" x14ac:dyDescent="0.25">
      <c r="A47" s="74"/>
      <c r="B47" s="74"/>
      <c r="C47" s="13"/>
      <c r="D47" s="66"/>
      <c r="E47" s="39"/>
      <c r="F47" s="17"/>
      <c r="G47" s="21">
        <f t="shared" si="0"/>
        <v>0</v>
      </c>
      <c r="H47" s="66"/>
    </row>
    <row r="48" spans="1:8" x14ac:dyDescent="0.25">
      <c r="A48" s="74"/>
      <c r="B48" s="74"/>
      <c r="C48" s="13"/>
      <c r="D48" s="66"/>
      <c r="E48" s="39"/>
      <c r="F48" s="17"/>
      <c r="G48" s="21">
        <f t="shared" si="0"/>
        <v>0</v>
      </c>
      <c r="H48" s="66"/>
    </row>
    <row r="49" spans="1:8" x14ac:dyDescent="0.25">
      <c r="A49" s="74"/>
      <c r="B49" s="74"/>
      <c r="C49" s="13"/>
      <c r="D49" s="66"/>
      <c r="E49" s="39"/>
      <c r="F49" s="17"/>
      <c r="G49" s="21">
        <f t="shared" si="0"/>
        <v>0</v>
      </c>
      <c r="H49" s="66"/>
    </row>
    <row r="50" spans="1:8" x14ac:dyDescent="0.25">
      <c r="A50" s="74"/>
      <c r="B50" s="74"/>
      <c r="C50" s="13"/>
      <c r="D50" s="66"/>
      <c r="E50" s="39"/>
      <c r="F50" s="17"/>
      <c r="G50" s="21">
        <f t="shared" si="0"/>
        <v>0</v>
      </c>
      <c r="H50" s="66"/>
    </row>
    <row r="51" spans="1:8" x14ac:dyDescent="0.25">
      <c r="A51" s="74"/>
      <c r="B51" s="74"/>
      <c r="C51" s="13"/>
      <c r="D51" s="66"/>
      <c r="E51" s="39"/>
      <c r="F51" s="17"/>
      <c r="G51" s="21">
        <f t="shared" si="0"/>
        <v>0</v>
      </c>
      <c r="H51" s="66"/>
    </row>
    <row r="52" spans="1:8" x14ac:dyDescent="0.25">
      <c r="A52" s="74"/>
      <c r="B52" s="74"/>
      <c r="C52" s="13"/>
      <c r="D52" s="66"/>
      <c r="E52" s="39"/>
      <c r="F52" s="17"/>
      <c r="G52" s="21">
        <f t="shared" si="0"/>
        <v>0</v>
      </c>
      <c r="H52" s="66"/>
    </row>
    <row r="53" spans="1:8" x14ac:dyDescent="0.25">
      <c r="A53" s="74"/>
      <c r="B53" s="74"/>
      <c r="C53" s="13"/>
      <c r="D53" s="66"/>
      <c r="E53" s="39"/>
      <c r="F53" s="17"/>
      <c r="G53" s="21">
        <f t="shared" si="0"/>
        <v>0</v>
      </c>
      <c r="H53" s="66"/>
    </row>
    <row r="54" spans="1:8" x14ac:dyDescent="0.25">
      <c r="A54" s="74"/>
      <c r="B54" s="74"/>
      <c r="C54" s="13"/>
      <c r="D54" s="66"/>
      <c r="E54" s="39"/>
      <c r="F54" s="17"/>
      <c r="G54" s="21">
        <f t="shared" si="0"/>
        <v>0</v>
      </c>
      <c r="H54" s="66"/>
    </row>
    <row r="55" spans="1:8" x14ac:dyDescent="0.25">
      <c r="A55" s="74"/>
      <c r="B55" s="74"/>
      <c r="C55" s="13"/>
      <c r="D55" s="66"/>
      <c r="E55" s="39"/>
      <c r="F55" s="17"/>
      <c r="G55" s="21">
        <f t="shared" si="0"/>
        <v>0</v>
      </c>
      <c r="H55" s="66"/>
    </row>
    <row r="56" spans="1:8" x14ac:dyDescent="0.25">
      <c r="A56" s="74"/>
      <c r="B56" s="74"/>
      <c r="C56" s="13"/>
      <c r="D56" s="66"/>
      <c r="E56" s="39"/>
      <c r="F56" s="17"/>
      <c r="G56" s="21">
        <f t="shared" si="0"/>
        <v>0</v>
      </c>
      <c r="H56" s="66"/>
    </row>
    <row r="57" spans="1:8" x14ac:dyDescent="0.25">
      <c r="A57" s="74"/>
      <c r="B57" s="74"/>
      <c r="C57" s="13"/>
      <c r="D57" s="66"/>
      <c r="E57" s="39"/>
      <c r="F57" s="17"/>
      <c r="G57" s="21">
        <f t="shared" si="0"/>
        <v>0</v>
      </c>
      <c r="H57" s="66"/>
    </row>
    <row r="58" spans="1:8" x14ac:dyDescent="0.25">
      <c r="A58" s="74"/>
      <c r="B58" s="74"/>
      <c r="C58" s="13"/>
      <c r="D58" s="66"/>
      <c r="E58" s="39"/>
      <c r="F58" s="17"/>
      <c r="G58" s="21">
        <f t="shared" si="0"/>
        <v>0</v>
      </c>
      <c r="H58" s="66"/>
    </row>
    <row r="59" spans="1:8" x14ac:dyDescent="0.25">
      <c r="A59" s="74"/>
      <c r="B59" s="74"/>
      <c r="C59" s="13"/>
      <c r="D59" s="66"/>
      <c r="E59" s="39"/>
      <c r="F59" s="17"/>
      <c r="G59" s="21">
        <f t="shared" si="0"/>
        <v>0</v>
      </c>
      <c r="H59" s="66"/>
    </row>
    <row r="60" spans="1:8" x14ac:dyDescent="0.25">
      <c r="A60" s="74"/>
      <c r="B60" s="74"/>
      <c r="C60" s="13"/>
      <c r="D60" s="66"/>
      <c r="E60" s="39"/>
      <c r="F60" s="17"/>
      <c r="G60" s="21">
        <f t="shared" si="0"/>
        <v>0</v>
      </c>
      <c r="H60" s="66"/>
    </row>
    <row r="61" spans="1:8" x14ac:dyDescent="0.25">
      <c r="A61" s="74"/>
      <c r="B61" s="74"/>
      <c r="C61" s="13"/>
      <c r="D61" s="66"/>
      <c r="E61" s="39"/>
      <c r="F61" s="17"/>
      <c r="G61" s="21">
        <f t="shared" si="0"/>
        <v>0</v>
      </c>
      <c r="H61" s="66"/>
    </row>
    <row r="62" spans="1:8" x14ac:dyDescent="0.25">
      <c r="A62" s="74"/>
      <c r="B62" s="74"/>
      <c r="C62" s="13"/>
      <c r="D62" s="66"/>
      <c r="E62" s="39"/>
      <c r="F62" s="17"/>
      <c r="G62" s="21">
        <f t="shared" si="0"/>
        <v>0</v>
      </c>
      <c r="H62" s="66"/>
    </row>
    <row r="63" spans="1:8" x14ac:dyDescent="0.25">
      <c r="A63" s="74"/>
      <c r="B63" s="74"/>
      <c r="C63" s="13"/>
      <c r="D63" s="66"/>
      <c r="E63" s="39"/>
      <c r="F63" s="17"/>
      <c r="G63" s="21">
        <f t="shared" si="0"/>
        <v>0</v>
      </c>
      <c r="H63" s="66"/>
    </row>
    <row r="64" spans="1:8" x14ac:dyDescent="0.25">
      <c r="A64" s="74"/>
      <c r="B64" s="74"/>
      <c r="C64" s="13"/>
      <c r="D64" s="66"/>
      <c r="E64" s="39"/>
      <c r="F64" s="17"/>
      <c r="G64" s="21">
        <f t="shared" si="0"/>
        <v>0</v>
      </c>
      <c r="H64" s="66"/>
    </row>
    <row r="65" spans="1:8" x14ac:dyDescent="0.25">
      <c r="A65" s="74"/>
      <c r="B65" s="74"/>
      <c r="C65" s="13"/>
      <c r="D65" s="66"/>
      <c r="E65" s="39"/>
      <c r="F65" s="17"/>
      <c r="G65" s="21">
        <f t="shared" si="0"/>
        <v>0</v>
      </c>
      <c r="H65" s="66"/>
    </row>
    <row r="66" spans="1:8" x14ac:dyDescent="0.25">
      <c r="A66" s="74"/>
      <c r="B66" s="74"/>
      <c r="C66" s="13"/>
      <c r="D66" s="66"/>
      <c r="E66" s="39"/>
      <c r="F66" s="17"/>
      <c r="G66" s="21">
        <f t="shared" si="0"/>
        <v>0</v>
      </c>
      <c r="H66" s="66"/>
    </row>
    <row r="67" spans="1:8" x14ac:dyDescent="0.25">
      <c r="A67" s="74"/>
      <c r="B67" s="74"/>
      <c r="C67" s="13"/>
      <c r="D67" s="66"/>
      <c r="E67" s="39"/>
      <c r="F67" s="17"/>
      <c r="G67" s="21">
        <f t="shared" si="0"/>
        <v>0</v>
      </c>
      <c r="H67" s="66"/>
    </row>
    <row r="68" spans="1:8" x14ac:dyDescent="0.25">
      <c r="A68" s="74"/>
      <c r="B68" s="74"/>
      <c r="C68" s="13"/>
      <c r="D68" s="66"/>
      <c r="E68" s="39"/>
      <c r="F68" s="17"/>
      <c r="G68" s="21">
        <f t="shared" si="0"/>
        <v>0</v>
      </c>
      <c r="H68" s="66"/>
    </row>
    <row r="69" spans="1:8" x14ac:dyDescent="0.25">
      <c r="A69" s="74"/>
      <c r="B69" s="74"/>
      <c r="C69" s="13"/>
      <c r="D69" s="66"/>
      <c r="E69" s="39"/>
      <c r="F69" s="17"/>
      <c r="G69" s="21">
        <f t="shared" si="0"/>
        <v>0</v>
      </c>
      <c r="H69" s="66"/>
    </row>
    <row r="70" spans="1:8" x14ac:dyDescent="0.25">
      <c r="A70" s="74"/>
      <c r="B70" s="74"/>
      <c r="C70" s="13"/>
      <c r="D70" s="66"/>
      <c r="E70" s="39"/>
      <c r="F70" s="17"/>
      <c r="G70" s="21">
        <f t="shared" ref="G70:G133" si="1">G69+E70-F70</f>
        <v>0</v>
      </c>
      <c r="H70" s="66"/>
    </row>
    <row r="71" spans="1:8" x14ac:dyDescent="0.25">
      <c r="A71" s="74"/>
      <c r="B71" s="74"/>
      <c r="C71" s="13"/>
      <c r="D71" s="66"/>
      <c r="E71" s="39"/>
      <c r="F71" s="17"/>
      <c r="G71" s="21">
        <f t="shared" si="1"/>
        <v>0</v>
      </c>
      <c r="H71" s="66"/>
    </row>
    <row r="72" spans="1:8" x14ac:dyDescent="0.25">
      <c r="A72" s="74"/>
      <c r="B72" s="74"/>
      <c r="C72" s="13"/>
      <c r="D72" s="66"/>
      <c r="E72" s="39"/>
      <c r="F72" s="17"/>
      <c r="G72" s="21">
        <f t="shared" si="1"/>
        <v>0</v>
      </c>
      <c r="H72" s="66"/>
    </row>
    <row r="73" spans="1:8" x14ac:dyDescent="0.25">
      <c r="A73" s="74"/>
      <c r="B73" s="74"/>
      <c r="C73" s="13"/>
      <c r="D73" s="66"/>
      <c r="E73" s="39"/>
      <c r="F73" s="17"/>
      <c r="G73" s="21">
        <f t="shared" si="1"/>
        <v>0</v>
      </c>
      <c r="H73" s="66"/>
    </row>
    <row r="74" spans="1:8" x14ac:dyDescent="0.25">
      <c r="A74" s="74"/>
      <c r="B74" s="74"/>
      <c r="C74" s="13"/>
      <c r="D74" s="66"/>
      <c r="E74" s="39"/>
      <c r="F74" s="17"/>
      <c r="G74" s="21">
        <f t="shared" si="1"/>
        <v>0</v>
      </c>
      <c r="H74" s="66"/>
    </row>
    <row r="75" spans="1:8" x14ac:dyDescent="0.25">
      <c r="A75" s="74"/>
      <c r="B75" s="74"/>
      <c r="C75" s="13"/>
      <c r="D75" s="66"/>
      <c r="E75" s="39"/>
      <c r="F75" s="17"/>
      <c r="G75" s="21">
        <f t="shared" si="1"/>
        <v>0</v>
      </c>
      <c r="H75" s="66"/>
    </row>
    <row r="76" spans="1:8" x14ac:dyDescent="0.25">
      <c r="A76" s="74"/>
      <c r="B76" s="74"/>
      <c r="C76" s="13"/>
      <c r="D76" s="66"/>
      <c r="E76" s="39"/>
      <c r="F76" s="17"/>
      <c r="G76" s="21">
        <f t="shared" si="1"/>
        <v>0</v>
      </c>
      <c r="H76" s="66"/>
    </row>
    <row r="77" spans="1:8" x14ac:dyDescent="0.25">
      <c r="A77" s="74"/>
      <c r="B77" s="74"/>
      <c r="C77" s="13"/>
      <c r="D77" s="66"/>
      <c r="E77" s="39"/>
      <c r="F77" s="17"/>
      <c r="G77" s="21">
        <f t="shared" si="1"/>
        <v>0</v>
      </c>
      <c r="H77" s="66"/>
    </row>
    <row r="78" spans="1:8" x14ac:dyDescent="0.25">
      <c r="A78" s="74"/>
      <c r="B78" s="74"/>
      <c r="C78" s="13"/>
      <c r="D78" s="66"/>
      <c r="E78" s="39"/>
      <c r="F78" s="17"/>
      <c r="G78" s="21">
        <f t="shared" si="1"/>
        <v>0</v>
      </c>
      <c r="H78" s="66"/>
    </row>
    <row r="79" spans="1:8" x14ac:dyDescent="0.25">
      <c r="A79" s="74"/>
      <c r="B79" s="74"/>
      <c r="C79" s="13"/>
      <c r="D79" s="66"/>
      <c r="E79" s="39"/>
      <c r="F79" s="17"/>
      <c r="G79" s="21">
        <f t="shared" si="1"/>
        <v>0</v>
      </c>
      <c r="H79" s="66"/>
    </row>
    <row r="80" spans="1:8" x14ac:dyDescent="0.25">
      <c r="A80" s="74"/>
      <c r="B80" s="74"/>
      <c r="C80" s="13"/>
      <c r="D80" s="66"/>
      <c r="E80" s="39"/>
      <c r="F80" s="17"/>
      <c r="G80" s="21">
        <f t="shared" si="1"/>
        <v>0</v>
      </c>
      <c r="H80" s="66"/>
    </row>
    <row r="81" spans="1:8" x14ac:dyDescent="0.25">
      <c r="A81" s="74"/>
      <c r="B81" s="74"/>
      <c r="C81" s="13"/>
      <c r="D81" s="66"/>
      <c r="E81" s="39"/>
      <c r="F81" s="17"/>
      <c r="G81" s="21">
        <f t="shared" si="1"/>
        <v>0</v>
      </c>
      <c r="H81" s="66"/>
    </row>
    <row r="82" spans="1:8" x14ac:dyDescent="0.25">
      <c r="A82" s="74"/>
      <c r="B82" s="74"/>
      <c r="C82" s="13"/>
      <c r="D82" s="66"/>
      <c r="E82" s="39"/>
      <c r="F82" s="17"/>
      <c r="G82" s="21">
        <f t="shared" si="1"/>
        <v>0</v>
      </c>
      <c r="H82" s="66"/>
    </row>
    <row r="83" spans="1:8" x14ac:dyDescent="0.25">
      <c r="A83" s="74"/>
      <c r="B83" s="74"/>
      <c r="C83" s="13"/>
      <c r="D83" s="66"/>
      <c r="E83" s="39"/>
      <c r="F83" s="17"/>
      <c r="G83" s="21">
        <f t="shared" si="1"/>
        <v>0</v>
      </c>
      <c r="H83" s="66"/>
    </row>
    <row r="84" spans="1:8" x14ac:dyDescent="0.25">
      <c r="A84" s="74"/>
      <c r="B84" s="74"/>
      <c r="C84" s="13"/>
      <c r="D84" s="66"/>
      <c r="E84" s="39"/>
      <c r="F84" s="17"/>
      <c r="G84" s="21">
        <f t="shared" si="1"/>
        <v>0</v>
      </c>
      <c r="H84" s="66"/>
    </row>
    <row r="85" spans="1:8" x14ac:dyDescent="0.25">
      <c r="A85" s="74"/>
      <c r="B85" s="74"/>
      <c r="C85" s="13"/>
      <c r="D85" s="66"/>
      <c r="E85" s="39"/>
      <c r="F85" s="17"/>
      <c r="G85" s="21">
        <f t="shared" si="1"/>
        <v>0</v>
      </c>
      <c r="H85" s="66"/>
    </row>
    <row r="86" spans="1:8" x14ac:dyDescent="0.25">
      <c r="A86" s="74"/>
      <c r="B86" s="74"/>
      <c r="C86" s="13"/>
      <c r="D86" s="66"/>
      <c r="E86" s="39"/>
      <c r="F86" s="17"/>
      <c r="G86" s="21">
        <f t="shared" si="1"/>
        <v>0</v>
      </c>
      <c r="H86" s="66"/>
    </row>
    <row r="87" spans="1:8" x14ac:dyDescent="0.25">
      <c r="A87" s="74"/>
      <c r="B87" s="74"/>
      <c r="C87" s="13"/>
      <c r="D87" s="66"/>
      <c r="E87" s="39"/>
      <c r="F87" s="17"/>
      <c r="G87" s="21">
        <f t="shared" si="1"/>
        <v>0</v>
      </c>
      <c r="H87" s="66"/>
    </row>
    <row r="88" spans="1:8" x14ac:dyDescent="0.25">
      <c r="A88" s="74"/>
      <c r="B88" s="74"/>
      <c r="C88" s="13"/>
      <c r="D88" s="66"/>
      <c r="E88" s="17"/>
      <c r="F88" s="39"/>
      <c r="G88" s="21">
        <f t="shared" si="1"/>
        <v>0</v>
      </c>
      <c r="H88" s="66"/>
    </row>
    <row r="89" spans="1:8" x14ac:dyDescent="0.25">
      <c r="A89" s="74"/>
      <c r="B89" s="74"/>
      <c r="C89" s="13"/>
      <c r="D89" s="66"/>
      <c r="E89" s="39"/>
      <c r="F89" s="17"/>
      <c r="G89" s="21">
        <f t="shared" si="1"/>
        <v>0</v>
      </c>
      <c r="H89" s="66"/>
    </row>
    <row r="90" spans="1:8" x14ac:dyDescent="0.25">
      <c r="A90" s="74"/>
      <c r="B90" s="74"/>
      <c r="C90" s="13"/>
      <c r="D90" s="66"/>
      <c r="E90" s="39"/>
      <c r="F90" s="17"/>
      <c r="G90" s="21">
        <f t="shared" si="1"/>
        <v>0</v>
      </c>
      <c r="H90" s="66"/>
    </row>
    <row r="91" spans="1:8" x14ac:dyDescent="0.25">
      <c r="A91" s="74"/>
      <c r="B91" s="74"/>
      <c r="C91" s="13"/>
      <c r="D91" s="66"/>
      <c r="E91" s="39"/>
      <c r="F91" s="17"/>
      <c r="G91" s="21">
        <f t="shared" si="1"/>
        <v>0</v>
      </c>
      <c r="H91" s="66"/>
    </row>
    <row r="92" spans="1:8" x14ac:dyDescent="0.25">
      <c r="A92" s="74"/>
      <c r="B92" s="74"/>
      <c r="C92" s="13"/>
      <c r="D92" s="66"/>
      <c r="E92" s="39"/>
      <c r="F92" s="17"/>
      <c r="G92" s="21">
        <f t="shared" si="1"/>
        <v>0</v>
      </c>
      <c r="H92" s="66"/>
    </row>
    <row r="93" spans="1:8" x14ac:dyDescent="0.25">
      <c r="A93" s="74"/>
      <c r="B93" s="74"/>
      <c r="C93" s="13"/>
      <c r="D93" s="66"/>
      <c r="E93" s="39"/>
      <c r="F93" s="17"/>
      <c r="G93" s="21">
        <f t="shared" si="1"/>
        <v>0</v>
      </c>
      <c r="H93" s="66"/>
    </row>
    <row r="94" spans="1:8" x14ac:dyDescent="0.25">
      <c r="A94" s="74"/>
      <c r="B94" s="74"/>
      <c r="C94" s="13"/>
      <c r="D94" s="66"/>
      <c r="E94" s="39"/>
      <c r="F94" s="17"/>
      <c r="G94" s="21">
        <f t="shared" si="1"/>
        <v>0</v>
      </c>
      <c r="H94" s="66"/>
    </row>
    <row r="95" spans="1:8" x14ac:dyDescent="0.25">
      <c r="A95" s="74"/>
      <c r="B95" s="74"/>
      <c r="C95" s="13"/>
      <c r="D95" s="66"/>
      <c r="E95" s="39"/>
      <c r="F95" s="17"/>
      <c r="G95" s="21">
        <f t="shared" si="1"/>
        <v>0</v>
      </c>
      <c r="H95" s="66"/>
    </row>
    <row r="96" spans="1:8" x14ac:dyDescent="0.25">
      <c r="A96" s="74"/>
      <c r="B96" s="74"/>
      <c r="C96" s="13"/>
      <c r="D96" s="66"/>
      <c r="E96" s="39"/>
      <c r="F96" s="17"/>
      <c r="G96" s="21">
        <f t="shared" si="1"/>
        <v>0</v>
      </c>
      <c r="H96" s="66"/>
    </row>
    <row r="97" spans="1:8" x14ac:dyDescent="0.25">
      <c r="A97" s="74"/>
      <c r="B97" s="74"/>
      <c r="C97" s="13"/>
      <c r="D97" s="66"/>
      <c r="E97" s="39"/>
      <c r="F97" s="17"/>
      <c r="G97" s="21">
        <f t="shared" si="1"/>
        <v>0</v>
      </c>
      <c r="H97" s="66"/>
    </row>
    <row r="98" spans="1:8" x14ac:dyDescent="0.25">
      <c r="A98" s="74"/>
      <c r="B98" s="74"/>
      <c r="C98" s="13"/>
      <c r="D98" s="66"/>
      <c r="E98" s="39"/>
      <c r="F98" s="17"/>
      <c r="G98" s="21">
        <f t="shared" si="1"/>
        <v>0</v>
      </c>
      <c r="H98" s="66"/>
    </row>
    <row r="99" spans="1:8" x14ac:dyDescent="0.25">
      <c r="A99" s="74"/>
      <c r="B99" s="74"/>
      <c r="C99" s="13"/>
      <c r="D99" s="66"/>
      <c r="E99" s="39"/>
      <c r="F99" s="17"/>
      <c r="G99" s="21">
        <f t="shared" si="1"/>
        <v>0</v>
      </c>
      <c r="H99" s="66"/>
    </row>
    <row r="100" spans="1:8" x14ac:dyDescent="0.25">
      <c r="A100" s="74"/>
      <c r="B100" s="74"/>
      <c r="C100" s="13"/>
      <c r="D100" s="66"/>
      <c r="E100" s="39"/>
      <c r="F100" s="17"/>
      <c r="G100" s="21">
        <f t="shared" si="1"/>
        <v>0</v>
      </c>
      <c r="H100" s="66"/>
    </row>
    <row r="101" spans="1:8" x14ac:dyDescent="0.25">
      <c r="A101" s="74"/>
      <c r="B101" s="74"/>
      <c r="C101" s="13"/>
      <c r="D101" s="66"/>
      <c r="E101" s="39"/>
      <c r="F101" s="17"/>
      <c r="G101" s="21">
        <f t="shared" si="1"/>
        <v>0</v>
      </c>
      <c r="H101" s="66"/>
    </row>
    <row r="102" spans="1:8" x14ac:dyDescent="0.25">
      <c r="A102" s="74"/>
      <c r="B102" s="74"/>
      <c r="C102" s="13"/>
      <c r="D102" s="66"/>
      <c r="E102" s="39"/>
      <c r="F102" s="17"/>
      <c r="G102" s="21">
        <f t="shared" si="1"/>
        <v>0</v>
      </c>
      <c r="H102" s="66"/>
    </row>
    <row r="103" spans="1:8" x14ac:dyDescent="0.25">
      <c r="A103" s="74"/>
      <c r="B103" s="74"/>
      <c r="C103" s="13"/>
      <c r="D103" s="66"/>
      <c r="E103" s="39"/>
      <c r="F103" s="17"/>
      <c r="G103" s="21">
        <f t="shared" si="1"/>
        <v>0</v>
      </c>
      <c r="H103" s="66"/>
    </row>
    <row r="104" spans="1:8" x14ac:dyDescent="0.25">
      <c r="A104" s="74"/>
      <c r="B104" s="74"/>
      <c r="C104" s="13"/>
      <c r="D104" s="66"/>
      <c r="E104" s="39"/>
      <c r="F104" s="17"/>
      <c r="G104" s="21">
        <f t="shared" si="1"/>
        <v>0</v>
      </c>
      <c r="H104" s="66"/>
    </row>
    <row r="105" spans="1:8" x14ac:dyDescent="0.25">
      <c r="A105" s="74"/>
      <c r="B105" s="74"/>
      <c r="C105" s="13"/>
      <c r="D105" s="66"/>
      <c r="E105" s="39"/>
      <c r="F105" s="17"/>
      <c r="G105" s="21">
        <f t="shared" si="1"/>
        <v>0</v>
      </c>
      <c r="H105" s="66"/>
    </row>
    <row r="106" spans="1:8" x14ac:dyDescent="0.25">
      <c r="A106" s="74"/>
      <c r="B106" s="74"/>
      <c r="C106" s="13"/>
      <c r="D106" s="66"/>
      <c r="E106" s="39"/>
      <c r="F106" s="17"/>
      <c r="G106" s="21">
        <f t="shared" si="1"/>
        <v>0</v>
      </c>
      <c r="H106" s="66"/>
    </row>
    <row r="107" spans="1:8" x14ac:dyDescent="0.25">
      <c r="A107" s="74"/>
      <c r="B107" s="74"/>
      <c r="C107" s="13"/>
      <c r="D107" s="66"/>
      <c r="E107" s="39"/>
      <c r="F107" s="17"/>
      <c r="G107" s="21">
        <f t="shared" si="1"/>
        <v>0</v>
      </c>
      <c r="H107" s="66"/>
    </row>
    <row r="108" spans="1:8" x14ac:dyDescent="0.25">
      <c r="A108" s="74"/>
      <c r="B108" s="74"/>
      <c r="C108" s="13"/>
      <c r="D108" s="66"/>
      <c r="E108" s="39"/>
      <c r="F108" s="17"/>
      <c r="G108" s="21">
        <f t="shared" si="1"/>
        <v>0</v>
      </c>
      <c r="H108" s="66"/>
    </row>
    <row r="109" spans="1:8" x14ac:dyDescent="0.25">
      <c r="A109" s="74"/>
      <c r="B109" s="74"/>
      <c r="C109" s="13"/>
      <c r="D109" s="66"/>
      <c r="E109" s="39"/>
      <c r="F109" s="17"/>
      <c r="G109" s="21">
        <f t="shared" si="1"/>
        <v>0</v>
      </c>
      <c r="H109" s="66"/>
    </row>
    <row r="110" spans="1:8" x14ac:dyDescent="0.25">
      <c r="A110" s="74"/>
      <c r="B110" s="74"/>
      <c r="C110" s="13"/>
      <c r="D110" s="66"/>
      <c r="E110" s="39"/>
      <c r="F110" s="17"/>
      <c r="G110" s="21">
        <f t="shared" si="1"/>
        <v>0</v>
      </c>
      <c r="H110" s="66"/>
    </row>
    <row r="111" spans="1:8" x14ac:dyDescent="0.25">
      <c r="A111" s="74"/>
      <c r="B111" s="74"/>
      <c r="C111" s="13"/>
      <c r="D111" s="66"/>
      <c r="E111" s="39"/>
      <c r="F111" s="17"/>
      <c r="G111" s="21">
        <f t="shared" si="1"/>
        <v>0</v>
      </c>
      <c r="H111" s="66"/>
    </row>
    <row r="112" spans="1:8" x14ac:dyDescent="0.25">
      <c r="A112" s="74"/>
      <c r="B112" s="74"/>
      <c r="C112" s="13"/>
      <c r="D112" s="66"/>
      <c r="E112" s="39"/>
      <c r="F112" s="17"/>
      <c r="G112" s="21">
        <f t="shared" si="1"/>
        <v>0</v>
      </c>
      <c r="H112" s="66"/>
    </row>
    <row r="113" spans="1:8" x14ac:dyDescent="0.25">
      <c r="A113" s="74"/>
      <c r="B113" s="74"/>
      <c r="C113" s="13"/>
      <c r="D113" s="66"/>
      <c r="E113" s="39"/>
      <c r="F113" s="17"/>
      <c r="G113" s="21">
        <f t="shared" si="1"/>
        <v>0</v>
      </c>
      <c r="H113" s="66"/>
    </row>
    <row r="114" spans="1:8" x14ac:dyDescent="0.25">
      <c r="A114" s="74"/>
      <c r="B114" s="74"/>
      <c r="C114" s="13"/>
      <c r="D114" s="66"/>
      <c r="E114" s="39"/>
      <c r="F114" s="17"/>
      <c r="G114" s="21">
        <f t="shared" si="1"/>
        <v>0</v>
      </c>
      <c r="H114" s="66"/>
    </row>
    <row r="115" spans="1:8" x14ac:dyDescent="0.25">
      <c r="A115" s="74"/>
      <c r="B115" s="74"/>
      <c r="C115" s="13"/>
      <c r="D115" s="66"/>
      <c r="E115" s="39"/>
      <c r="F115" s="17"/>
      <c r="G115" s="21">
        <f t="shared" si="1"/>
        <v>0</v>
      </c>
      <c r="H115" s="66"/>
    </row>
    <row r="116" spans="1:8" x14ac:dyDescent="0.25">
      <c r="A116" s="74"/>
      <c r="B116" s="74"/>
      <c r="C116" s="13"/>
      <c r="D116" s="66"/>
      <c r="E116" s="39"/>
      <c r="F116" s="17"/>
      <c r="G116" s="21">
        <f t="shared" si="1"/>
        <v>0</v>
      </c>
      <c r="H116" s="66"/>
    </row>
    <row r="117" spans="1:8" x14ac:dyDescent="0.25">
      <c r="A117" s="74"/>
      <c r="B117" s="74"/>
      <c r="C117" s="13"/>
      <c r="D117" s="66"/>
      <c r="E117" s="39"/>
      <c r="F117" s="17"/>
      <c r="G117" s="21">
        <f t="shared" si="1"/>
        <v>0</v>
      </c>
      <c r="H117" s="66"/>
    </row>
    <row r="118" spans="1:8" x14ac:dyDescent="0.25">
      <c r="A118" s="74"/>
      <c r="B118" s="74"/>
      <c r="C118" s="13"/>
      <c r="D118" s="66"/>
      <c r="E118" s="39"/>
      <c r="F118" s="17"/>
      <c r="G118" s="21">
        <f t="shared" si="1"/>
        <v>0</v>
      </c>
      <c r="H118" s="66"/>
    </row>
    <row r="119" spans="1:8" x14ac:dyDescent="0.25">
      <c r="A119" s="74"/>
      <c r="B119" s="74"/>
      <c r="C119" s="13"/>
      <c r="D119" s="66"/>
      <c r="E119" s="39"/>
      <c r="F119" s="17"/>
      <c r="G119" s="21">
        <f t="shared" si="1"/>
        <v>0</v>
      </c>
      <c r="H119" s="66"/>
    </row>
    <row r="120" spans="1:8" x14ac:dyDescent="0.25">
      <c r="A120" s="74"/>
      <c r="B120" s="74"/>
      <c r="C120" s="13"/>
      <c r="D120" s="66"/>
      <c r="E120" s="39"/>
      <c r="F120" s="17"/>
      <c r="G120" s="21">
        <f t="shared" si="1"/>
        <v>0</v>
      </c>
      <c r="H120" s="66"/>
    </row>
    <row r="121" spans="1:8" x14ac:dyDescent="0.25">
      <c r="A121" s="74"/>
      <c r="B121" s="74"/>
      <c r="C121" s="13"/>
      <c r="D121" s="66"/>
      <c r="E121" s="39"/>
      <c r="F121" s="17"/>
      <c r="G121" s="21">
        <f t="shared" si="1"/>
        <v>0</v>
      </c>
      <c r="H121" s="66"/>
    </row>
    <row r="122" spans="1:8" x14ac:dyDescent="0.25">
      <c r="A122" s="74"/>
      <c r="B122" s="74"/>
      <c r="C122" s="13"/>
      <c r="D122" s="66"/>
      <c r="E122" s="39"/>
      <c r="F122" s="17"/>
      <c r="G122" s="21">
        <f t="shared" si="1"/>
        <v>0</v>
      </c>
      <c r="H122" s="66"/>
    </row>
    <row r="123" spans="1:8" x14ac:dyDescent="0.25">
      <c r="A123" s="74"/>
      <c r="B123" s="74"/>
      <c r="C123" s="13"/>
      <c r="D123" s="66"/>
      <c r="E123" s="39"/>
      <c r="F123" s="17"/>
      <c r="G123" s="21">
        <f t="shared" si="1"/>
        <v>0</v>
      </c>
      <c r="H123" s="66"/>
    </row>
    <row r="124" spans="1:8" x14ac:dyDescent="0.25">
      <c r="A124" s="74"/>
      <c r="B124" s="74"/>
      <c r="C124" s="13"/>
      <c r="D124" s="66"/>
      <c r="E124" s="39"/>
      <c r="F124" s="17"/>
      <c r="G124" s="21">
        <f t="shared" si="1"/>
        <v>0</v>
      </c>
      <c r="H124" s="66"/>
    </row>
    <row r="125" spans="1:8" x14ac:dyDescent="0.25">
      <c r="A125" s="74"/>
      <c r="B125" s="74"/>
      <c r="C125" s="13"/>
      <c r="D125" s="66"/>
      <c r="E125" s="39"/>
      <c r="F125" s="17"/>
      <c r="G125" s="21">
        <f t="shared" si="1"/>
        <v>0</v>
      </c>
      <c r="H125" s="66"/>
    </row>
    <row r="126" spans="1:8" x14ac:dyDescent="0.25">
      <c r="A126" s="74"/>
      <c r="B126" s="74"/>
      <c r="C126" s="13"/>
      <c r="D126" s="66"/>
      <c r="E126" s="39"/>
      <c r="F126" s="17"/>
      <c r="G126" s="21">
        <f t="shared" si="1"/>
        <v>0</v>
      </c>
      <c r="H126" s="66"/>
    </row>
    <row r="127" spans="1:8" x14ac:dyDescent="0.25">
      <c r="A127" s="74"/>
      <c r="B127" s="74"/>
      <c r="C127" s="13"/>
      <c r="D127" s="66"/>
      <c r="E127" s="39"/>
      <c r="F127" s="17"/>
      <c r="G127" s="21">
        <f t="shared" si="1"/>
        <v>0</v>
      </c>
      <c r="H127" s="66"/>
    </row>
    <row r="128" spans="1:8" x14ac:dyDescent="0.25">
      <c r="A128" s="74"/>
      <c r="B128" s="74"/>
      <c r="C128" s="13"/>
      <c r="D128" s="66"/>
      <c r="E128" s="39"/>
      <c r="F128" s="17"/>
      <c r="G128" s="21">
        <f t="shared" si="1"/>
        <v>0</v>
      </c>
      <c r="H128" s="66"/>
    </row>
    <row r="129" spans="1:8" x14ac:dyDescent="0.25">
      <c r="A129" s="74"/>
      <c r="B129" s="74"/>
      <c r="C129" s="13"/>
      <c r="D129" s="66"/>
      <c r="E129" s="39"/>
      <c r="F129" s="17"/>
      <c r="G129" s="21">
        <f t="shared" si="1"/>
        <v>0</v>
      </c>
      <c r="H129" s="66"/>
    </row>
    <row r="130" spans="1:8" x14ac:dyDescent="0.25">
      <c r="A130" s="74"/>
      <c r="B130" s="74"/>
      <c r="C130" s="13"/>
      <c r="D130" s="66"/>
      <c r="E130" s="39"/>
      <c r="F130" s="17"/>
      <c r="G130" s="21">
        <f t="shared" si="1"/>
        <v>0</v>
      </c>
      <c r="H130" s="66"/>
    </row>
    <row r="131" spans="1:8" x14ac:dyDescent="0.25">
      <c r="A131" s="74"/>
      <c r="B131" s="74"/>
      <c r="C131" s="13"/>
      <c r="D131" s="66"/>
      <c r="E131" s="39"/>
      <c r="F131" s="17"/>
      <c r="G131" s="21">
        <f t="shared" si="1"/>
        <v>0</v>
      </c>
      <c r="H131" s="66"/>
    </row>
    <row r="132" spans="1:8" x14ac:dyDescent="0.25">
      <c r="A132" s="74"/>
      <c r="B132" s="74"/>
      <c r="C132" s="13"/>
      <c r="D132" s="66"/>
      <c r="E132" s="39"/>
      <c r="F132" s="17"/>
      <c r="G132" s="21">
        <f t="shared" si="1"/>
        <v>0</v>
      </c>
      <c r="H132" s="66"/>
    </row>
    <row r="133" spans="1:8" x14ac:dyDescent="0.25">
      <c r="A133" s="74"/>
      <c r="B133" s="74"/>
      <c r="C133" s="13"/>
      <c r="D133" s="66"/>
      <c r="E133" s="39"/>
      <c r="F133" s="17"/>
      <c r="G133" s="21">
        <f t="shared" si="1"/>
        <v>0</v>
      </c>
      <c r="H133" s="66"/>
    </row>
    <row r="134" spans="1:8" x14ac:dyDescent="0.25">
      <c r="A134" s="74"/>
      <c r="B134" s="74"/>
      <c r="C134" s="13"/>
      <c r="D134" s="66"/>
      <c r="E134" s="39"/>
      <c r="F134" s="17"/>
      <c r="G134" s="21">
        <f t="shared" ref="G134:G197" si="2">G133+E134-F134</f>
        <v>0</v>
      </c>
      <c r="H134" s="66"/>
    </row>
    <row r="135" spans="1:8" x14ac:dyDescent="0.25">
      <c r="A135" s="74"/>
      <c r="B135" s="74"/>
      <c r="C135" s="13"/>
      <c r="D135" s="66"/>
      <c r="E135" s="39"/>
      <c r="F135" s="17"/>
      <c r="G135" s="21">
        <f t="shared" si="2"/>
        <v>0</v>
      </c>
      <c r="H135" s="66"/>
    </row>
    <row r="136" spans="1:8" x14ac:dyDescent="0.25">
      <c r="A136" s="74"/>
      <c r="B136" s="74"/>
      <c r="C136" s="13"/>
      <c r="D136" s="66"/>
      <c r="E136" s="39"/>
      <c r="F136" s="17"/>
      <c r="G136" s="21">
        <f t="shared" si="2"/>
        <v>0</v>
      </c>
      <c r="H136" s="66"/>
    </row>
    <row r="137" spans="1:8" x14ac:dyDescent="0.25">
      <c r="A137" s="74"/>
      <c r="B137" s="74"/>
      <c r="C137" s="13"/>
      <c r="D137" s="66"/>
      <c r="E137" s="39"/>
      <c r="F137" s="17"/>
      <c r="G137" s="21">
        <f t="shared" si="2"/>
        <v>0</v>
      </c>
      <c r="H137" s="66"/>
    </row>
    <row r="138" spans="1:8" x14ac:dyDescent="0.25">
      <c r="A138" s="74"/>
      <c r="B138" s="74"/>
      <c r="C138" s="13"/>
      <c r="D138" s="66"/>
      <c r="E138" s="39"/>
      <c r="F138" s="17"/>
      <c r="G138" s="21">
        <f t="shared" si="2"/>
        <v>0</v>
      </c>
      <c r="H138" s="66"/>
    </row>
    <row r="139" spans="1:8" x14ac:dyDescent="0.25">
      <c r="A139" s="74"/>
      <c r="B139" s="74"/>
      <c r="C139" s="13"/>
      <c r="D139" s="66"/>
      <c r="E139" s="39"/>
      <c r="F139" s="17"/>
      <c r="G139" s="21">
        <f t="shared" si="2"/>
        <v>0</v>
      </c>
      <c r="H139" s="66"/>
    </row>
    <row r="140" spans="1:8" x14ac:dyDescent="0.25">
      <c r="A140" s="74"/>
      <c r="B140" s="74"/>
      <c r="C140" s="13"/>
      <c r="D140" s="66"/>
      <c r="E140" s="39"/>
      <c r="F140" s="17"/>
      <c r="G140" s="21">
        <f t="shared" si="2"/>
        <v>0</v>
      </c>
      <c r="H140" s="66"/>
    </row>
    <row r="141" spans="1:8" x14ac:dyDescent="0.25">
      <c r="A141" s="74"/>
      <c r="B141" s="74"/>
      <c r="C141" s="13"/>
      <c r="D141" s="66"/>
      <c r="E141" s="17"/>
      <c r="F141" s="39"/>
      <c r="G141" s="21">
        <f t="shared" si="2"/>
        <v>0</v>
      </c>
      <c r="H141" s="66"/>
    </row>
    <row r="142" spans="1:8" x14ac:dyDescent="0.25">
      <c r="A142" s="74"/>
      <c r="B142" s="74"/>
      <c r="C142" s="13"/>
      <c r="D142" s="66"/>
      <c r="E142" s="17"/>
      <c r="F142" s="39"/>
      <c r="G142" s="21">
        <f t="shared" si="2"/>
        <v>0</v>
      </c>
      <c r="H142" s="66"/>
    </row>
    <row r="143" spans="1:8" x14ac:dyDescent="0.25">
      <c r="A143" s="74"/>
      <c r="B143" s="74"/>
      <c r="C143" s="13"/>
      <c r="D143" s="66"/>
      <c r="E143" s="17"/>
      <c r="F143" s="39"/>
      <c r="G143" s="21">
        <f t="shared" si="2"/>
        <v>0</v>
      </c>
      <c r="H143" s="66"/>
    </row>
    <row r="144" spans="1:8" x14ac:dyDescent="0.25">
      <c r="A144" s="74"/>
      <c r="B144" s="74"/>
      <c r="C144" s="13"/>
      <c r="D144" s="66"/>
      <c r="E144" s="17"/>
      <c r="F144" s="39"/>
      <c r="G144" s="21">
        <f t="shared" si="2"/>
        <v>0</v>
      </c>
      <c r="H144" s="66"/>
    </row>
    <row r="145" spans="1:8" x14ac:dyDescent="0.25">
      <c r="A145" s="74"/>
      <c r="B145" s="74"/>
      <c r="C145" s="13"/>
      <c r="D145" s="66"/>
      <c r="E145" s="39"/>
      <c r="F145" s="17"/>
      <c r="G145" s="21">
        <f t="shared" si="2"/>
        <v>0</v>
      </c>
      <c r="H145" s="66"/>
    </row>
    <row r="146" spans="1:8" x14ac:dyDescent="0.25">
      <c r="A146" s="74"/>
      <c r="B146" s="74"/>
      <c r="C146" s="13"/>
      <c r="D146" s="66"/>
      <c r="E146" s="39"/>
      <c r="F146" s="17"/>
      <c r="G146" s="21">
        <f t="shared" si="2"/>
        <v>0</v>
      </c>
      <c r="H146" s="66"/>
    </row>
    <row r="147" spans="1:8" x14ac:dyDescent="0.25">
      <c r="A147" s="74"/>
      <c r="B147" s="74"/>
      <c r="C147" s="13"/>
      <c r="D147" s="66"/>
      <c r="E147" s="39"/>
      <c r="F147" s="17"/>
      <c r="G147" s="21">
        <f t="shared" si="2"/>
        <v>0</v>
      </c>
      <c r="H147" s="66"/>
    </row>
    <row r="148" spans="1:8" x14ac:dyDescent="0.25">
      <c r="A148" s="74"/>
      <c r="B148" s="74"/>
      <c r="C148" s="13"/>
      <c r="D148" s="66"/>
      <c r="E148" s="39"/>
      <c r="F148" s="17"/>
      <c r="G148" s="21">
        <f t="shared" si="2"/>
        <v>0</v>
      </c>
      <c r="H148" s="66"/>
    </row>
    <row r="149" spans="1:8" x14ac:dyDescent="0.25">
      <c r="A149" s="74"/>
      <c r="B149" s="74"/>
      <c r="C149" s="13"/>
      <c r="D149" s="66"/>
      <c r="E149" s="39"/>
      <c r="F149" s="17"/>
      <c r="G149" s="21">
        <f t="shared" si="2"/>
        <v>0</v>
      </c>
      <c r="H149" s="66"/>
    </row>
    <row r="150" spans="1:8" x14ac:dyDescent="0.25">
      <c r="A150" s="74"/>
      <c r="B150" s="74"/>
      <c r="C150" s="13"/>
      <c r="D150" s="66"/>
      <c r="E150" s="39"/>
      <c r="F150" s="17"/>
      <c r="G150" s="21">
        <f t="shared" si="2"/>
        <v>0</v>
      </c>
      <c r="H150" s="66"/>
    </row>
    <row r="151" spans="1:8" x14ac:dyDescent="0.25">
      <c r="A151" s="74"/>
      <c r="B151" s="74"/>
      <c r="C151" s="13"/>
      <c r="D151" s="66"/>
      <c r="E151" s="17"/>
      <c r="F151" s="39"/>
      <c r="G151" s="21">
        <f t="shared" si="2"/>
        <v>0</v>
      </c>
      <c r="H151" s="66"/>
    </row>
    <row r="152" spans="1:8" x14ac:dyDescent="0.25">
      <c r="A152" s="74"/>
      <c r="B152" s="74"/>
      <c r="C152" s="13"/>
      <c r="D152" s="66"/>
      <c r="E152" s="39"/>
      <c r="F152" s="17"/>
      <c r="G152" s="21">
        <f t="shared" si="2"/>
        <v>0</v>
      </c>
      <c r="H152" s="66"/>
    </row>
    <row r="153" spans="1:8" x14ac:dyDescent="0.25">
      <c r="A153" s="74"/>
      <c r="B153" s="74"/>
      <c r="C153" s="13"/>
      <c r="D153" s="66"/>
      <c r="E153" s="39"/>
      <c r="F153" s="17"/>
      <c r="G153" s="21">
        <f t="shared" si="2"/>
        <v>0</v>
      </c>
      <c r="H153" s="66"/>
    </row>
    <row r="154" spans="1:8" x14ac:dyDescent="0.25">
      <c r="A154" s="74"/>
      <c r="B154" s="74"/>
      <c r="C154" s="13"/>
      <c r="D154" s="66"/>
      <c r="E154" s="17"/>
      <c r="F154" s="39"/>
      <c r="G154" s="21">
        <f t="shared" si="2"/>
        <v>0</v>
      </c>
      <c r="H154" s="66"/>
    </row>
    <row r="155" spans="1:8" x14ac:dyDescent="0.25">
      <c r="A155" s="74"/>
      <c r="B155" s="74"/>
      <c r="C155" s="13"/>
      <c r="D155" s="66"/>
      <c r="E155" s="17"/>
      <c r="F155" s="39"/>
      <c r="G155" s="21">
        <f t="shared" si="2"/>
        <v>0</v>
      </c>
      <c r="H155" s="66"/>
    </row>
    <row r="156" spans="1:8" x14ac:dyDescent="0.25">
      <c r="A156" s="74"/>
      <c r="B156" s="74"/>
      <c r="C156" s="13"/>
      <c r="D156" s="66"/>
      <c r="E156" s="39"/>
      <c r="F156" s="17"/>
      <c r="G156" s="21">
        <f t="shared" si="2"/>
        <v>0</v>
      </c>
      <c r="H156" s="66"/>
    </row>
    <row r="157" spans="1:8" x14ac:dyDescent="0.25">
      <c r="A157" s="74"/>
      <c r="B157" s="74"/>
      <c r="C157" s="13"/>
      <c r="D157" s="66"/>
      <c r="E157" s="39"/>
      <c r="F157" s="17"/>
      <c r="G157" s="21">
        <f t="shared" si="2"/>
        <v>0</v>
      </c>
      <c r="H157" s="66"/>
    </row>
    <row r="158" spans="1:8" x14ac:dyDescent="0.25">
      <c r="A158" s="74"/>
      <c r="B158" s="74"/>
      <c r="C158" s="13"/>
      <c r="D158" s="66"/>
      <c r="E158" s="17"/>
      <c r="F158" s="39"/>
      <c r="G158" s="21">
        <f t="shared" si="2"/>
        <v>0</v>
      </c>
      <c r="H158" s="66"/>
    </row>
    <row r="159" spans="1:8" x14ac:dyDescent="0.25">
      <c r="A159" s="74"/>
      <c r="B159" s="74"/>
      <c r="C159" s="13"/>
      <c r="D159" s="66"/>
      <c r="E159" s="39"/>
      <c r="F159" s="17"/>
      <c r="G159" s="21">
        <f t="shared" si="2"/>
        <v>0</v>
      </c>
      <c r="H159" s="66"/>
    </row>
    <row r="160" spans="1:8" x14ac:dyDescent="0.25">
      <c r="A160" s="74"/>
      <c r="B160" s="74"/>
      <c r="C160" s="13"/>
      <c r="D160" s="66"/>
      <c r="E160" s="39"/>
      <c r="F160" s="17"/>
      <c r="G160" s="21">
        <f t="shared" si="2"/>
        <v>0</v>
      </c>
      <c r="H160" s="66"/>
    </row>
    <row r="161" spans="1:8" x14ac:dyDescent="0.25">
      <c r="A161" s="74"/>
      <c r="B161" s="74"/>
      <c r="C161" s="13"/>
      <c r="D161" s="66"/>
      <c r="E161" s="39"/>
      <c r="F161" s="17"/>
      <c r="G161" s="21">
        <f t="shared" si="2"/>
        <v>0</v>
      </c>
      <c r="H161" s="66"/>
    </row>
    <row r="162" spans="1:8" x14ac:dyDescent="0.25">
      <c r="A162" s="74"/>
      <c r="B162" s="74"/>
      <c r="C162" s="13"/>
      <c r="D162" s="66"/>
      <c r="E162" s="17"/>
      <c r="F162" s="39"/>
      <c r="G162" s="21">
        <f t="shared" si="2"/>
        <v>0</v>
      </c>
      <c r="H162" s="66"/>
    </row>
    <row r="163" spans="1:8" x14ac:dyDescent="0.25">
      <c r="A163" s="74"/>
      <c r="B163" s="74"/>
      <c r="C163" s="13"/>
      <c r="D163" s="66"/>
      <c r="E163" s="39"/>
      <c r="F163" s="17"/>
      <c r="G163" s="21">
        <f t="shared" si="2"/>
        <v>0</v>
      </c>
      <c r="H163" s="66"/>
    </row>
    <row r="164" spans="1:8" x14ac:dyDescent="0.25">
      <c r="A164" s="74"/>
      <c r="B164" s="74"/>
      <c r="C164" s="13"/>
      <c r="D164" s="66"/>
      <c r="E164" s="39"/>
      <c r="F164" s="17"/>
      <c r="G164" s="21">
        <f t="shared" si="2"/>
        <v>0</v>
      </c>
      <c r="H164" s="66"/>
    </row>
    <row r="165" spans="1:8" x14ac:dyDescent="0.25">
      <c r="A165" s="74"/>
      <c r="B165" s="74"/>
      <c r="C165" s="13"/>
      <c r="D165" s="66"/>
      <c r="E165" s="39"/>
      <c r="F165" s="17"/>
      <c r="G165" s="21">
        <f t="shared" si="2"/>
        <v>0</v>
      </c>
      <c r="H165" s="66"/>
    </row>
    <row r="166" spans="1:8" x14ac:dyDescent="0.25">
      <c r="A166" s="74"/>
      <c r="B166" s="74"/>
      <c r="C166" s="13"/>
      <c r="D166" s="66"/>
      <c r="E166" s="39"/>
      <c r="F166" s="17"/>
      <c r="G166" s="21">
        <f t="shared" si="2"/>
        <v>0</v>
      </c>
      <c r="H166" s="66"/>
    </row>
    <row r="167" spans="1:8" x14ac:dyDescent="0.25">
      <c r="A167" s="74"/>
      <c r="B167" s="74"/>
      <c r="C167" s="13"/>
      <c r="D167" s="66"/>
      <c r="E167" s="39"/>
      <c r="F167" s="17"/>
      <c r="G167" s="21">
        <f t="shared" si="2"/>
        <v>0</v>
      </c>
      <c r="H167" s="66"/>
    </row>
    <row r="168" spans="1:8" x14ac:dyDescent="0.25">
      <c r="A168" s="74"/>
      <c r="B168" s="74"/>
      <c r="C168" s="13"/>
      <c r="D168" s="66"/>
      <c r="E168" s="39"/>
      <c r="F168" s="17"/>
      <c r="G168" s="21">
        <f t="shared" si="2"/>
        <v>0</v>
      </c>
      <c r="H168" s="66"/>
    </row>
    <row r="169" spans="1:8" x14ac:dyDescent="0.25">
      <c r="A169" s="74"/>
      <c r="B169" s="74"/>
      <c r="C169" s="13"/>
      <c r="D169" s="66"/>
      <c r="E169" s="39"/>
      <c r="F169" s="17"/>
      <c r="G169" s="21">
        <f t="shared" si="2"/>
        <v>0</v>
      </c>
      <c r="H169" s="66"/>
    </row>
    <row r="170" spans="1:8" x14ac:dyDescent="0.25">
      <c r="A170" s="74"/>
      <c r="B170" s="74"/>
      <c r="C170" s="13"/>
      <c r="D170" s="66"/>
      <c r="E170" s="39"/>
      <c r="F170" s="17"/>
      <c r="G170" s="21">
        <f t="shared" si="2"/>
        <v>0</v>
      </c>
      <c r="H170" s="66"/>
    </row>
    <row r="171" spans="1:8" x14ac:dyDescent="0.25">
      <c r="A171" s="74"/>
      <c r="B171" s="74"/>
      <c r="C171" s="13"/>
      <c r="D171" s="66"/>
      <c r="E171" s="17"/>
      <c r="F171" s="39"/>
      <c r="G171" s="21">
        <f t="shared" si="2"/>
        <v>0</v>
      </c>
      <c r="H171" s="66"/>
    </row>
    <row r="172" spans="1:8" x14ac:dyDescent="0.25">
      <c r="A172" s="74"/>
      <c r="B172" s="74"/>
      <c r="C172" s="13"/>
      <c r="D172" s="66"/>
      <c r="E172" s="17"/>
      <c r="F172" s="39"/>
      <c r="G172" s="21">
        <f t="shared" si="2"/>
        <v>0</v>
      </c>
      <c r="H172" s="66"/>
    </row>
    <row r="173" spans="1:8" x14ac:dyDescent="0.25">
      <c r="A173" s="74"/>
      <c r="B173" s="74"/>
      <c r="C173" s="13"/>
      <c r="D173" s="66"/>
      <c r="E173" s="39"/>
      <c r="F173" s="17"/>
      <c r="G173" s="21">
        <f t="shared" si="2"/>
        <v>0</v>
      </c>
      <c r="H173" s="66"/>
    </row>
    <row r="174" spans="1:8" x14ac:dyDescent="0.25">
      <c r="A174" s="74"/>
      <c r="B174" s="74"/>
      <c r="C174" s="13"/>
      <c r="D174" s="66"/>
      <c r="E174" s="39"/>
      <c r="F174" s="17"/>
      <c r="G174" s="21">
        <f t="shared" si="2"/>
        <v>0</v>
      </c>
      <c r="H174" s="66"/>
    </row>
    <row r="175" spans="1:8" x14ac:dyDescent="0.25">
      <c r="A175" s="74"/>
      <c r="B175" s="74"/>
      <c r="C175" s="13"/>
      <c r="D175" s="66"/>
      <c r="E175" s="17"/>
      <c r="F175" s="39"/>
      <c r="G175" s="21">
        <f t="shared" si="2"/>
        <v>0</v>
      </c>
      <c r="H175" s="66"/>
    </row>
    <row r="176" spans="1:8" x14ac:dyDescent="0.25">
      <c r="A176" s="74"/>
      <c r="B176" s="74"/>
      <c r="C176" s="13"/>
      <c r="D176" s="66"/>
      <c r="E176" s="17"/>
      <c r="F176" s="17"/>
      <c r="G176" s="21">
        <f t="shared" si="2"/>
        <v>0</v>
      </c>
      <c r="H176" s="66"/>
    </row>
    <row r="177" spans="1:8" x14ac:dyDescent="0.25">
      <c r="A177" s="74"/>
      <c r="B177" s="74"/>
      <c r="C177" s="13"/>
      <c r="D177" s="66"/>
      <c r="E177" s="17"/>
      <c r="F177" s="17"/>
      <c r="G177" s="21">
        <f t="shared" si="2"/>
        <v>0</v>
      </c>
      <c r="H177" s="66"/>
    </row>
    <row r="178" spans="1:8" x14ac:dyDescent="0.25">
      <c r="A178" s="74"/>
      <c r="B178" s="74"/>
      <c r="C178" s="13"/>
      <c r="D178" s="66"/>
      <c r="E178" s="17"/>
      <c r="F178" s="17"/>
      <c r="G178" s="21">
        <f t="shared" si="2"/>
        <v>0</v>
      </c>
      <c r="H178" s="66"/>
    </row>
    <row r="179" spans="1:8" x14ac:dyDescent="0.25">
      <c r="A179" s="74"/>
      <c r="B179" s="74"/>
      <c r="C179" s="13"/>
      <c r="D179" s="66"/>
      <c r="E179" s="17"/>
      <c r="F179" s="17"/>
      <c r="G179" s="21">
        <f t="shared" si="2"/>
        <v>0</v>
      </c>
      <c r="H179" s="66"/>
    </row>
    <row r="180" spans="1:8" x14ac:dyDescent="0.25">
      <c r="A180" s="74"/>
      <c r="B180" s="74"/>
      <c r="C180" s="13"/>
      <c r="D180" s="66"/>
      <c r="E180" s="17"/>
      <c r="F180" s="17"/>
      <c r="G180" s="21">
        <f t="shared" si="2"/>
        <v>0</v>
      </c>
      <c r="H180" s="66"/>
    </row>
    <row r="181" spans="1:8" x14ac:dyDescent="0.25">
      <c r="A181" s="74"/>
      <c r="B181" s="74"/>
      <c r="C181" s="13"/>
      <c r="D181" s="66"/>
      <c r="E181" s="17"/>
      <c r="F181" s="17"/>
      <c r="G181" s="21">
        <f t="shared" si="2"/>
        <v>0</v>
      </c>
      <c r="H181" s="66"/>
    </row>
    <row r="182" spans="1:8" x14ac:dyDescent="0.25">
      <c r="A182" s="74"/>
      <c r="B182" s="74"/>
      <c r="C182" s="13"/>
      <c r="D182" s="66"/>
      <c r="E182" s="17"/>
      <c r="F182" s="17"/>
      <c r="G182" s="21">
        <f t="shared" si="2"/>
        <v>0</v>
      </c>
      <c r="H182" s="66"/>
    </row>
    <row r="183" spans="1:8" x14ac:dyDescent="0.25">
      <c r="A183" s="74"/>
      <c r="B183" s="74"/>
      <c r="C183" s="13"/>
      <c r="D183" s="66"/>
      <c r="E183" s="17"/>
      <c r="F183" s="17"/>
      <c r="G183" s="21">
        <f t="shared" si="2"/>
        <v>0</v>
      </c>
      <c r="H183" s="66"/>
    </row>
    <row r="184" spans="1:8" x14ac:dyDescent="0.25">
      <c r="A184" s="74"/>
      <c r="B184" s="74"/>
      <c r="C184" s="13"/>
      <c r="D184" s="66"/>
      <c r="E184" s="17"/>
      <c r="F184" s="17"/>
      <c r="G184" s="21">
        <f t="shared" si="2"/>
        <v>0</v>
      </c>
      <c r="H184" s="66"/>
    </row>
    <row r="185" spans="1:8" x14ac:dyDescent="0.25">
      <c r="A185" s="74"/>
      <c r="B185" s="74"/>
      <c r="C185" s="13"/>
      <c r="D185" s="66"/>
      <c r="E185" s="17"/>
      <c r="F185" s="17"/>
      <c r="G185" s="21">
        <f t="shared" si="2"/>
        <v>0</v>
      </c>
      <c r="H185" s="66"/>
    </row>
    <row r="186" spans="1:8" x14ac:dyDescent="0.25">
      <c r="A186" s="74"/>
      <c r="B186" s="74"/>
      <c r="C186" s="13"/>
      <c r="D186" s="66"/>
      <c r="E186" s="17"/>
      <c r="F186" s="17"/>
      <c r="G186" s="21">
        <f t="shared" si="2"/>
        <v>0</v>
      </c>
      <c r="H186" s="66"/>
    </row>
    <row r="187" spans="1:8" x14ac:dyDescent="0.25">
      <c r="A187" s="74"/>
      <c r="B187" s="74"/>
      <c r="C187" s="13"/>
      <c r="D187" s="66"/>
      <c r="E187" s="17"/>
      <c r="F187" s="17"/>
      <c r="G187" s="21">
        <f t="shared" si="2"/>
        <v>0</v>
      </c>
      <c r="H187" s="66"/>
    </row>
    <row r="188" spans="1:8" x14ac:dyDescent="0.25">
      <c r="A188" s="74"/>
      <c r="B188" s="74"/>
      <c r="C188" s="13"/>
      <c r="D188" s="66"/>
      <c r="E188" s="17"/>
      <c r="F188" s="17"/>
      <c r="G188" s="21">
        <f t="shared" si="2"/>
        <v>0</v>
      </c>
      <c r="H188" s="66"/>
    </row>
    <row r="189" spans="1:8" x14ac:dyDescent="0.25">
      <c r="A189" s="74"/>
      <c r="B189" s="74"/>
      <c r="C189" s="13"/>
      <c r="D189" s="66"/>
      <c r="E189" s="17"/>
      <c r="F189" s="17"/>
      <c r="G189" s="21">
        <f t="shared" si="2"/>
        <v>0</v>
      </c>
      <c r="H189" s="66"/>
    </row>
    <row r="190" spans="1:8" x14ac:dyDescent="0.25">
      <c r="A190" s="74"/>
      <c r="B190" s="74"/>
      <c r="C190" s="13"/>
      <c r="D190" s="66"/>
      <c r="E190" s="17"/>
      <c r="F190" s="17"/>
      <c r="G190" s="21">
        <f t="shared" si="2"/>
        <v>0</v>
      </c>
      <c r="H190" s="66"/>
    </row>
    <row r="191" spans="1:8" x14ac:dyDescent="0.25">
      <c r="A191" s="74"/>
      <c r="B191" s="74"/>
      <c r="C191" s="13"/>
      <c r="D191" s="66"/>
      <c r="E191" s="17"/>
      <c r="F191" s="17"/>
      <c r="G191" s="21">
        <f t="shared" si="2"/>
        <v>0</v>
      </c>
      <c r="H191" s="66"/>
    </row>
    <row r="192" spans="1:8" x14ac:dyDescent="0.25">
      <c r="A192" s="74"/>
      <c r="B192" s="74"/>
      <c r="C192" s="13"/>
      <c r="D192" s="66"/>
      <c r="E192" s="17"/>
      <c r="F192" s="17"/>
      <c r="G192" s="21">
        <f t="shared" si="2"/>
        <v>0</v>
      </c>
      <c r="H192" s="66"/>
    </row>
    <row r="193" spans="1:8" x14ac:dyDescent="0.25">
      <c r="A193" s="74"/>
      <c r="B193" s="74"/>
      <c r="C193" s="13"/>
      <c r="D193" s="66"/>
      <c r="E193" s="17"/>
      <c r="F193" s="17"/>
      <c r="G193" s="21">
        <f t="shared" si="2"/>
        <v>0</v>
      </c>
      <c r="H193" s="66"/>
    </row>
    <row r="194" spans="1:8" x14ac:dyDescent="0.25">
      <c r="A194" s="74"/>
      <c r="B194" s="74"/>
      <c r="C194" s="13"/>
      <c r="D194" s="66"/>
      <c r="E194" s="17"/>
      <c r="F194" s="17"/>
      <c r="G194" s="21">
        <f t="shared" si="2"/>
        <v>0</v>
      </c>
      <c r="H194" s="66"/>
    </row>
    <row r="195" spans="1:8" x14ac:dyDescent="0.25">
      <c r="A195" s="74"/>
      <c r="B195" s="74"/>
      <c r="C195" s="13"/>
      <c r="D195" s="66"/>
      <c r="E195" s="17"/>
      <c r="F195" s="17"/>
      <c r="G195" s="21">
        <f t="shared" si="2"/>
        <v>0</v>
      </c>
      <c r="H195" s="66"/>
    </row>
    <row r="196" spans="1:8" x14ac:dyDescent="0.25">
      <c r="A196" s="74"/>
      <c r="B196" s="74"/>
      <c r="C196" s="13"/>
      <c r="D196" s="66"/>
      <c r="E196" s="17"/>
      <c r="F196" s="17"/>
      <c r="G196" s="21">
        <f t="shared" si="2"/>
        <v>0</v>
      </c>
      <c r="H196" s="66"/>
    </row>
    <row r="197" spans="1:8" x14ac:dyDescent="0.25">
      <c r="A197" s="74"/>
      <c r="B197" s="74"/>
      <c r="C197" s="13"/>
      <c r="D197" s="66"/>
      <c r="E197" s="17"/>
      <c r="F197" s="17"/>
      <c r="G197" s="21">
        <f t="shared" si="2"/>
        <v>0</v>
      </c>
      <c r="H197" s="66"/>
    </row>
    <row r="198" spans="1:8" x14ac:dyDescent="0.25">
      <c r="A198" s="74"/>
      <c r="B198" s="74"/>
      <c r="C198" s="13"/>
      <c r="D198" s="66"/>
      <c r="E198" s="17"/>
      <c r="F198" s="17"/>
      <c r="G198" s="21">
        <f t="shared" ref="G198:G261" si="3">G197+E198-F198</f>
        <v>0</v>
      </c>
      <c r="H198" s="66"/>
    </row>
    <row r="199" spans="1:8" x14ac:dyDescent="0.25">
      <c r="A199" s="74"/>
      <c r="B199" s="74"/>
      <c r="C199" s="13"/>
      <c r="D199" s="66"/>
      <c r="E199" s="17"/>
      <c r="F199" s="17"/>
      <c r="G199" s="21">
        <f t="shared" si="3"/>
        <v>0</v>
      </c>
      <c r="H199" s="66"/>
    </row>
    <row r="200" spans="1:8" x14ac:dyDescent="0.25">
      <c r="A200" s="74"/>
      <c r="B200" s="74"/>
      <c r="C200" s="13"/>
      <c r="D200" s="66"/>
      <c r="E200" s="17"/>
      <c r="F200" s="17"/>
      <c r="G200" s="21">
        <f t="shared" si="3"/>
        <v>0</v>
      </c>
      <c r="H200" s="66"/>
    </row>
    <row r="201" spans="1:8" x14ac:dyDescent="0.25">
      <c r="A201" s="74"/>
      <c r="B201" s="74"/>
      <c r="C201" s="13"/>
      <c r="D201" s="66"/>
      <c r="E201" s="17"/>
      <c r="F201" s="17"/>
      <c r="G201" s="21">
        <f t="shared" si="3"/>
        <v>0</v>
      </c>
      <c r="H201" s="66"/>
    </row>
    <row r="202" spans="1:8" x14ac:dyDescent="0.25">
      <c r="A202" s="74"/>
      <c r="B202" s="74"/>
      <c r="C202" s="13"/>
      <c r="D202" s="66"/>
      <c r="E202" s="17"/>
      <c r="F202" s="17"/>
      <c r="G202" s="21">
        <f t="shared" si="3"/>
        <v>0</v>
      </c>
      <c r="H202" s="66"/>
    </row>
    <row r="203" spans="1:8" x14ac:dyDescent="0.25">
      <c r="A203" s="74"/>
      <c r="B203" s="74"/>
      <c r="C203" s="13"/>
      <c r="D203" s="66"/>
      <c r="E203" s="17"/>
      <c r="F203" s="17"/>
      <c r="G203" s="21">
        <f t="shared" si="3"/>
        <v>0</v>
      </c>
      <c r="H203" s="66"/>
    </row>
    <row r="204" spans="1:8" x14ac:dyDescent="0.25">
      <c r="A204" s="74"/>
      <c r="B204" s="74"/>
      <c r="C204" s="13"/>
      <c r="D204" s="66"/>
      <c r="E204" s="17"/>
      <c r="F204" s="17"/>
      <c r="G204" s="21">
        <f t="shared" si="3"/>
        <v>0</v>
      </c>
      <c r="H204" s="66"/>
    </row>
    <row r="205" spans="1:8" x14ac:dyDescent="0.25">
      <c r="A205" s="74"/>
      <c r="B205" s="74"/>
      <c r="C205" s="13"/>
      <c r="D205" s="66"/>
      <c r="E205" s="17"/>
      <c r="F205" s="17"/>
      <c r="G205" s="21">
        <f t="shared" si="3"/>
        <v>0</v>
      </c>
      <c r="H205" s="66"/>
    </row>
    <row r="206" spans="1:8" x14ac:dyDescent="0.25">
      <c r="A206" s="74"/>
      <c r="B206" s="74"/>
      <c r="C206" s="13"/>
      <c r="D206" s="66"/>
      <c r="E206" s="17"/>
      <c r="F206" s="17"/>
      <c r="G206" s="21">
        <f t="shared" si="3"/>
        <v>0</v>
      </c>
      <c r="H206" s="66"/>
    </row>
    <row r="207" spans="1:8" x14ac:dyDescent="0.25">
      <c r="A207" s="74"/>
      <c r="B207" s="74"/>
      <c r="C207" s="13"/>
      <c r="D207" s="66"/>
      <c r="E207" s="17"/>
      <c r="F207" s="17"/>
      <c r="G207" s="21">
        <f t="shared" si="3"/>
        <v>0</v>
      </c>
      <c r="H207" s="66"/>
    </row>
    <row r="208" spans="1:8" x14ac:dyDescent="0.25">
      <c r="A208" s="74"/>
      <c r="B208" s="74"/>
      <c r="C208" s="13"/>
      <c r="D208" s="66"/>
      <c r="E208" s="17"/>
      <c r="F208" s="17"/>
      <c r="G208" s="21">
        <f t="shared" si="3"/>
        <v>0</v>
      </c>
      <c r="H208" s="66"/>
    </row>
    <row r="209" spans="1:8" x14ac:dyDescent="0.25">
      <c r="A209" s="74"/>
      <c r="B209" s="74"/>
      <c r="C209" s="13"/>
      <c r="D209" s="66"/>
      <c r="E209" s="17"/>
      <c r="F209" s="17"/>
      <c r="G209" s="21">
        <f t="shared" si="3"/>
        <v>0</v>
      </c>
      <c r="H209" s="66"/>
    </row>
    <row r="210" spans="1:8" x14ac:dyDescent="0.25">
      <c r="A210" s="74"/>
      <c r="B210" s="74"/>
      <c r="C210" s="13"/>
      <c r="D210" s="66"/>
      <c r="E210" s="17"/>
      <c r="F210" s="17"/>
      <c r="G210" s="21">
        <f t="shared" si="3"/>
        <v>0</v>
      </c>
      <c r="H210" s="66"/>
    </row>
    <row r="211" spans="1:8" x14ac:dyDescent="0.25">
      <c r="A211" s="74"/>
      <c r="B211" s="74"/>
      <c r="C211" s="13"/>
      <c r="D211" s="66"/>
      <c r="E211" s="17"/>
      <c r="F211" s="17"/>
      <c r="G211" s="21">
        <f t="shared" si="3"/>
        <v>0</v>
      </c>
      <c r="H211" s="66"/>
    </row>
    <row r="212" spans="1:8" x14ac:dyDescent="0.25">
      <c r="A212" s="74"/>
      <c r="B212" s="74"/>
      <c r="C212" s="13"/>
      <c r="D212" s="66"/>
      <c r="E212" s="17"/>
      <c r="F212" s="17"/>
      <c r="G212" s="21">
        <f t="shared" si="3"/>
        <v>0</v>
      </c>
      <c r="H212" s="66"/>
    </row>
    <row r="213" spans="1:8" x14ac:dyDescent="0.25">
      <c r="A213" s="74"/>
      <c r="B213" s="74"/>
      <c r="C213" s="13"/>
      <c r="D213" s="66"/>
      <c r="E213" s="17"/>
      <c r="F213" s="17"/>
      <c r="G213" s="21">
        <f t="shared" si="3"/>
        <v>0</v>
      </c>
      <c r="H213" s="66"/>
    </row>
    <row r="214" spans="1:8" x14ac:dyDescent="0.25">
      <c r="A214" s="74"/>
      <c r="B214" s="74"/>
      <c r="C214" s="13"/>
      <c r="D214" s="66"/>
      <c r="E214" s="17"/>
      <c r="F214" s="17"/>
      <c r="G214" s="21">
        <f t="shared" si="3"/>
        <v>0</v>
      </c>
      <c r="H214" s="66"/>
    </row>
    <row r="215" spans="1:8" x14ac:dyDescent="0.25">
      <c r="A215" s="74"/>
      <c r="B215" s="74"/>
      <c r="C215" s="13"/>
      <c r="D215" s="66"/>
      <c r="E215" s="17"/>
      <c r="F215" s="17"/>
      <c r="G215" s="21">
        <f t="shared" si="3"/>
        <v>0</v>
      </c>
      <c r="H215" s="66"/>
    </row>
    <row r="216" spans="1:8" x14ac:dyDescent="0.25">
      <c r="A216" s="74"/>
      <c r="B216" s="74"/>
      <c r="C216" s="13"/>
      <c r="D216" s="66"/>
      <c r="E216" s="17"/>
      <c r="F216" s="17"/>
      <c r="G216" s="21">
        <f t="shared" si="3"/>
        <v>0</v>
      </c>
      <c r="H216" s="66"/>
    </row>
    <row r="217" spans="1:8" x14ac:dyDescent="0.25">
      <c r="A217" s="74"/>
      <c r="B217" s="74"/>
      <c r="C217" s="13"/>
      <c r="D217" s="66"/>
      <c r="E217" s="17"/>
      <c r="F217" s="17"/>
      <c r="G217" s="21">
        <f t="shared" si="3"/>
        <v>0</v>
      </c>
      <c r="H217" s="66"/>
    </row>
    <row r="218" spans="1:8" x14ac:dyDescent="0.25">
      <c r="A218" s="74"/>
      <c r="B218" s="74"/>
      <c r="C218" s="13"/>
      <c r="D218" s="66"/>
      <c r="E218" s="17"/>
      <c r="F218" s="17"/>
      <c r="G218" s="21">
        <f t="shared" si="3"/>
        <v>0</v>
      </c>
      <c r="H218" s="66"/>
    </row>
    <row r="219" spans="1:8" x14ac:dyDescent="0.25">
      <c r="A219" s="74"/>
      <c r="B219" s="74"/>
      <c r="C219" s="13"/>
      <c r="D219" s="66"/>
      <c r="E219" s="17"/>
      <c r="F219" s="17"/>
      <c r="G219" s="21">
        <f t="shared" si="3"/>
        <v>0</v>
      </c>
      <c r="H219" s="66"/>
    </row>
    <row r="220" spans="1:8" x14ac:dyDescent="0.25">
      <c r="A220" s="74"/>
      <c r="B220" s="74"/>
      <c r="C220" s="13"/>
      <c r="D220" s="66"/>
      <c r="E220" s="17"/>
      <c r="F220" s="17"/>
      <c r="G220" s="21">
        <f t="shared" si="3"/>
        <v>0</v>
      </c>
      <c r="H220" s="66"/>
    </row>
    <row r="221" spans="1:8" x14ac:dyDescent="0.25">
      <c r="A221" s="74"/>
      <c r="B221" s="74"/>
      <c r="C221" s="13"/>
      <c r="D221" s="66"/>
      <c r="E221" s="17"/>
      <c r="F221" s="17"/>
      <c r="G221" s="21">
        <f t="shared" si="3"/>
        <v>0</v>
      </c>
      <c r="H221" s="66"/>
    </row>
    <row r="222" spans="1:8" x14ac:dyDescent="0.25">
      <c r="A222" s="74"/>
      <c r="B222" s="74"/>
      <c r="C222" s="13"/>
      <c r="D222" s="66"/>
      <c r="E222" s="17"/>
      <c r="F222" s="17"/>
      <c r="G222" s="21">
        <f t="shared" si="3"/>
        <v>0</v>
      </c>
      <c r="H222" s="66"/>
    </row>
    <row r="223" spans="1:8" x14ac:dyDescent="0.25">
      <c r="A223" s="74"/>
      <c r="B223" s="74"/>
      <c r="C223" s="13"/>
      <c r="D223" s="66"/>
      <c r="E223" s="17"/>
      <c r="F223" s="17"/>
      <c r="G223" s="21">
        <f t="shared" si="3"/>
        <v>0</v>
      </c>
      <c r="H223" s="66"/>
    </row>
    <row r="224" spans="1:8" x14ac:dyDescent="0.25">
      <c r="A224" s="74"/>
      <c r="B224" s="74"/>
      <c r="C224" s="13"/>
      <c r="D224" s="66"/>
      <c r="E224" s="17"/>
      <c r="F224" s="17"/>
      <c r="G224" s="21">
        <f t="shared" si="3"/>
        <v>0</v>
      </c>
      <c r="H224" s="66"/>
    </row>
    <row r="225" spans="1:8" x14ac:dyDescent="0.25">
      <c r="A225" s="74"/>
      <c r="B225" s="74"/>
      <c r="C225" s="13"/>
      <c r="D225" s="66"/>
      <c r="E225" s="17"/>
      <c r="F225" s="17"/>
      <c r="G225" s="21">
        <f t="shared" si="3"/>
        <v>0</v>
      </c>
      <c r="H225" s="66"/>
    </row>
    <row r="226" spans="1:8" x14ac:dyDescent="0.25">
      <c r="A226" s="74"/>
      <c r="B226" s="74"/>
      <c r="C226" s="13"/>
      <c r="D226" s="66"/>
      <c r="E226" s="17"/>
      <c r="F226" s="17"/>
      <c r="G226" s="21">
        <f t="shared" si="3"/>
        <v>0</v>
      </c>
      <c r="H226" s="66"/>
    </row>
    <row r="227" spans="1:8" x14ac:dyDescent="0.25">
      <c r="A227" s="74"/>
      <c r="B227" s="74"/>
      <c r="C227" s="13"/>
      <c r="D227" s="66"/>
      <c r="E227" s="17"/>
      <c r="F227" s="17"/>
      <c r="G227" s="21">
        <f t="shared" si="3"/>
        <v>0</v>
      </c>
      <c r="H227" s="66"/>
    </row>
    <row r="228" spans="1:8" x14ac:dyDescent="0.25">
      <c r="A228" s="74"/>
      <c r="B228" s="74"/>
      <c r="C228" s="13"/>
      <c r="D228" s="66"/>
      <c r="E228" s="17"/>
      <c r="F228" s="17"/>
      <c r="G228" s="21">
        <f t="shared" si="3"/>
        <v>0</v>
      </c>
      <c r="H228" s="66"/>
    </row>
    <row r="229" spans="1:8" x14ac:dyDescent="0.25">
      <c r="A229" s="74"/>
      <c r="B229" s="74"/>
      <c r="C229" s="13"/>
      <c r="D229" s="66"/>
      <c r="E229" s="17"/>
      <c r="F229" s="17"/>
      <c r="G229" s="21">
        <f t="shared" si="3"/>
        <v>0</v>
      </c>
      <c r="H229" s="66"/>
    </row>
    <row r="230" spans="1:8" x14ac:dyDescent="0.25">
      <c r="A230" s="74"/>
      <c r="B230" s="74"/>
      <c r="C230" s="13"/>
      <c r="D230" s="66"/>
      <c r="E230" s="17"/>
      <c r="F230" s="17"/>
      <c r="G230" s="21">
        <f t="shared" si="3"/>
        <v>0</v>
      </c>
      <c r="H230" s="66"/>
    </row>
    <row r="231" spans="1:8" x14ac:dyDescent="0.25">
      <c r="A231" s="74"/>
      <c r="B231" s="74"/>
      <c r="C231" s="13"/>
      <c r="D231" s="66"/>
      <c r="E231" s="17"/>
      <c r="F231" s="17"/>
      <c r="G231" s="21">
        <f t="shared" si="3"/>
        <v>0</v>
      </c>
      <c r="H231" s="66"/>
    </row>
    <row r="232" spans="1:8" x14ac:dyDescent="0.25">
      <c r="A232" s="74"/>
      <c r="B232" s="74"/>
      <c r="C232" s="13"/>
      <c r="D232" s="66"/>
      <c r="E232" s="17"/>
      <c r="F232" s="17"/>
      <c r="G232" s="21">
        <f t="shared" si="3"/>
        <v>0</v>
      </c>
      <c r="H232" s="66"/>
    </row>
    <row r="233" spans="1:8" x14ac:dyDescent="0.25">
      <c r="A233" s="74"/>
      <c r="B233" s="74"/>
      <c r="C233" s="13"/>
      <c r="D233" s="66"/>
      <c r="E233" s="17"/>
      <c r="F233" s="17"/>
      <c r="G233" s="21">
        <f t="shared" si="3"/>
        <v>0</v>
      </c>
      <c r="H233" s="66"/>
    </row>
    <row r="234" spans="1:8" x14ac:dyDescent="0.25">
      <c r="A234" s="74"/>
      <c r="B234" s="74"/>
      <c r="C234" s="13"/>
      <c r="D234" s="66"/>
      <c r="E234" s="17"/>
      <c r="F234" s="17"/>
      <c r="G234" s="21">
        <f t="shared" si="3"/>
        <v>0</v>
      </c>
      <c r="H234" s="66"/>
    </row>
    <row r="235" spans="1:8" x14ac:dyDescent="0.25">
      <c r="A235" s="74"/>
      <c r="B235" s="74"/>
      <c r="C235" s="13"/>
      <c r="D235" s="66"/>
      <c r="E235" s="17"/>
      <c r="F235" s="17"/>
      <c r="G235" s="21">
        <f t="shared" si="3"/>
        <v>0</v>
      </c>
      <c r="H235" s="66"/>
    </row>
    <row r="236" spans="1:8" x14ac:dyDescent="0.25">
      <c r="A236" s="74"/>
      <c r="B236" s="74"/>
      <c r="C236" s="13"/>
      <c r="D236" s="66"/>
      <c r="E236" s="17"/>
      <c r="F236" s="17"/>
      <c r="G236" s="21">
        <f t="shared" si="3"/>
        <v>0</v>
      </c>
      <c r="H236" s="66"/>
    </row>
    <row r="237" spans="1:8" x14ac:dyDescent="0.25">
      <c r="A237" s="74"/>
      <c r="B237" s="74"/>
      <c r="C237" s="13"/>
      <c r="D237" s="66"/>
      <c r="E237" s="17"/>
      <c r="F237" s="17"/>
      <c r="G237" s="21">
        <f t="shared" si="3"/>
        <v>0</v>
      </c>
      <c r="H237" s="66"/>
    </row>
    <row r="238" spans="1:8" x14ac:dyDescent="0.25">
      <c r="A238" s="74"/>
      <c r="B238" s="74"/>
      <c r="C238" s="13"/>
      <c r="D238" s="66"/>
      <c r="E238" s="17"/>
      <c r="F238" s="17"/>
      <c r="G238" s="21">
        <f t="shared" si="3"/>
        <v>0</v>
      </c>
      <c r="H238" s="66"/>
    </row>
    <row r="239" spans="1:8" x14ac:dyDescent="0.25">
      <c r="A239" s="74"/>
      <c r="B239" s="74"/>
      <c r="C239" s="13"/>
      <c r="D239" s="66"/>
      <c r="E239" s="17"/>
      <c r="F239" s="17"/>
      <c r="G239" s="21">
        <f t="shared" si="3"/>
        <v>0</v>
      </c>
      <c r="H239" s="66"/>
    </row>
    <row r="240" spans="1:8" x14ac:dyDescent="0.25">
      <c r="A240" s="74"/>
      <c r="B240" s="74"/>
      <c r="C240" s="13"/>
      <c r="D240" s="66"/>
      <c r="E240" s="17"/>
      <c r="F240" s="17"/>
      <c r="G240" s="21">
        <f t="shared" si="3"/>
        <v>0</v>
      </c>
      <c r="H240" s="66"/>
    </row>
    <row r="241" spans="1:8" x14ac:dyDescent="0.25">
      <c r="A241" s="74"/>
      <c r="B241" s="74"/>
      <c r="C241" s="13"/>
      <c r="D241" s="66"/>
      <c r="E241" s="17"/>
      <c r="F241" s="17"/>
      <c r="G241" s="21">
        <f t="shared" si="3"/>
        <v>0</v>
      </c>
      <c r="H241" s="66"/>
    </row>
    <row r="242" spans="1:8" x14ac:dyDescent="0.25">
      <c r="A242" s="74"/>
      <c r="B242" s="74"/>
      <c r="C242" s="13"/>
      <c r="D242" s="66"/>
      <c r="E242" s="17"/>
      <c r="F242" s="17"/>
      <c r="G242" s="21">
        <f t="shared" si="3"/>
        <v>0</v>
      </c>
      <c r="H242" s="66"/>
    </row>
    <row r="243" spans="1:8" x14ac:dyDescent="0.25">
      <c r="A243" s="74"/>
      <c r="B243" s="74"/>
      <c r="C243" s="13"/>
      <c r="D243" s="66"/>
      <c r="E243" s="17"/>
      <c r="F243" s="17"/>
      <c r="G243" s="21">
        <f t="shared" si="3"/>
        <v>0</v>
      </c>
      <c r="H243" s="66"/>
    </row>
    <row r="244" spans="1:8" x14ac:dyDescent="0.25">
      <c r="A244" s="74"/>
      <c r="B244" s="74"/>
      <c r="C244" s="13"/>
      <c r="D244" s="66"/>
      <c r="E244" s="17"/>
      <c r="F244" s="17"/>
      <c r="G244" s="21">
        <f t="shared" si="3"/>
        <v>0</v>
      </c>
      <c r="H244" s="66"/>
    </row>
    <row r="245" spans="1:8" x14ac:dyDescent="0.25">
      <c r="A245" s="74"/>
      <c r="B245" s="74"/>
      <c r="C245" s="13"/>
      <c r="D245" s="66"/>
      <c r="E245" s="17"/>
      <c r="F245" s="17"/>
      <c r="G245" s="21">
        <f t="shared" si="3"/>
        <v>0</v>
      </c>
      <c r="H245" s="66"/>
    </row>
    <row r="246" spans="1:8" x14ac:dyDescent="0.25">
      <c r="A246" s="74"/>
      <c r="B246" s="74"/>
      <c r="C246" s="13"/>
      <c r="D246" s="66"/>
      <c r="E246" s="17"/>
      <c r="F246" s="17"/>
      <c r="G246" s="21">
        <f t="shared" si="3"/>
        <v>0</v>
      </c>
      <c r="H246" s="66"/>
    </row>
    <row r="247" spans="1:8" x14ac:dyDescent="0.25">
      <c r="A247" s="74"/>
      <c r="B247" s="74"/>
      <c r="C247" s="13"/>
      <c r="D247" s="66"/>
      <c r="E247" s="17"/>
      <c r="F247" s="17"/>
      <c r="G247" s="21">
        <f t="shared" si="3"/>
        <v>0</v>
      </c>
      <c r="H247" s="66"/>
    </row>
    <row r="248" spans="1:8" x14ac:dyDescent="0.25">
      <c r="A248" s="74"/>
      <c r="B248" s="74"/>
      <c r="C248" s="13"/>
      <c r="D248" s="66"/>
      <c r="E248" s="17"/>
      <c r="F248" s="17"/>
      <c r="G248" s="21">
        <f t="shared" si="3"/>
        <v>0</v>
      </c>
      <c r="H248" s="66"/>
    </row>
    <row r="249" spans="1:8" x14ac:dyDescent="0.25">
      <c r="A249" s="74"/>
      <c r="B249" s="74"/>
      <c r="C249" s="13"/>
      <c r="D249" s="66"/>
      <c r="E249" s="17"/>
      <c r="F249" s="17"/>
      <c r="G249" s="21">
        <f t="shared" si="3"/>
        <v>0</v>
      </c>
      <c r="H249" s="66"/>
    </row>
    <row r="250" spans="1:8" x14ac:dyDescent="0.25">
      <c r="A250" s="74"/>
      <c r="B250" s="74"/>
      <c r="C250" s="13"/>
      <c r="D250" s="66"/>
      <c r="E250" s="17"/>
      <c r="F250" s="17"/>
      <c r="G250" s="21">
        <f t="shared" si="3"/>
        <v>0</v>
      </c>
      <c r="H250" s="66"/>
    </row>
    <row r="251" spans="1:8" x14ac:dyDescent="0.25">
      <c r="A251" s="74"/>
      <c r="B251" s="74"/>
      <c r="C251" s="13"/>
      <c r="D251" s="66"/>
      <c r="E251" s="17"/>
      <c r="F251" s="17"/>
      <c r="G251" s="21">
        <f t="shared" si="3"/>
        <v>0</v>
      </c>
      <c r="H251" s="66"/>
    </row>
    <row r="252" spans="1:8" x14ac:dyDescent="0.25">
      <c r="A252" s="74"/>
      <c r="B252" s="74"/>
      <c r="C252" s="13"/>
      <c r="D252" s="66"/>
      <c r="E252" s="17"/>
      <c r="F252" s="17"/>
      <c r="G252" s="21">
        <f t="shared" si="3"/>
        <v>0</v>
      </c>
      <c r="H252" s="66"/>
    </row>
    <row r="253" spans="1:8" x14ac:dyDescent="0.25">
      <c r="A253" s="74"/>
      <c r="B253" s="74"/>
      <c r="C253" s="13"/>
      <c r="D253" s="66"/>
      <c r="E253" s="17"/>
      <c r="F253" s="17"/>
      <c r="G253" s="21">
        <f t="shared" si="3"/>
        <v>0</v>
      </c>
      <c r="H253" s="66"/>
    </row>
    <row r="254" spans="1:8" x14ac:dyDescent="0.25">
      <c r="A254" s="74"/>
      <c r="B254" s="74"/>
      <c r="C254" s="13"/>
      <c r="D254" s="66"/>
      <c r="E254" s="17"/>
      <c r="F254" s="17"/>
      <c r="G254" s="21">
        <f t="shared" si="3"/>
        <v>0</v>
      </c>
      <c r="H254" s="66"/>
    </row>
    <row r="255" spans="1:8" x14ac:dyDescent="0.25">
      <c r="A255" s="74"/>
      <c r="B255" s="74"/>
      <c r="C255" s="13"/>
      <c r="D255" s="66"/>
      <c r="E255" s="17"/>
      <c r="F255" s="17"/>
      <c r="G255" s="21">
        <f t="shared" si="3"/>
        <v>0</v>
      </c>
      <c r="H255" s="66"/>
    </row>
    <row r="256" spans="1:8" x14ac:dyDescent="0.25">
      <c r="A256" s="74"/>
      <c r="B256" s="74"/>
      <c r="C256" s="13"/>
      <c r="D256" s="66"/>
      <c r="E256" s="17"/>
      <c r="F256" s="17"/>
      <c r="G256" s="21">
        <f t="shared" si="3"/>
        <v>0</v>
      </c>
      <c r="H256" s="66"/>
    </row>
    <row r="257" spans="1:8" x14ac:dyDescent="0.25">
      <c r="A257" s="74"/>
      <c r="B257" s="74"/>
      <c r="C257" s="13"/>
      <c r="D257" s="66"/>
      <c r="E257" s="17"/>
      <c r="F257" s="17"/>
      <c r="G257" s="21">
        <f t="shared" si="3"/>
        <v>0</v>
      </c>
      <c r="H257" s="66"/>
    </row>
    <row r="258" spans="1:8" x14ac:dyDescent="0.25">
      <c r="A258" s="74"/>
      <c r="B258" s="74"/>
      <c r="C258" s="13"/>
      <c r="D258" s="66"/>
      <c r="E258" s="17"/>
      <c r="F258" s="17"/>
      <c r="G258" s="21">
        <f t="shared" si="3"/>
        <v>0</v>
      </c>
      <c r="H258" s="66"/>
    </row>
    <row r="259" spans="1:8" x14ac:dyDescent="0.25">
      <c r="A259" s="74"/>
      <c r="B259" s="74"/>
      <c r="C259" s="13"/>
      <c r="D259" s="66"/>
      <c r="E259" s="17"/>
      <c r="F259" s="17"/>
      <c r="G259" s="21">
        <f t="shared" si="3"/>
        <v>0</v>
      </c>
      <c r="H259" s="66"/>
    </row>
    <row r="260" spans="1:8" x14ac:dyDescent="0.25">
      <c r="A260" s="74"/>
      <c r="B260" s="74"/>
      <c r="C260" s="13"/>
      <c r="D260" s="66"/>
      <c r="E260" s="17"/>
      <c r="F260" s="17"/>
      <c r="G260" s="21">
        <f t="shared" si="3"/>
        <v>0</v>
      </c>
      <c r="H260" s="66"/>
    </row>
    <row r="261" spans="1:8" x14ac:dyDescent="0.25">
      <c r="A261" s="74"/>
      <c r="B261" s="74"/>
      <c r="C261" s="13"/>
      <c r="D261" s="66"/>
      <c r="E261" s="17"/>
      <c r="F261" s="17"/>
      <c r="G261" s="21">
        <f t="shared" si="3"/>
        <v>0</v>
      </c>
      <c r="H261" s="66"/>
    </row>
    <row r="262" spans="1:8" x14ac:dyDescent="0.25">
      <c r="A262" s="74"/>
      <c r="B262" s="74"/>
      <c r="C262" s="13"/>
      <c r="D262" s="66"/>
      <c r="E262" s="17"/>
      <c r="F262" s="17"/>
      <c r="G262" s="21">
        <f t="shared" ref="G262:G298" si="4">G261+E262-F262</f>
        <v>0</v>
      </c>
      <c r="H262" s="66"/>
    </row>
    <row r="263" spans="1:8" x14ac:dyDescent="0.25">
      <c r="A263" s="74"/>
      <c r="B263" s="74"/>
      <c r="C263" s="13"/>
      <c r="D263" s="66"/>
      <c r="E263" s="17"/>
      <c r="F263" s="17"/>
      <c r="G263" s="21">
        <f t="shared" si="4"/>
        <v>0</v>
      </c>
      <c r="H263" s="66"/>
    </row>
    <row r="264" spans="1:8" x14ac:dyDescent="0.25">
      <c r="A264" s="74"/>
      <c r="B264" s="74"/>
      <c r="C264" s="13"/>
      <c r="D264" s="66"/>
      <c r="E264" s="17"/>
      <c r="F264" s="17"/>
      <c r="G264" s="21">
        <f t="shared" si="4"/>
        <v>0</v>
      </c>
      <c r="H264" s="66"/>
    </row>
    <row r="265" spans="1:8" x14ac:dyDescent="0.25">
      <c r="A265" s="74"/>
      <c r="B265" s="74"/>
      <c r="C265" s="13"/>
      <c r="D265" s="66"/>
      <c r="E265" s="17"/>
      <c r="F265" s="17"/>
      <c r="G265" s="21">
        <f t="shared" si="4"/>
        <v>0</v>
      </c>
      <c r="H265" s="66"/>
    </row>
    <row r="266" spans="1:8" x14ac:dyDescent="0.25">
      <c r="A266" s="74"/>
      <c r="B266" s="74"/>
      <c r="C266" s="13"/>
      <c r="D266" s="66"/>
      <c r="E266" s="17"/>
      <c r="F266" s="17"/>
      <c r="G266" s="21">
        <f t="shared" si="4"/>
        <v>0</v>
      </c>
      <c r="H266" s="66"/>
    </row>
    <row r="267" spans="1:8" x14ac:dyDescent="0.25">
      <c r="A267" s="74"/>
      <c r="B267" s="74"/>
      <c r="C267" s="13"/>
      <c r="D267" s="66"/>
      <c r="E267" s="17"/>
      <c r="F267" s="17"/>
      <c r="G267" s="21">
        <f t="shared" si="4"/>
        <v>0</v>
      </c>
      <c r="H267" s="66"/>
    </row>
    <row r="268" spans="1:8" x14ac:dyDescent="0.25">
      <c r="A268" s="74"/>
      <c r="B268" s="74"/>
      <c r="C268" s="13"/>
      <c r="D268" s="66"/>
      <c r="E268" s="17"/>
      <c r="F268" s="17"/>
      <c r="G268" s="21">
        <f t="shared" si="4"/>
        <v>0</v>
      </c>
      <c r="H268" s="66"/>
    </row>
    <row r="269" spans="1:8" x14ac:dyDescent="0.25">
      <c r="A269" s="74"/>
      <c r="B269" s="74"/>
      <c r="C269" s="13"/>
      <c r="D269" s="66"/>
      <c r="E269" s="17"/>
      <c r="F269" s="17"/>
      <c r="G269" s="21">
        <f t="shared" si="4"/>
        <v>0</v>
      </c>
      <c r="H269" s="66"/>
    </row>
    <row r="270" spans="1:8" x14ac:dyDescent="0.25">
      <c r="A270" s="74"/>
      <c r="B270" s="74"/>
      <c r="C270" s="13"/>
      <c r="D270" s="66"/>
      <c r="E270" s="17"/>
      <c r="F270" s="17"/>
      <c r="G270" s="21">
        <f t="shared" si="4"/>
        <v>0</v>
      </c>
      <c r="H270" s="66"/>
    </row>
    <row r="271" spans="1:8" x14ac:dyDescent="0.25">
      <c r="A271" s="74"/>
      <c r="B271" s="74"/>
      <c r="C271" s="13"/>
      <c r="D271" s="66"/>
      <c r="E271" s="17"/>
      <c r="F271" s="17"/>
      <c r="G271" s="21">
        <f t="shared" si="4"/>
        <v>0</v>
      </c>
      <c r="H271" s="66"/>
    </row>
    <row r="272" spans="1:8" x14ac:dyDescent="0.25">
      <c r="A272" s="74"/>
      <c r="B272" s="74"/>
      <c r="C272" s="13"/>
      <c r="D272" s="66"/>
      <c r="E272" s="17"/>
      <c r="F272" s="17"/>
      <c r="G272" s="21">
        <f t="shared" si="4"/>
        <v>0</v>
      </c>
      <c r="H272" s="66"/>
    </row>
    <row r="273" spans="1:8" x14ac:dyDescent="0.25">
      <c r="A273" s="74"/>
      <c r="B273" s="74"/>
      <c r="C273" s="13"/>
      <c r="D273" s="66"/>
      <c r="E273" s="17"/>
      <c r="F273" s="17"/>
      <c r="G273" s="21">
        <f t="shared" si="4"/>
        <v>0</v>
      </c>
      <c r="H273" s="66"/>
    </row>
    <row r="274" spans="1:8" x14ac:dyDescent="0.25">
      <c r="A274" s="74"/>
      <c r="B274" s="74"/>
      <c r="C274" s="13"/>
      <c r="D274" s="66"/>
      <c r="E274" s="17"/>
      <c r="F274" s="17"/>
      <c r="G274" s="21">
        <f t="shared" si="4"/>
        <v>0</v>
      </c>
      <c r="H274" s="66"/>
    </row>
    <row r="275" spans="1:8" x14ac:dyDescent="0.25">
      <c r="A275" s="74"/>
      <c r="B275" s="74"/>
      <c r="C275" s="13"/>
      <c r="D275" s="66"/>
      <c r="E275" s="17"/>
      <c r="F275" s="17"/>
      <c r="G275" s="21">
        <f t="shared" si="4"/>
        <v>0</v>
      </c>
      <c r="H275" s="66"/>
    </row>
    <row r="276" spans="1:8" x14ac:dyDescent="0.25">
      <c r="A276" s="74"/>
      <c r="B276" s="74"/>
      <c r="C276" s="13"/>
      <c r="D276" s="66"/>
      <c r="E276" s="17"/>
      <c r="F276" s="17"/>
      <c r="G276" s="21">
        <f t="shared" si="4"/>
        <v>0</v>
      </c>
      <c r="H276" s="66"/>
    </row>
    <row r="277" spans="1:8" x14ac:dyDescent="0.25">
      <c r="A277" s="74"/>
      <c r="B277" s="74"/>
      <c r="C277" s="13"/>
      <c r="D277" s="66"/>
      <c r="E277" s="17"/>
      <c r="F277" s="17"/>
      <c r="G277" s="21">
        <f t="shared" si="4"/>
        <v>0</v>
      </c>
      <c r="H277" s="66"/>
    </row>
    <row r="278" spans="1:8" x14ac:dyDescent="0.25">
      <c r="A278" s="74"/>
      <c r="B278" s="74"/>
      <c r="C278" s="13"/>
      <c r="D278" s="66"/>
      <c r="E278" s="17"/>
      <c r="F278" s="17"/>
      <c r="G278" s="21">
        <f t="shared" si="4"/>
        <v>0</v>
      </c>
      <c r="H278" s="66"/>
    </row>
    <row r="279" spans="1:8" x14ac:dyDescent="0.25">
      <c r="A279" s="74"/>
      <c r="B279" s="74"/>
      <c r="C279" s="13"/>
      <c r="D279" s="66"/>
      <c r="E279" s="17"/>
      <c r="F279" s="17"/>
      <c r="G279" s="21">
        <f t="shared" si="4"/>
        <v>0</v>
      </c>
      <c r="H279" s="66"/>
    </row>
    <row r="280" spans="1:8" x14ac:dyDescent="0.25">
      <c r="A280" s="74"/>
      <c r="B280" s="74"/>
      <c r="C280" s="13"/>
      <c r="D280" s="66"/>
      <c r="E280" s="17"/>
      <c r="F280" s="17"/>
      <c r="G280" s="21">
        <f t="shared" si="4"/>
        <v>0</v>
      </c>
      <c r="H280" s="66"/>
    </row>
    <row r="281" spans="1:8" x14ac:dyDescent="0.25">
      <c r="A281" s="74"/>
      <c r="B281" s="74"/>
      <c r="C281" s="13"/>
      <c r="D281" s="66"/>
      <c r="E281" s="17"/>
      <c r="F281" s="17"/>
      <c r="G281" s="21">
        <f t="shared" si="4"/>
        <v>0</v>
      </c>
      <c r="H281" s="66"/>
    </row>
    <row r="282" spans="1:8" x14ac:dyDescent="0.25">
      <c r="A282" s="74"/>
      <c r="B282" s="74"/>
      <c r="C282" s="13"/>
      <c r="D282" s="66"/>
      <c r="E282" s="17"/>
      <c r="F282" s="17"/>
      <c r="G282" s="21">
        <f t="shared" si="4"/>
        <v>0</v>
      </c>
      <c r="H282" s="66"/>
    </row>
    <row r="283" spans="1:8" x14ac:dyDescent="0.25">
      <c r="A283" s="74"/>
      <c r="B283" s="74"/>
      <c r="C283" s="13"/>
      <c r="D283" s="66"/>
      <c r="E283" s="17"/>
      <c r="F283" s="17"/>
      <c r="G283" s="21">
        <f t="shared" si="4"/>
        <v>0</v>
      </c>
      <c r="H283" s="66"/>
    </row>
    <row r="284" spans="1:8" x14ac:dyDescent="0.25">
      <c r="A284" s="74"/>
      <c r="B284" s="74"/>
      <c r="C284" s="13"/>
      <c r="D284" s="66"/>
      <c r="E284" s="17"/>
      <c r="F284" s="17"/>
      <c r="G284" s="21">
        <f t="shared" si="4"/>
        <v>0</v>
      </c>
      <c r="H284" s="66"/>
    </row>
    <row r="285" spans="1:8" x14ac:dyDescent="0.25">
      <c r="A285" s="74"/>
      <c r="B285" s="74"/>
      <c r="C285" s="13"/>
      <c r="D285" s="66"/>
      <c r="E285" s="17"/>
      <c r="F285" s="17"/>
      <c r="G285" s="21">
        <f t="shared" si="4"/>
        <v>0</v>
      </c>
      <c r="H285" s="66"/>
    </row>
    <row r="286" spans="1:8" x14ac:dyDescent="0.25">
      <c r="A286" s="74"/>
      <c r="B286" s="74"/>
      <c r="C286" s="13"/>
      <c r="D286" s="66"/>
      <c r="E286" s="17"/>
      <c r="F286" s="17"/>
      <c r="G286" s="21">
        <f t="shared" si="4"/>
        <v>0</v>
      </c>
      <c r="H286" s="66"/>
    </row>
    <row r="287" spans="1:8" x14ac:dyDescent="0.25">
      <c r="A287" s="74"/>
      <c r="B287" s="74"/>
      <c r="C287" s="13"/>
      <c r="D287" s="66"/>
      <c r="E287" s="17"/>
      <c r="F287" s="17"/>
      <c r="G287" s="21">
        <f t="shared" si="4"/>
        <v>0</v>
      </c>
      <c r="H287" s="66"/>
    </row>
    <row r="288" spans="1:8" x14ac:dyDescent="0.25">
      <c r="A288" s="74"/>
      <c r="B288" s="74"/>
      <c r="C288" s="13"/>
      <c r="D288" s="66"/>
      <c r="E288" s="17"/>
      <c r="F288" s="17"/>
      <c r="G288" s="21">
        <f t="shared" si="4"/>
        <v>0</v>
      </c>
      <c r="H288" s="66"/>
    </row>
    <row r="289" spans="1:8" x14ac:dyDescent="0.25">
      <c r="A289" s="74"/>
      <c r="B289" s="74"/>
      <c r="C289" s="13"/>
      <c r="D289" s="66"/>
      <c r="E289" s="17"/>
      <c r="F289" s="17"/>
      <c r="G289" s="21">
        <f t="shared" si="4"/>
        <v>0</v>
      </c>
      <c r="H289" s="66"/>
    </row>
    <row r="290" spans="1:8" x14ac:dyDescent="0.25">
      <c r="A290" s="74"/>
      <c r="B290" s="74"/>
      <c r="C290" s="13"/>
      <c r="D290" s="66"/>
      <c r="E290" s="17"/>
      <c r="F290" s="17"/>
      <c r="G290" s="21">
        <f t="shared" si="4"/>
        <v>0</v>
      </c>
      <c r="H290" s="66"/>
    </row>
    <row r="291" spans="1:8" x14ac:dyDescent="0.25">
      <c r="A291" s="74"/>
      <c r="B291" s="74"/>
      <c r="C291" s="13"/>
      <c r="D291" s="66"/>
      <c r="E291" s="17"/>
      <c r="F291" s="17"/>
      <c r="G291" s="21">
        <f t="shared" si="4"/>
        <v>0</v>
      </c>
      <c r="H291" s="66"/>
    </row>
    <row r="292" spans="1:8" x14ac:dyDescent="0.25">
      <c r="A292" s="74"/>
      <c r="B292" s="74"/>
      <c r="C292" s="13"/>
      <c r="D292" s="66"/>
      <c r="E292" s="17"/>
      <c r="F292" s="17"/>
      <c r="G292" s="21">
        <f t="shared" si="4"/>
        <v>0</v>
      </c>
      <c r="H292" s="66"/>
    </row>
    <row r="293" spans="1:8" x14ac:dyDescent="0.25">
      <c r="A293" s="74"/>
      <c r="B293" s="74"/>
      <c r="C293" s="13"/>
      <c r="D293" s="66"/>
      <c r="E293" s="17"/>
      <c r="F293" s="17"/>
      <c r="G293" s="21">
        <f t="shared" si="4"/>
        <v>0</v>
      </c>
      <c r="H293" s="66"/>
    </row>
    <row r="294" spans="1:8" x14ac:dyDescent="0.25">
      <c r="A294" s="74"/>
      <c r="B294" s="74"/>
      <c r="C294" s="13"/>
      <c r="D294" s="66"/>
      <c r="E294" s="17"/>
      <c r="F294" s="17"/>
      <c r="G294" s="21">
        <f t="shared" si="4"/>
        <v>0</v>
      </c>
      <c r="H294" s="66"/>
    </row>
    <row r="295" spans="1:8" x14ac:dyDescent="0.25">
      <c r="A295" s="74"/>
      <c r="B295" s="74"/>
      <c r="C295" s="13"/>
      <c r="D295" s="66"/>
      <c r="E295" s="17"/>
      <c r="F295" s="17"/>
      <c r="G295" s="21">
        <f t="shared" si="4"/>
        <v>0</v>
      </c>
      <c r="H295" s="66"/>
    </row>
    <row r="296" spans="1:8" x14ac:dyDescent="0.25">
      <c r="A296" s="74"/>
      <c r="B296" s="74"/>
      <c r="C296" s="13"/>
      <c r="D296" s="66"/>
      <c r="E296" s="17"/>
      <c r="F296" s="17"/>
      <c r="G296" s="21">
        <f t="shared" si="4"/>
        <v>0</v>
      </c>
      <c r="H296" s="66"/>
    </row>
    <row r="297" spans="1:8" x14ac:dyDescent="0.25">
      <c r="A297" s="74"/>
      <c r="B297" s="74"/>
      <c r="C297" s="13"/>
      <c r="D297" s="66"/>
      <c r="E297" s="17"/>
      <c r="F297" s="17"/>
      <c r="G297" s="21">
        <f t="shared" si="4"/>
        <v>0</v>
      </c>
      <c r="H297" s="66"/>
    </row>
    <row r="298" spans="1:8" x14ac:dyDescent="0.25">
      <c r="A298" s="74"/>
      <c r="B298" s="74"/>
      <c r="C298" s="13"/>
      <c r="D298" s="66"/>
      <c r="E298" s="17"/>
      <c r="F298" s="17"/>
      <c r="G298" s="21">
        <f t="shared" si="4"/>
        <v>0</v>
      </c>
      <c r="H298" s="66"/>
    </row>
    <row r="299" spans="1:8" x14ac:dyDescent="0.25">
      <c r="A299" s="74"/>
      <c r="B299" s="74"/>
      <c r="C299" s="13"/>
      <c r="D299" s="66"/>
      <c r="E299" s="17"/>
      <c r="F299" s="17"/>
      <c r="G299" s="21">
        <f>G298+E299-F299</f>
        <v>0</v>
      </c>
      <c r="H299" s="66"/>
    </row>
    <row r="300" spans="1:8" ht="12" thickBot="1" x14ac:dyDescent="0.3">
      <c r="A300" s="73"/>
      <c r="B300" s="73"/>
      <c r="C300" s="19"/>
      <c r="D300" s="64"/>
      <c r="E300" s="18"/>
      <c r="F300" s="18"/>
      <c r="G300" s="22">
        <f>G299+E300-F300</f>
        <v>0</v>
      </c>
      <c r="H300" s="64"/>
    </row>
  </sheetData>
  <sheetProtection algorithmName="SHA-512" hashValue="NIt6mO/rUcKtkTMnDDn9m2fxbsdBrdCzb+kIxSreni9vNNGi1utzhCinQ5/zdSiMNszzM7uqNoGqJ6Q26T9grA==" saltValue="Yfrw/Wnib3FIz5SssylyKw==" spinCount="100000" sheet="1" objects="1" scenarios="1" autoFilter="0"/>
  <autoFilter ref="A1:H300" xr:uid="{00000000-0009-0000-0000-000008000000}"/>
  <printOptions horizontalCentered="1"/>
  <pageMargins left="0.19685039370078741" right="0.19685039370078741" top="1.1811023622047245" bottom="0.19685039370078741" header="0" footer="0"/>
  <pageSetup orientation="portrait" r:id="rId1"/>
  <headerFooter>
    <oddHeader>&amp;L&amp;G&amp;C&amp;"Malgun Gothic,Negrita"&amp;12&amp;K00-045
&amp;F
&amp;A
&amp;R&amp;"Malgun Gothic,Negrita"&amp;8&amp;K00-045
ESTADO DE CUENTA BANCARIO
FR0110A v1.1
Pág. &amp;P de &amp;N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12</vt:i4>
      </vt:variant>
    </vt:vector>
  </HeadingPairs>
  <TitlesOfParts>
    <vt:vector size="29" baseType="lpstr">
      <vt:lpstr>LEVANTAMIENTO</vt:lpstr>
      <vt:lpstr>COPIAS</vt:lpstr>
      <vt:lpstr>IMPRESION PIZARRONES</vt:lpstr>
      <vt:lpstr>EDC GENERAL</vt:lpstr>
      <vt:lpstr>EDC INDIVIDUAL</vt:lpstr>
      <vt:lpstr>ENERO</vt:lpstr>
      <vt:lpstr>BANCO FEB</vt:lpstr>
      <vt:lpstr>BANCO MAR</vt:lpstr>
      <vt:lpstr>BANCO ABR</vt:lpstr>
      <vt:lpstr>BANCO MAY</vt:lpstr>
      <vt:lpstr>BANCO JUN</vt:lpstr>
      <vt:lpstr>BANCO JUL</vt:lpstr>
      <vt:lpstr>BANCO AGO</vt:lpstr>
      <vt:lpstr>BANCO SEP</vt:lpstr>
      <vt:lpstr>BANCO OCT</vt:lpstr>
      <vt:lpstr>BANCO NOV</vt:lpstr>
      <vt:lpstr>BANCO DIC</vt:lpstr>
      <vt:lpstr>LEVANTAMIENTO!AAA</vt:lpstr>
      <vt:lpstr>AAA</vt:lpstr>
      <vt:lpstr>COPIAS!Área_de_impresión</vt:lpstr>
      <vt:lpstr>'EDC INDIVIDUAL'!Área_de_impresión</vt:lpstr>
      <vt:lpstr>ENERO!Área_de_impresión</vt:lpstr>
      <vt:lpstr>'IMPRESION PIZARRONES'!Área_de_impresión</vt:lpstr>
      <vt:lpstr>LEVANTAMIENTO!XGH1</vt:lpstr>
      <vt:lpstr>XGH1</vt:lpstr>
      <vt:lpstr>LEVANTAMIENTO!XXX1</vt:lpstr>
      <vt:lpstr>XXX1</vt:lpstr>
      <vt:lpstr>LEVANTAMIENTO!ZZ</vt:lpstr>
      <vt:lpstr>ZZ</vt:lpstr>
    </vt:vector>
  </TitlesOfParts>
  <Manager>Erick Rubio Price</Manager>
  <Company>B Pro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FR0110A10 Master</dc:title>
  <dc:subject/>
  <dc:creator>paloma piña</dc:creator>
  <cp:keywords>FR0110A10 Master</cp:keywords>
  <dc:description/>
  <cp:lastModifiedBy>ANDREA GLZ</cp:lastModifiedBy>
  <cp:revision>0</cp:revision>
  <cp:lastPrinted>2020-03-26T03:47:17Z</cp:lastPrinted>
  <dcterms:created xsi:type="dcterms:W3CDTF">2013-05-06T17:31:36Z</dcterms:created>
  <dcterms:modified xsi:type="dcterms:W3CDTF">2020-04-21T03:23:39Z</dcterms:modified>
  <cp:category/>
  <cp:contentStatus/>
</cp:coreProperties>
</file>