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ashb\Downloads\"/>
    </mc:Choice>
  </mc:AlternateContent>
  <bookViews>
    <workbookView xWindow="0" yWindow="0" windowWidth="20490" windowHeight="7020"/>
  </bookViews>
  <sheets>
    <sheet name="Project 4 Part 1" sheetId="1" r:id="rId1"/>
    <sheet name="Project 4 Part 2" sheetId="2" r:id="rId2"/>
  </sheets>
  <definedNames>
    <definedName name="solver_adj" localSheetId="0" hidden="1">'Project 4 Part 1'!$C$8,'Project 4 Part 1'!$C$10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'Project 4 Part 1'!$C$10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'Project 4 Part 1'!$C$16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2" i="1"/>
  <c r="C8" i="1"/>
  <c r="C14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3" i="1"/>
  <c r="C10" i="1" l="1"/>
  <c r="C13" i="1" s="1"/>
  <c r="C16" i="1" s="1"/>
  <c r="Y4" i="1" s="1"/>
  <c r="C29" i="1" l="1"/>
  <c r="C30" i="1" s="1"/>
  <c r="L3" i="1"/>
  <c r="D7" i="2" l="1"/>
</calcChain>
</file>

<file path=xl/sharedStrings.xml><?xml version="1.0" encoding="utf-8"?>
<sst xmlns="http://schemas.openxmlformats.org/spreadsheetml/2006/main" count="141" uniqueCount="64">
  <si>
    <t xml:space="preserve">Part I: </t>
  </si>
  <si>
    <t>Fixed Demand</t>
  </si>
  <si>
    <t>Inventory Level  Q</t>
  </si>
  <si>
    <t>Order Quantity  2Q</t>
  </si>
  <si>
    <t>Total Cost C(Q)</t>
  </si>
  <si>
    <t>What-if Analysis (Sensitivity Analysis)</t>
  </si>
  <si>
    <t>Annual Demand</t>
  </si>
  <si>
    <t>Uncontrolable Input</t>
  </si>
  <si>
    <t>Ordering Cost</t>
  </si>
  <si>
    <t>Unit cost</t>
  </si>
  <si>
    <t>Parameter</t>
  </si>
  <si>
    <t>Unit Cost</t>
  </si>
  <si>
    <t>Carrying cost rate</t>
  </si>
  <si>
    <t>Order cost</t>
  </si>
  <si>
    <t>Inventory Level  Prompting an Order  Q</t>
  </si>
  <si>
    <t>Decision variable</t>
  </si>
  <si>
    <t>Number of Times to Order N</t>
  </si>
  <si>
    <t>Annual Ordering Cost = Order Cost * N</t>
  </si>
  <si>
    <t>Annual Holding Cost (Opportunity Cost)</t>
  </si>
  <si>
    <t xml:space="preserve">    =  Q * Unit Cost * Carrying Cost Rate</t>
  </si>
  <si>
    <t>Total Cost = Ordering Cost + Holding Cost</t>
  </si>
  <si>
    <t>Objective;  To be Minimized</t>
  </si>
  <si>
    <t xml:space="preserve"> </t>
  </si>
  <si>
    <t>Analytic Analysis:</t>
  </si>
  <si>
    <t>Total Cost = C(Q) = Ordering Cost + Holding Cost</t>
  </si>
  <si>
    <t>Ordering Cost = 220 * (15000 / (2Q) ) = 1,650,000 / Q</t>
  </si>
  <si>
    <t>Holding Cost = Q * 80 * 0.18  = 14.4 Q</t>
  </si>
  <si>
    <t>C(Q) = 14.4 Q + 1,650,000 / Q</t>
  </si>
  <si>
    <t>Using Calculus to find the minimum (optional)</t>
  </si>
  <si>
    <r>
      <t>C ' (Q) = 0  ---&gt;  14.4 - 1650000/Q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0</t>
    </r>
  </si>
  <si>
    <t>Total Costs for  Q=341</t>
  </si>
  <si>
    <r>
      <t>Q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= 1,650,000 / 14.4 = 114,583.3</t>
    </r>
  </si>
  <si>
    <t>Optimal  Q:</t>
  </si>
  <si>
    <t>Q = √(114.583.3)  = 339</t>
  </si>
  <si>
    <t>Theoretical C(Q):</t>
  </si>
  <si>
    <t>The Theoretical solution is heuristic. It does not take into account that:</t>
  </si>
  <si>
    <t xml:space="preserve">1. Both order quantity and inventory level are Integers. </t>
  </si>
  <si>
    <t xml:space="preserve">2. The number of times to order annually is discrete. </t>
  </si>
  <si>
    <t xml:space="preserve">Part II: </t>
  </si>
  <si>
    <t>Changing Demand</t>
  </si>
  <si>
    <t>simulation r</t>
  </si>
  <si>
    <t>Minimum Total Cost</t>
  </si>
  <si>
    <t>Order Quantity</t>
  </si>
  <si>
    <t>Annual Number of Orders</t>
  </si>
  <si>
    <t>Annual Demand:</t>
  </si>
  <si>
    <t>Bin</t>
  </si>
  <si>
    <t>Frequency</t>
  </si>
  <si>
    <t>Cumulative %</t>
  </si>
  <si>
    <t>MIN  (a):</t>
  </si>
  <si>
    <t>MAX  (b):</t>
  </si>
  <si>
    <t>PEAK  (c):</t>
  </si>
  <si>
    <t>b - a</t>
  </si>
  <si>
    <t>c - a</t>
  </si>
  <si>
    <t>Minimum Cost</t>
  </si>
  <si>
    <t>b - c</t>
  </si>
  <si>
    <t>(c - a) / (b - a)</t>
  </si>
  <si>
    <t>Theoretical</t>
  </si>
  <si>
    <t>Simulation:</t>
  </si>
  <si>
    <t>Mean</t>
  </si>
  <si>
    <t>Median</t>
  </si>
  <si>
    <t>SD</t>
  </si>
  <si>
    <t>Annual Minimum Cost</t>
  </si>
  <si>
    <t>Simulation</t>
  </si>
  <si>
    <t>Annual Order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</si>
</sst>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0.000000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color rgb="FFC00000"/>
      <name val="Arial"/>
      <family val="2"/>
    </font>
    <font>
      <sz val="10"/>
      <name val="Arial"/>
      <family val="2"/>
    </font>
    <font>
      <b/>
      <sz val="14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C00000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6" fillId="0" borderId="2" xfId="0" applyFont="1" applyBorder="1" applyAlignment="1">
      <alignment vertic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9" fontId="6" fillId="0" borderId="2" xfId="0" applyNumberFormat="1" applyFont="1" applyBorder="1" applyAlignment="1">
      <alignment horizontal="center" vertical="center"/>
    </xf>
    <xf numFmtId="0" fontId="7" fillId="0" borderId="6" xfId="0" applyFont="1" applyBorder="1"/>
    <xf numFmtId="0" fontId="0" fillId="0" borderId="2" xfId="0" applyBorder="1"/>
    <xf numFmtId="0" fontId="8" fillId="5" borderId="2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7" xfId="0" applyFont="1" applyBorder="1"/>
    <xf numFmtId="0" fontId="0" fillId="0" borderId="8" xfId="0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5" borderId="10" xfId="0" applyFont="1" applyFill="1" applyBorder="1"/>
    <xf numFmtId="164" fontId="2" fillId="5" borderId="1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2" fillId="0" borderId="0" xfId="0" applyFont="1" applyAlignment="1">
      <alignment horizontal="center"/>
    </xf>
    <xf numFmtId="0" fontId="7" fillId="0" borderId="0" xfId="0" applyFont="1"/>
    <xf numFmtId="164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166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6" xfId="0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1" fontId="0" fillId="0" borderId="15" xfId="1" applyNumberFormat="1" applyFont="1" applyFill="1" applyBorder="1" applyAlignment="1">
      <alignment horizontal="center"/>
    </xf>
    <xf numFmtId="165" fontId="0" fillId="0" borderId="15" xfId="1" applyFont="1" applyFill="1" applyBorder="1" applyAlignment="1">
      <alignment horizontal="center"/>
    </xf>
    <xf numFmtId="1" fontId="0" fillId="2" borderId="15" xfId="1" applyNumberFormat="1" applyFont="1" applyFill="1" applyBorder="1" applyAlignment="1">
      <alignment horizontal="center"/>
    </xf>
    <xf numFmtId="165" fontId="0" fillId="0" borderId="15" xfId="1" applyFont="1" applyBorder="1" applyAlignment="1">
      <alignment horizontal="center"/>
    </xf>
    <xf numFmtId="1" fontId="0" fillId="0" borderId="2" xfId="0" applyNumberFormat="1" applyBorder="1"/>
    <xf numFmtId="10" fontId="0" fillId="0" borderId="2" xfId="0" applyNumberFormat="1" applyBorder="1"/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1" fontId="8" fillId="5" borderId="2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64" fontId="0" fillId="0" borderId="6" xfId="0" applyNumberFormat="1" applyBorder="1"/>
    <xf numFmtId="2" fontId="0" fillId="0" borderId="2" xfId="0" applyNumberFormat="1" applyBorder="1"/>
    <xf numFmtId="2" fontId="2" fillId="0" borderId="2" xfId="0" applyNumberFormat="1" applyFont="1" applyBorder="1"/>
    <xf numFmtId="9" fontId="0" fillId="0" borderId="0" xfId="2" applyFont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textRotation="90"/>
    </xf>
    <xf numFmtId="0" fontId="5" fillId="4" borderId="0" xfId="0" applyFont="1" applyFill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Total Cost vs Inventory Level 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3"/>
          <c:order val="0"/>
          <c:tx>
            <c:v>Total Cost vs Inventory Level</c:v>
          </c:tx>
          <c:marker>
            <c:symbol val="none"/>
          </c:marker>
          <c:xVal>
            <c:numRef>
              <c:f>'Project 4 Part 1'!$G$2:$G$47</c:f>
              <c:numCache>
                <c:formatCode>General</c:formatCode>
                <c:ptCount val="4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</c:numCache>
            </c:numRef>
          </c:xVal>
          <c:yVal>
            <c:numRef>
              <c:f>'Project 4 Part 1'!$I$2:$I$47</c:f>
              <c:numCache>
                <c:formatCode>"$"#,##0.00_);[Red]\("$"#,##0.00\)</c:formatCode>
                <c:ptCount val="46"/>
                <c:pt idx="0">
                  <c:v>17940</c:v>
                </c:pt>
                <c:pt idx="1">
                  <c:v>15478</c:v>
                </c:pt>
                <c:pt idx="2">
                  <c:v>13801.714285714284</c:v>
                </c:pt>
                <c:pt idx="3">
                  <c:v>12616.5</c:v>
                </c:pt>
                <c:pt idx="4">
                  <c:v>11758.666666666666</c:v>
                </c:pt>
                <c:pt idx="5">
                  <c:v>11130</c:v>
                </c:pt>
                <c:pt idx="6">
                  <c:v>10668</c:v>
                </c:pt>
                <c:pt idx="7">
                  <c:v>10331</c:v>
                </c:pt>
                <c:pt idx="8">
                  <c:v>10090.153846153848</c:v>
                </c:pt>
                <c:pt idx="9">
                  <c:v>9924.8571428571413</c:v>
                </c:pt>
                <c:pt idx="10">
                  <c:v>9820</c:v>
                </c:pt>
                <c:pt idx="11">
                  <c:v>9764.25</c:v>
                </c:pt>
                <c:pt idx="12">
                  <c:v>9748.9411764705874</c:v>
                </c:pt>
                <c:pt idx="13">
                  <c:v>9767.3333333333321</c:v>
                </c:pt>
                <c:pt idx="14">
                  <c:v>9814.105263157895</c:v>
                </c:pt>
                <c:pt idx="15">
                  <c:v>9885</c:v>
                </c:pt>
                <c:pt idx="16">
                  <c:v>9976.5714285714294</c:v>
                </c:pt>
                <c:pt idx="17">
                  <c:v>10086</c:v>
                </c:pt>
                <c:pt idx="18">
                  <c:v>10210.95652173913</c:v>
                </c:pt>
                <c:pt idx="19">
                  <c:v>10349.5</c:v>
                </c:pt>
                <c:pt idx="20">
                  <c:v>10500</c:v>
                </c:pt>
                <c:pt idx="21">
                  <c:v>10661.076923076924</c:v>
                </c:pt>
                <c:pt idx="22">
                  <c:v>10831.555555555555</c:v>
                </c:pt>
                <c:pt idx="23">
                  <c:v>11010.428571428571</c:v>
                </c:pt>
                <c:pt idx="24">
                  <c:v>11196.827586206897</c:v>
                </c:pt>
                <c:pt idx="25">
                  <c:v>11390</c:v>
                </c:pt>
                <c:pt idx="26">
                  <c:v>11589.290322580646</c:v>
                </c:pt>
                <c:pt idx="27">
                  <c:v>11794.125</c:v>
                </c:pt>
                <c:pt idx="28">
                  <c:v>12004</c:v>
                </c:pt>
                <c:pt idx="29">
                  <c:v>12218.470588235294</c:v>
                </c:pt>
                <c:pt idx="30">
                  <c:v>12437.142857142857</c:v>
                </c:pt>
                <c:pt idx="31">
                  <c:v>12659.666666666666</c:v>
                </c:pt>
                <c:pt idx="32">
                  <c:v>12885.72972972973</c:v>
                </c:pt>
                <c:pt idx="33">
                  <c:v>13115.052631578947</c:v>
                </c:pt>
                <c:pt idx="34">
                  <c:v>13347.384615384615</c:v>
                </c:pt>
                <c:pt idx="35">
                  <c:v>13582.5</c:v>
                </c:pt>
                <c:pt idx="36">
                  <c:v>13820.195121951219</c:v>
                </c:pt>
                <c:pt idx="37">
                  <c:v>14060.285714285714</c:v>
                </c:pt>
                <c:pt idx="38">
                  <c:v>14302.60465116279</c:v>
                </c:pt>
                <c:pt idx="39">
                  <c:v>14547</c:v>
                </c:pt>
                <c:pt idx="40">
                  <c:v>14793.333333333334</c:v>
                </c:pt>
                <c:pt idx="41">
                  <c:v>15041.478260869566</c:v>
                </c:pt>
                <c:pt idx="42">
                  <c:v>15291.319148936171</c:v>
                </c:pt>
                <c:pt idx="43">
                  <c:v>15542.75</c:v>
                </c:pt>
                <c:pt idx="44">
                  <c:v>15795.673469387755</c:v>
                </c:pt>
                <c:pt idx="45">
                  <c:v>16050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C9-46A3-B622-EF97B4983DCC}"/>
            </c:ext>
          </c:extLst>
        </c:ser>
        <c:ser>
          <c:idx val="4"/>
          <c:order val="1"/>
          <c:tx>
            <c:v>Minimum Cost</c:v>
          </c:tx>
          <c:marker>
            <c:symbol val="none"/>
          </c:marker>
          <c:xVal>
            <c:numRef>
              <c:f>'Project 4 Part 1'!$G$14</c:f>
              <c:numCache>
                <c:formatCode>General</c:formatCode>
                <c:ptCount val="1"/>
                <c:pt idx="0">
                  <c:v>340</c:v>
                </c:pt>
              </c:numCache>
            </c:numRef>
          </c:xVal>
          <c:yVal>
            <c:numRef>
              <c:f>'Project 4 Part 1'!$I$14</c:f>
              <c:numCache>
                <c:formatCode>"$"#,##0.00_);[Red]\("$"#,##0.00\)</c:formatCode>
                <c:ptCount val="1"/>
                <c:pt idx="0">
                  <c:v>9748.9411764705874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C9-46A3-B622-EF97B4983DCC}"/>
            </c:ext>
          </c:extLst>
        </c:ser>
        <c:ser>
          <c:idx val="5"/>
          <c:order val="2"/>
          <c:tx>
            <c:v>Optimal Inventory Level</c:v>
          </c:tx>
          <c:marker>
            <c:symbol val="none"/>
          </c:marker>
          <c:xVal>
            <c:numRef>
              <c:f>'Project 4 Part 1'!$G$14</c:f>
              <c:numCache>
                <c:formatCode>General</c:formatCode>
                <c:ptCount val="1"/>
                <c:pt idx="0">
                  <c:v>340</c:v>
                </c:pt>
              </c:numCache>
            </c:numRef>
          </c:xVal>
          <c:yVal>
            <c:numRef>
              <c:f>'Project 4 Part 1'!$I$14</c:f>
              <c:numCache>
                <c:formatCode>"$"#,##0.00_);[Red]\("$"#,##0.00\)</c:formatCode>
                <c:ptCount val="1"/>
                <c:pt idx="0">
                  <c:v>9748.9411764705874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C9-46A3-B622-EF97B4983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63904"/>
        <c:axId val="715767184"/>
      </c:scatterChart>
      <c:valAx>
        <c:axId val="715763904"/>
        <c:scaling>
          <c:orientation val="minMax"/>
          <c:max val="800"/>
          <c:min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67184"/>
        <c:crosses val="autoZero"/>
        <c:crossBetween val="midCat"/>
      </c:valAx>
      <c:valAx>
        <c:axId val="715767184"/>
        <c:scaling>
          <c:orientation val="minMax"/>
          <c:max val="20000"/>
          <c:min val="5000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63904"/>
        <c:crosses val="autoZero"/>
        <c:crossBetween val="midCat"/>
        <c:majorUnit val="2000"/>
      </c:valAx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Slices of the Total Cost vs  the Unit cost at different levels of Ordering cost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 210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1'!$Z$5:$Z$25</c:f>
              <c:numCache>
                <c:formatCode>0.00</c:formatCode>
                <c:ptCount val="21"/>
                <c:pt idx="0">
                  <c:v>8909.5454429504989</c:v>
                </c:pt>
                <c:pt idx="1">
                  <c:v>8972.959378042453</c:v>
                </c:pt>
                <c:pt idx="2">
                  <c:v>9035.9282865680161</c:v>
                </c:pt>
                <c:pt idx="3">
                  <c:v>9098.4614083920806</c:v>
                </c:pt>
                <c:pt idx="4">
                  <c:v>9160.5676679996213</c:v>
                </c:pt>
                <c:pt idx="5">
                  <c:v>9222.2556893636392</c:v>
                </c:pt>
                <c:pt idx="6">
                  <c:v>9283.5338099238907</c:v>
                </c:pt>
                <c:pt idx="7">
                  <c:v>9344.4100937405346</c:v>
                </c:pt>
                <c:pt idx="8">
                  <c:v>9404.8923438814527</c:v>
                </c:pt>
                <c:pt idx="9">
                  <c:v>9464.988114097132</c:v>
                </c:pt>
                <c:pt idx="10">
                  <c:v>9524.7047198325272</c:v>
                </c:pt>
                <c:pt idx="11">
                  <c:v>9584.049248621377</c:v>
                </c:pt>
                <c:pt idx="12">
                  <c:v>9643.028569904789</c:v>
                </c:pt>
                <c:pt idx="13">
                  <c:v>9701.6493443125437</c:v>
                </c:pt>
                <c:pt idx="14">
                  <c:v>9759.9180324426907</c:v>
                </c:pt>
                <c:pt idx="15">
                  <c:v>9817.8409031721421</c:v>
                </c:pt>
                <c:pt idx="16">
                  <c:v>9875.4240415285458</c:v>
                </c:pt>
                <c:pt idx="17">
                  <c:v>9932.6733561514047</c:v>
                </c:pt>
                <c:pt idx="18">
                  <c:v>9989.5945863683573</c:v>
                </c:pt>
                <c:pt idx="19">
                  <c:v>10046.193308910595</c:v>
                </c:pt>
                <c:pt idx="20">
                  <c:v>10102.474944289643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AAF-4ACA-B4C9-0929ADF9F3D8}"/>
            </c:ext>
          </c:extLst>
        </c:ser>
        <c:ser>
          <c:idx val="1"/>
          <c:order val="1"/>
          <c:tx>
            <c:v>at 215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1'!$AE$5:$AE$25</c:f>
              <c:numCache>
                <c:formatCode>0.00</c:formatCode>
                <c:ptCount val="21"/>
                <c:pt idx="0">
                  <c:v>9014.9875207900332</c:v>
                </c:pt>
                <c:pt idx="1">
                  <c:v>9079.1519427752719</c:v>
                </c:pt>
                <c:pt idx="2">
                  <c:v>9142.8660714242105</c:v>
                </c:pt>
                <c:pt idx="3">
                  <c:v>9206.1392559530614</c:v>
                </c:pt>
                <c:pt idx="4">
                  <c:v>9268.9805264656807</c:v>
                </c:pt>
                <c:pt idx="5">
                  <c:v>9331.3986089974751</c:v>
                </c:pt>
                <c:pt idx="6">
                  <c:v>9393.4019396595613</c:v>
                </c:pt>
                <c:pt idx="7">
                  <c:v>9454.9986779480823</c:v>
                </c:pt>
                <c:pt idx="8">
                  <c:v>9516.1967192781376</c:v>
                </c:pt>
                <c:pt idx="9">
                  <c:v>9577.0037067968187</c:v>
                </c:pt>
                <c:pt idx="10">
                  <c:v>9637.4270425254072</c:v>
                </c:pt>
                <c:pt idx="11">
                  <c:v>9697.4738978767055</c:v>
                </c:pt>
                <c:pt idx="12">
                  <c:v>9757.1512235898026</c:v>
                </c:pt>
                <c:pt idx="13">
                  <c:v>9816.4657591212526</c:v>
                </c:pt>
                <c:pt idx="14">
                  <c:v>9875.4240415285458</c:v>
                </c:pt>
                <c:pt idx="15">
                  <c:v>9934.0324138790675</c:v>
                </c:pt>
                <c:pt idx="16">
                  <c:v>9992.2970332151344</c:v>
                </c:pt>
                <c:pt idx="17">
                  <c:v>10050.223878103412</c:v>
                </c:pt>
                <c:pt idx="18">
                  <c:v>10107.818755794942</c:v>
                </c:pt>
                <c:pt idx="19">
                  <c:v>10165.087309020026</c:v>
                </c:pt>
                <c:pt idx="20">
                  <c:v>10222.035022440494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AF-4ACA-B4C9-0929ADF9F3D8}"/>
            </c:ext>
          </c:extLst>
        </c:ser>
        <c:ser>
          <c:idx val="2"/>
          <c:order val="2"/>
          <c:tx>
            <c:v>at 220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1'!$AJ$5:$AJ$25</c:f>
              <c:numCache>
                <c:formatCode>0.00</c:formatCode>
                <c:ptCount val="21"/>
                <c:pt idx="0">
                  <c:v>9119.2104921423979</c:v>
                </c:pt>
                <c:pt idx="1">
                  <c:v>9184.1167239969254</c:v>
                </c:pt>
                <c:pt idx="2">
                  <c:v>9248.5674566388934</c:v>
                </c:pt>
                <c:pt idx="3">
                  <c:v>9312.5721473715312</c:v>
                </c:pt>
                <c:pt idx="4">
                  <c:v>9376.1399306964267</c:v>
                </c:pt>
                <c:pt idx="5">
                  <c:v>9439.2796335313651</c:v>
                </c:pt>
                <c:pt idx="6">
                  <c:v>9501.9997895179931</c:v>
                </c:pt>
                <c:pt idx="7">
                  <c:v>9564.3086524850296</c:v>
                </c:pt>
                <c:pt idx="8">
                  <c:v>9626.2142091270762</c:v>
                </c:pt>
                <c:pt idx="9">
                  <c:v>9687.7241909542408</c:v>
                </c:pt>
                <c:pt idx="10">
                  <c:v>9748.8460855631529</c:v>
                </c:pt>
                <c:pt idx="11">
                  <c:v>9809.5871472758736</c:v>
                </c:pt>
                <c:pt idx="12">
                  <c:v>9869.9544071895289</c:v>
                </c:pt>
                <c:pt idx="13">
                  <c:v>9929.9546826760488</c:v>
                </c:pt>
                <c:pt idx="14">
                  <c:v>9989.5945863683573</c:v>
                </c:pt>
                <c:pt idx="15">
                  <c:v>10048.880534666536</c:v>
                </c:pt>
                <c:pt idx="16">
                  <c:v>10107.818755794942</c:v>
                </c:pt>
                <c:pt idx="17">
                  <c:v>10166.415297438916</c:v>
                </c:pt>
                <c:pt idx="18">
                  <c:v>10224.67603398758</c:v>
                </c:pt>
                <c:pt idx="19">
                  <c:v>10282.606673407283</c:v>
                </c:pt>
                <c:pt idx="20">
                  <c:v>10340.212763768452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AF-4ACA-B4C9-0929ADF9F3D8}"/>
            </c:ext>
          </c:extLst>
        </c:ser>
        <c:ser>
          <c:idx val="3"/>
          <c:order val="3"/>
          <c:tx>
            <c:v>at 225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1'!$AO$5:$AO$25</c:f>
              <c:numCache>
                <c:formatCode>0.00</c:formatCode>
                <c:ptCount val="21"/>
                <c:pt idx="0">
                  <c:v>9222.2556893636374</c:v>
                </c:pt>
                <c:pt idx="1">
                  <c:v>9287.8953482476318</c:v>
                </c:pt>
                <c:pt idx="2">
                  <c:v>9353.0743608719386</c:v>
                </c:pt>
                <c:pt idx="3">
                  <c:v>9417.8022914053563</c:v>
                </c:pt>
                <c:pt idx="4">
                  <c:v>9482.0883775674647</c:v>
                </c:pt>
                <c:pt idx="5">
                  <c:v>9545.9415460183918</c:v>
                </c:pt>
                <c:pt idx="6">
                  <c:v>9609.3704268281799</c:v>
                </c:pt>
                <c:pt idx="7">
                  <c:v>9672.3833670921049</c:v>
                </c:pt>
                <c:pt idx="8">
                  <c:v>9734.9884437527708</c:v>
                </c:pt>
                <c:pt idx="9">
                  <c:v>9797.1934756847586</c:v>
                </c:pt>
                <c:pt idx="10">
                  <c:v>9859.0060350929889</c:v>
                </c:pt>
                <c:pt idx="11">
                  <c:v>9920.4334582718711</c:v>
                </c:pt>
                <c:pt idx="12">
                  <c:v>9981.4828557684741</c:v>
                </c:pt>
                <c:pt idx="13">
                  <c:v>10042.161121989629</c:v>
                </c:pt>
                <c:pt idx="14">
                  <c:v>10102.474944289643</c:v>
                </c:pt>
                <c:pt idx="15">
                  <c:v>10162.430811572593</c:v>
                </c:pt>
                <c:pt idx="16">
                  <c:v>10222.035022440494</c:v>
                </c:pt>
                <c:pt idx="17">
                  <c:v>10281.293692916275</c:v>
                </c:pt>
                <c:pt idx="18">
                  <c:v>10340.212763768452</c:v>
                </c:pt>
                <c:pt idx="19">
                  <c:v>10398.798007462208</c:v>
                </c:pt>
                <c:pt idx="20">
                  <c:v>10457.055034760026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AF-4ACA-B4C9-0929ADF9F3D8}"/>
            </c:ext>
          </c:extLst>
        </c:ser>
        <c:ser>
          <c:idx val="4"/>
          <c:order val="4"/>
          <c:tx>
            <c:v>at 230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1'!$AT$5:$AT$25</c:f>
              <c:numCache>
                <c:formatCode>0.00</c:formatCode>
                <c:ptCount val="21"/>
                <c:pt idx="0">
                  <c:v>9324.1621607520319</c:v>
                </c:pt>
                <c:pt idx="1">
                  <c:v>9390.527141753013</c:v>
                </c:pt>
                <c:pt idx="2">
                  <c:v>9456.4263863258602</c:v>
                </c:pt>
                <c:pt idx="3">
                  <c:v>9521.8695643240153</c:v>
                </c:pt>
                <c:pt idx="4">
                  <c:v>9586.8660155443922</c:v>
                </c:pt>
                <c:pt idx="5">
                  <c:v>9651.4247652872473</c:v>
                </c:pt>
                <c:pt idx="6">
                  <c:v>9715.5545389854087</c:v>
                </c:pt>
                <c:pt idx="7">
                  <c:v>9779.2637759700501</c:v>
                </c:pt>
                <c:pt idx="8">
                  <c:v>9842.560642434466</c:v>
                </c:pt>
                <c:pt idx="9">
                  <c:v>9905.4530436522691</c:v>
                </c:pt>
                <c:pt idx="10">
                  <c:v>9967.9486355016888</c:v>
                </c:pt>
                <c:pt idx="11">
                  <c:v>10030.054835343624</c:v>
                </c:pt>
                <c:pt idx="12">
                  <c:v>10091.778832297108</c:v>
                </c:pt>
                <c:pt idx="13">
                  <c:v>10153.127596952576</c:v>
                </c:pt>
                <c:pt idx="14">
                  <c:v>10214.107890559997</c:v>
                </c:pt>
                <c:pt idx="15">
                  <c:v>10274.726273726224</c:v>
                </c:pt>
                <c:pt idx="16">
                  <c:v>10334.989114653192</c:v>
                </c:pt>
                <c:pt idx="17">
                  <c:v>10394.902596946256</c:v>
                </c:pt>
                <c:pt idx="18">
                  <c:v>10454.472727019762</c:v>
                </c:pt>
                <c:pt idx="19">
                  <c:v>10513.705341124984</c:v>
                </c:pt>
                <c:pt idx="20">
                  <c:v>10572.606112023657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AF-4ACA-B4C9-0929ADF9F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485311"/>
        <c:axId val="273219263"/>
      </c:lineChart>
      <c:catAx>
        <c:axId val="30748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219263"/>
        <c:crosses val="autoZero"/>
        <c:auto val="1"/>
        <c:lblAlgn val="ctr"/>
        <c:lblOffset val="100"/>
        <c:noMultiLvlLbl val="0"/>
      </c:catAx>
      <c:valAx>
        <c:axId val="273219263"/>
        <c:scaling>
          <c:orientation val="minMax"/>
          <c:max val="104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8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Slices of the Total Cost vs  the Odering cost at different levels of Unit cost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 70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1'!$Z$5:$AT$5</c:f>
              <c:numCache>
                <c:formatCode>0.00</c:formatCode>
                <c:ptCount val="21"/>
                <c:pt idx="0">
                  <c:v>8909.5454429504989</c:v>
                </c:pt>
                <c:pt idx="1">
                  <c:v>8930.7334525222504</c:v>
                </c:pt>
                <c:pt idx="2">
                  <c:v>8951.8713127479659</c:v>
                </c:pt>
                <c:pt idx="3">
                  <c:v>8972.959378042453</c:v>
                </c:pt>
                <c:pt idx="4">
                  <c:v>8993.9979986655544</c:v>
                </c:pt>
                <c:pt idx="5">
                  <c:v>9014.9875207900332</c:v>
                </c:pt>
                <c:pt idx="6">
                  <c:v>9035.9282865680143</c:v>
                </c:pt>
                <c:pt idx="7">
                  <c:v>9056.8206341960868</c:v>
                </c:pt>
                <c:pt idx="8">
                  <c:v>9077.6648979789952</c:v>
                </c:pt>
                <c:pt idx="9">
                  <c:v>9098.4614083920787</c:v>
                </c:pt>
                <c:pt idx="10">
                  <c:v>9119.2104921423979</c:v>
                </c:pt>
                <c:pt idx="11">
                  <c:v>9139.9124722286033</c:v>
                </c:pt>
                <c:pt idx="12">
                  <c:v>9160.5676679996195</c:v>
                </c:pt>
                <c:pt idx="13">
                  <c:v>9181.1763952121073</c:v>
                </c:pt>
                <c:pt idx="14">
                  <c:v>9201.7389660867902</c:v>
                </c:pt>
                <c:pt idx="15">
                  <c:v>9222.2556893636374</c:v>
                </c:pt>
                <c:pt idx="16">
                  <c:v>9242.7268703559548</c:v>
                </c:pt>
                <c:pt idx="17">
                  <c:v>9263.1528110033905</c:v>
                </c:pt>
                <c:pt idx="18">
                  <c:v>9283.5338099238907</c:v>
                </c:pt>
                <c:pt idx="19">
                  <c:v>9303.8701624646492</c:v>
                </c:pt>
                <c:pt idx="20">
                  <c:v>9324.1621607520319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224-4E24-A476-3A5016ED41D3}"/>
            </c:ext>
          </c:extLst>
        </c:ser>
        <c:ser>
          <c:idx val="1"/>
          <c:order val="1"/>
          <c:tx>
            <c:v>at 75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1'!$Z$10:$AT$10</c:f>
              <c:numCache>
                <c:formatCode>0.00</c:formatCode>
                <c:ptCount val="21"/>
                <c:pt idx="0">
                  <c:v>9222.2556893636392</c:v>
                </c:pt>
                <c:pt idx="1">
                  <c:v>9244.1873628783615</c:v>
                </c:pt>
                <c:pt idx="2">
                  <c:v>9266.0671268882998</c:v>
                </c:pt>
                <c:pt idx="3">
                  <c:v>9287.8953482476318</c:v>
                </c:pt>
                <c:pt idx="4">
                  <c:v>9309.6723895097402</c:v>
                </c:pt>
                <c:pt idx="5">
                  <c:v>9331.3986089974751</c:v>
                </c:pt>
                <c:pt idx="6">
                  <c:v>9353.0743608719367</c:v>
                </c:pt>
                <c:pt idx="7">
                  <c:v>9374.6999951998459</c:v>
                </c:pt>
                <c:pt idx="8">
                  <c:v>9396.275858019495</c:v>
                </c:pt>
                <c:pt idx="9">
                  <c:v>9417.8022914053581</c:v>
                </c:pt>
                <c:pt idx="10">
                  <c:v>9439.2796335313651</c:v>
                </c:pt>
                <c:pt idx="11">
                  <c:v>9460.7082187328888</c:v>
                </c:pt>
                <c:pt idx="12">
                  <c:v>9482.0883775674647</c:v>
                </c:pt>
                <c:pt idx="13">
                  <c:v>9503.420436874294</c:v>
                </c:pt>
                <c:pt idx="14">
                  <c:v>9524.7047198325254</c:v>
                </c:pt>
                <c:pt idx="15">
                  <c:v>9545.9415460183918</c:v>
                </c:pt>
                <c:pt idx="16">
                  <c:v>9567.1312314611841</c:v>
                </c:pt>
                <c:pt idx="17">
                  <c:v>9588.2740886981319</c:v>
                </c:pt>
                <c:pt idx="18">
                  <c:v>9609.3704268281799</c:v>
                </c:pt>
                <c:pt idx="19">
                  <c:v>9630.4205515647136</c:v>
                </c:pt>
                <c:pt idx="20">
                  <c:v>9651.4247652872473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224-4E24-A476-3A5016ED41D3}"/>
            </c:ext>
          </c:extLst>
        </c:ser>
        <c:ser>
          <c:idx val="2"/>
          <c:order val="2"/>
          <c:tx>
            <c:v>at 80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1'!$Z$15:$AT$15</c:f>
              <c:numCache>
                <c:formatCode>0.00</c:formatCode>
                <c:ptCount val="21"/>
                <c:pt idx="0">
                  <c:v>9524.7047198325272</c:v>
                </c:pt>
                <c:pt idx="1">
                  <c:v>9547.355654839721</c:v>
                </c:pt>
                <c:pt idx="2">
                  <c:v>9569.952977940904</c:v>
                </c:pt>
                <c:pt idx="3">
                  <c:v>9592.4970680214428</c:v>
                </c:pt>
                <c:pt idx="4">
                  <c:v>9614.9882995248627</c:v>
                </c:pt>
                <c:pt idx="5">
                  <c:v>9637.4270425254072</c:v>
                </c:pt>
                <c:pt idx="6">
                  <c:v>9659.8136627990916</c:v>
                </c:pt>
                <c:pt idx="7">
                  <c:v>9682.1485218932685</c:v>
                </c:pt>
                <c:pt idx="8">
                  <c:v>9704.4319771947485</c:v>
                </c:pt>
                <c:pt idx="9">
                  <c:v>9726.664381996532</c:v>
                </c:pt>
                <c:pt idx="10">
                  <c:v>9748.8460855631529</c:v>
                </c:pt>
                <c:pt idx="11">
                  <c:v>9770.9774331946955</c:v>
                </c:pt>
                <c:pt idx="12">
                  <c:v>9793.0587662895196</c:v>
                </c:pt>
                <c:pt idx="13">
                  <c:v>9815.090422405694</c:v>
                </c:pt>
                <c:pt idx="14">
                  <c:v>9837.0727353212133</c:v>
                </c:pt>
                <c:pt idx="15">
                  <c:v>9859.0060350929889</c:v>
                </c:pt>
                <c:pt idx="16">
                  <c:v>9880.8906481146732</c:v>
                </c:pt>
                <c:pt idx="17">
                  <c:v>9902.7268971733229</c:v>
                </c:pt>
                <c:pt idx="18">
                  <c:v>9924.5151015049596</c:v>
                </c:pt>
                <c:pt idx="19">
                  <c:v>9946.2555768490092</c:v>
                </c:pt>
                <c:pt idx="20">
                  <c:v>9967.9486355016888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224-4E24-A476-3A5016ED41D3}"/>
            </c:ext>
          </c:extLst>
        </c:ser>
        <c:ser>
          <c:idx val="3"/>
          <c:order val="3"/>
          <c:tx>
            <c:v>at 85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1'!$Z$20:$AT$20</c:f>
              <c:numCache>
                <c:formatCode>0.00</c:formatCode>
                <c:ptCount val="21"/>
                <c:pt idx="0">
                  <c:v>9817.8409031721421</c:v>
                </c:pt>
                <c:pt idx="1">
                  <c:v>9841.1889525605584</c:v>
                </c:pt>
                <c:pt idx="2">
                  <c:v>9864.4817400611573</c:v>
                </c:pt>
                <c:pt idx="3">
                  <c:v>9887.7196562200334</c:v>
                </c:pt>
                <c:pt idx="4">
                  <c:v>9910.9030870047354</c:v>
                </c:pt>
                <c:pt idx="5">
                  <c:v>9934.0324138790675</c:v>
                </c:pt>
                <c:pt idx="6">
                  <c:v>9957.1080138763191</c:v>
                </c:pt>
                <c:pt idx="7">
                  <c:v>9980.1302596709629</c:v>
                </c:pt>
                <c:pt idx="8">
                  <c:v>10003.099519648898</c:v>
                </c:pt>
                <c:pt idx="9">
                  <c:v>10026.016157976208</c:v>
                </c:pt>
                <c:pt idx="10">
                  <c:v>10048.880534666536</c:v>
                </c:pt>
                <c:pt idx="11">
                  <c:v>10071.693005647065</c:v>
                </c:pt>
                <c:pt idx="12">
                  <c:v>10094.453922823166</c:v>
                </c:pt>
                <c:pt idx="13">
                  <c:v>10117.163634141734</c:v>
                </c:pt>
                <c:pt idx="14">
                  <c:v>10139.822483653252</c:v>
                </c:pt>
                <c:pt idx="15">
                  <c:v>10162.430811572593</c:v>
                </c:pt>
                <c:pt idx="16">
                  <c:v>10184.988954338634</c:v>
                </c:pt>
                <c:pt idx="17">
                  <c:v>10207.497244672662</c:v>
                </c:pt>
                <c:pt idx="18">
                  <c:v>10229.95601163563</c:v>
                </c:pt>
                <c:pt idx="19">
                  <c:v>10252.365580684294</c:v>
                </c:pt>
                <c:pt idx="20">
                  <c:v>10274.726273726224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224-4E24-A476-3A5016ED41D3}"/>
            </c:ext>
          </c:extLst>
        </c:ser>
        <c:ser>
          <c:idx val="4"/>
          <c:order val="4"/>
          <c:tx>
            <c:v>at 90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'Project 4 Part 1'!$Z$25:$AT$25</c:f>
              <c:numCache>
                <c:formatCode>0.00</c:formatCode>
                <c:ptCount val="21"/>
                <c:pt idx="0">
                  <c:v>10102.474944289643</c:v>
                </c:pt>
                <c:pt idx="1">
                  <c:v>10126.499888905346</c:v>
                </c:pt>
                <c:pt idx="2">
                  <c:v>10150.467969507612</c:v>
                </c:pt>
                <c:pt idx="3">
                  <c:v>10174.379587965057</c:v>
                </c:pt>
                <c:pt idx="4">
                  <c:v>10198.235141435012</c:v>
                </c:pt>
                <c:pt idx="5">
                  <c:v>10222.035022440494</c:v>
                </c:pt>
                <c:pt idx="6">
                  <c:v>10245.779618945548</c:v>
                </c:pt>
                <c:pt idx="7">
                  <c:v>10269.469314429056</c:v>
                </c:pt>
                <c:pt idx="8">
                  <c:v>10293.104487956974</c:v>
                </c:pt>
                <c:pt idx="9">
                  <c:v>10316.685514253113</c:v>
                </c:pt>
                <c:pt idx="10">
                  <c:v>10340.212763768452</c:v>
                </c:pt>
                <c:pt idx="11">
                  <c:v>10363.686602749043</c:v>
                </c:pt>
                <c:pt idx="12">
                  <c:v>10387.107393302525</c:v>
                </c:pt>
                <c:pt idx="13">
                  <c:v>10410.475493463302</c:v>
                </c:pt>
                <c:pt idx="14">
                  <c:v>10433.791257256395</c:v>
                </c:pt>
                <c:pt idx="15">
                  <c:v>10457.055034760026</c:v>
                </c:pt>
                <c:pt idx="16">
                  <c:v>10480.267172166938</c:v>
                </c:pt>
                <c:pt idx="17">
                  <c:v>10503.428011844513</c:v>
                </c:pt>
                <c:pt idx="18">
                  <c:v>10526.537892393681</c:v>
                </c:pt>
                <c:pt idx="19">
                  <c:v>10549.597148706674</c:v>
                </c:pt>
                <c:pt idx="20">
                  <c:v>10572.606112023657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224-4E24-A476-3A5016ED4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7485311"/>
        <c:axId val="273219263"/>
      </c:lineChart>
      <c:catAx>
        <c:axId val="30748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219263"/>
        <c:crosses val="autoZero"/>
        <c:auto val="1"/>
        <c:lblAlgn val="ctr"/>
        <c:lblOffset val="100"/>
        <c:noMultiLvlLbl val="0"/>
      </c:catAx>
      <c:valAx>
        <c:axId val="273219263"/>
        <c:scaling>
          <c:orientation val="minMax"/>
          <c:max val="11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8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Total Cost vs Inventory Level  </a:t>
            </a:r>
          </a:p>
          <a:p>
            <a:pPr>
              <a:defRPr/>
            </a:pPr>
            <a:r>
              <a:rPr lang="en-US" sz="2400" b="1"/>
              <a:t>(Zoomed in) 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Total Cost vs Inventory Level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'Project 4 Part 1'!$G$2:$G$47</c:f>
              <c:numCache>
                <c:formatCode>General</c:formatCode>
                <c:ptCount val="4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</c:numCache>
            </c:numRef>
          </c:xVal>
          <c:yVal>
            <c:numRef>
              <c:f>'Project 4 Part 1'!$I$2:$I$47</c:f>
              <c:numCache>
                <c:formatCode>"$"#,##0.00_);[Red]\("$"#,##0.00\)</c:formatCode>
                <c:ptCount val="46"/>
                <c:pt idx="0">
                  <c:v>17940</c:v>
                </c:pt>
                <c:pt idx="1">
                  <c:v>15478</c:v>
                </c:pt>
                <c:pt idx="2">
                  <c:v>13801.714285714284</c:v>
                </c:pt>
                <c:pt idx="3">
                  <c:v>12616.5</c:v>
                </c:pt>
                <c:pt idx="4">
                  <c:v>11758.666666666666</c:v>
                </c:pt>
                <c:pt idx="5">
                  <c:v>11130</c:v>
                </c:pt>
                <c:pt idx="6">
                  <c:v>10668</c:v>
                </c:pt>
                <c:pt idx="7">
                  <c:v>10331</c:v>
                </c:pt>
                <c:pt idx="8">
                  <c:v>10090.153846153848</c:v>
                </c:pt>
                <c:pt idx="9">
                  <c:v>9924.8571428571413</c:v>
                </c:pt>
                <c:pt idx="10">
                  <c:v>9820</c:v>
                </c:pt>
                <c:pt idx="11">
                  <c:v>9764.25</c:v>
                </c:pt>
                <c:pt idx="12">
                  <c:v>9748.9411764705874</c:v>
                </c:pt>
                <c:pt idx="13">
                  <c:v>9767.3333333333321</c:v>
                </c:pt>
                <c:pt idx="14">
                  <c:v>9814.105263157895</c:v>
                </c:pt>
                <c:pt idx="15">
                  <c:v>9885</c:v>
                </c:pt>
                <c:pt idx="16">
                  <c:v>9976.5714285714294</c:v>
                </c:pt>
                <c:pt idx="17">
                  <c:v>10086</c:v>
                </c:pt>
                <c:pt idx="18">
                  <c:v>10210.95652173913</c:v>
                </c:pt>
                <c:pt idx="19">
                  <c:v>10349.5</c:v>
                </c:pt>
                <c:pt idx="20">
                  <c:v>10500</c:v>
                </c:pt>
                <c:pt idx="21">
                  <c:v>10661.076923076924</c:v>
                </c:pt>
                <c:pt idx="22">
                  <c:v>10831.555555555555</c:v>
                </c:pt>
                <c:pt idx="23">
                  <c:v>11010.428571428571</c:v>
                </c:pt>
                <c:pt idx="24">
                  <c:v>11196.827586206897</c:v>
                </c:pt>
                <c:pt idx="25">
                  <c:v>11390</c:v>
                </c:pt>
                <c:pt idx="26">
                  <c:v>11589.290322580646</c:v>
                </c:pt>
                <c:pt idx="27">
                  <c:v>11794.125</c:v>
                </c:pt>
                <c:pt idx="28">
                  <c:v>12004</c:v>
                </c:pt>
                <c:pt idx="29">
                  <c:v>12218.470588235294</c:v>
                </c:pt>
                <c:pt idx="30">
                  <c:v>12437.142857142857</c:v>
                </c:pt>
                <c:pt idx="31">
                  <c:v>12659.666666666666</c:v>
                </c:pt>
                <c:pt idx="32">
                  <c:v>12885.72972972973</c:v>
                </c:pt>
                <c:pt idx="33">
                  <c:v>13115.052631578947</c:v>
                </c:pt>
                <c:pt idx="34">
                  <c:v>13347.384615384615</c:v>
                </c:pt>
                <c:pt idx="35">
                  <c:v>13582.5</c:v>
                </c:pt>
                <c:pt idx="36">
                  <c:v>13820.195121951219</c:v>
                </c:pt>
                <c:pt idx="37">
                  <c:v>14060.285714285714</c:v>
                </c:pt>
                <c:pt idx="38">
                  <c:v>14302.60465116279</c:v>
                </c:pt>
                <c:pt idx="39">
                  <c:v>14547</c:v>
                </c:pt>
                <c:pt idx="40">
                  <c:v>14793.333333333334</c:v>
                </c:pt>
                <c:pt idx="41">
                  <c:v>15041.478260869566</c:v>
                </c:pt>
                <c:pt idx="42">
                  <c:v>15291.319148936171</c:v>
                </c:pt>
                <c:pt idx="43">
                  <c:v>15542.75</c:v>
                </c:pt>
                <c:pt idx="44">
                  <c:v>15795.673469387755</c:v>
                </c:pt>
                <c:pt idx="45">
                  <c:v>16050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4-46E8-818F-3D1D5DE35895}"/>
            </c:ext>
          </c:extLst>
        </c:ser>
        <c:ser>
          <c:idx val="1"/>
          <c:order val="1"/>
          <c:tx>
            <c:v>Minimum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54-46E8-818F-3D1D5DE35895}"/>
            </c:ext>
          </c:extLst>
        </c:ser>
        <c:ser>
          <c:idx val="2"/>
          <c:order val="2"/>
          <c:tx>
            <c:v>Optimal  Inventory Level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954-46E8-818F-3D1D5DE35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763904"/>
        <c:axId val="715767184"/>
      </c:scatterChart>
      <c:valAx>
        <c:axId val="715763904"/>
        <c:scaling>
          <c:orientation val="minMax"/>
          <c:max val="500"/>
          <c:min val="2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67184"/>
        <c:crosses val="autoZero"/>
        <c:crossBetween val="midCat"/>
      </c:valAx>
      <c:valAx>
        <c:axId val="715767184"/>
        <c:scaling>
          <c:orientation val="minMax"/>
          <c:max val="12000"/>
          <c:min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763904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Total Annual Cost vs Demand</a:t>
            </a:r>
          </a:p>
        </c:rich>
      </c:tx>
      <c:layout>
        <c:manualLayout>
          <c:xMode val="edge"/>
          <c:yMode val="edge"/>
          <c:x val="0.27559711286089239"/>
          <c:y val="2.768166089965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1D-4E13-975C-E00EBE0CF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53104"/>
        <c:axId val="520749496"/>
      </c:scatterChart>
      <c:valAx>
        <c:axId val="5207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49496"/>
        <c:crosses val="autoZero"/>
        <c:crossBetween val="midCat"/>
      </c:valAx>
      <c:valAx>
        <c:axId val="5207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Total Annual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9-44A3-B53A-654B89FC6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53104"/>
        <c:axId val="520749496"/>
      </c:scatterChart>
      <c:valAx>
        <c:axId val="520753104"/>
        <c:scaling>
          <c:orientation val="minMax"/>
          <c:min val="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49496"/>
        <c:crosses val="autoZero"/>
        <c:crossBetween val="midCat"/>
      </c:valAx>
      <c:valAx>
        <c:axId val="5207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Minimum Total Annual Cost vs Annual Order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D-428A-9D0F-0B4CCD905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753104"/>
        <c:axId val="520749496"/>
      </c:scatterChart>
      <c:valAx>
        <c:axId val="520753104"/>
        <c:scaling>
          <c:orientation val="minMax"/>
          <c:max val="3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49496"/>
        <c:crosses val="autoZero"/>
        <c:crossBetween val="midCat"/>
      </c:valAx>
      <c:valAx>
        <c:axId val="5207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Frequency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B-45E6-AE65-E75EC9D21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867392"/>
        <c:axId val="710871328"/>
      </c:scatterChart>
      <c:valAx>
        <c:axId val="71086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71328"/>
        <c:crosses val="autoZero"/>
        <c:crossBetween val="midCat"/>
      </c:valAx>
      <c:valAx>
        <c:axId val="710871328"/>
        <c:scaling>
          <c:orientation val="minMax"/>
          <c:min val="2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86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Demand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CD14-40DF-AB19-3FE43120E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9150152"/>
        <c:axId val="1029154416"/>
      </c:barChart>
      <c:lineChart>
        <c:grouping val="standard"/>
        <c:varyColors val="0"/>
        <c:ser>
          <c:idx val="1"/>
          <c:order val="1"/>
          <c:tx>
            <c:v>Cumulative %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CD14-40DF-AB19-3FE43120E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158352"/>
        <c:axId val="1029153104"/>
      </c:lineChart>
      <c:catAx>
        <c:axId val="1029150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029154416"/>
        <c:crosses val="autoZero"/>
        <c:auto val="1"/>
        <c:lblAlgn val="ctr"/>
        <c:lblOffset val="100"/>
        <c:noMultiLvlLbl val="0"/>
      </c:catAx>
      <c:valAx>
        <c:axId val="1029154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29150152"/>
        <c:crosses val="autoZero"/>
        <c:crossBetween val="between"/>
      </c:valAx>
      <c:valAx>
        <c:axId val="1029153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029158352"/>
        <c:crosses val="max"/>
        <c:crossBetween val="between"/>
      </c:valAx>
      <c:catAx>
        <c:axId val="102915835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02915310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Minimum Cost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0CC-4CDC-AA0A-B19BFC487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9249872"/>
        <c:axId val="719251840"/>
      </c:barChart>
      <c:lineChart>
        <c:grouping val="standard"/>
        <c:varyColors val="0"/>
        <c:ser>
          <c:idx val="1"/>
          <c:order val="1"/>
          <c:tx>
            <c:v>Cumulative %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F0CC-4CDC-AA0A-B19BFC487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9780232"/>
        <c:axId val="719779904"/>
      </c:lineChart>
      <c:catAx>
        <c:axId val="71924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719251840"/>
        <c:crosses val="autoZero"/>
        <c:auto val="1"/>
        <c:lblAlgn val="ctr"/>
        <c:lblOffset val="100"/>
        <c:noMultiLvlLbl val="0"/>
      </c:catAx>
      <c:valAx>
        <c:axId val="71925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9249872"/>
        <c:crosses val="autoZero"/>
        <c:crossBetween val="between"/>
      </c:valAx>
      <c:valAx>
        <c:axId val="7197799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19780232"/>
        <c:crosses val="max"/>
        <c:crossBetween val="between"/>
      </c:valAx>
      <c:catAx>
        <c:axId val="71978023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71977990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Order Quantity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B8C-4C37-BAD9-A29499847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6155000"/>
        <c:axId val="726156968"/>
      </c:barChart>
      <c:lineChart>
        <c:grouping val="standard"/>
        <c:varyColors val="0"/>
        <c:ser>
          <c:idx val="1"/>
          <c:order val="1"/>
          <c:tx>
            <c:v>Cumulative %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B8C-4C37-BAD9-A29499847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772128"/>
        <c:axId val="520771800"/>
      </c:lineChart>
      <c:catAx>
        <c:axId val="726155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726156968"/>
        <c:crosses val="autoZero"/>
        <c:auto val="1"/>
        <c:lblAlgn val="ctr"/>
        <c:lblOffset val="100"/>
        <c:noMultiLvlLbl val="0"/>
      </c:catAx>
      <c:valAx>
        <c:axId val="726156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6155000"/>
        <c:crosses val="autoZero"/>
        <c:crossBetween val="between"/>
      </c:valAx>
      <c:valAx>
        <c:axId val="520771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20772128"/>
        <c:crosses val="max"/>
        <c:crossBetween val="between"/>
      </c:valAx>
      <c:catAx>
        <c:axId val="52077212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520771800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Order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54F-445F-8DF3-D7D5733F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0212544"/>
        <c:axId val="720211232"/>
      </c:barChart>
      <c:lineChart>
        <c:grouping val="standard"/>
        <c:varyColors val="0"/>
        <c:ser>
          <c:idx val="1"/>
          <c:order val="1"/>
          <c:tx>
            <c:v>Cumulative %</c:v>
          </c:tx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E54F-445F-8DF3-D7D5733F2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218120"/>
        <c:axId val="720217792"/>
      </c:lineChart>
      <c:catAx>
        <c:axId val="7202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211232"/>
        <c:crosses val="autoZero"/>
        <c:auto val="1"/>
        <c:lblAlgn val="ctr"/>
        <c:lblOffset val="100"/>
        <c:noMultiLvlLbl val="0"/>
      </c:catAx>
      <c:valAx>
        <c:axId val="720211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212544"/>
        <c:crosses val="autoZero"/>
        <c:crossBetween val="between"/>
      </c:valAx>
      <c:valAx>
        <c:axId val="7202177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720218120"/>
        <c:crosses val="max"/>
        <c:crossBetween val="between"/>
      </c:valAx>
      <c:catAx>
        <c:axId val="720218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2021779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A-4041-BA57-99C17ACEB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50815"/>
        <c:axId val="698371439"/>
      </c:scatterChart>
      <c:valAx>
        <c:axId val="27515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71439"/>
        <c:crosses val="autoZero"/>
        <c:crossBetween val="midCat"/>
      </c:valAx>
      <c:valAx>
        <c:axId val="6983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0-4D93-81C0-08BB71A5A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150815"/>
        <c:axId val="698371439"/>
      </c:scatterChart>
      <c:valAx>
        <c:axId val="27515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71439"/>
        <c:crosses val="autoZero"/>
        <c:crossBetween val="midCat"/>
      </c:valAx>
      <c:valAx>
        <c:axId val="69837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15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Quantity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F-46DB-BFC2-B77B6EBD8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347439"/>
        <c:axId val="298218015"/>
      </c:scatterChart>
      <c:valAx>
        <c:axId val="301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218015"/>
        <c:crosses val="autoZero"/>
        <c:crossBetween val="midCat"/>
      </c:valAx>
      <c:valAx>
        <c:axId val="29821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3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8D-4FA2-863A-E77FB85F2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15631"/>
        <c:axId val="738338687"/>
      </c:scatterChart>
      <c:valAx>
        <c:axId val="6697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338687"/>
        <c:crosses val="autoZero"/>
        <c:crossBetween val="midCat"/>
      </c:valAx>
      <c:valAx>
        <c:axId val="73833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155987</xdr:colOff>
      <xdr:row>0</xdr:row>
      <xdr:rowOff>151849</xdr:rowOff>
    </xdr:from>
    <xdr:to>
      <xdr:col>21</xdr:col>
      <xdr:colOff>365537</xdr:colOff>
      <xdr:row>31</xdr:row>
      <xdr:rowOff>37549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2F5D77-3079-4F73-821F-45BD11ACBF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350630</xdr:colOff>
      <xdr:row>28</xdr:row>
      <xdr:rowOff>119270</xdr:rowOff>
    </xdr:from>
    <xdr:to>
      <xdr:col>38</xdr:col>
      <xdr:colOff>607391</xdr:colOff>
      <xdr:row>52</xdr:row>
      <xdr:rowOff>13804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6AC5B3-7267-44A2-A454-E15BE09D9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372717</xdr:colOff>
      <xdr:row>54</xdr:row>
      <xdr:rowOff>124239</xdr:rowOff>
    </xdr:from>
    <xdr:to>
      <xdr:col>38</xdr:col>
      <xdr:colOff>629478</xdr:colOff>
      <xdr:row>78</xdr:row>
      <xdr:rowOff>18773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26E02C-35F7-486D-A835-9AE560366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27608</xdr:colOff>
      <xdr:row>31</xdr:row>
      <xdr:rowOff>55217</xdr:rowOff>
    </xdr:from>
    <xdr:to>
      <xdr:col>21</xdr:col>
      <xdr:colOff>237158</xdr:colOff>
      <xdr:row>63</xdr:row>
      <xdr:rowOff>78960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46F385-0BD3-4898-A946-CBBFBD133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600075</xdr:colOff>
      <xdr:row>0</xdr:row>
      <xdr:rowOff>47625</xdr:rowOff>
    </xdr:from>
    <xdr:to>
      <xdr:col>39</xdr:col>
      <xdr:colOff>295275</xdr:colOff>
      <xdr:row>17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0AD7072-B829-4BD2-953D-4A29BAA83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381000</xdr:colOff>
      <xdr:row>0</xdr:row>
      <xdr:rowOff>38100</xdr:rowOff>
    </xdr:from>
    <xdr:to>
      <xdr:col>47</xdr:col>
      <xdr:colOff>76200</xdr:colOff>
      <xdr:row>17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38FB0D-734E-4819-9365-64CBA8C73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57150</xdr:colOff>
      <xdr:row>17</xdr:row>
      <xdr:rowOff>85725</xdr:rowOff>
    </xdr:from>
    <xdr:to>
      <xdr:col>39</xdr:col>
      <xdr:colOff>361950</xdr:colOff>
      <xdr:row>33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630000-9AC4-4A90-8647-9AE547711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371475</xdr:colOff>
      <xdr:row>17</xdr:row>
      <xdr:rowOff>85725</xdr:rowOff>
    </xdr:from>
    <xdr:to>
      <xdr:col>47</xdr:col>
      <xdr:colOff>66675</xdr:colOff>
      <xdr:row>33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4045E0F-C8E2-4CD9-A577-849ECA483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361950</xdr:colOff>
      <xdr:row>0</xdr:row>
      <xdr:rowOff>66676</xdr:rowOff>
    </xdr:from>
    <xdr:to>
      <xdr:col>26</xdr:col>
      <xdr:colOff>590550</xdr:colOff>
      <xdr:row>14</xdr:row>
      <xdr:rowOff>57151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DE7D3A-7BA2-450D-9DF2-1CA79B96A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380999</xdr:colOff>
      <xdr:row>14</xdr:row>
      <xdr:rowOff>95250</xdr:rowOff>
    </xdr:from>
    <xdr:to>
      <xdr:col>26</xdr:col>
      <xdr:colOff>600074</xdr:colOff>
      <xdr:row>27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07FC05D-DB8A-4B79-AAE8-82981E6DE2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409574</xdr:colOff>
      <xdr:row>28</xdr:row>
      <xdr:rowOff>19050</xdr:rowOff>
    </xdr:from>
    <xdr:to>
      <xdr:col>27</xdr:col>
      <xdr:colOff>19049</xdr:colOff>
      <xdr:row>41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9545DA5-9942-49DB-AA78-9A9001248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228599</xdr:colOff>
      <xdr:row>35</xdr:row>
      <xdr:rowOff>76199</xdr:rowOff>
    </xdr:from>
    <xdr:to>
      <xdr:col>19</xdr:col>
      <xdr:colOff>152399</xdr:colOff>
      <xdr:row>51</xdr:row>
      <xdr:rowOff>47624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876F6F9-F68D-4CA9-BCF5-567B081F4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895350</xdr:colOff>
      <xdr:row>37</xdr:row>
      <xdr:rowOff>12700</xdr:rowOff>
    </xdr:from>
    <xdr:to>
      <xdr:col>12</xdr:col>
      <xdr:colOff>831850</xdr:colOff>
      <xdr:row>53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AF455D4-FE40-49F1-9940-AF477B2D9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914400</xdr:colOff>
      <xdr:row>54</xdr:row>
      <xdr:rowOff>0</xdr:rowOff>
    </xdr:from>
    <xdr:to>
      <xdr:col>12</xdr:col>
      <xdr:colOff>850900</xdr:colOff>
      <xdr:row>70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965B381-D9F2-44F6-A3C2-846F00545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285750</xdr:colOff>
      <xdr:row>37</xdr:row>
      <xdr:rowOff>0</xdr:rowOff>
    </xdr:from>
    <xdr:to>
      <xdr:col>8</xdr:col>
      <xdr:colOff>882650</xdr:colOff>
      <xdr:row>53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B78F790-8B1D-429C-9948-7F7ACAE74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273050</xdr:colOff>
      <xdr:row>53</xdr:row>
      <xdr:rowOff>152400</xdr:rowOff>
    </xdr:from>
    <xdr:to>
      <xdr:col>8</xdr:col>
      <xdr:colOff>869950</xdr:colOff>
      <xdr:row>70</xdr:row>
      <xdr:rowOff>88900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114738D-1D61-4FFB-9AFF-20CCA291A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1"/>
  <sheetViews>
    <sheetView tabSelected="1" topLeftCell="J1" workbookViewId="0">
      <selection activeCell="W7" sqref="W7"/>
    </sheetView>
  </sheetViews>
  <sheetFormatPr defaultColWidth="8.85546875" defaultRowHeight="15" x14ac:dyDescent="0.25"/>
  <cols>
    <col min="1" max="1" width="23.42578125" customWidth="1"/>
    <col min="2" max="2" width="46.42578125" bestFit="1" customWidth="1"/>
    <col min="3" max="3" width="33.28515625" style="2" customWidth="1"/>
    <col min="4" max="4" width="25.42578125" style="2" customWidth="1"/>
    <col min="5" max="5" width="8.28515625" style="2" customWidth="1"/>
    <col min="7" max="7" width="17.85546875" style="2" bestFit="1" customWidth="1"/>
    <col min="8" max="8" width="19.85546875" style="2" customWidth="1"/>
    <col min="9" max="9" width="16.28515625" style="2" customWidth="1"/>
    <col min="13" max="13" width="9.7109375" bestFit="1" customWidth="1"/>
    <col min="24" max="24" width="4" customWidth="1"/>
    <col min="25" max="25" width="13.7109375" customWidth="1"/>
  </cols>
  <sheetData>
    <row r="1" spans="1:46" ht="21" thickBot="1" x14ac:dyDescent="0.35">
      <c r="A1" s="1" t="s">
        <v>0</v>
      </c>
      <c r="B1" s="1" t="s">
        <v>1</v>
      </c>
      <c r="G1" s="3" t="s">
        <v>2</v>
      </c>
      <c r="H1" s="4" t="s">
        <v>3</v>
      </c>
      <c r="I1" s="4" t="s">
        <v>4</v>
      </c>
      <c r="Z1" s="5" t="s">
        <v>5</v>
      </c>
    </row>
    <row r="2" spans="1:46" ht="15.75" thickTop="1" x14ac:dyDescent="0.25">
      <c r="G2" s="2">
        <v>100</v>
      </c>
      <c r="H2" s="6">
        <f>G2*2</f>
        <v>200</v>
      </c>
      <c r="I2" s="7">
        <f>($C$6*($C$3/H2))+(G2*$C$4*$C$5)</f>
        <v>17940</v>
      </c>
    </row>
    <row r="3" spans="1:46" ht="18" x14ac:dyDescent="0.25">
      <c r="B3" s="8" t="s">
        <v>6</v>
      </c>
      <c r="C3" s="61">
        <v>15000</v>
      </c>
      <c r="D3" s="9" t="s">
        <v>7</v>
      </c>
      <c r="E3" s="10"/>
      <c r="G3" s="2">
        <f>G2+20</f>
        <v>120</v>
      </c>
      <c r="H3" s="6">
        <f t="shared" ref="H3:H47" si="0">G3*2</f>
        <v>240</v>
      </c>
      <c r="I3" s="7">
        <f t="shared" ref="I3:I47" si="1">($C$6*($C$3/H3))+(G3*$C$4*$C$5)</f>
        <v>15478</v>
      </c>
      <c r="L3">
        <f>H2</f>
        <v>200</v>
      </c>
      <c r="M3" s="11">
        <v>9800</v>
      </c>
      <c r="X3" s="12"/>
      <c r="Y3" s="13"/>
      <c r="Z3" s="69" t="s">
        <v>8</v>
      </c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</row>
    <row r="4" spans="1:46" ht="12.95" customHeight="1" x14ac:dyDescent="0.25">
      <c r="B4" s="14" t="s">
        <v>9</v>
      </c>
      <c r="C4" s="15">
        <v>80</v>
      </c>
      <c r="D4" s="16" t="s">
        <v>10</v>
      </c>
      <c r="E4" s="17"/>
      <c r="G4" s="2">
        <f t="shared" ref="G4:G47" si="2">G3+20</f>
        <v>140</v>
      </c>
      <c r="H4" s="6">
        <f t="shared" si="0"/>
        <v>280</v>
      </c>
      <c r="I4" s="7">
        <f t="shared" si="1"/>
        <v>13801.714285714284</v>
      </c>
      <c r="L4">
        <v>500</v>
      </c>
      <c r="M4" s="11">
        <v>9800</v>
      </c>
      <c r="X4" s="70" t="s">
        <v>11</v>
      </c>
      <c r="Y4" s="65">
        <f>C16</f>
        <v>9748.8460855631529</v>
      </c>
      <c r="Z4" s="18">
        <v>210</v>
      </c>
      <c r="AA4" s="18">
        <v>211</v>
      </c>
      <c r="AB4" s="18">
        <v>212</v>
      </c>
      <c r="AC4" s="18">
        <v>213</v>
      </c>
      <c r="AD4" s="18">
        <v>214</v>
      </c>
      <c r="AE4" s="18">
        <v>215</v>
      </c>
      <c r="AF4" s="18">
        <v>216</v>
      </c>
      <c r="AG4" s="18">
        <v>217</v>
      </c>
      <c r="AH4" s="18">
        <v>218</v>
      </c>
      <c r="AI4" s="18">
        <v>219</v>
      </c>
      <c r="AJ4" s="18">
        <v>220</v>
      </c>
      <c r="AK4" s="18">
        <v>221</v>
      </c>
      <c r="AL4" s="18">
        <v>222</v>
      </c>
      <c r="AM4" s="18">
        <v>223</v>
      </c>
      <c r="AN4" s="18">
        <v>224</v>
      </c>
      <c r="AO4" s="18">
        <v>225</v>
      </c>
      <c r="AP4" s="18">
        <v>226</v>
      </c>
      <c r="AQ4" s="18">
        <v>227</v>
      </c>
      <c r="AR4" s="18">
        <v>228</v>
      </c>
      <c r="AS4" s="18">
        <v>229</v>
      </c>
      <c r="AT4" s="18">
        <v>230</v>
      </c>
    </row>
    <row r="5" spans="1:46" x14ac:dyDescent="0.25">
      <c r="B5" s="14" t="s">
        <v>12</v>
      </c>
      <c r="C5" s="19">
        <v>0.18</v>
      </c>
      <c r="D5" s="16" t="s">
        <v>10</v>
      </c>
      <c r="E5" s="17"/>
      <c r="G5" s="2">
        <f t="shared" si="2"/>
        <v>160</v>
      </c>
      <c r="H5" s="6">
        <f t="shared" si="0"/>
        <v>320</v>
      </c>
      <c r="I5" s="7">
        <f t="shared" si="1"/>
        <v>12616.5</v>
      </c>
      <c r="X5" s="71"/>
      <c r="Y5" s="20">
        <v>70</v>
      </c>
      <c r="Z5" s="66">
        <f t="dataTable" ref="Z5:AT25" dt2D="1" dtr="1" r1="C4" r2="C6"/>
        <v>8909.5454429504989</v>
      </c>
      <c r="AA5" s="66">
        <v>8930.7334525222504</v>
      </c>
      <c r="AB5" s="66">
        <v>8951.8713127479659</v>
      </c>
      <c r="AC5" s="66">
        <v>8972.959378042453</v>
      </c>
      <c r="AD5" s="66">
        <v>8993.9979986655544</v>
      </c>
      <c r="AE5" s="66">
        <v>9014.9875207900332</v>
      </c>
      <c r="AF5" s="66">
        <v>9035.9282865680143</v>
      </c>
      <c r="AG5" s="66">
        <v>9056.8206341960868</v>
      </c>
      <c r="AH5" s="66">
        <v>9077.6648979789952</v>
      </c>
      <c r="AI5" s="66">
        <v>9098.4614083920787</v>
      </c>
      <c r="AJ5" s="66">
        <v>9119.2104921423979</v>
      </c>
      <c r="AK5" s="66">
        <v>9139.9124722286033</v>
      </c>
      <c r="AL5" s="66">
        <v>9160.5676679996195</v>
      </c>
      <c r="AM5" s="66">
        <v>9181.1763952121073</v>
      </c>
      <c r="AN5" s="66">
        <v>9201.7389660867902</v>
      </c>
      <c r="AO5" s="66">
        <v>9222.2556893636374</v>
      </c>
      <c r="AP5" s="66">
        <v>9242.7268703559548</v>
      </c>
      <c r="AQ5" s="66">
        <v>9263.1528110033905</v>
      </c>
      <c r="AR5" s="66">
        <v>9283.5338099238907</v>
      </c>
      <c r="AS5" s="66">
        <v>9303.8701624646492</v>
      </c>
      <c r="AT5" s="66">
        <v>9324.1621607520319</v>
      </c>
    </row>
    <row r="6" spans="1:46" x14ac:dyDescent="0.25">
      <c r="B6" s="14" t="s">
        <v>13</v>
      </c>
      <c r="C6" s="15">
        <v>220</v>
      </c>
      <c r="D6" s="16" t="s">
        <v>10</v>
      </c>
      <c r="E6" s="17"/>
      <c r="G6" s="2">
        <f t="shared" si="2"/>
        <v>180</v>
      </c>
      <c r="H6" s="6">
        <f t="shared" si="0"/>
        <v>360</v>
      </c>
      <c r="I6" s="7">
        <f t="shared" si="1"/>
        <v>11758.666666666666</v>
      </c>
      <c r="L6">
        <v>360</v>
      </c>
      <c r="M6">
        <v>0</v>
      </c>
      <c r="X6" s="71"/>
      <c r="Y6" s="20">
        <v>71</v>
      </c>
      <c r="Z6" s="66">
        <v>8972.959378042453</v>
      </c>
      <c r="AA6" s="66">
        <v>8994.2981938559278</v>
      </c>
      <c r="AB6" s="66">
        <v>9015.5865033840146</v>
      </c>
      <c r="AC6" s="66">
        <v>9036.8246635640771</v>
      </c>
      <c r="AD6" s="66">
        <v>9058.0130271489452</v>
      </c>
      <c r="AE6" s="66">
        <v>9079.1519427752719</v>
      </c>
      <c r="AF6" s="66">
        <v>9100.2417550304672</v>
      </c>
      <c r="AG6" s="66">
        <v>9121.2828045182323</v>
      </c>
      <c r="AH6" s="66">
        <v>9142.2754279227447</v>
      </c>
      <c r="AI6" s="66">
        <v>9163.2199580715078</v>
      </c>
      <c r="AJ6" s="66">
        <v>9184.1167239969254</v>
      </c>
      <c r="AK6" s="66">
        <v>9204.9660509966016</v>
      </c>
      <c r="AL6" s="66">
        <v>9225.7682606924391</v>
      </c>
      <c r="AM6" s="66">
        <v>9246.5236710885038</v>
      </c>
      <c r="AN6" s="66">
        <v>9267.2325966277567</v>
      </c>
      <c r="AO6" s="66">
        <v>9287.8953482476318</v>
      </c>
      <c r="AP6" s="66">
        <v>9308.5122334345142</v>
      </c>
      <c r="AQ6" s="66">
        <v>9329.0835562771099</v>
      </c>
      <c r="AR6" s="66">
        <v>9349.6096175187995</v>
      </c>
      <c r="AS6" s="66">
        <v>9370.0907146089048</v>
      </c>
      <c r="AT6" s="66">
        <v>9390.527141753013</v>
      </c>
    </row>
    <row r="7" spans="1:46" x14ac:dyDescent="0.25">
      <c r="G7" s="2">
        <f t="shared" si="2"/>
        <v>200</v>
      </c>
      <c r="H7" s="6">
        <f t="shared" si="0"/>
        <v>400</v>
      </c>
      <c r="I7" s="7">
        <f t="shared" si="1"/>
        <v>11130</v>
      </c>
      <c r="L7">
        <v>360</v>
      </c>
      <c r="M7">
        <v>18000</v>
      </c>
      <c r="X7" s="71"/>
      <c r="Y7" s="20">
        <v>72</v>
      </c>
      <c r="Z7" s="66">
        <v>9035.9282865680161</v>
      </c>
      <c r="AA7" s="66">
        <v>9057.4168502945704</v>
      </c>
      <c r="AB7" s="66">
        <v>9078.854553301313</v>
      </c>
      <c r="AC7" s="66">
        <v>9100.2417550304672</v>
      </c>
      <c r="AD7" s="66">
        <v>9121.5788107103472</v>
      </c>
      <c r="AE7" s="66">
        <v>9142.8660714242105</v>
      </c>
      <c r="AF7" s="66">
        <v>9164.1038841776553</v>
      </c>
      <c r="AG7" s="66">
        <v>9185.2925919646113</v>
      </c>
      <c r="AH7" s="66">
        <v>9206.4325338319832</v>
      </c>
      <c r="AI7" s="66">
        <v>9227.524044942933</v>
      </c>
      <c r="AJ7" s="66">
        <v>9248.5674566388934</v>
      </c>
      <c r="AK7" s="66">
        <v>9269.5630965002874</v>
      </c>
      <c r="AL7" s="66">
        <v>9290.5112884060363</v>
      </c>
      <c r="AM7" s="66">
        <v>9311.4123525918458</v>
      </c>
      <c r="AN7" s="66">
        <v>9332.2666057073184</v>
      </c>
      <c r="AO7" s="66">
        <v>9353.0743608719386</v>
      </c>
      <c r="AP7" s="66">
        <v>9373.835927729906</v>
      </c>
      <c r="AQ7" s="66">
        <v>9394.5516125039194</v>
      </c>
      <c r="AR7" s="66">
        <v>9415.2217180478547</v>
      </c>
      <c r="AS7" s="66">
        <v>9435.8465438984313</v>
      </c>
      <c r="AT7" s="66">
        <v>9456.4263863258602</v>
      </c>
    </row>
    <row r="8" spans="1:46" x14ac:dyDescent="0.25">
      <c r="B8" s="22" t="s">
        <v>14</v>
      </c>
      <c r="C8" s="63">
        <f>C9/2</f>
        <v>338.50160019316502</v>
      </c>
      <c r="D8" s="16" t="s">
        <v>15</v>
      </c>
      <c r="E8" s="17"/>
      <c r="G8" s="2">
        <f t="shared" si="2"/>
        <v>220</v>
      </c>
      <c r="H8" s="6">
        <f t="shared" si="0"/>
        <v>440</v>
      </c>
      <c r="I8" s="7">
        <f t="shared" si="1"/>
        <v>10668</v>
      </c>
      <c r="X8" s="71"/>
      <c r="Y8" s="20">
        <v>73</v>
      </c>
      <c r="Z8" s="66">
        <v>9098.4614083920806</v>
      </c>
      <c r="AA8" s="66">
        <v>9120.0986836766187</v>
      </c>
      <c r="AB8" s="66">
        <v>9141.6847462598489</v>
      </c>
      <c r="AC8" s="66">
        <v>9163.2199580715078</v>
      </c>
      <c r="AD8" s="66">
        <v>9184.7046767982683</v>
      </c>
      <c r="AE8" s="66">
        <v>9206.1392559530614</v>
      </c>
      <c r="AF8" s="66">
        <v>9227.524044942933</v>
      </c>
      <c r="AG8" s="66">
        <v>9248.8593891355049</v>
      </c>
      <c r="AH8" s="66">
        <v>9270.1456299240526</v>
      </c>
      <c r="AI8" s="66">
        <v>9291.3831047912336</v>
      </c>
      <c r="AJ8" s="66">
        <v>9312.5721473715312</v>
      </c>
      <c r="AK8" s="66">
        <v>9333.7130875123876</v>
      </c>
      <c r="AL8" s="66">
        <v>9354.8062513341247</v>
      </c>
      <c r="AM8" s="66">
        <v>9375.8519612886375</v>
      </c>
      <c r="AN8" s="66">
        <v>9396.8505362169089</v>
      </c>
      <c r="AO8" s="66">
        <v>9417.8022914053563</v>
      </c>
      <c r="AP8" s="66">
        <v>9438.7075386410816</v>
      </c>
      <c r="AQ8" s="66">
        <v>9459.5665862659898</v>
      </c>
      <c r="AR8" s="66">
        <v>9480.3797392298584</v>
      </c>
      <c r="AS8" s="66">
        <v>9501.1472991423507</v>
      </c>
      <c r="AT8" s="66">
        <v>9521.8695643240153</v>
      </c>
    </row>
    <row r="9" spans="1:46" x14ac:dyDescent="0.25">
      <c r="B9" s="22" t="s">
        <v>3</v>
      </c>
      <c r="C9" s="63">
        <f>SQRT(2*C3*C6/(C4*C5))</f>
        <v>677.00320038633004</v>
      </c>
      <c r="D9" s="16" t="s">
        <v>15</v>
      </c>
      <c r="E9" s="17"/>
      <c r="G9" s="2">
        <f t="shared" si="2"/>
        <v>240</v>
      </c>
      <c r="H9" s="6">
        <f t="shared" si="0"/>
        <v>480</v>
      </c>
      <c r="I9" s="7">
        <f t="shared" si="1"/>
        <v>10331</v>
      </c>
      <c r="X9" s="71"/>
      <c r="Y9" s="20">
        <v>74</v>
      </c>
      <c r="Z9" s="66">
        <v>9160.5676679996213</v>
      </c>
      <c r="AA9" s="66">
        <v>9182.352639710587</v>
      </c>
      <c r="AB9" s="66">
        <v>9204.0860491414351</v>
      </c>
      <c r="AC9" s="66">
        <v>9225.7682606924391</v>
      </c>
      <c r="AD9" s="66">
        <v>9247.3996344918487</v>
      </c>
      <c r="AE9" s="66">
        <v>9268.9805264656807</v>
      </c>
      <c r="AF9" s="66">
        <v>9290.5112884060363</v>
      </c>
      <c r="AG9" s="66">
        <v>9311.9922680380259</v>
      </c>
      <c r="AH9" s="66">
        <v>9333.4238090852814</v>
      </c>
      <c r="AI9" s="66">
        <v>9354.8062513341229</v>
      </c>
      <c r="AJ9" s="66">
        <v>9376.1399306964267</v>
      </c>
      <c r="AK9" s="66">
        <v>9397.4251792711802</v>
      </c>
      <c r="AL9" s="66">
        <v>9418.6623254048136</v>
      </c>
      <c r="AM9" s="66">
        <v>9439.8516937502791</v>
      </c>
      <c r="AN9" s="66">
        <v>9460.9936053249712</v>
      </c>
      <c r="AO9" s="66">
        <v>9482.0883775674647</v>
      </c>
      <c r="AP9" s="66">
        <v>9503.136324393121</v>
      </c>
      <c r="AQ9" s="66">
        <v>9524.1377562485941</v>
      </c>
      <c r="AR9" s="66">
        <v>9545.0929801652528</v>
      </c>
      <c r="AS9" s="66">
        <v>9566.0022998115564</v>
      </c>
      <c r="AT9" s="66">
        <v>9586.8660155443922</v>
      </c>
    </row>
    <row r="10" spans="1:46" x14ac:dyDescent="0.25">
      <c r="B10" s="14" t="s">
        <v>16</v>
      </c>
      <c r="C10" s="64">
        <f>C3/C9</f>
        <v>22.156468376279893</v>
      </c>
      <c r="D10" s="16" t="s">
        <v>15</v>
      </c>
      <c r="E10" s="17"/>
      <c r="G10" s="2">
        <f t="shared" si="2"/>
        <v>260</v>
      </c>
      <c r="H10" s="6">
        <f t="shared" si="0"/>
        <v>520</v>
      </c>
      <c r="I10" s="7">
        <f t="shared" si="1"/>
        <v>10090.153846153848</v>
      </c>
      <c r="X10" s="71"/>
      <c r="Y10" s="20">
        <v>75</v>
      </c>
      <c r="Z10" s="66">
        <v>9222.2556893636392</v>
      </c>
      <c r="AA10" s="66">
        <v>9244.1873628783615</v>
      </c>
      <c r="AB10" s="66">
        <v>9266.0671268882998</v>
      </c>
      <c r="AC10" s="66">
        <v>9287.8953482476318</v>
      </c>
      <c r="AD10" s="66">
        <v>9309.6723895097402</v>
      </c>
      <c r="AE10" s="66">
        <v>9331.3986089974751</v>
      </c>
      <c r="AF10" s="66">
        <v>9353.0743608719367</v>
      </c>
      <c r="AG10" s="66">
        <v>9374.6999951998459</v>
      </c>
      <c r="AH10" s="66">
        <v>9396.275858019495</v>
      </c>
      <c r="AI10" s="66">
        <v>9417.8022914053581</v>
      </c>
      <c r="AJ10" s="66">
        <v>9439.2796335313651</v>
      </c>
      <c r="AK10" s="66">
        <v>9460.7082187328888</v>
      </c>
      <c r="AL10" s="66">
        <v>9482.0883775674647</v>
      </c>
      <c r="AM10" s="66">
        <v>9503.420436874294</v>
      </c>
      <c r="AN10" s="66">
        <v>9524.7047198325254</v>
      </c>
      <c r="AO10" s="66">
        <v>9545.9415460183918</v>
      </c>
      <c r="AP10" s="66">
        <v>9567.1312314611841</v>
      </c>
      <c r="AQ10" s="66">
        <v>9588.2740886981319</v>
      </c>
      <c r="AR10" s="66">
        <v>9609.3704268281799</v>
      </c>
      <c r="AS10" s="66">
        <v>9630.4205515647136</v>
      </c>
      <c r="AT10" s="66">
        <v>9651.4247652872473</v>
      </c>
    </row>
    <row r="11" spans="1:46" x14ac:dyDescent="0.25">
      <c r="G11" s="2">
        <f t="shared" si="2"/>
        <v>280</v>
      </c>
      <c r="H11" s="6">
        <f t="shared" si="0"/>
        <v>560</v>
      </c>
      <c r="I11" s="7">
        <f t="shared" si="1"/>
        <v>9924.8571428571413</v>
      </c>
      <c r="X11" s="71"/>
      <c r="Y11" s="20">
        <v>76</v>
      </c>
      <c r="Z11" s="66">
        <v>9283.5338099238907</v>
      </c>
      <c r="AA11" s="66">
        <v>9305.6112104471686</v>
      </c>
      <c r="AB11" s="66">
        <v>9327.6363565482116</v>
      </c>
      <c r="AC11" s="66">
        <v>9349.6096175187977</v>
      </c>
      <c r="AD11" s="66">
        <v>9371.5313583213283</v>
      </c>
      <c r="AE11" s="66">
        <v>9393.4019396595613</v>
      </c>
      <c r="AF11" s="66">
        <v>9415.2217180478547</v>
      </c>
      <c r="AG11" s="66">
        <v>9436.9910458789782</v>
      </c>
      <c r="AH11" s="66">
        <v>9458.710271490505</v>
      </c>
      <c r="AI11" s="66">
        <v>9480.3797392298584</v>
      </c>
      <c r="AJ11" s="66">
        <v>9501.9997895179931</v>
      </c>
      <c r="AK11" s="66">
        <v>9523.5707589118065</v>
      </c>
      <c r="AL11" s="66">
        <v>9545.0929801652528</v>
      </c>
      <c r="AM11" s="66">
        <v>9566.5667822892447</v>
      </c>
      <c r="AN11" s="66">
        <v>9587.9924906103261</v>
      </c>
      <c r="AO11" s="66">
        <v>9609.3704268281799</v>
      </c>
      <c r="AP11" s="66">
        <v>9630.7009090719876</v>
      </c>
      <c r="AQ11" s="66">
        <v>9651.9842519556551</v>
      </c>
      <c r="AR11" s="66">
        <v>9673.22076663197</v>
      </c>
      <c r="AS11" s="66">
        <v>9694.4107608456543</v>
      </c>
      <c r="AT11" s="66">
        <v>9715.5545389854087</v>
      </c>
    </row>
    <row r="12" spans="1:46" x14ac:dyDescent="0.25">
      <c r="G12" s="2">
        <f t="shared" si="2"/>
        <v>300</v>
      </c>
      <c r="H12" s="6">
        <f t="shared" si="0"/>
        <v>600</v>
      </c>
      <c r="I12" s="7">
        <f t="shared" si="1"/>
        <v>9820</v>
      </c>
      <c r="X12" s="71"/>
      <c r="Y12" s="20">
        <v>77</v>
      </c>
      <c r="Z12" s="66">
        <v>9344.4100937405346</v>
      </c>
      <c r="AA12" s="66">
        <v>9366.6322656545017</v>
      </c>
      <c r="AB12" s="66">
        <v>9388.8018404906161</v>
      </c>
      <c r="AC12" s="66">
        <v>9410.9191899622638</v>
      </c>
      <c r="AD12" s="66">
        <v>9432.9846814250686</v>
      </c>
      <c r="AE12" s="66">
        <v>9454.9986779480823</v>
      </c>
      <c r="AF12" s="66">
        <v>9476.9615383834935</v>
      </c>
      <c r="AG12" s="66">
        <v>9498.8736174348596</v>
      </c>
      <c r="AH12" s="66">
        <v>9520.7352657239662</v>
      </c>
      <c r="AI12" s="66">
        <v>9542.5468298562737</v>
      </c>
      <c r="AJ12" s="66">
        <v>9564.3086524850296</v>
      </c>
      <c r="AK12" s="66">
        <v>9586.0210723740856</v>
      </c>
      <c r="AL12" s="66">
        <v>9607.6844244594122</v>
      </c>
      <c r="AM12" s="66">
        <v>9629.2990399093942</v>
      </c>
      <c r="AN12" s="66">
        <v>9650.8652461838865</v>
      </c>
      <c r="AO12" s="66">
        <v>9672.3833670921049</v>
      </c>
      <c r="AP12" s="66">
        <v>9693.8537228493406</v>
      </c>
      <c r="AQ12" s="66">
        <v>9715.2766301325664</v>
      </c>
      <c r="AR12" s="66">
        <v>9736.652402134936</v>
      </c>
      <c r="AS12" s="66">
        <v>9757.9813486191906</v>
      </c>
      <c r="AT12" s="66">
        <v>9779.2637759700501</v>
      </c>
    </row>
    <row r="13" spans="1:46" x14ac:dyDescent="0.25">
      <c r="B13" s="8" t="s">
        <v>17</v>
      </c>
      <c r="C13" s="25">
        <f>C6*C10</f>
        <v>4874.4230427815764</v>
      </c>
      <c r="D13" s="68"/>
      <c r="G13" s="2">
        <f t="shared" si="2"/>
        <v>320</v>
      </c>
      <c r="H13" s="6">
        <f t="shared" si="0"/>
        <v>640</v>
      </c>
      <c r="I13" s="7">
        <f t="shared" si="1"/>
        <v>9764.25</v>
      </c>
      <c r="X13" s="71"/>
      <c r="Y13" s="20">
        <v>78</v>
      </c>
      <c r="Z13" s="66">
        <v>9404.8923438814527</v>
      </c>
      <c r="AA13" s="66">
        <v>9427.2583501249173</v>
      </c>
      <c r="AB13" s="66">
        <v>9449.5714188528145</v>
      </c>
      <c r="AC13" s="66">
        <v>9471.8319241844656</v>
      </c>
      <c r="AD13" s="66">
        <v>9494.0402358532265</v>
      </c>
      <c r="AE13" s="66">
        <v>9516.1967192781376</v>
      </c>
      <c r="AF13" s="66">
        <v>9538.3017356340752</v>
      </c>
      <c r="AG13" s="66">
        <v>9560.3556419204397</v>
      </c>
      <c r="AH13" s="66">
        <v>9582.3587910284368</v>
      </c>
      <c r="AI13" s="66">
        <v>9604.3115318069522</v>
      </c>
      <c r="AJ13" s="66">
        <v>9626.2142091270762</v>
      </c>
      <c r="AK13" s="66">
        <v>9648.0671639453249</v>
      </c>
      <c r="AL13" s="66">
        <v>9669.8707333655711</v>
      </c>
      <c r="AM13" s="66">
        <v>9691.6252506996989</v>
      </c>
      <c r="AN13" s="66">
        <v>9713.3310455270694</v>
      </c>
      <c r="AO13" s="66">
        <v>9734.9884437527708</v>
      </c>
      <c r="AP13" s="66">
        <v>9756.597767664709</v>
      </c>
      <c r="AQ13" s="66">
        <v>9778.1593359895705</v>
      </c>
      <c r="AR13" s="66">
        <v>9799.6734639476635</v>
      </c>
      <c r="AS13" s="66">
        <v>9821.1404633066923</v>
      </c>
      <c r="AT13" s="66">
        <v>9842.560642434466</v>
      </c>
    </row>
    <row r="14" spans="1:46" x14ac:dyDescent="0.25">
      <c r="B14" s="26" t="s">
        <v>18</v>
      </c>
      <c r="C14" s="62">
        <f>C8*C4*C5</f>
        <v>4874.4230427815755</v>
      </c>
      <c r="G14" s="75">
        <f t="shared" si="2"/>
        <v>340</v>
      </c>
      <c r="H14" s="75">
        <f t="shared" si="0"/>
        <v>680</v>
      </c>
      <c r="I14" s="76">
        <f t="shared" si="1"/>
        <v>9748.9411764705874</v>
      </c>
      <c r="X14" s="71"/>
      <c r="Y14" s="20">
        <v>79</v>
      </c>
      <c r="Z14" s="66">
        <v>9464.988114097132</v>
      </c>
      <c r="AA14" s="66">
        <v>9487.4970355726582</v>
      </c>
      <c r="AB14" s="66">
        <v>9509.9526812702898</v>
      </c>
      <c r="AC14" s="66">
        <v>9532.355427699913</v>
      </c>
      <c r="AD14" s="66">
        <v>9554.70564695742</v>
      </c>
      <c r="AE14" s="66">
        <v>9577.0037067968187</v>
      </c>
      <c r="AF14" s="66">
        <v>9599.2499707008355</v>
      </c>
      <c r="AG14" s="66">
        <v>9621.4447979500455</v>
      </c>
      <c r="AH14" s="66">
        <v>9643.5885436905701</v>
      </c>
      <c r="AI14" s="66">
        <v>9665.6815590003789</v>
      </c>
      <c r="AJ14" s="66">
        <v>9687.7241909542408</v>
      </c>
      <c r="AK14" s="66">
        <v>9709.7167826873301</v>
      </c>
      <c r="AL14" s="66">
        <v>9731.6596734575542</v>
      </c>
      <c r="AM14" s="66">
        <v>9753.5531987066133</v>
      </c>
      <c r="AN14" s="66">
        <v>9775.3976901198257</v>
      </c>
      <c r="AO14" s="66">
        <v>9797.1934756847586</v>
      </c>
      <c r="AP14" s="66">
        <v>9818.9408797486903</v>
      </c>
      <c r="AQ14" s="66">
        <v>9840.640223074919</v>
      </c>
      <c r="AR14" s="66">
        <v>9862.2918228979615</v>
      </c>
      <c r="AS14" s="66">
        <v>9883.8959929776684</v>
      </c>
      <c r="AT14" s="66">
        <v>9905.4530436522691</v>
      </c>
    </row>
    <row r="15" spans="1:46" ht="15.75" thickBot="1" x14ac:dyDescent="0.3">
      <c r="B15" s="28" t="s">
        <v>19</v>
      </c>
      <c r="C15" s="29"/>
      <c r="G15" s="2">
        <f t="shared" si="2"/>
        <v>360</v>
      </c>
      <c r="H15" s="6">
        <f t="shared" si="0"/>
        <v>720</v>
      </c>
      <c r="I15" s="7">
        <f t="shared" si="1"/>
        <v>9767.3333333333321</v>
      </c>
      <c r="X15" s="71"/>
      <c r="Y15" s="20">
        <v>80</v>
      </c>
      <c r="Z15" s="66">
        <v>9524.7047198325272</v>
      </c>
      <c r="AA15" s="66">
        <v>9547.355654839721</v>
      </c>
      <c r="AB15" s="66">
        <v>9569.952977940904</v>
      </c>
      <c r="AC15" s="66">
        <v>9592.4970680214428</v>
      </c>
      <c r="AD15" s="66">
        <v>9614.9882995248627</v>
      </c>
      <c r="AE15" s="66">
        <v>9637.4270425254072</v>
      </c>
      <c r="AF15" s="66">
        <v>9659.8136627990916</v>
      </c>
      <c r="AG15" s="66">
        <v>9682.1485218932685</v>
      </c>
      <c r="AH15" s="66">
        <v>9704.4319771947485</v>
      </c>
      <c r="AI15" s="66">
        <v>9726.664381996532</v>
      </c>
      <c r="AJ15" s="66">
        <v>9748.8460855631529</v>
      </c>
      <c r="AK15" s="66">
        <v>9770.9774331946955</v>
      </c>
      <c r="AL15" s="66">
        <v>9793.0587662895196</v>
      </c>
      <c r="AM15" s="66">
        <v>9815.090422405694</v>
      </c>
      <c r="AN15" s="66">
        <v>9837.0727353212133</v>
      </c>
      <c r="AO15" s="66">
        <v>9859.0060350929889</v>
      </c>
      <c r="AP15" s="66">
        <v>9880.8906481146732</v>
      </c>
      <c r="AQ15" s="66">
        <v>9902.7268971733229</v>
      </c>
      <c r="AR15" s="66">
        <v>9924.5151015049596</v>
      </c>
      <c r="AS15" s="66">
        <v>9946.2555768490092</v>
      </c>
      <c r="AT15" s="66">
        <v>9967.9486355016888</v>
      </c>
    </row>
    <row r="16" spans="1:46" ht="15.75" thickBot="1" x14ac:dyDescent="0.3">
      <c r="B16" s="30" t="s">
        <v>20</v>
      </c>
      <c r="C16" s="31">
        <f>C13+C14</f>
        <v>9748.8460855631529</v>
      </c>
      <c r="D16" s="32" t="s">
        <v>21</v>
      </c>
      <c r="E16" s="32"/>
      <c r="G16" s="2">
        <f t="shared" si="2"/>
        <v>380</v>
      </c>
      <c r="H16" s="6">
        <f t="shared" si="0"/>
        <v>760</v>
      </c>
      <c r="I16" s="7">
        <f t="shared" si="1"/>
        <v>9814.105263157895</v>
      </c>
      <c r="X16" s="71"/>
      <c r="Y16" s="20">
        <v>81</v>
      </c>
      <c r="Z16" s="66">
        <v>9584.049248621377</v>
      </c>
      <c r="AA16" s="66">
        <v>9606.8413123148857</v>
      </c>
      <c r="AB16" s="66">
        <v>9629.5794300685848</v>
      </c>
      <c r="AC16" s="66">
        <v>9652.263983128516</v>
      </c>
      <c r="AD16" s="66">
        <v>9674.8953482712168</v>
      </c>
      <c r="AE16" s="66">
        <v>9697.4738978767055</v>
      </c>
      <c r="AF16" s="66">
        <v>9720</v>
      </c>
      <c r="AG16" s="66">
        <v>9742.4740184411057</v>
      </c>
      <c r="AH16" s="66">
        <v>9764.8963128135674</v>
      </c>
      <c r="AI16" s="66">
        <v>9787.2672386116028</v>
      </c>
      <c r="AJ16" s="66">
        <v>9809.5871472758736</v>
      </c>
      <c r="AK16" s="66">
        <v>9831.8563862578885</v>
      </c>
      <c r="AL16" s="66">
        <v>9854.075299083117</v>
      </c>
      <c r="AM16" s="66">
        <v>9876.2442254128164</v>
      </c>
      <c r="AN16" s="66">
        <v>9898.3635011046135</v>
      </c>
      <c r="AO16" s="66">
        <v>9920.4334582718711</v>
      </c>
      <c r="AP16" s="66">
        <v>9942.4544253418644</v>
      </c>
      <c r="AQ16" s="66">
        <v>9964.4267271128047</v>
      </c>
      <c r="AR16" s="66">
        <v>9986.3506848097422</v>
      </c>
      <c r="AS16" s="66">
        <v>10008.226616139344</v>
      </c>
      <c r="AT16" s="66">
        <v>10030.054835343624</v>
      </c>
    </row>
    <row r="17" spans="2:46" x14ac:dyDescent="0.25">
      <c r="G17" s="2">
        <f t="shared" si="2"/>
        <v>400</v>
      </c>
      <c r="H17" s="6">
        <f t="shared" si="0"/>
        <v>800</v>
      </c>
      <c r="I17" s="7">
        <f t="shared" si="1"/>
        <v>9885</v>
      </c>
      <c r="X17" s="71"/>
      <c r="Y17" s="20">
        <v>82</v>
      </c>
      <c r="Z17" s="66">
        <v>9643.028569904789</v>
      </c>
      <c r="AA17" s="66">
        <v>9665.960893775642</v>
      </c>
      <c r="AB17" s="66">
        <v>9688.8389397285355</v>
      </c>
      <c r="AC17" s="66">
        <v>9711.6630913556728</v>
      </c>
      <c r="AD17" s="66">
        <v>9734.4337277522209</v>
      </c>
      <c r="AE17" s="66">
        <v>9757.1512235898026</v>
      </c>
      <c r="AF17" s="66">
        <v>9779.8159491884107</v>
      </c>
      <c r="AG17" s="66">
        <v>9802.4282705868354</v>
      </c>
      <c r="AH17" s="66">
        <v>9824.9885496116476</v>
      </c>
      <c r="AI17" s="66">
        <v>9847.497143944749</v>
      </c>
      <c r="AJ17" s="66">
        <v>9869.9544071895289</v>
      </c>
      <c r="AK17" s="66">
        <v>9892.3606889356797</v>
      </c>
      <c r="AL17" s="66">
        <v>9914.7163348226968</v>
      </c>
      <c r="AM17" s="66">
        <v>9937.0216866020783</v>
      </c>
      <c r="AN17" s="66">
        <v>9959.2770821982849</v>
      </c>
      <c r="AO17" s="66">
        <v>9981.4828557684741</v>
      </c>
      <c r="AP17" s="66">
        <v>10003.639337761033</v>
      </c>
      <c r="AQ17" s="66">
        <v>10025.746854972949</v>
      </c>
      <c r="AR17" s="66">
        <v>10047.805730606062</v>
      </c>
      <c r="AS17" s="66">
        <v>10069.816284322173</v>
      </c>
      <c r="AT17" s="66">
        <v>10091.778832297108</v>
      </c>
    </row>
    <row r="18" spans="2:46" x14ac:dyDescent="0.25">
      <c r="G18" s="2">
        <f t="shared" si="2"/>
        <v>420</v>
      </c>
      <c r="H18" s="6">
        <f t="shared" si="0"/>
        <v>840</v>
      </c>
      <c r="I18" s="7">
        <f t="shared" si="1"/>
        <v>9976.5714285714294</v>
      </c>
      <c r="X18" s="71"/>
      <c r="Y18" s="20">
        <v>83</v>
      </c>
      <c r="Z18" s="66">
        <v>9701.6493443125437</v>
      </c>
      <c r="AA18" s="66">
        <v>9724.7210756915792</v>
      </c>
      <c r="AB18" s="66">
        <v>9747.7381991926723</v>
      </c>
      <c r="AC18" s="66">
        <v>9770.7011007399051</v>
      </c>
      <c r="AD18" s="66">
        <v>9793.610161733006</v>
      </c>
      <c r="AE18" s="66">
        <v>9816.4657591212526</v>
      </c>
      <c r="AF18" s="66">
        <v>9839.2682654758428</v>
      </c>
      <c r="AG18" s="66">
        <v>9862.018049060749</v>
      </c>
      <c r="AH18" s="66">
        <v>9884.7154739021189</v>
      </c>
      <c r="AI18" s="66">
        <v>9907.3608998562268</v>
      </c>
      <c r="AJ18" s="66">
        <v>9929.9546826760488</v>
      </c>
      <c r="AK18" s="66">
        <v>9952.4971740764631</v>
      </c>
      <c r="AL18" s="66">
        <v>9974.9887217981341</v>
      </c>
      <c r="AM18" s="66">
        <v>9997.4296696700985</v>
      </c>
      <c r="AN18" s="66">
        <v>10019.820357671089</v>
      </c>
      <c r="AO18" s="66">
        <v>10042.161121989629</v>
      </c>
      <c r="AP18" s="66">
        <v>10064.452295082927</v>
      </c>
      <c r="AQ18" s="66">
        <v>10086.694205734602</v>
      </c>
      <c r="AR18" s="66">
        <v>10108.887179111258</v>
      </c>
      <c r="AS18" s="66">
        <v>10131.031536817956</v>
      </c>
      <c r="AT18" s="66">
        <v>10153.127596952576</v>
      </c>
    </row>
    <row r="19" spans="2:46" x14ac:dyDescent="0.25">
      <c r="F19" s="33" t="s">
        <v>22</v>
      </c>
      <c r="G19" s="2">
        <f t="shared" si="2"/>
        <v>440</v>
      </c>
      <c r="H19" s="6">
        <f t="shared" si="0"/>
        <v>880</v>
      </c>
      <c r="I19" s="7">
        <f t="shared" si="1"/>
        <v>10086</v>
      </c>
      <c r="X19" s="71"/>
      <c r="Y19" s="20">
        <v>84</v>
      </c>
      <c r="Z19" s="66">
        <v>9759.9180324426907</v>
      </c>
      <c r="AA19" s="66">
        <v>9783.1283340248592</v>
      </c>
      <c r="AB19" s="66">
        <v>9806.2836997508894</v>
      </c>
      <c r="AC19" s="66">
        <v>9829.3845178627525</v>
      </c>
      <c r="AD19" s="66">
        <v>9852.4311720508849</v>
      </c>
      <c r="AE19" s="66">
        <v>9875.4240415285458</v>
      </c>
      <c r="AF19" s="66">
        <v>9898.3635011046135</v>
      </c>
      <c r="AG19" s="66">
        <v>9921.2499212548828</v>
      </c>
      <c r="AH19" s="66">
        <v>9944.0836681918554</v>
      </c>
      <c r="AI19" s="66">
        <v>9966.8651039331307</v>
      </c>
      <c r="AJ19" s="66">
        <v>9989.5945863683573</v>
      </c>
      <c r="AK19" s="66">
        <v>10012.272469324833</v>
      </c>
      <c r="AL19" s="66">
        <v>10034.899102631774</v>
      </c>
      <c r="AM19" s="66">
        <v>10057.474832183274</v>
      </c>
      <c r="AN19" s="66">
        <v>10080</v>
      </c>
      <c r="AO19" s="66">
        <v>10102.474944289643</v>
      </c>
      <c r="AP19" s="66">
        <v>10124.899999506168</v>
      </c>
      <c r="AQ19" s="66">
        <v>10147.275496407892</v>
      </c>
      <c r="AR19" s="66">
        <v>10169.601762114384</v>
      </c>
      <c r="AS19" s="66">
        <v>10191.879120162286</v>
      </c>
      <c r="AT19" s="66">
        <v>10214.107890559997</v>
      </c>
    </row>
    <row r="20" spans="2:46" x14ac:dyDescent="0.25">
      <c r="B20" s="33" t="s">
        <v>23</v>
      </c>
      <c r="F20" s="33" t="s">
        <v>22</v>
      </c>
      <c r="G20" s="2">
        <f t="shared" si="2"/>
        <v>460</v>
      </c>
      <c r="H20" s="6">
        <f t="shared" si="0"/>
        <v>920</v>
      </c>
      <c r="I20" s="7">
        <f t="shared" si="1"/>
        <v>10210.95652173913</v>
      </c>
      <c r="N20" s="33" t="s">
        <v>22</v>
      </c>
      <c r="X20" s="71"/>
      <c r="Y20" s="20">
        <v>85</v>
      </c>
      <c r="Z20" s="66">
        <v>9817.8409031721421</v>
      </c>
      <c r="AA20" s="66">
        <v>9841.1889525605584</v>
      </c>
      <c r="AB20" s="66">
        <v>9864.4817400611573</v>
      </c>
      <c r="AC20" s="66">
        <v>9887.7196562200334</v>
      </c>
      <c r="AD20" s="66">
        <v>9910.9030870047354</v>
      </c>
      <c r="AE20" s="66">
        <v>9934.0324138790675</v>
      </c>
      <c r="AF20" s="66">
        <v>9957.1080138763191</v>
      </c>
      <c r="AG20" s="66">
        <v>9980.1302596709629</v>
      </c>
      <c r="AH20" s="66">
        <v>10003.099519648898</v>
      </c>
      <c r="AI20" s="66">
        <v>10026.016157976208</v>
      </c>
      <c r="AJ20" s="66">
        <v>10048.880534666536</v>
      </c>
      <c r="AK20" s="66">
        <v>10071.693005647065</v>
      </c>
      <c r="AL20" s="66">
        <v>10094.453922823166</v>
      </c>
      <c r="AM20" s="66">
        <v>10117.163634141734</v>
      </c>
      <c r="AN20" s="66">
        <v>10139.822483653252</v>
      </c>
      <c r="AO20" s="66">
        <v>10162.430811572593</v>
      </c>
      <c r="AP20" s="66">
        <v>10184.988954338634</v>
      </c>
      <c r="AQ20" s="66">
        <v>10207.497244672662</v>
      </c>
      <c r="AR20" s="66">
        <v>10229.95601163563</v>
      </c>
      <c r="AS20" s="66">
        <v>10252.365580684294</v>
      </c>
      <c r="AT20" s="66">
        <v>10274.726273726224</v>
      </c>
    </row>
    <row r="21" spans="2:46" x14ac:dyDescent="0.25">
      <c r="B21" s="33" t="s">
        <v>24</v>
      </c>
      <c r="F21" s="33" t="s">
        <v>22</v>
      </c>
      <c r="G21" s="2">
        <f t="shared" si="2"/>
        <v>480</v>
      </c>
      <c r="H21" s="6">
        <f t="shared" si="0"/>
        <v>960</v>
      </c>
      <c r="I21" s="7">
        <f t="shared" si="1"/>
        <v>10349.5</v>
      </c>
      <c r="X21" s="71"/>
      <c r="Y21" s="20">
        <v>86</v>
      </c>
      <c r="Z21" s="66">
        <v>9875.4240415285458</v>
      </c>
      <c r="AA21" s="66">
        <v>9898.909030797282</v>
      </c>
      <c r="AB21" s="66">
        <v>9922.3384340587781</v>
      </c>
      <c r="AC21" s="66">
        <v>9945.7126441497385</v>
      </c>
      <c r="AD21" s="67">
        <v>9969.0320493014769</v>
      </c>
      <c r="AE21" s="66">
        <v>9992.2970332151344</v>
      </c>
      <c r="AF21" s="66">
        <v>10015.507975135359</v>
      </c>
      <c r="AG21" s="66">
        <v>10038.665249922422</v>
      </c>
      <c r="AH21" s="66">
        <v>10061.769228122856</v>
      </c>
      <c r="AI21" s="66">
        <v>10084.820276038636</v>
      </c>
      <c r="AJ21" s="66">
        <v>10107.818755794942</v>
      </c>
      <c r="AK21" s="66">
        <v>10130.765025406521</v>
      </c>
      <c r="AL21" s="66">
        <v>10153.659438842726</v>
      </c>
      <c r="AM21" s="66">
        <v>10176.502346091214</v>
      </c>
      <c r="AN21" s="66">
        <v>10199.294093220373</v>
      </c>
      <c r="AO21" s="66">
        <v>10222.035022440494</v>
      </c>
      <c r="AP21" s="66">
        <v>10244.725472163711</v>
      </c>
      <c r="AQ21" s="66">
        <v>10267.36577706278</v>
      </c>
      <c r="AR21" s="66">
        <v>10289.956268128646</v>
      </c>
      <c r="AS21" s="66">
        <v>10312.497272726912</v>
      </c>
      <c r="AT21" s="66">
        <v>10334.989114653192</v>
      </c>
    </row>
    <row r="22" spans="2:46" x14ac:dyDescent="0.25">
      <c r="B22" s="33" t="s">
        <v>25</v>
      </c>
      <c r="F22" s="33" t="s">
        <v>22</v>
      </c>
      <c r="G22" s="2">
        <f t="shared" si="2"/>
        <v>500</v>
      </c>
      <c r="H22" s="6">
        <f t="shared" si="0"/>
        <v>1000</v>
      </c>
      <c r="I22" s="7">
        <f t="shared" si="1"/>
        <v>10500</v>
      </c>
      <c r="X22" s="71"/>
      <c r="Y22" s="20">
        <v>87</v>
      </c>
      <c r="Z22" s="66">
        <v>9932.6733561514047</v>
      </c>
      <c r="AA22" s="66">
        <v>9956.2944914260152</v>
      </c>
      <c r="AB22" s="66">
        <v>9979.8597184529608</v>
      </c>
      <c r="AC22" s="66">
        <v>10003.369432346284</v>
      </c>
      <c r="AD22" s="66">
        <v>10026.824023587928</v>
      </c>
      <c r="AE22" s="66">
        <v>10050.223878103412</v>
      </c>
      <c r="AF22" s="66">
        <v>10073.56937733592</v>
      </c>
      <c r="AG22" s="66">
        <v>10096.860898318842</v>
      </c>
      <c r="AH22" s="66">
        <v>10120.09881374683</v>
      </c>
      <c r="AI22" s="66">
        <v>10143.283492045364</v>
      </c>
      <c r="AJ22" s="66">
        <v>10166.415297438916</v>
      </c>
      <c r="AK22" s="66">
        <v>10189.494590017701</v>
      </c>
      <c r="AL22" s="66">
        <v>10212.521725803084</v>
      </c>
      <c r="AM22" s="66">
        <v>10235.497056811653</v>
      </c>
      <c r="AN22" s="66">
        <v>10258.420931118006</v>
      </c>
      <c r="AO22" s="66">
        <v>10281.293692916275</v>
      </c>
      <c r="AP22" s="66">
        <v>10304.115682580432</v>
      </c>
      <c r="AQ22" s="66">
        <v>10326.887236723367</v>
      </c>
      <c r="AR22" s="66">
        <v>10349.608688254835</v>
      </c>
      <c r="AS22" s="66">
        <v>10372.28036643823</v>
      </c>
      <c r="AT22" s="66">
        <v>10394.902596946256</v>
      </c>
    </row>
    <row r="23" spans="2:46" x14ac:dyDescent="0.25">
      <c r="B23" s="34" t="s">
        <v>26</v>
      </c>
      <c r="F23" s="33" t="s">
        <v>22</v>
      </c>
      <c r="G23" s="2">
        <f t="shared" si="2"/>
        <v>520</v>
      </c>
      <c r="H23" s="6">
        <f t="shared" si="0"/>
        <v>1040</v>
      </c>
      <c r="I23" s="7">
        <f t="shared" si="1"/>
        <v>10661.076923076924</v>
      </c>
      <c r="X23" s="71"/>
      <c r="Y23" s="20">
        <v>88</v>
      </c>
      <c r="Z23" s="66">
        <v>9989.5945863683573</v>
      </c>
      <c r="AA23" s="66">
        <v>10013.351087423231</v>
      </c>
      <c r="AB23" s="66">
        <v>10037.051359836712</v>
      </c>
      <c r="AC23" s="66">
        <v>10060.695800987127</v>
      </c>
      <c r="AD23" s="66">
        <v>10084.284803594155</v>
      </c>
      <c r="AE23" s="66">
        <v>10107.818755794942</v>
      </c>
      <c r="AF23" s="66">
        <v>10131.298041218608</v>
      </c>
      <c r="AG23" s="66">
        <v>10154.723039059214</v>
      </c>
      <c r="AH23" s="66">
        <v>10178.09412414721</v>
      </c>
      <c r="AI23" s="66">
        <v>10201.411667019423</v>
      </c>
      <c r="AJ23" s="66">
        <v>10224.67603398758</v>
      </c>
      <c r="AK23" s="66">
        <v>10247.88758720547</v>
      </c>
      <c r="AL23" s="66">
        <v>10271.046684734716</v>
      </c>
      <c r="AM23" s="66">
        <v>10294.153680609203</v>
      </c>
      <c r="AN23" s="66">
        <v>10317.208924898245</v>
      </c>
      <c r="AO23" s="66">
        <v>10340.212763768452</v>
      </c>
      <c r="AP23" s="66">
        <v>10363.165539544372</v>
      </c>
      <c r="AQ23" s="66">
        <v>10386.067590767932</v>
      </c>
      <c r="AR23" s="66">
        <v>10408.919252256692</v>
      </c>
      <c r="AS23" s="66">
        <v>10431.720855160955</v>
      </c>
      <c r="AT23" s="66">
        <v>10454.472727019762</v>
      </c>
    </row>
    <row r="24" spans="2:46" x14ac:dyDescent="0.25">
      <c r="B24" s="35" t="s">
        <v>27</v>
      </c>
      <c r="F24" s="33" t="s">
        <v>22</v>
      </c>
      <c r="G24" s="2">
        <f t="shared" si="2"/>
        <v>540</v>
      </c>
      <c r="H24" s="6">
        <f t="shared" si="0"/>
        <v>1080</v>
      </c>
      <c r="I24" s="7">
        <f t="shared" si="1"/>
        <v>10831.555555555555</v>
      </c>
      <c r="X24" s="71"/>
      <c r="Y24" s="20">
        <v>89</v>
      </c>
      <c r="Z24" s="66">
        <v>10046.193308910595</v>
      </c>
      <c r="AA24" s="66">
        <v>10070.084408782282</v>
      </c>
      <c r="AB24" s="66">
        <v>10093.918961434156</v>
      </c>
      <c r="AC24" s="66">
        <v>10117.697366495995</v>
      </c>
      <c r="AD24" s="66">
        <v>10141.420018912539</v>
      </c>
      <c r="AE24" s="66">
        <v>10165.087309020026</v>
      </c>
      <c r="AF24" s="66">
        <v>10188.699622621132</v>
      </c>
      <c r="AG24" s="66">
        <v>10212.257341058341</v>
      </c>
      <c r="AH24" s="66">
        <v>10235.76084128581</v>
      </c>
      <c r="AI24" s="66">
        <v>10259.210495939733</v>
      </c>
      <c r="AJ24" s="66">
        <v>10282.606673407283</v>
      </c>
      <c r="AK24" s="66">
        <v>10305.949737894125</v>
      </c>
      <c r="AL24" s="66">
        <v>10329.240049490572</v>
      </c>
      <c r="AM24" s="66">
        <v>10352.477964236388</v>
      </c>
      <c r="AN24" s="66">
        <v>10375.663834184297</v>
      </c>
      <c r="AO24" s="66">
        <v>10398.798007462208</v>
      </c>
      <c r="AP24" s="66">
        <v>10421.880828334202</v>
      </c>
      <c r="AQ24" s="66">
        <v>10444.912637260304</v>
      </c>
      <c r="AR24" s="66">
        <v>10467.893770955074</v>
      </c>
      <c r="AS24" s="66">
        <v>10490.824562445032</v>
      </c>
      <c r="AT24" s="66">
        <v>10513.705341124984</v>
      </c>
    </row>
    <row r="25" spans="2:46" x14ac:dyDescent="0.25">
      <c r="G25" s="2">
        <f t="shared" si="2"/>
        <v>560</v>
      </c>
      <c r="H25" s="6">
        <f t="shared" si="0"/>
        <v>1120</v>
      </c>
      <c r="I25" s="7">
        <f t="shared" si="1"/>
        <v>11010.428571428571</v>
      </c>
      <c r="X25" s="71"/>
      <c r="Y25" s="20">
        <v>90</v>
      </c>
      <c r="Z25" s="66">
        <v>10102.474944289643</v>
      </c>
      <c r="AA25" s="66">
        <v>10126.499888905346</v>
      </c>
      <c r="AB25" s="66">
        <v>10150.467969507612</v>
      </c>
      <c r="AC25" s="66">
        <v>10174.379587965057</v>
      </c>
      <c r="AD25" s="66">
        <v>10198.235141435012</v>
      </c>
      <c r="AE25" s="66">
        <v>10222.035022440494</v>
      </c>
      <c r="AF25" s="66">
        <v>10245.779618945548</v>
      </c>
      <c r="AG25" s="66">
        <v>10269.469314429056</v>
      </c>
      <c r="AH25" s="66">
        <v>10293.104487956974</v>
      </c>
      <c r="AI25" s="66">
        <v>10316.685514253113</v>
      </c>
      <c r="AJ25" s="66">
        <v>10340.212763768452</v>
      </c>
      <c r="AK25" s="66">
        <v>10363.686602749043</v>
      </c>
      <c r="AL25" s="66">
        <v>10387.107393302525</v>
      </c>
      <c r="AM25" s="66">
        <v>10410.475493463302</v>
      </c>
      <c r="AN25" s="66">
        <v>10433.791257256395</v>
      </c>
      <c r="AO25" s="66">
        <v>10457.055034760026</v>
      </c>
      <c r="AP25" s="66">
        <v>10480.267172166938</v>
      </c>
      <c r="AQ25" s="66">
        <v>10503.428011844513</v>
      </c>
      <c r="AR25" s="66">
        <v>10526.537892393681</v>
      </c>
      <c r="AS25" s="66">
        <v>10549.597148706674</v>
      </c>
      <c r="AT25" s="66">
        <v>10572.606112023657</v>
      </c>
    </row>
    <row r="26" spans="2:46" x14ac:dyDescent="0.25">
      <c r="B26" s="33" t="s">
        <v>28</v>
      </c>
      <c r="G26" s="2">
        <f t="shared" si="2"/>
        <v>580</v>
      </c>
      <c r="H26" s="6">
        <f t="shared" si="0"/>
        <v>1160</v>
      </c>
      <c r="I26" s="7">
        <f t="shared" si="1"/>
        <v>11196.827586206897</v>
      </c>
      <c r="Y26" s="20" t="s">
        <v>22</v>
      </c>
    </row>
    <row r="27" spans="2:46" ht="18" x14ac:dyDescent="0.25">
      <c r="B27" s="33" t="s">
        <v>29</v>
      </c>
      <c r="G27" s="2">
        <f t="shared" si="2"/>
        <v>600</v>
      </c>
      <c r="H27" s="6">
        <f t="shared" si="0"/>
        <v>1200</v>
      </c>
      <c r="I27" s="7">
        <f t="shared" si="1"/>
        <v>11390</v>
      </c>
      <c r="Y27" s="36" t="s">
        <v>22</v>
      </c>
      <c r="Z27" s="72" t="s">
        <v>30</v>
      </c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</row>
    <row r="28" spans="2:46" x14ac:dyDescent="0.25">
      <c r="B28" s="33" t="s">
        <v>31</v>
      </c>
      <c r="C28" s="35" t="s">
        <v>32</v>
      </c>
      <c r="G28" s="2">
        <f t="shared" si="2"/>
        <v>620</v>
      </c>
      <c r="H28" s="6">
        <f t="shared" si="0"/>
        <v>1240</v>
      </c>
      <c r="I28" s="7">
        <f t="shared" si="1"/>
        <v>11589.290322580646</v>
      </c>
      <c r="Y28" s="36" t="s">
        <v>22</v>
      </c>
    </row>
    <row r="29" spans="2:46" x14ac:dyDescent="0.25">
      <c r="B29" s="35" t="s">
        <v>33</v>
      </c>
      <c r="C29" s="35">
        <f>ROUNDUP(SQRT(1650000/14.4),0)</f>
        <v>339</v>
      </c>
      <c r="G29" s="2">
        <f t="shared" si="2"/>
        <v>640</v>
      </c>
      <c r="H29" s="6">
        <f t="shared" si="0"/>
        <v>1280</v>
      </c>
      <c r="I29" s="7">
        <f t="shared" si="1"/>
        <v>11794.125</v>
      </c>
      <c r="Y29" s="36" t="s">
        <v>22</v>
      </c>
    </row>
    <row r="30" spans="2:46" x14ac:dyDescent="0.25">
      <c r="B30" s="35" t="s">
        <v>34</v>
      </c>
      <c r="C30" s="37">
        <f>C4*C5*C29+C6*C3/(2*C29)</f>
        <v>9748.8566371681409</v>
      </c>
      <c r="G30" s="2">
        <f t="shared" si="2"/>
        <v>660</v>
      </c>
      <c r="H30" s="6">
        <f t="shared" si="0"/>
        <v>1320</v>
      </c>
      <c r="I30" s="7">
        <f t="shared" si="1"/>
        <v>12004</v>
      </c>
      <c r="Y30" s="36" t="s">
        <v>22</v>
      </c>
    </row>
    <row r="31" spans="2:46" x14ac:dyDescent="0.25">
      <c r="G31" s="2">
        <f t="shared" si="2"/>
        <v>680</v>
      </c>
      <c r="H31" s="6">
        <f t="shared" si="0"/>
        <v>1360</v>
      </c>
      <c r="I31" s="7">
        <f t="shared" si="1"/>
        <v>12218.470588235294</v>
      </c>
      <c r="Y31" s="36" t="s">
        <v>22</v>
      </c>
    </row>
    <row r="32" spans="2:46" x14ac:dyDescent="0.25">
      <c r="C32" s="38" t="s">
        <v>35</v>
      </c>
      <c r="G32" s="2">
        <f t="shared" si="2"/>
        <v>700</v>
      </c>
      <c r="H32" s="6">
        <f t="shared" si="0"/>
        <v>1400</v>
      </c>
      <c r="I32" s="7">
        <f t="shared" si="1"/>
        <v>12437.142857142857</v>
      </c>
      <c r="J32" s="33" t="s">
        <v>22</v>
      </c>
      <c r="Y32" s="36" t="s">
        <v>22</v>
      </c>
    </row>
    <row r="33" spans="3:25" x14ac:dyDescent="0.25">
      <c r="C33" s="39" t="s">
        <v>36</v>
      </c>
      <c r="G33" s="2">
        <f t="shared" si="2"/>
        <v>720</v>
      </c>
      <c r="H33" s="6">
        <f t="shared" si="0"/>
        <v>1440</v>
      </c>
      <c r="I33" s="7">
        <f t="shared" si="1"/>
        <v>12659.666666666666</v>
      </c>
      <c r="Y33" s="36" t="s">
        <v>22</v>
      </c>
    </row>
    <row r="34" spans="3:25" x14ac:dyDescent="0.25">
      <c r="C34" s="39" t="s">
        <v>37</v>
      </c>
      <c r="G34" s="2">
        <f t="shared" si="2"/>
        <v>740</v>
      </c>
      <c r="H34" s="6">
        <f t="shared" si="0"/>
        <v>1480</v>
      </c>
      <c r="I34" s="7">
        <f t="shared" si="1"/>
        <v>12885.72972972973</v>
      </c>
      <c r="Y34" s="36" t="s">
        <v>22</v>
      </c>
    </row>
    <row r="35" spans="3:25" x14ac:dyDescent="0.25">
      <c r="G35" s="2">
        <f t="shared" si="2"/>
        <v>760</v>
      </c>
      <c r="H35" s="6">
        <f t="shared" si="0"/>
        <v>1520</v>
      </c>
      <c r="I35" s="7">
        <f t="shared" si="1"/>
        <v>13115.052631578947</v>
      </c>
      <c r="Y35" s="36" t="s">
        <v>22</v>
      </c>
    </row>
    <row r="36" spans="3:25" x14ac:dyDescent="0.25">
      <c r="G36" s="2">
        <f t="shared" si="2"/>
        <v>780</v>
      </c>
      <c r="H36" s="6">
        <f t="shared" si="0"/>
        <v>1560</v>
      </c>
      <c r="I36" s="7">
        <f t="shared" si="1"/>
        <v>13347.384615384615</v>
      </c>
      <c r="Y36" s="36" t="s">
        <v>22</v>
      </c>
    </row>
    <row r="37" spans="3:25" x14ac:dyDescent="0.25">
      <c r="C37" s="40" t="s">
        <v>22</v>
      </c>
      <c r="G37" s="2">
        <f t="shared" si="2"/>
        <v>800</v>
      </c>
      <c r="H37" s="6">
        <f t="shared" si="0"/>
        <v>1600</v>
      </c>
      <c r="I37" s="7">
        <f t="shared" si="1"/>
        <v>13582.5</v>
      </c>
      <c r="Y37" s="36" t="s">
        <v>22</v>
      </c>
    </row>
    <row r="38" spans="3:25" x14ac:dyDescent="0.25">
      <c r="G38" s="2">
        <f t="shared" si="2"/>
        <v>820</v>
      </c>
      <c r="H38" s="6">
        <f t="shared" si="0"/>
        <v>1640</v>
      </c>
      <c r="I38" s="7">
        <f t="shared" si="1"/>
        <v>13820.195121951219</v>
      </c>
    </row>
    <row r="39" spans="3:25" x14ac:dyDescent="0.25">
      <c r="C39" s="40" t="s">
        <v>22</v>
      </c>
      <c r="G39" s="2">
        <f t="shared" si="2"/>
        <v>840</v>
      </c>
      <c r="H39" s="6">
        <f t="shared" si="0"/>
        <v>1680</v>
      </c>
      <c r="I39" s="7">
        <f t="shared" si="1"/>
        <v>14060.285714285714</v>
      </c>
    </row>
    <row r="40" spans="3:25" x14ac:dyDescent="0.25">
      <c r="G40" s="2">
        <f t="shared" si="2"/>
        <v>860</v>
      </c>
      <c r="H40" s="6">
        <f t="shared" si="0"/>
        <v>1720</v>
      </c>
      <c r="I40" s="7">
        <f t="shared" si="1"/>
        <v>14302.60465116279</v>
      </c>
    </row>
    <row r="41" spans="3:25" x14ac:dyDescent="0.25">
      <c r="G41" s="2">
        <f t="shared" si="2"/>
        <v>880</v>
      </c>
      <c r="H41" s="6">
        <f t="shared" si="0"/>
        <v>1760</v>
      </c>
      <c r="I41" s="7">
        <f t="shared" si="1"/>
        <v>14547</v>
      </c>
    </row>
    <row r="42" spans="3:25" x14ac:dyDescent="0.25">
      <c r="G42" s="2">
        <f t="shared" si="2"/>
        <v>900</v>
      </c>
      <c r="H42" s="6">
        <f t="shared" si="0"/>
        <v>1800</v>
      </c>
      <c r="I42" s="7">
        <f t="shared" si="1"/>
        <v>14793.333333333334</v>
      </c>
    </row>
    <row r="43" spans="3:25" x14ac:dyDescent="0.25">
      <c r="G43" s="2">
        <f t="shared" si="2"/>
        <v>920</v>
      </c>
      <c r="H43" s="6">
        <f t="shared" si="0"/>
        <v>1840</v>
      </c>
      <c r="I43" s="7">
        <f t="shared" si="1"/>
        <v>15041.478260869566</v>
      </c>
    </row>
    <row r="44" spans="3:25" x14ac:dyDescent="0.25">
      <c r="G44" s="2">
        <f t="shared" si="2"/>
        <v>940</v>
      </c>
      <c r="H44" s="6">
        <f t="shared" si="0"/>
        <v>1880</v>
      </c>
      <c r="I44" s="7">
        <f t="shared" si="1"/>
        <v>15291.319148936171</v>
      </c>
    </row>
    <row r="45" spans="3:25" x14ac:dyDescent="0.25">
      <c r="G45" s="2">
        <f t="shared" si="2"/>
        <v>960</v>
      </c>
      <c r="H45" s="6">
        <f t="shared" si="0"/>
        <v>1920</v>
      </c>
      <c r="I45" s="7">
        <f t="shared" si="1"/>
        <v>15542.75</v>
      </c>
    </row>
    <row r="46" spans="3:25" x14ac:dyDescent="0.25">
      <c r="G46" s="2">
        <f t="shared" si="2"/>
        <v>980</v>
      </c>
      <c r="H46" s="6">
        <f t="shared" si="0"/>
        <v>1960</v>
      </c>
      <c r="I46" s="7">
        <f t="shared" si="1"/>
        <v>15795.673469387755</v>
      </c>
    </row>
    <row r="47" spans="3:25" x14ac:dyDescent="0.25">
      <c r="G47" s="2">
        <f t="shared" si="2"/>
        <v>1000</v>
      </c>
      <c r="H47" s="6">
        <f t="shared" si="0"/>
        <v>2000</v>
      </c>
      <c r="I47" s="7">
        <f t="shared" si="1"/>
        <v>16050</v>
      </c>
    </row>
    <row r="48" spans="3:25" x14ac:dyDescent="0.25">
      <c r="G48"/>
      <c r="H48"/>
      <c r="I48"/>
    </row>
    <row r="49" spans="7:9" x14ac:dyDescent="0.25">
      <c r="G49"/>
      <c r="H49"/>
      <c r="I49"/>
    </row>
    <row r="50" spans="7:9" x14ac:dyDescent="0.25">
      <c r="G50"/>
      <c r="H50"/>
      <c r="I50"/>
    </row>
    <row r="51" spans="7:9" x14ac:dyDescent="0.25">
      <c r="G51"/>
      <c r="H51"/>
      <c r="I51"/>
    </row>
    <row r="52" spans="7:9" x14ac:dyDescent="0.25">
      <c r="G52"/>
      <c r="H52"/>
      <c r="I52"/>
    </row>
    <row r="53" spans="7:9" x14ac:dyDescent="0.25">
      <c r="G53"/>
      <c r="H53"/>
      <c r="I53"/>
    </row>
    <row r="54" spans="7:9" x14ac:dyDescent="0.25">
      <c r="G54"/>
      <c r="H54"/>
      <c r="I54"/>
    </row>
    <row r="55" spans="7:9" x14ac:dyDescent="0.25">
      <c r="G55"/>
      <c r="H55"/>
      <c r="I55"/>
    </row>
    <row r="56" spans="7:9" x14ac:dyDescent="0.25">
      <c r="G56"/>
      <c r="H56"/>
      <c r="I56"/>
    </row>
    <row r="57" spans="7:9" x14ac:dyDescent="0.25">
      <c r="G57"/>
      <c r="H57"/>
      <c r="I57"/>
    </row>
    <row r="58" spans="7:9" x14ac:dyDescent="0.25">
      <c r="G58"/>
      <c r="H58"/>
      <c r="I58"/>
    </row>
    <row r="59" spans="7:9" x14ac:dyDescent="0.25">
      <c r="G59"/>
      <c r="H59"/>
      <c r="I59"/>
    </row>
    <row r="60" spans="7:9" x14ac:dyDescent="0.25">
      <c r="G60"/>
      <c r="H60"/>
      <c r="I60"/>
    </row>
    <row r="61" spans="7:9" x14ac:dyDescent="0.25">
      <c r="G61"/>
      <c r="H61"/>
      <c r="I61"/>
    </row>
    <row r="62" spans="7:9" x14ac:dyDescent="0.25">
      <c r="G62"/>
      <c r="H62"/>
      <c r="I62"/>
    </row>
    <row r="63" spans="7:9" x14ac:dyDescent="0.25">
      <c r="G63"/>
      <c r="H63"/>
      <c r="I63"/>
    </row>
    <row r="64" spans="7:9" x14ac:dyDescent="0.25">
      <c r="G64"/>
      <c r="H64"/>
      <c r="I64"/>
    </row>
    <row r="65" spans="7:9" x14ac:dyDescent="0.25">
      <c r="G65"/>
      <c r="H65"/>
      <c r="I65"/>
    </row>
    <row r="66" spans="7:9" x14ac:dyDescent="0.25">
      <c r="G66"/>
      <c r="H66"/>
      <c r="I66"/>
    </row>
    <row r="67" spans="7:9" x14ac:dyDescent="0.25">
      <c r="G67"/>
      <c r="H67"/>
      <c r="I67"/>
    </row>
    <row r="68" spans="7:9" x14ac:dyDescent="0.25">
      <c r="G68"/>
      <c r="H68"/>
      <c r="I68"/>
    </row>
    <row r="69" spans="7:9" x14ac:dyDescent="0.25">
      <c r="G69"/>
      <c r="H69"/>
      <c r="I69"/>
    </row>
    <row r="70" spans="7:9" x14ac:dyDescent="0.25">
      <c r="G70"/>
      <c r="H70"/>
      <c r="I70"/>
    </row>
    <row r="71" spans="7:9" x14ac:dyDescent="0.25">
      <c r="G71"/>
      <c r="H71"/>
      <c r="I71"/>
    </row>
    <row r="72" spans="7:9" x14ac:dyDescent="0.25">
      <c r="G72"/>
      <c r="H72"/>
      <c r="I72"/>
    </row>
    <row r="73" spans="7:9" x14ac:dyDescent="0.25">
      <c r="G73"/>
      <c r="H73"/>
      <c r="I73"/>
    </row>
    <row r="74" spans="7:9" x14ac:dyDescent="0.25">
      <c r="G74"/>
      <c r="H74"/>
      <c r="I74"/>
    </row>
    <row r="75" spans="7:9" x14ac:dyDescent="0.25">
      <c r="G75"/>
      <c r="H75"/>
      <c r="I75"/>
    </row>
    <row r="76" spans="7:9" x14ac:dyDescent="0.25">
      <c r="G76"/>
      <c r="H76"/>
      <c r="I76"/>
    </row>
    <row r="77" spans="7:9" x14ac:dyDescent="0.25">
      <c r="G77"/>
      <c r="H77"/>
      <c r="I77"/>
    </row>
    <row r="78" spans="7:9" x14ac:dyDescent="0.25">
      <c r="G78"/>
      <c r="H78"/>
      <c r="I78"/>
    </row>
    <row r="79" spans="7:9" x14ac:dyDescent="0.25">
      <c r="G79"/>
      <c r="H79"/>
      <c r="I79"/>
    </row>
    <row r="80" spans="7:9" x14ac:dyDescent="0.25">
      <c r="G80"/>
      <c r="H80"/>
      <c r="I80"/>
    </row>
    <row r="81" spans="7:9" x14ac:dyDescent="0.25">
      <c r="G81"/>
      <c r="H81"/>
      <c r="I81"/>
    </row>
    <row r="82" spans="7:9" x14ac:dyDescent="0.25">
      <c r="G82"/>
      <c r="H82"/>
      <c r="I82"/>
    </row>
    <row r="83" spans="7:9" x14ac:dyDescent="0.25">
      <c r="G83"/>
      <c r="H83"/>
      <c r="I83"/>
    </row>
    <row r="84" spans="7:9" x14ac:dyDescent="0.25">
      <c r="G84"/>
      <c r="H84"/>
      <c r="I84"/>
    </row>
    <row r="85" spans="7:9" x14ac:dyDescent="0.25">
      <c r="G85"/>
      <c r="H85"/>
      <c r="I85"/>
    </row>
    <row r="86" spans="7:9" x14ac:dyDescent="0.25">
      <c r="G86"/>
      <c r="H86"/>
      <c r="I86"/>
    </row>
    <row r="87" spans="7:9" x14ac:dyDescent="0.25">
      <c r="G87"/>
      <c r="H87"/>
      <c r="I87"/>
    </row>
    <row r="88" spans="7:9" x14ac:dyDescent="0.25">
      <c r="G88"/>
      <c r="H88"/>
      <c r="I88"/>
    </row>
    <row r="89" spans="7:9" x14ac:dyDescent="0.25">
      <c r="G89"/>
      <c r="H89"/>
      <c r="I89"/>
    </row>
    <row r="90" spans="7:9" x14ac:dyDescent="0.25">
      <c r="G90"/>
      <c r="H90"/>
      <c r="I90"/>
    </row>
    <row r="91" spans="7:9" x14ac:dyDescent="0.25">
      <c r="G91"/>
      <c r="H91"/>
      <c r="I91"/>
    </row>
    <row r="92" spans="7:9" x14ac:dyDescent="0.25">
      <c r="G92"/>
      <c r="H92"/>
      <c r="I92"/>
    </row>
    <row r="93" spans="7:9" x14ac:dyDescent="0.25">
      <c r="G93"/>
      <c r="H93"/>
      <c r="I93"/>
    </row>
    <row r="94" spans="7:9" x14ac:dyDescent="0.25">
      <c r="G94"/>
      <c r="H94"/>
      <c r="I94"/>
    </row>
    <row r="95" spans="7:9" x14ac:dyDescent="0.25">
      <c r="G95"/>
      <c r="H95"/>
      <c r="I95"/>
    </row>
    <row r="96" spans="7:9" x14ac:dyDescent="0.25">
      <c r="G96"/>
      <c r="H96"/>
      <c r="I96"/>
    </row>
    <row r="97" spans="7:9" x14ac:dyDescent="0.25">
      <c r="G97"/>
      <c r="H97"/>
      <c r="I97"/>
    </row>
    <row r="98" spans="7:9" x14ac:dyDescent="0.25">
      <c r="I98"/>
    </row>
    <row r="99" spans="7:9" x14ac:dyDescent="0.25">
      <c r="G99" s="32" t="s">
        <v>22</v>
      </c>
      <c r="I99"/>
    </row>
    <row r="100" spans="7:9" x14ac:dyDescent="0.25">
      <c r="G100" s="32" t="s">
        <v>22</v>
      </c>
    </row>
    <row r="101" spans="7:9" x14ac:dyDescent="0.25">
      <c r="G101" s="32" t="s">
        <v>22</v>
      </c>
    </row>
  </sheetData>
  <mergeCells count="3">
    <mergeCell ref="Z3:AT3"/>
    <mergeCell ref="X4:X25"/>
    <mergeCell ref="Z27:AT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F6" sqref="F6"/>
    </sheetView>
  </sheetViews>
  <sheetFormatPr defaultColWidth="8.85546875" defaultRowHeight="15" x14ac:dyDescent="0.25"/>
  <cols>
    <col min="1" max="1" width="23.42578125" customWidth="1"/>
    <col min="2" max="2" width="37.85546875" customWidth="1"/>
    <col min="3" max="3" width="12.7109375" style="2" customWidth="1"/>
    <col min="4" max="4" width="25.42578125" style="2" customWidth="1"/>
    <col min="5" max="5" width="8.28515625" style="2" customWidth="1"/>
    <col min="6" max="6" width="12.42578125" style="2" customWidth="1"/>
    <col min="7" max="7" width="14.42578125" style="2" customWidth="1"/>
    <col min="8" max="8" width="16.85546875" style="2" customWidth="1"/>
    <col min="9" max="9" width="16" style="2" customWidth="1"/>
    <col min="10" max="10" width="12.7109375" style="2" customWidth="1"/>
    <col min="11" max="11" width="14.140625" style="44" customWidth="1"/>
    <col min="12" max="12" width="18" style="2" customWidth="1"/>
    <col min="13" max="13" width="14.7109375" style="2" customWidth="1"/>
    <col min="14" max="14" width="24.140625" style="2" customWidth="1"/>
    <col min="15" max="15" width="8.85546875" style="2"/>
    <col min="16" max="16" width="22.42578125" style="2" customWidth="1"/>
    <col min="17" max="18" width="12.140625" style="2" customWidth="1"/>
    <col min="19" max="25" width="8.85546875" style="2"/>
  </cols>
  <sheetData>
    <row r="1" spans="1:19" ht="15.75" thickBot="1" x14ac:dyDescent="0.3">
      <c r="A1" s="1" t="s">
        <v>38</v>
      </c>
      <c r="B1" s="1" t="s">
        <v>39</v>
      </c>
      <c r="G1" s="1" t="s">
        <v>38</v>
      </c>
      <c r="H1" s="32"/>
      <c r="I1" s="32"/>
      <c r="J1" s="32" t="s">
        <v>40</v>
      </c>
      <c r="K1" s="41" t="s">
        <v>6</v>
      </c>
      <c r="L1" s="32" t="s">
        <v>41</v>
      </c>
      <c r="M1" s="32" t="s">
        <v>42</v>
      </c>
      <c r="N1" s="32" t="s">
        <v>43</v>
      </c>
      <c r="P1" s="32" t="s">
        <v>44</v>
      </c>
      <c r="Q1" s="42" t="s">
        <v>45</v>
      </c>
      <c r="R1" s="42" t="s">
        <v>46</v>
      </c>
      <c r="S1" s="42" t="s">
        <v>47</v>
      </c>
    </row>
    <row r="2" spans="1:19" ht="15.75" thickBot="1" x14ac:dyDescent="0.3">
      <c r="J2" s="46"/>
      <c r="K2" s="47"/>
      <c r="L2" s="48"/>
      <c r="M2" s="46"/>
      <c r="N2" s="46"/>
      <c r="Q2" s="51"/>
      <c r="R2" s="21"/>
      <c r="S2" s="52"/>
    </row>
    <row r="3" spans="1:19" ht="15.75" thickBot="1" x14ac:dyDescent="0.3">
      <c r="B3" s="8" t="s">
        <v>6</v>
      </c>
      <c r="C3" s="8"/>
      <c r="D3" s="9" t="s">
        <v>7</v>
      </c>
      <c r="E3" s="10"/>
      <c r="H3" s="35" t="s">
        <v>44</v>
      </c>
      <c r="I3" s="32"/>
      <c r="J3" s="46"/>
      <c r="K3" s="47"/>
      <c r="L3" s="48"/>
      <c r="M3" s="46"/>
      <c r="N3" s="46"/>
      <c r="Q3" s="51"/>
      <c r="R3" s="21"/>
      <c r="S3" s="52"/>
    </row>
    <row r="4" spans="1:19" ht="15.75" thickBot="1" x14ac:dyDescent="0.3">
      <c r="B4" s="14" t="s">
        <v>9</v>
      </c>
      <c r="C4" s="15"/>
      <c r="D4" s="16" t="s">
        <v>10</v>
      </c>
      <c r="E4" s="17"/>
      <c r="H4" s="32" t="s">
        <v>48</v>
      </c>
      <c r="I4" s="32"/>
      <c r="J4" s="46"/>
      <c r="K4" s="47"/>
      <c r="L4" s="48"/>
      <c r="M4" s="46"/>
      <c r="N4" s="46"/>
      <c r="Q4" s="51"/>
      <c r="R4" s="21"/>
      <c r="S4" s="52"/>
    </row>
    <row r="5" spans="1:19" ht="15.75" thickBot="1" x14ac:dyDescent="0.3">
      <c r="B5" s="14" t="s">
        <v>12</v>
      </c>
      <c r="C5" s="19"/>
      <c r="D5" s="16" t="s">
        <v>10</v>
      </c>
      <c r="E5" s="17"/>
      <c r="H5" s="32" t="s">
        <v>49</v>
      </c>
      <c r="I5" s="32"/>
      <c r="J5" s="46"/>
      <c r="K5" s="47"/>
      <c r="L5" s="48"/>
      <c r="M5" s="46"/>
      <c r="N5" s="46"/>
      <c r="Q5" s="51"/>
      <c r="R5" s="21"/>
      <c r="S5" s="52"/>
    </row>
    <row r="6" spans="1:19" ht="15.75" thickBot="1" x14ac:dyDescent="0.3">
      <c r="B6" s="14" t="s">
        <v>13</v>
      </c>
      <c r="C6" s="15"/>
      <c r="D6" s="16" t="s">
        <v>10</v>
      </c>
      <c r="E6" s="17"/>
      <c r="H6" s="32" t="s">
        <v>50</v>
      </c>
      <c r="I6" s="32"/>
      <c r="J6" s="46"/>
      <c r="K6" s="47"/>
      <c r="L6" s="48"/>
      <c r="M6" s="46"/>
      <c r="N6" s="46"/>
      <c r="Q6" s="51"/>
      <c r="R6" s="21"/>
      <c r="S6" s="52"/>
    </row>
    <row r="7" spans="1:19" ht="15.75" thickBot="1" x14ac:dyDescent="0.3">
      <c r="D7" s="2">
        <f>SQRT(110*C3/14.4)</f>
        <v>0</v>
      </c>
      <c r="I7" s="32"/>
      <c r="J7" s="46"/>
      <c r="K7" s="47"/>
      <c r="L7" s="48"/>
      <c r="M7" s="46"/>
      <c r="N7" s="46"/>
      <c r="Q7" s="51"/>
      <c r="R7" s="21"/>
      <c r="S7" s="52"/>
    </row>
    <row r="8" spans="1:19" ht="15.75" thickBot="1" x14ac:dyDescent="0.3">
      <c r="B8" s="22" t="s">
        <v>14</v>
      </c>
      <c r="C8" s="23"/>
      <c r="D8" s="16" t="s">
        <v>15</v>
      </c>
      <c r="E8" s="17"/>
      <c r="H8" s="32" t="s">
        <v>51</v>
      </c>
      <c r="I8" s="32"/>
      <c r="J8" s="46"/>
      <c r="K8" s="47"/>
      <c r="L8" s="48"/>
      <c r="M8" s="46"/>
      <c r="N8" s="46"/>
    </row>
    <row r="9" spans="1:19" ht="15.75" thickBot="1" x14ac:dyDescent="0.3">
      <c r="B9" s="22" t="s">
        <v>3</v>
      </c>
      <c r="C9" s="23"/>
      <c r="D9" s="16" t="s">
        <v>15</v>
      </c>
      <c r="E9" s="17"/>
      <c r="H9" s="32" t="s">
        <v>52</v>
      </c>
      <c r="I9" s="32"/>
      <c r="J9" s="46"/>
      <c r="K9" s="47"/>
      <c r="L9" s="48"/>
      <c r="M9" s="46"/>
      <c r="N9" s="46"/>
      <c r="P9" s="32" t="s">
        <v>53</v>
      </c>
    </row>
    <row r="10" spans="1:19" ht="15.75" thickBot="1" x14ac:dyDescent="0.3">
      <c r="B10" s="14" t="s">
        <v>16</v>
      </c>
      <c r="C10" s="24"/>
      <c r="D10" s="16" t="s">
        <v>15</v>
      </c>
      <c r="E10" s="17"/>
      <c r="H10" s="32" t="s">
        <v>54</v>
      </c>
      <c r="I10" s="32"/>
      <c r="J10" s="46"/>
      <c r="K10" s="47"/>
      <c r="L10" s="48"/>
      <c r="M10" s="46"/>
      <c r="N10" s="46"/>
      <c r="Q10" s="42" t="s">
        <v>45</v>
      </c>
      <c r="R10" s="42" t="s">
        <v>46</v>
      </c>
      <c r="S10" s="42" t="s">
        <v>47</v>
      </c>
    </row>
    <row r="11" spans="1:19" ht="15.75" thickBot="1" x14ac:dyDescent="0.3">
      <c r="H11" s="32"/>
      <c r="I11" s="32"/>
      <c r="J11" s="46"/>
      <c r="K11" s="47"/>
      <c r="L11" s="48"/>
      <c r="M11" s="46"/>
      <c r="N11" s="46"/>
      <c r="Q11" s="51"/>
      <c r="R11" s="21"/>
      <c r="S11" s="52"/>
    </row>
    <row r="12" spans="1:19" ht="15.75" thickBot="1" x14ac:dyDescent="0.3">
      <c r="H12" s="32" t="s">
        <v>55</v>
      </c>
      <c r="I12" s="32"/>
      <c r="J12" s="46"/>
      <c r="K12" s="47"/>
      <c r="L12" s="48"/>
      <c r="M12" s="46"/>
      <c r="N12" s="46"/>
      <c r="Q12" s="51"/>
      <c r="R12" s="21"/>
      <c r="S12" s="52"/>
    </row>
    <row r="13" spans="1:19" ht="15.75" thickBot="1" x14ac:dyDescent="0.3">
      <c r="B13" s="8" t="s">
        <v>17</v>
      </c>
      <c r="C13" s="25"/>
      <c r="I13" s="32"/>
      <c r="J13" s="46"/>
      <c r="K13" s="47"/>
      <c r="L13" s="48"/>
      <c r="M13" s="46"/>
      <c r="N13" s="46"/>
      <c r="Q13" s="51"/>
      <c r="R13" s="21"/>
      <c r="S13" s="52"/>
    </row>
    <row r="14" spans="1:19" ht="15.75" thickBot="1" x14ac:dyDescent="0.3">
      <c r="B14" s="26" t="s">
        <v>18</v>
      </c>
      <c r="C14" s="27"/>
      <c r="H14" s="32" t="s">
        <v>22</v>
      </c>
      <c r="J14" s="46"/>
      <c r="K14" s="47"/>
      <c r="L14" s="48"/>
      <c r="M14" s="46"/>
      <c r="N14" s="46"/>
      <c r="Q14" s="51"/>
      <c r="R14" s="21"/>
      <c r="S14" s="52"/>
    </row>
    <row r="15" spans="1:19" ht="15.75" thickBot="1" x14ac:dyDescent="0.3">
      <c r="B15" s="28" t="s">
        <v>19</v>
      </c>
      <c r="C15" s="29"/>
      <c r="H15" s="32" t="s">
        <v>22</v>
      </c>
      <c r="J15" s="46"/>
      <c r="K15" s="47"/>
      <c r="L15" s="48"/>
      <c r="M15" s="46"/>
      <c r="N15" s="46"/>
      <c r="Q15" s="51"/>
      <c r="R15" s="21"/>
      <c r="S15" s="52"/>
    </row>
    <row r="16" spans="1:19" ht="15.75" thickBot="1" x14ac:dyDescent="0.3">
      <c r="B16" s="30" t="s">
        <v>20</v>
      </c>
      <c r="C16" s="31"/>
      <c r="D16" s="32" t="s">
        <v>21</v>
      </c>
      <c r="E16" s="32"/>
      <c r="J16" s="46"/>
      <c r="K16" s="47"/>
      <c r="L16" s="48"/>
      <c r="M16" s="46"/>
      <c r="N16" s="46"/>
      <c r="Q16" s="51"/>
      <c r="R16" s="21"/>
      <c r="S16" s="52"/>
    </row>
    <row r="17" spans="5:19" ht="15.75" thickBot="1" x14ac:dyDescent="0.3">
      <c r="J17" s="46"/>
      <c r="K17" s="47"/>
      <c r="L17" s="48"/>
      <c r="M17" s="46"/>
      <c r="N17" s="46"/>
    </row>
    <row r="18" spans="5:19" ht="15.75" thickBot="1" x14ac:dyDescent="0.3">
      <c r="F18" s="43"/>
      <c r="G18" s="73" t="s">
        <v>6</v>
      </c>
      <c r="H18" s="74"/>
      <c r="J18" s="46"/>
      <c r="K18" s="47"/>
      <c r="L18" s="48"/>
      <c r="M18" s="46"/>
      <c r="N18" s="46"/>
    </row>
    <row r="19" spans="5:19" ht="15.75" thickBot="1" x14ac:dyDescent="0.3">
      <c r="F19" s="43"/>
      <c r="G19" s="55" t="s">
        <v>56</v>
      </c>
      <c r="H19" s="56" t="s">
        <v>57</v>
      </c>
      <c r="J19" s="46"/>
      <c r="K19" s="47"/>
      <c r="L19" s="48"/>
      <c r="M19" s="46"/>
      <c r="N19" s="46"/>
      <c r="P19" s="32" t="s">
        <v>42</v>
      </c>
    </row>
    <row r="20" spans="5:19" ht="15.75" thickBot="1" x14ac:dyDescent="0.3">
      <c r="F20" s="57" t="s">
        <v>58</v>
      </c>
      <c r="G20" s="46"/>
      <c r="H20" s="58"/>
      <c r="J20" s="46"/>
      <c r="K20" s="47"/>
      <c r="L20" s="48"/>
      <c r="M20" s="46"/>
      <c r="N20" s="46"/>
      <c r="Q20" s="42" t="s">
        <v>45</v>
      </c>
      <c r="R20" s="42" t="s">
        <v>46</v>
      </c>
      <c r="S20" s="42" t="s">
        <v>47</v>
      </c>
    </row>
    <row r="21" spans="5:19" ht="15.75" thickBot="1" x14ac:dyDescent="0.3">
      <c r="E21" s="53"/>
      <c r="F21" s="57" t="s">
        <v>59</v>
      </c>
      <c r="G21" s="46"/>
      <c r="H21" s="58"/>
      <c r="J21" s="46"/>
      <c r="K21" s="47"/>
      <c r="L21" s="48"/>
      <c r="M21" s="46"/>
      <c r="N21" s="46"/>
      <c r="Q21" s="51"/>
      <c r="R21" s="21"/>
      <c r="S21" s="52"/>
    </row>
    <row r="22" spans="5:19" ht="15.75" thickBot="1" x14ac:dyDescent="0.3">
      <c r="E22" s="54"/>
      <c r="F22" s="57" t="s">
        <v>60</v>
      </c>
      <c r="G22" s="59"/>
      <c r="H22" s="59"/>
      <c r="J22" s="46"/>
      <c r="K22" s="47"/>
      <c r="L22" s="48"/>
      <c r="M22" s="46"/>
      <c r="N22" s="46"/>
      <c r="Q22" s="51"/>
      <c r="R22" s="21"/>
      <c r="S22" s="52"/>
    </row>
    <row r="23" spans="5:19" ht="15.75" thickBot="1" x14ac:dyDescent="0.3">
      <c r="E23" s="17"/>
      <c r="J23" s="46"/>
      <c r="K23" s="47"/>
      <c r="L23" s="48"/>
      <c r="M23" s="46"/>
      <c r="N23" s="46"/>
      <c r="Q23" s="51"/>
      <c r="R23" s="21"/>
      <c r="S23" s="52"/>
    </row>
    <row r="24" spans="5:19" ht="15.75" thickBot="1" x14ac:dyDescent="0.3">
      <c r="E24" s="45"/>
      <c r="F24" s="73" t="s">
        <v>61</v>
      </c>
      <c r="G24" s="74"/>
      <c r="J24" s="46"/>
      <c r="K24" s="47"/>
      <c r="L24" s="48"/>
      <c r="M24" s="46"/>
      <c r="N24" s="46"/>
      <c r="Q24" s="51"/>
      <c r="R24" s="21"/>
      <c r="S24" s="52"/>
    </row>
    <row r="25" spans="5:19" ht="15.75" thickBot="1" x14ac:dyDescent="0.3">
      <c r="F25" s="43"/>
      <c r="G25" s="55" t="s">
        <v>62</v>
      </c>
      <c r="J25" s="46"/>
      <c r="K25" s="47"/>
      <c r="L25" s="48"/>
      <c r="M25" s="46"/>
      <c r="N25" s="46"/>
      <c r="Q25" s="51"/>
      <c r="R25" s="21"/>
      <c r="S25" s="52"/>
    </row>
    <row r="26" spans="5:19" ht="15.75" thickBot="1" x14ac:dyDescent="0.3">
      <c r="E26" s="54"/>
      <c r="F26" s="57" t="s">
        <v>58</v>
      </c>
      <c r="G26" s="60"/>
      <c r="J26" s="46"/>
      <c r="K26" s="47"/>
      <c r="L26" s="48"/>
      <c r="M26" s="46"/>
      <c r="N26" s="46"/>
      <c r="Q26" s="51"/>
      <c r="R26" s="21"/>
      <c r="S26" s="52"/>
    </row>
    <row r="27" spans="5:19" ht="15.75" thickBot="1" x14ac:dyDescent="0.3">
      <c r="E27" s="54"/>
      <c r="F27" s="57" t="s">
        <v>59</v>
      </c>
      <c r="G27" s="60"/>
      <c r="J27" s="46"/>
      <c r="K27" s="47"/>
      <c r="L27" s="48"/>
      <c r="M27" s="46"/>
      <c r="N27" s="46"/>
    </row>
    <row r="28" spans="5:19" ht="15.75" thickBot="1" x14ac:dyDescent="0.3">
      <c r="E28" s="54"/>
      <c r="F28" s="57" t="s">
        <v>60</v>
      </c>
      <c r="G28" s="60"/>
      <c r="J28" s="46"/>
      <c r="K28" s="47"/>
      <c r="L28" s="48"/>
      <c r="M28" s="46"/>
      <c r="N28" s="46"/>
    </row>
    <row r="29" spans="5:19" ht="15.75" thickBot="1" x14ac:dyDescent="0.3">
      <c r="J29" s="46"/>
      <c r="K29" s="47"/>
      <c r="L29" s="48"/>
      <c r="M29" s="46"/>
      <c r="N29" s="46"/>
      <c r="P29" s="32" t="s">
        <v>63</v>
      </c>
    </row>
    <row r="30" spans="5:19" ht="15.75" thickBot="1" x14ac:dyDescent="0.3">
      <c r="J30" s="46"/>
      <c r="K30" s="49"/>
      <c r="L30" s="50"/>
      <c r="M30" s="46"/>
      <c r="N30" s="46"/>
      <c r="Q30" s="42" t="s">
        <v>45</v>
      </c>
      <c r="R30" s="42" t="s">
        <v>46</v>
      </c>
      <c r="S30" s="42" t="s">
        <v>47</v>
      </c>
    </row>
    <row r="31" spans="5:19" ht="15.75" thickBot="1" x14ac:dyDescent="0.3">
      <c r="F31" s="73" t="s">
        <v>42</v>
      </c>
      <c r="G31" s="74"/>
      <c r="H31" s="73" t="s">
        <v>43</v>
      </c>
      <c r="I31" s="74"/>
      <c r="J31" s="46"/>
      <c r="K31" s="49"/>
      <c r="L31" s="50"/>
      <c r="M31" s="46"/>
      <c r="N31" s="46"/>
      <c r="Q31" s="21"/>
      <c r="R31" s="21"/>
      <c r="S31" s="52"/>
    </row>
    <row r="32" spans="5:19" ht="15.75" thickBot="1" x14ac:dyDescent="0.3">
      <c r="F32" s="43"/>
      <c r="G32" s="55" t="s">
        <v>62</v>
      </c>
      <c r="H32" s="43"/>
      <c r="I32" s="55" t="s">
        <v>62</v>
      </c>
      <c r="Q32" s="21"/>
      <c r="R32" s="21"/>
      <c r="S32" s="52"/>
    </row>
    <row r="33" spans="5:19" ht="15.75" thickBot="1" x14ac:dyDescent="0.3">
      <c r="F33" s="57" t="s">
        <v>58</v>
      </c>
      <c r="G33" s="58"/>
      <c r="H33" s="57" t="s">
        <v>58</v>
      </c>
      <c r="I33" s="58"/>
      <c r="Q33" s="21"/>
      <c r="R33" s="21"/>
      <c r="S33" s="52"/>
    </row>
    <row r="34" spans="5:19" ht="15.75" thickBot="1" x14ac:dyDescent="0.3">
      <c r="E34" s="32"/>
      <c r="F34" s="57" t="s">
        <v>59</v>
      </c>
      <c r="G34" s="58"/>
      <c r="H34" s="57" t="s">
        <v>59</v>
      </c>
      <c r="I34" s="58"/>
      <c r="Q34" s="21"/>
      <c r="R34" s="21"/>
      <c r="S34" s="52"/>
    </row>
    <row r="35" spans="5:19" ht="15.75" thickBot="1" x14ac:dyDescent="0.3">
      <c r="F35" s="57" t="s">
        <v>60</v>
      </c>
      <c r="G35" s="58"/>
      <c r="H35" s="57" t="s">
        <v>60</v>
      </c>
      <c r="I35" s="58"/>
      <c r="Q35" s="21"/>
      <c r="R35" s="21"/>
      <c r="S35" s="52"/>
    </row>
  </sheetData>
  <mergeCells count="4">
    <mergeCell ref="G18:H18"/>
    <mergeCell ref="F24:G24"/>
    <mergeCell ref="F31:G31"/>
    <mergeCell ref="H31:I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4 Part 1</vt:lpstr>
      <vt:lpstr>Project 4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Yash Bhavsar</cp:lastModifiedBy>
  <dcterms:created xsi:type="dcterms:W3CDTF">2021-12-03T20:14:35Z</dcterms:created>
  <dcterms:modified xsi:type="dcterms:W3CDTF">2021-12-10T12:32:07Z</dcterms:modified>
</cp:coreProperties>
</file>