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xternalLinks/externalLink1.xml" ContentType="application/vnd.openxmlformats-officedocument.spreadsheetml.externalLink+xml"/>
  <Override PartName="/xl/media/image1.svg" ContentType="image/svg+xml"/>
  <Override PartName="/xl/media/image2.svg" ContentType="image/svg+xml"/>
  <Override PartName="/xl/media/image3.svg" ContentType="image/svg+xml"/>
  <Override PartName="/xl/media/image4.svg" ContentType="image/svg+xml"/>
  <Override PartName="/xl/media/image5.svg" ContentType="image/svg+xml"/>
  <Override PartName="/xl/media/image6.svg" ContentType="image/svg+xml"/>
  <Override PartName="/xl/media/image7.svg" ContentType="image/sv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8850" tabRatio="788" activeTab="9"/>
  </bookViews>
  <sheets>
    <sheet name="Inicio" sheetId="30" r:id="rId1"/>
    <sheet name="Menu" sheetId="21" state="hidden" r:id="rId2"/>
    <sheet name="1" sheetId="10" r:id="rId3"/>
    <sheet name="2" sheetId="22" r:id="rId4"/>
    <sheet name="3" sheetId="23" r:id="rId5"/>
    <sheet name="4" sheetId="24" r:id="rId6"/>
    <sheet name="Reservas" sheetId="25" r:id="rId7"/>
    <sheet name="Historico Batallas" sheetId="31" r:id="rId8"/>
    <sheet name="Sheet4" sheetId="33" r:id="rId9"/>
    <sheet name="Tabla" sheetId="32" r:id="rId10"/>
  </sheets>
  <externalReferences>
    <externalReference r:id="rId12"/>
  </externalReferences>
  <definedNames>
    <definedName name="BD_Selecciones" localSheetId="3">'2'!$BO$8:$BQ$39</definedName>
    <definedName name="BD_Selecciones" localSheetId="4">'3'!$BO$8:$BQ$39</definedName>
    <definedName name="BD_Selecciones" localSheetId="5">'4'!$BO$8:$BQ$39</definedName>
    <definedName name="BD_Selecciones" localSheetId="6">Reservas!$BO$8:$BQ$39</definedName>
    <definedName name="BD_Selecciones" localSheetId="0">Inicio!$BS$2:$BU$11</definedName>
    <definedName name="BD_Selecciones">'1'!$BO$8:$BQ$39</definedName>
    <definedName name="Eleccion">Inicio!$M$7</definedName>
    <definedName name="Final_1">INDIRECT(#REF!)</definedName>
    <definedName name="Final_2">INDIRECT(#REF!)</definedName>
    <definedName name="Final_3">INDIRECT(#REF!)</definedName>
    <definedName name="Final_4">INDIRECT(#REF!)</definedName>
    <definedName name="GA_1" localSheetId="0">INDIRECT(VLOOKUP(1,Inicio!$AD$4:$AM$7,10,0))</definedName>
    <definedName name="GA_1">INDIRECT(VLOOKUP(1,'1'!$Z$32:$AI$35,10,0))</definedName>
    <definedName name="GA_2" localSheetId="0">INDIRECT(VLOOKUP(2,Inicio!$AD$4:$AM$7,10,0))</definedName>
    <definedName name="GA_2">INDIRECT(VLOOKUP(2,'1'!$Z$32:$AI$35,10,0))</definedName>
    <definedName name="GA_3" localSheetId="0">INDIRECT(VLOOKUP(3,Inicio!$AD$4:$AM$7,10,0))</definedName>
    <definedName name="GA_3">INDIRECT(VLOOKUP(3,'1'!$Z$32:$AI$35,10,0))</definedName>
    <definedName name="GA_4" localSheetId="0">INDIRECT(VLOOKUP(4,Inicio!$AD$4:$AM$7,10,0))</definedName>
    <definedName name="GA_4">INDIRECT(VLOOKUP(4,'1'!$Z$32:$AI$35,10,0))</definedName>
    <definedName name="GB_1">INDIRECT(VLOOKUP(1,'2'!$Z$32:$AI$35,10,0))</definedName>
    <definedName name="GB_2">INDIRECT(VLOOKUP(2,'2'!$Z$32:$AI$35,10,0))</definedName>
    <definedName name="GB_3">INDIRECT(VLOOKUP(3,'2'!$Z$32:$AI$35,10,0))</definedName>
    <definedName name="GB_4">INDIRECT(VLOOKUP(4,'2'!$Z$32:$AI$35,10,0))</definedName>
    <definedName name="GC_1">INDIRECT(VLOOKUP(1,'3'!$Z$32:$AI$35,10,0))</definedName>
    <definedName name="GC_2">INDIRECT(VLOOKUP(2,'3'!$Z$32:$AI$35,10,0))</definedName>
    <definedName name="GC_3">INDIRECT(VLOOKUP(3,'3'!$Z$32:$AI$35,10,0))</definedName>
    <definedName name="GC_4">INDIRECT(VLOOKUP(4,'3'!$Z$32:$AI$35,10,0))</definedName>
    <definedName name="GD_1">INDIRECT(VLOOKUP(1,'4'!$Z$32:$AI$35,10,0))</definedName>
    <definedName name="GD_2">INDIRECT(VLOOKUP(2,'4'!$Z$32:$AI$35,10,0))</definedName>
    <definedName name="GD_3">INDIRECT(VLOOKUP(3,'4'!$Z$32:$AI$35,10,0))</definedName>
    <definedName name="GD_4">INDIRECT(VLOOKUP(4,'4'!$Z$32:$AI$35,10,0))</definedName>
    <definedName name="GE_1">INDIRECT(VLOOKUP(1,Reservas!$Z$32:$AI$35,10,0))</definedName>
    <definedName name="GE_2">INDIRECT(VLOOKUP(2,Reservas!$Z$32:$AI$35,10,0))</definedName>
    <definedName name="GE_3">INDIRECT(VLOOKUP(3,Reservas!$Z$32:$AI$35,10,0))</definedName>
    <definedName name="GE_4">INDIRECT(VLOOKUP(4,Reservas!$Z$32:$AI$35,10,0))</definedName>
    <definedName name="GF_1">INDIRECT(VLOOKUP(1,#REF!,10,0))</definedName>
    <definedName name="GF_2">INDIRECT(VLOOKUP(2,#REF!,10,0))</definedName>
    <definedName name="GF_3">INDIRECT(VLOOKUP(3,#REF!,10,0))</definedName>
    <definedName name="GF_4">INDIRECT(VLOOKUP(4,#REF!,10,0))</definedName>
    <definedName name="GG_1">INDIRECT(VLOOKUP(1,#REF!,10,0))</definedName>
    <definedName name="GG_2">INDIRECT(VLOOKUP(2,#REF!,10,0))</definedName>
    <definedName name="GG_3">INDIRECT(VLOOKUP(3,#REF!,10,0))</definedName>
    <definedName name="GG_4">INDIRECT(VLOOKUP(4,#REF!,10,0))</definedName>
    <definedName name="GH_1">INDIRECT(VLOOKUP(1,#REF!,10,0))</definedName>
    <definedName name="GH_2">INDIRECT(VLOOKUP(2,#REF!,10,0))</definedName>
    <definedName name="GH_3">INDIRECT(VLOOKUP(3,#REF!,10,0))</definedName>
    <definedName name="GH_4">INDIRECT(VLOOKUP(4,#REF!,10,0))</definedName>
    <definedName name="IMA_1">INDIRECT(#REF!)</definedName>
    <definedName name="IMA_10">INDIRECT(#REF!)</definedName>
    <definedName name="IMA_11">INDIRECT(#REF!)</definedName>
    <definedName name="IMA_12">INDIRECT(#REF!)</definedName>
    <definedName name="IMA_13">INDIRECT(#REF!)</definedName>
    <definedName name="IMA_14">INDIRECT(#REF!)</definedName>
    <definedName name="IMA_15">INDIRECT(#REF!)</definedName>
    <definedName name="IMA_16">INDIRECT(#REF!)</definedName>
    <definedName name="IMA_17">INDIRECT(#REF!)</definedName>
    <definedName name="IMA_18">INDIRECT(#REF!)</definedName>
    <definedName name="IMA_19">INDIRECT(#REF!)</definedName>
    <definedName name="IMA_2">INDIRECT(#REF!)</definedName>
    <definedName name="IMA_20">INDIRECT(#REF!)</definedName>
    <definedName name="IMA_21">INDIRECT(#REF!)</definedName>
    <definedName name="IMA_22">INDIRECT(#REF!)</definedName>
    <definedName name="IMA_23">INDIRECT(#REF!)</definedName>
    <definedName name="IMA_24">INDIRECT(#REF!)</definedName>
    <definedName name="IMA_25">INDIRECT(#REF!)</definedName>
    <definedName name="IMA_26">INDIRECT(#REF!)</definedName>
    <definedName name="IMA_27">INDIRECT(#REF!)</definedName>
    <definedName name="IMA_28">INDIRECT(#REF!)</definedName>
    <definedName name="IMA_29">INDIRECT(#REF!)</definedName>
    <definedName name="IMA_3">INDIRECT(#REF!)</definedName>
    <definedName name="IMA_30">INDIRECT(#REF!)</definedName>
    <definedName name="IMA_31">INDIRECT(#REF!)</definedName>
    <definedName name="IMA_32">INDIRECT(#REF!)</definedName>
    <definedName name="IMA_34">INDIRECT(#REF!)</definedName>
    <definedName name="IMA_342">INDIRECT(#REF!)</definedName>
    <definedName name="IMA_4">INDIRECT(#REF!)</definedName>
    <definedName name="IMA_5">INDIRECT(#REF!)</definedName>
    <definedName name="IMA_6">INDIRECT(#REF!)</definedName>
    <definedName name="IMA_7">INDIRECT(#REF!)</definedName>
    <definedName name="IMA_8">INDIRECT(#REF!)</definedName>
    <definedName name="IMA_9">INDIRECT(#REF!)</definedName>
    <definedName name="ImaC_1">INDIRECT('Historico Batallas'!$AG$165)</definedName>
    <definedName name="Imac_10">INDIRECT('Historico Batallas'!$AH$179)</definedName>
    <definedName name="Imac_11">INDIRECT('Historico Batallas'!$AG$182)</definedName>
    <definedName name="Imac_12">INDIRECT('Historico Batallas'!$AH$182)</definedName>
    <definedName name="Imac_13">INDIRECT('Historico Batallas'!$AG$186)</definedName>
    <definedName name="Imac_14">INDIRECT('Historico Batallas'!$AH$186)</definedName>
    <definedName name="Imac_15">INDIRECT('Historico Batallas'!$AG$189)</definedName>
    <definedName name="imac_16">INDIRECT('Historico Batallas'!$AH$189)</definedName>
    <definedName name="imac_17">INDIRECT('Historico Batallas'!$AG$193)</definedName>
    <definedName name="imac_18">INDIRECT('Historico Batallas'!$AH$193)</definedName>
    <definedName name="imac_19">INDIRECT('Historico Batallas'!$AG$196)</definedName>
    <definedName name="Imac_2">INDIRECT('Historico Batallas'!$AH$165)</definedName>
    <definedName name="imac_20">INDIRECT('Historico Batallas'!$AH$196)</definedName>
    <definedName name="imac_21">INDIRECT('Historico Batallas'!$AG$200)</definedName>
    <definedName name="imac_22">INDIRECT('Historico Batallas'!$AH$200)</definedName>
    <definedName name="imac_23">INDIRECT('Historico Batallas'!$AG$203)</definedName>
    <definedName name="imac_24">INDIRECT('Historico Batallas'!$AH$203)</definedName>
    <definedName name="imac_25">INDIRECT('Historico Batallas'!$AG$207)</definedName>
    <definedName name="imac_26">INDIRECT('Historico Batallas'!$AH$207)</definedName>
    <definedName name="imac_27">INDIRECT('Historico Batallas'!$AG$211)</definedName>
    <definedName name="imac_28">INDIRECT('Historico Batallas'!$AH$211)</definedName>
    <definedName name="imac_29">INDIRECT('Historico Batallas'!$AG$215)</definedName>
    <definedName name="Imac_3">INDIRECT('Historico Batallas'!$AG$168)</definedName>
    <definedName name="imac_30">INDIRECT('Historico Batallas'!$AH$215)</definedName>
    <definedName name="imac_31">INDIRECT('Historico Batallas'!$AG$219)</definedName>
    <definedName name="imac_32">INDIRECT('Historico Batallas'!$AH$219)</definedName>
    <definedName name="Imac_4">INDIRECT('Historico Batallas'!$AH$168)</definedName>
    <definedName name="Imac_5">INDIRECT('Historico Batallas'!$AG$172)</definedName>
    <definedName name="Imac_6">INDIRECT('Historico Batallas'!$AH$172)</definedName>
    <definedName name="Imac_7">INDIRECT('Historico Batallas'!$AG$175)</definedName>
    <definedName name="Imac_8">INDIRECT('Historico Batallas'!$AH$175)</definedName>
    <definedName name="Imac_9">INDIRECT('Historico Batallas'!$AG$179)</definedName>
    <definedName name="Paises">Menu!$C$5:$C$24</definedName>
  </definedNames>
  <calcPr calcId="144525"/>
  <pivotCaches>
    <pivotCache cacheId="0" r:id="rId11"/>
  </pivotCaches>
</workbook>
</file>

<file path=xl/sharedStrings.xml><?xml version="1.0" encoding="utf-8"?>
<sst xmlns="http://schemas.openxmlformats.org/spreadsheetml/2006/main" count="531" uniqueCount="225">
  <si>
    <t>Pos</t>
  </si>
  <si>
    <t>Selección</t>
  </si>
  <si>
    <t>PG</t>
  </si>
  <si>
    <t>PE</t>
  </si>
  <si>
    <t>PP</t>
  </si>
  <si>
    <t>GF</t>
  </si>
  <si>
    <t>GC</t>
  </si>
  <si>
    <t>Pts</t>
  </si>
  <si>
    <t>Ord</t>
  </si>
  <si>
    <t>Rusia</t>
  </si>
  <si>
    <t>Arabia Saudí</t>
  </si>
  <si>
    <t>Egipto</t>
  </si>
  <si>
    <t>Uruguay</t>
  </si>
  <si>
    <t>Alemania</t>
  </si>
  <si>
    <t>Argentina</t>
  </si>
  <si>
    <t>Australia</t>
  </si>
  <si>
    <t>Bélgica</t>
  </si>
  <si>
    <t>Brasil</t>
  </si>
  <si>
    <t>Colombia</t>
  </si>
  <si>
    <t>Corea</t>
  </si>
  <si>
    <t>Costa Rica</t>
  </si>
  <si>
    <t>Croacia</t>
  </si>
  <si>
    <t>Dinamarca</t>
  </si>
  <si>
    <t>España</t>
  </si>
  <si>
    <t>Francia</t>
  </si>
  <si>
    <t>Inglaterra</t>
  </si>
  <si>
    <t>Irán</t>
  </si>
  <si>
    <t>Islandia</t>
  </si>
  <si>
    <t>Japón</t>
  </si>
  <si>
    <t>Marruecos</t>
  </si>
  <si>
    <t>México</t>
  </si>
  <si>
    <t>Nigeria</t>
  </si>
  <si>
    <t>Panamá</t>
  </si>
  <si>
    <t>Perú</t>
  </si>
  <si>
    <t>Polonia</t>
  </si>
  <si>
    <t>Portugal</t>
  </si>
  <si>
    <t>Senegal</t>
  </si>
  <si>
    <t>Serbia</t>
  </si>
  <si>
    <t>Suecia</t>
  </si>
  <si>
    <t>Suiza</t>
  </si>
  <si>
    <t>Túnez</t>
  </si>
  <si>
    <t>IMZ</t>
  </si>
  <si>
    <t>País Seleccionado</t>
  </si>
  <si>
    <t>Auxiliar de Horarios</t>
  </si>
  <si>
    <t>Bolivia</t>
  </si>
  <si>
    <t>Chile</t>
  </si>
  <si>
    <t>Ecuador</t>
  </si>
  <si>
    <t>El Salvador</t>
  </si>
  <si>
    <t>Estados Unidos</t>
  </si>
  <si>
    <t>Guatemala</t>
  </si>
  <si>
    <t>Honduras</t>
  </si>
  <si>
    <t>Nicaragua</t>
  </si>
  <si>
    <t>Paraguay</t>
  </si>
  <si>
    <t>República Dominicana</t>
  </si>
  <si>
    <t>Venezuela</t>
  </si>
  <si>
    <t>Grupos de Batalla</t>
  </si>
  <si>
    <t>Integrantes</t>
  </si>
  <si>
    <t>Puntos de Batalla</t>
  </si>
  <si>
    <t>Posiciones</t>
  </si>
  <si>
    <t>AUX</t>
  </si>
  <si>
    <t>*Homerv</t>
  </si>
  <si>
    <t>J</t>
  </si>
  <si>
    <t>G</t>
  </si>
  <si>
    <t>E</t>
  </si>
  <si>
    <t>P</t>
  </si>
  <si>
    <t>DG</t>
  </si>
  <si>
    <t>PTS</t>
  </si>
  <si>
    <t>Jean tlv</t>
  </si>
  <si>
    <t>Dalialimpulsiva</t>
  </si>
  <si>
    <t>Soteldito 10</t>
  </si>
  <si>
    <t>Rodry</t>
  </si>
  <si>
    <t>Leyenda: * Capitan</t>
  </si>
  <si>
    <t>Partidos</t>
  </si>
  <si>
    <t>Jue 14/6</t>
  </si>
  <si>
    <t>Moscú</t>
  </si>
  <si>
    <t>Vie 15/6</t>
  </si>
  <si>
    <t>Ekaterimburgo</t>
  </si>
  <si>
    <t>Mar 19/6</t>
  </si>
  <si>
    <t>San Petesburgo</t>
  </si>
  <si>
    <t>Mie 20/6</t>
  </si>
  <si>
    <t>Roston on Don</t>
  </si>
  <si>
    <t>Lun 25/6</t>
  </si>
  <si>
    <t>Volgogrado</t>
  </si>
  <si>
    <t>Samara</t>
  </si>
  <si>
    <t>*Rendon_31</t>
  </si>
  <si>
    <t>Yandel Vega</t>
  </si>
  <si>
    <t>Eneysi</t>
  </si>
  <si>
    <t>Eduardo Moreno_4</t>
  </si>
  <si>
    <t>G Rodriguez Cruz</t>
  </si>
  <si>
    <t>Jornada 1</t>
  </si>
  <si>
    <t>*Jaimesanchezosm</t>
  </si>
  <si>
    <t>Marco Grimm</t>
  </si>
  <si>
    <t>Fidel</t>
  </si>
  <si>
    <t>Milenio450</t>
  </si>
  <si>
    <t>Franco2205_9</t>
  </si>
  <si>
    <t>*Diego Armando Mandujano</t>
  </si>
  <si>
    <t>Elbromas58</t>
  </si>
  <si>
    <t>Pozoliva</t>
  </si>
  <si>
    <t>Pedro Atencio</t>
  </si>
  <si>
    <t>Chirris 17</t>
  </si>
  <si>
    <t>Optoabraham7</t>
  </si>
  <si>
    <t>_Pedro Barros_</t>
  </si>
  <si>
    <t>Cesar Cabrera</t>
  </si>
  <si>
    <t>Erik Erazo789</t>
  </si>
  <si>
    <t>N/A</t>
  </si>
  <si>
    <t>Historico Batallas : Atletico San Pancho</t>
  </si>
  <si>
    <t>Ganadas</t>
  </si>
  <si>
    <t>Perdidas</t>
  </si>
  <si>
    <t>Empates</t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</si>
  <si>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FF0000"/>
        <rFont val="Calibri"/>
        <charset val="134"/>
        <scheme val="minor"/>
      </rPr>
      <t>10</t>
    </r>
  </si>
  <si>
    <t>VS</t>
  </si>
  <si>
    <r>
      <rPr>
        <sz val="14"/>
        <color rgb="FF305496"/>
        <rFont val="Calibri"/>
        <charset val="134"/>
        <scheme val="minor"/>
      </rPr>
      <t xml:space="preserve">BolsonaroBR </t>
    </r>
    <r>
      <rPr>
        <sz val="14"/>
        <color rgb="FF00B050"/>
        <rFont val="Calibri"/>
        <charset val="134"/>
        <scheme val="minor"/>
      </rPr>
      <t>133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</si>
  <si>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FF0000"/>
        <rFont val="Calibri"/>
        <charset val="134"/>
        <scheme val="minor"/>
      </rPr>
      <t>45</t>
    </r>
  </si>
  <si>
    <r>
      <rPr>
        <sz val="14"/>
        <color rgb="FF305496"/>
        <rFont val="Calibri"/>
        <charset val="134"/>
        <scheme val="minor"/>
      </rPr>
      <t xml:space="preserve">Valdo_IND </t>
    </r>
    <r>
      <rPr>
        <sz val="14"/>
        <color rgb="FF00B050"/>
        <rFont val="Calibri"/>
        <charset val="134"/>
        <scheme val="minor"/>
      </rPr>
      <t>96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</si>
  <si>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117</t>
    </r>
  </si>
  <si>
    <r>
      <rPr>
        <sz val="14"/>
        <color rgb="FF305496"/>
        <rFont val="Calibri"/>
        <charset val="134"/>
        <scheme val="minor"/>
      </rPr>
      <t xml:space="preserve">Masters IQ </t>
    </r>
    <r>
      <rPr>
        <sz val="14"/>
        <color rgb="FFFF0000"/>
        <rFont val="Calibri"/>
        <charset val="134"/>
        <scheme val="minor"/>
      </rPr>
      <t>24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</si>
  <si>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108</t>
    </r>
  </si>
  <si>
    <r>
      <rPr>
        <sz val="14"/>
        <color rgb="FF305496"/>
        <rFont val="Calibri"/>
        <charset val="134"/>
        <scheme val="minor"/>
      </rPr>
      <t xml:space="preserve">FootyFC </t>
    </r>
    <r>
      <rPr>
        <sz val="14"/>
        <color rgb="FFFF0000"/>
        <rFont val="Calibri"/>
        <charset val="134"/>
        <scheme val="minor"/>
      </rPr>
      <t>33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</si>
  <si>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105</t>
    </r>
  </si>
  <si>
    <r>
      <rPr>
        <sz val="14"/>
        <color rgb="FF305496"/>
        <rFont val="Calibri"/>
        <charset val="134"/>
        <scheme val="minor"/>
      </rPr>
      <t xml:space="preserve">بلوچتیم فنی مکران </t>
    </r>
    <r>
      <rPr>
        <sz val="14"/>
        <color rgb="FFFF0000"/>
        <rFont val="Calibri"/>
        <charset val="134"/>
        <scheme val="minor"/>
      </rPr>
      <t>30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</si>
  <si>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00B050"/>
        <rFont val="Calibri"/>
        <charset val="134"/>
        <scheme val="minor"/>
      </rPr>
      <t xml:space="preserve"> 89</t>
    </r>
  </si>
  <si>
    <r>
      <rPr>
        <sz val="14"/>
        <color rgb="FF305496"/>
        <rFont val="Calibri"/>
        <charset val="134"/>
        <scheme val="minor"/>
      </rPr>
      <t xml:space="preserve">Playboy Forza </t>
    </r>
    <r>
      <rPr>
        <sz val="14"/>
        <color rgb="FFFF0000"/>
        <rFont val="Calibri"/>
        <charset val="134"/>
        <scheme val="minor"/>
      </rPr>
      <t>53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</si>
  <si>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113</t>
    </r>
  </si>
  <si>
    <r>
      <rPr>
        <sz val="14"/>
        <color rgb="FF305496"/>
        <rFont val="Calibri"/>
        <charset val="134"/>
        <scheme val="minor"/>
      </rPr>
      <t xml:space="preserve">Otelul Galati </t>
    </r>
    <r>
      <rPr>
        <sz val="14"/>
        <color rgb="FFFF0000"/>
        <rFont val="Calibri"/>
        <charset val="134"/>
        <scheme val="minor"/>
      </rPr>
      <t>26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</si>
  <si>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00B050"/>
        <rFont val="Calibri"/>
        <charset val="134"/>
        <scheme val="minor"/>
      </rPr>
      <t xml:space="preserve"> 87</t>
    </r>
  </si>
  <si>
    <r>
      <rPr>
        <sz val="14"/>
        <color rgb="FF305496"/>
        <rFont val="Calibri"/>
        <charset val="134"/>
        <scheme val="minor"/>
      </rPr>
      <t xml:space="preserve">FMInternational </t>
    </r>
    <r>
      <rPr>
        <sz val="14"/>
        <color rgb="FFFF0000"/>
        <rFont val="Calibri"/>
        <charset val="134"/>
        <scheme val="minor"/>
      </rPr>
      <t>51</t>
    </r>
  </si>
  <si>
    <r>
      <rPr>
        <sz val="14"/>
        <color rgb="FF305496"/>
        <rFont val="Calibri"/>
        <charset val="134"/>
        <scheme val="minor"/>
      </rPr>
      <t xml:space="preserve">juanbe </t>
    </r>
    <r>
      <rPr>
        <sz val="14"/>
        <color rgb="FFFF0000"/>
        <rFont val="Calibri"/>
        <charset val="134"/>
        <scheme val="minor"/>
      </rPr>
      <t>27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</si>
  <si>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91</t>
    </r>
  </si>
  <si>
    <r>
      <rPr>
        <sz val="14"/>
        <color rgb="FF305496"/>
        <rFont val="Calibri"/>
        <charset val="134"/>
        <scheme val="minor"/>
      </rPr>
      <t xml:space="preserve">Primatas FC </t>
    </r>
    <r>
      <rPr>
        <sz val="14"/>
        <color rgb="FFFF0000"/>
        <rFont val="Calibri"/>
        <charset val="134"/>
        <scheme val="minor"/>
      </rPr>
      <t>49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</si>
  <si>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00B050"/>
        <rFont val="Calibri"/>
        <charset val="134"/>
        <scheme val="minor"/>
      </rPr>
      <t xml:space="preserve"> 98</t>
    </r>
  </si>
  <si>
    <r>
      <rPr>
        <sz val="14"/>
        <color rgb="FF305496"/>
        <rFont val="Calibri"/>
        <charset val="134"/>
        <scheme val="minor"/>
      </rPr>
      <t xml:space="preserve">Control HK </t>
    </r>
    <r>
      <rPr>
        <sz val="14"/>
        <color rgb="FFFF0000"/>
        <rFont val="Calibri"/>
        <charset val="134"/>
        <scheme val="minor"/>
      </rPr>
      <t>41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</si>
  <si>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00B050"/>
        <rFont val="Calibri"/>
        <charset val="134"/>
        <scheme val="minor"/>
      </rPr>
      <t xml:space="preserve"> 116</t>
    </r>
  </si>
  <si>
    <r>
      <rPr>
        <sz val="14"/>
        <color rgb="FF305496"/>
        <rFont val="Calibri"/>
        <charset val="134"/>
        <scheme val="minor"/>
      </rPr>
      <t xml:space="preserve">المايستر7و </t>
    </r>
    <r>
      <rPr>
        <sz val="14"/>
        <color rgb="FFFF0000"/>
        <rFont val="Calibri"/>
        <charset val="134"/>
        <scheme val="minor"/>
      </rPr>
      <t>26</t>
    </r>
  </si>
  <si>
    <r>
      <rPr>
        <sz val="14"/>
        <color rgb="FF305496"/>
        <rFont val="Calibri"/>
        <charset val="134"/>
        <scheme val="minor"/>
      </rPr>
      <t xml:space="preserve">PorTuga355 </t>
    </r>
    <r>
      <rPr>
        <sz val="14"/>
        <color rgb="FFFF0000"/>
        <rFont val="Calibri"/>
        <charset val="134"/>
        <scheme val="minor"/>
      </rPr>
      <t>19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</si>
  <si>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102</t>
    </r>
  </si>
  <si>
    <r>
      <rPr>
        <sz val="14"/>
        <color rgb="FF305496"/>
        <rFont val="Calibri"/>
        <charset val="134"/>
        <scheme val="minor"/>
      </rPr>
      <t xml:space="preserve">Ard Alnogom </t>
    </r>
    <r>
      <rPr>
        <sz val="14"/>
        <color rgb="FFFF0000"/>
        <rFont val="Calibri"/>
        <charset val="134"/>
        <scheme val="minor"/>
      </rPr>
      <t>39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</si>
  <si>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134</t>
    </r>
  </si>
  <si>
    <r>
      <rPr>
        <sz val="14"/>
        <color rgb="FF305496"/>
        <rFont val="Calibri"/>
        <charset val="134"/>
        <scheme val="minor"/>
      </rPr>
      <t>pep Guardiola i</t>
    </r>
    <r>
      <rPr>
        <sz val="14"/>
        <color rgb="FFFF0000"/>
        <rFont val="Calibri"/>
        <charset val="134"/>
        <scheme val="minor"/>
      </rPr>
      <t xml:space="preserve"> 8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</si>
  <si>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FF0000"/>
        <rFont val="Calibri"/>
        <charset val="134"/>
        <scheme val="minor"/>
      </rPr>
      <t>61</t>
    </r>
  </si>
  <si>
    <r>
      <rPr>
        <sz val="14"/>
        <color rgb="FF305496"/>
        <rFont val="Calibri"/>
        <charset val="134"/>
        <scheme val="minor"/>
      </rPr>
      <t xml:space="preserve">THEE SHELBYS </t>
    </r>
    <r>
      <rPr>
        <sz val="14"/>
        <color rgb="FF00B050"/>
        <rFont val="Calibri"/>
        <charset val="134"/>
        <scheme val="minor"/>
      </rPr>
      <t>79</t>
    </r>
  </si>
  <si>
    <r>
      <rPr>
        <sz val="14"/>
        <color rgb="FF305496"/>
        <rFont val="Calibri"/>
        <charset val="134"/>
        <scheme val="minor"/>
      </rPr>
      <t xml:space="preserve">Spartan TNG </t>
    </r>
    <r>
      <rPr>
        <sz val="14"/>
        <color rgb="FFFF0000"/>
        <rFont val="Calibri"/>
        <charset val="134"/>
        <scheme val="minor"/>
      </rPr>
      <t>36</t>
    </r>
  </si>
  <si>
    <r>
      <rPr>
        <sz val="14"/>
        <color rgb="FF305496"/>
        <rFont val="Calibri"/>
        <charset val="134"/>
        <scheme val="minor"/>
      </rPr>
      <t xml:space="preserve">UnknownBoys </t>
    </r>
    <r>
      <rPr>
        <sz val="14"/>
        <color rgb="FFFF0000"/>
        <rFont val="Calibri"/>
        <charset val="134"/>
        <scheme val="minor"/>
      </rPr>
      <t>39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</si>
  <si>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56</t>
    </r>
  </si>
  <si>
    <r>
      <rPr>
        <sz val="14"/>
        <color rgb="FF305496"/>
        <rFont val="Calibri"/>
        <charset val="134"/>
        <scheme val="minor"/>
      </rPr>
      <t xml:space="preserve">الملكي </t>
    </r>
    <r>
      <rPr>
        <sz val="14"/>
        <color rgb="FF00B050"/>
        <rFont val="Calibri"/>
        <charset val="134"/>
        <scheme val="minor"/>
      </rPr>
      <t>80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</si>
  <si>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111</t>
    </r>
  </si>
  <si>
    <r>
      <rPr>
        <sz val="14"/>
        <color rgb="FF305496"/>
        <rFont val="Calibri"/>
        <charset val="134"/>
        <scheme val="minor"/>
      </rPr>
      <t xml:space="preserve">desert warriors ALG </t>
    </r>
    <r>
      <rPr>
        <sz val="14"/>
        <color rgb="FFFF0000"/>
        <rFont val="Calibri"/>
        <charset val="134"/>
        <scheme val="minor"/>
      </rPr>
      <t>30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</si>
  <si>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53</t>
    </r>
  </si>
  <si>
    <r>
      <rPr>
        <sz val="14"/>
        <color rgb="FF305496"/>
        <rFont val="Calibri"/>
        <charset val="134"/>
        <scheme val="minor"/>
      </rPr>
      <t xml:space="preserve">VENOM BAD BOYS </t>
    </r>
    <r>
      <rPr>
        <sz val="14"/>
        <color rgb="FF00B050"/>
        <rFont val="Calibri"/>
        <charset val="134"/>
        <scheme val="minor"/>
      </rPr>
      <t>86</t>
    </r>
  </si>
  <si>
    <r>
      <rPr>
        <sz val="14"/>
        <color rgb="FF305496"/>
        <rFont val="Calibri"/>
        <charset val="134"/>
        <scheme val="minor"/>
      </rPr>
      <t>Real Sport Clube</t>
    </r>
    <r>
      <rPr>
        <sz val="14"/>
        <color rgb="FFFF0000"/>
        <rFont val="Calibri"/>
        <charset val="134"/>
        <scheme val="minor"/>
      </rPr>
      <t xml:space="preserve"> 54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</si>
  <si>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78</t>
    </r>
  </si>
  <si>
    <r>
      <rPr>
        <sz val="14"/>
        <color rgb="FF305496"/>
        <rFont val="Calibri"/>
        <charset val="134"/>
        <scheme val="minor"/>
      </rPr>
      <t xml:space="preserve">البطل الأوحد </t>
    </r>
    <r>
      <rPr>
        <sz val="14"/>
        <color rgb="FFFF0000"/>
        <rFont val="Calibri"/>
        <charset val="134"/>
        <scheme val="minor"/>
      </rPr>
      <t>60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</si>
  <si>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FF0000"/>
        <rFont val="Calibri"/>
        <charset val="134"/>
        <scheme val="minor"/>
      </rPr>
      <t>63</t>
    </r>
  </si>
  <si>
    <r>
      <rPr>
        <sz val="14"/>
        <color rgb="FF305496"/>
        <rFont val="Calibri"/>
        <charset val="134"/>
        <scheme val="minor"/>
      </rPr>
      <t xml:space="preserve">VenCol </t>
    </r>
    <r>
      <rPr>
        <sz val="14"/>
        <color rgb="FF00B050"/>
        <rFont val="Calibri"/>
        <charset val="134"/>
        <scheme val="minor"/>
      </rPr>
      <t>72</t>
    </r>
  </si>
  <si>
    <r>
      <rPr>
        <sz val="14"/>
        <color rgb="FF305496"/>
        <rFont val="Calibri"/>
        <charset val="134"/>
        <scheme val="minor"/>
      </rPr>
      <t xml:space="preserve">Atletico San Pancho </t>
    </r>
    <r>
      <rPr>
        <sz val="14"/>
        <color rgb="FF00B050"/>
        <rFont val="Calibri"/>
        <charset val="134"/>
        <scheme val="minor"/>
      </rPr>
      <t>73</t>
    </r>
  </si>
  <si>
    <r>
      <rPr>
        <sz val="14"/>
        <color rgb="FF305496"/>
        <rFont val="Calibri"/>
        <charset val="134"/>
        <scheme val="minor"/>
      </rPr>
      <t xml:space="preserve">Ac Milan The Best </t>
    </r>
    <r>
      <rPr>
        <sz val="14"/>
        <color rgb="FFFF0000"/>
        <rFont val="Calibri"/>
        <charset val="134"/>
        <scheme val="minor"/>
      </rPr>
      <t>70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</si>
  <si>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52</t>
    </r>
  </si>
  <si>
    <r>
      <rPr>
        <sz val="14"/>
        <color rgb="FF305496"/>
        <rFont val="Calibri"/>
        <charset val="134"/>
        <scheme val="minor"/>
      </rPr>
      <t xml:space="preserve">La Orden Latina </t>
    </r>
    <r>
      <rPr>
        <sz val="14"/>
        <color rgb="FF00B050"/>
        <rFont val="Calibri"/>
        <charset val="134"/>
        <scheme val="minor"/>
      </rPr>
      <t>91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</si>
  <si>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110</t>
    </r>
  </si>
  <si>
    <r>
      <rPr>
        <sz val="14"/>
        <color rgb="FF305496"/>
        <rFont val="Calibri"/>
        <charset val="134"/>
        <scheme val="minor"/>
      </rPr>
      <t xml:space="preserve">We can all </t>
    </r>
    <r>
      <rPr>
        <sz val="14"/>
        <color rgb="FFFF0000"/>
        <rFont val="Calibri"/>
        <charset val="134"/>
        <scheme val="minor"/>
      </rPr>
      <t>35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</si>
  <si>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101</t>
    </r>
  </si>
  <si>
    <r>
      <rPr>
        <sz val="14"/>
        <color rgb="FF305496"/>
        <rFont val="Calibri"/>
        <charset val="134"/>
        <scheme val="minor"/>
      </rPr>
      <t xml:space="preserve">Kings Legends World </t>
    </r>
    <r>
      <rPr>
        <sz val="14"/>
        <color rgb="FFFF0000"/>
        <rFont val="Calibri"/>
        <charset val="134"/>
        <scheme val="minor"/>
      </rPr>
      <t>44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</si>
  <si>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64</t>
    </r>
  </si>
  <si>
    <r>
      <rPr>
        <sz val="14"/>
        <color rgb="FF305496"/>
        <rFont val="Calibri"/>
        <charset val="134"/>
        <scheme val="minor"/>
      </rPr>
      <t xml:space="preserve">HERSEY COK GUZEL OLACAK </t>
    </r>
    <r>
      <rPr>
        <sz val="14"/>
        <color rgb="FF00B050"/>
        <rFont val="Calibri"/>
        <charset val="134"/>
        <scheme val="minor"/>
      </rPr>
      <t>73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</si>
  <si>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89</t>
    </r>
  </si>
  <si>
    <r>
      <rPr>
        <sz val="12"/>
        <color rgb="FF305496"/>
        <rFont val="Calibri"/>
        <charset val="134"/>
        <scheme val="minor"/>
      </rPr>
      <t>طاقم النخبة</t>
    </r>
    <r>
      <rPr>
        <sz val="12"/>
        <color theme="1"/>
        <rFont val="Calibri"/>
        <charset val="134"/>
        <scheme val="minor"/>
      </rPr>
      <t xml:space="preserve"> </t>
    </r>
    <r>
      <rPr>
        <sz val="12"/>
        <color rgb="FFFF0000"/>
        <rFont val="Calibri"/>
        <charset val="134"/>
        <scheme val="minor"/>
      </rPr>
      <t>47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</si>
  <si>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57</t>
    </r>
  </si>
  <si>
    <r>
      <rPr>
        <sz val="14"/>
        <color rgb="FF305496"/>
        <rFont val="Calibri"/>
        <charset val="134"/>
        <scheme val="minor"/>
      </rPr>
      <t>Tomasiewicz</t>
    </r>
    <r>
      <rPr>
        <sz val="14"/>
        <color rgb="FF00B050"/>
        <rFont val="Calibri"/>
        <charset val="134"/>
        <scheme val="minor"/>
      </rPr>
      <t xml:space="preserve"> 84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</si>
  <si>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74</t>
    </r>
  </si>
  <si>
    <r>
      <rPr>
        <sz val="14"/>
        <color rgb="FF305496"/>
        <rFont val="Calibri"/>
        <charset val="134"/>
        <scheme val="minor"/>
      </rPr>
      <t xml:space="preserve">Sfa7enOSM </t>
    </r>
    <r>
      <rPr>
        <sz val="14"/>
        <color rgb="FFFF0000"/>
        <rFont val="Calibri"/>
        <charset val="134"/>
        <scheme val="minor"/>
      </rPr>
      <t>68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</si>
  <si>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90</t>
    </r>
  </si>
  <si>
    <r>
      <rPr>
        <sz val="14"/>
        <color rgb="FF305496"/>
        <rFont val="Calibri"/>
        <charset val="134"/>
        <scheme val="minor"/>
      </rPr>
      <t xml:space="preserve">Portugal de Elite </t>
    </r>
    <r>
      <rPr>
        <sz val="14"/>
        <color rgb="FFFF0000"/>
        <rFont val="Calibri"/>
        <charset val="134"/>
        <scheme val="minor"/>
      </rPr>
      <t>54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</si>
  <si>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112</t>
    </r>
  </si>
  <si>
    <r>
      <rPr>
        <sz val="14"/>
        <color rgb="FF305496"/>
        <rFont val="Calibri"/>
        <charset val="134"/>
        <scheme val="minor"/>
      </rPr>
      <t xml:space="preserve">Hero MOSalaha 11  </t>
    </r>
    <r>
      <rPr>
        <sz val="14"/>
        <color rgb="FFFF0000"/>
        <rFont val="Calibri"/>
        <charset val="134"/>
        <scheme val="minor"/>
      </rPr>
      <t>31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</si>
  <si>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54</t>
    </r>
  </si>
  <si>
    <r>
      <rPr>
        <sz val="14"/>
        <color rgb="FF305496"/>
        <rFont val="Calibri"/>
        <charset val="134"/>
        <scheme val="minor"/>
      </rPr>
      <t xml:space="preserve">VenCol </t>
    </r>
    <r>
      <rPr>
        <sz val="14"/>
        <color rgb="FF00B050"/>
        <rFont val="Calibri"/>
        <charset val="134"/>
        <scheme val="minor"/>
      </rPr>
      <t>87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</si>
  <si>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99</t>
    </r>
  </si>
  <si>
    <r>
      <rPr>
        <sz val="14"/>
        <color rgb="FF305496"/>
        <rFont val="Calibri"/>
        <charset val="134"/>
        <scheme val="minor"/>
      </rPr>
      <t xml:space="preserve">Magiiic_Family </t>
    </r>
    <r>
      <rPr>
        <sz val="14"/>
        <color rgb="FFFF0000"/>
        <rFont val="Calibri"/>
        <charset val="134"/>
        <scheme val="minor"/>
      </rPr>
      <t>42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</si>
  <si>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86</t>
    </r>
  </si>
  <si>
    <r>
      <rPr>
        <sz val="14"/>
        <color rgb="FF305496"/>
        <rFont val="Calibri"/>
        <charset val="134"/>
        <scheme val="minor"/>
      </rPr>
      <t xml:space="preserve">Iran Myths </t>
    </r>
    <r>
      <rPr>
        <sz val="14"/>
        <color rgb="FFFF0000"/>
        <rFont val="Calibri"/>
        <charset val="134"/>
        <scheme val="minor"/>
      </rPr>
      <t>53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</si>
  <si>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66</t>
    </r>
  </si>
  <si>
    <r>
      <rPr>
        <sz val="14"/>
        <color rgb="FF305496"/>
        <rFont val="Calibri"/>
        <charset val="134"/>
        <scheme val="minor"/>
      </rPr>
      <t xml:space="preserve">GRANADA Lovers Team </t>
    </r>
    <r>
      <rPr>
        <sz val="14"/>
        <color rgb="FF00B050"/>
        <rFont val="Calibri"/>
        <charset val="134"/>
        <scheme val="minor"/>
      </rPr>
      <t>72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</si>
  <si>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70</t>
    </r>
  </si>
  <si>
    <r>
      <rPr>
        <sz val="14"/>
        <color rgb="FF305496"/>
        <rFont val="Calibri"/>
        <charset val="134"/>
        <scheme val="minor"/>
      </rPr>
      <t xml:space="preserve">Komagra Team </t>
    </r>
    <r>
      <rPr>
        <sz val="14"/>
        <color rgb="FF00B050"/>
        <rFont val="Calibri"/>
        <charset val="134"/>
        <scheme val="minor"/>
      </rPr>
      <t>76</t>
    </r>
  </si>
  <si>
    <r>
      <rPr>
        <sz val="14"/>
        <color rgb="FF305496"/>
        <rFont val="Calibri"/>
        <charset val="134"/>
        <scheme val="minor"/>
      </rPr>
      <t xml:space="preserve">Los Zidanes </t>
    </r>
    <r>
      <rPr>
        <sz val="14"/>
        <color rgb="FFFF0000"/>
        <rFont val="Calibri"/>
        <charset val="134"/>
        <scheme val="minor"/>
      </rPr>
      <t>29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</si>
  <si>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69</t>
    </r>
  </si>
  <si>
    <r>
      <rPr>
        <sz val="14"/>
        <color rgb="FF305496"/>
        <rFont val="Calibri"/>
        <charset val="134"/>
        <scheme val="minor"/>
      </rPr>
      <t xml:space="preserve">GRUPO R PANDEMICS 3 </t>
    </r>
    <r>
      <rPr>
        <sz val="14"/>
        <color rgb="FF00B050"/>
        <rFont val="Calibri"/>
        <charset val="134"/>
        <scheme val="minor"/>
      </rPr>
      <t>72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</si>
  <si>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113</t>
    </r>
  </si>
  <si>
    <r>
      <rPr>
        <sz val="14"/>
        <color rgb="FF305496"/>
        <rFont val="Calibri"/>
        <charset val="134"/>
        <scheme val="minor"/>
      </rPr>
      <t xml:space="preserve">HHeaveNN </t>
    </r>
    <r>
      <rPr>
        <sz val="14"/>
        <color rgb="FFFF0000"/>
        <rFont val="Calibri"/>
        <charset val="134"/>
        <scheme val="minor"/>
      </rPr>
      <t>29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</si>
  <si>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84</t>
    </r>
  </si>
  <si>
    <r>
      <rPr>
        <sz val="14"/>
        <color rgb="FF305496"/>
        <rFont val="Calibri"/>
        <charset val="134"/>
        <scheme val="minor"/>
      </rPr>
      <t>Morocco fury II</t>
    </r>
    <r>
      <rPr>
        <sz val="14"/>
        <color rgb="FFFF0000"/>
        <rFont val="Calibri"/>
        <charset val="134"/>
        <scheme val="minor"/>
      </rPr>
      <t xml:space="preserve"> 57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</si>
  <si>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59</t>
    </r>
  </si>
  <si>
    <r>
      <rPr>
        <sz val="14"/>
        <color rgb="FF305496"/>
        <rFont val="Calibri"/>
        <charset val="134"/>
        <scheme val="minor"/>
      </rPr>
      <t xml:space="preserve">SPAD BLUE </t>
    </r>
    <r>
      <rPr>
        <sz val="14"/>
        <color rgb="FF00B050"/>
        <rFont val="Calibri"/>
        <charset val="134"/>
        <scheme val="minor"/>
      </rPr>
      <t>83</t>
    </r>
  </si>
  <si>
    <r>
      <rPr>
        <sz val="14"/>
        <color rgb="FF305496"/>
        <rFont val="Calibri"/>
        <charset val="134"/>
        <scheme val="minor"/>
      </rPr>
      <t xml:space="preserve">Спартак Тихорецк </t>
    </r>
    <r>
      <rPr>
        <sz val="14"/>
        <color rgb="FFFF0000"/>
        <rFont val="Calibri"/>
        <charset val="134"/>
        <scheme val="minor"/>
      </rPr>
      <t>51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</si>
  <si>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100</t>
    </r>
  </si>
  <si>
    <r>
      <rPr>
        <sz val="14"/>
        <color rgb="FF305496"/>
        <rFont val="Calibri"/>
        <charset val="134"/>
        <scheme val="minor"/>
      </rPr>
      <t xml:space="preserve">المايستر7و </t>
    </r>
    <r>
      <rPr>
        <sz val="14"/>
        <color rgb="FFFF0000"/>
        <rFont val="Calibri"/>
        <charset val="134"/>
        <scheme val="minor"/>
      </rPr>
      <t>37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</si>
  <si>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75</t>
    </r>
  </si>
  <si>
    <r>
      <rPr>
        <sz val="14"/>
        <color rgb="FF305496"/>
        <rFont val="Calibri"/>
        <charset val="134"/>
        <scheme val="minor"/>
      </rPr>
      <t xml:space="preserve">Balkan Domination </t>
    </r>
    <r>
      <rPr>
        <sz val="14"/>
        <color rgb="FFFF0000"/>
        <rFont val="Calibri"/>
        <charset val="134"/>
        <scheme val="minor"/>
      </rPr>
      <t>66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</si>
  <si>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102</t>
    </r>
  </si>
  <si>
    <r>
      <rPr>
        <sz val="14"/>
        <color rgb="FF305496"/>
        <rFont val="Calibri"/>
        <charset val="134"/>
        <scheme val="minor"/>
      </rPr>
      <t xml:space="preserve">Champion Spirit </t>
    </r>
    <r>
      <rPr>
        <sz val="14"/>
        <color rgb="FFFF0000"/>
        <rFont val="Calibri"/>
        <charset val="134"/>
        <scheme val="minor"/>
      </rPr>
      <t>22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</si>
  <si>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98</t>
    </r>
  </si>
  <si>
    <r>
      <rPr>
        <sz val="14"/>
        <color rgb="FF305496"/>
        <rFont val="Calibri"/>
        <charset val="134"/>
        <scheme val="minor"/>
      </rPr>
      <t xml:space="preserve">Siempre Campeon </t>
    </r>
    <r>
      <rPr>
        <sz val="14"/>
        <color rgb="FFFF0000"/>
        <rFont val="Calibri"/>
        <charset val="134"/>
        <scheme val="minor"/>
      </rPr>
      <t>47</t>
    </r>
  </si>
  <si>
    <r>
      <rPr>
        <sz val="14"/>
        <color rgb="FF305496"/>
        <rFont val="Calibri"/>
        <charset val="134"/>
        <scheme val="minor"/>
      </rPr>
      <t xml:space="preserve">الأبطال الاعضاء || </t>
    </r>
    <r>
      <rPr>
        <sz val="14"/>
        <color rgb="FF00B050"/>
        <rFont val="Calibri"/>
        <charset val="134"/>
        <scheme val="minor"/>
      </rPr>
      <t>83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</si>
  <si>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</t>
    </r>
    <r>
      <rPr>
        <sz val="14"/>
        <color rgb="FF00B050"/>
        <rFont val="Calibri"/>
        <charset val="134"/>
        <scheme val="minor"/>
      </rPr>
      <t>85</t>
    </r>
  </si>
  <si>
    <r>
      <rPr>
        <sz val="14"/>
        <color rgb="FF305496"/>
        <rFont val="Calibri"/>
        <charset val="134"/>
        <scheme val="minor"/>
      </rPr>
      <t xml:space="preserve">bad Boys FC </t>
    </r>
    <r>
      <rPr>
        <sz val="14"/>
        <color rgb="FFFF0000"/>
        <rFont val="Calibri"/>
        <charset val="134"/>
        <scheme val="minor"/>
      </rPr>
      <t>55</t>
    </r>
  </si>
  <si>
    <r>
      <rPr>
        <sz val="14"/>
        <color rgb="FF305496"/>
        <rFont val="Calibri"/>
        <charset val="134"/>
        <scheme val="minor"/>
      </rPr>
      <t>Atletico San Pancho</t>
    </r>
    <r>
      <rPr>
        <sz val="14"/>
        <color rgb="FFFF0000"/>
        <rFont val="Calibri"/>
        <charset val="134"/>
        <scheme val="minor"/>
      </rPr>
      <t xml:space="preserve"> 62</t>
    </r>
  </si>
  <si>
    <r>
      <rPr>
        <sz val="14"/>
        <color rgb="FF305496"/>
        <rFont val="Calibri"/>
        <charset val="134"/>
        <scheme val="minor"/>
      </rPr>
      <t xml:space="preserve">أياكس أمستردام </t>
    </r>
    <r>
      <rPr>
        <sz val="14"/>
        <color rgb="FF00B050"/>
        <rFont val="Calibri"/>
        <charset val="134"/>
        <scheme val="minor"/>
      </rPr>
      <t>80</t>
    </r>
  </si>
  <si>
    <r>
      <rPr>
        <sz val="14"/>
        <color rgb="FF305496"/>
        <rFont val="Calibri"/>
        <charset val="134"/>
        <scheme val="minor"/>
      </rPr>
      <t xml:space="preserve">Animes Life </t>
    </r>
    <r>
      <rPr>
        <sz val="14"/>
        <color rgb="FF00B050"/>
        <rFont val="Calibri"/>
        <charset val="134"/>
        <scheme val="minor"/>
      </rPr>
      <t>73</t>
    </r>
  </si>
  <si>
    <t>Page 1</t>
  </si>
  <si>
    <t>(ALL)</t>
  </si>
  <si>
    <t>Row</t>
  </si>
  <si>
    <t>Count of Value</t>
  </si>
  <si>
    <t>Diego Armando Mandujano</t>
  </si>
  <si>
    <t>Homerv</t>
  </si>
  <si>
    <t>Jaimesanchezosm</t>
  </si>
  <si>
    <t>(blank)</t>
  </si>
  <si>
    <t>Grand Total</t>
  </si>
  <si>
    <t>Puesto</t>
  </si>
  <si>
    <t>Batallas Jugadas</t>
  </si>
  <si>
    <t xml:space="preserve">Puntos </t>
  </si>
  <si>
    <t>Promedio</t>
  </si>
  <si>
    <t>Luispeña1710</t>
  </si>
  <si>
    <t>Drinduu</t>
  </si>
  <si>
    <t>Villarreal Olivera</t>
  </si>
  <si>
    <t>Doonstein</t>
  </si>
  <si>
    <t>Mañano_47</t>
  </si>
</sst>
</file>

<file path=xl/styles.xml><?xml version="1.0" encoding="utf-8"?>
<styleSheet xmlns="http://schemas.openxmlformats.org/spreadsheetml/2006/main">
  <numFmts count="6">
    <numFmt numFmtId="42" formatCode="_-&quot;£&quot;* #,##0_-;\-&quot;£&quot;* #,##0_-;_-&quot;£&quot;* &quot;-&quot;_-;_-@_-"/>
    <numFmt numFmtId="176" formatCode="0.0000"/>
    <numFmt numFmtId="41" formatCode="_-* #,##0_-;\-* #,##0_-;_-* &quot;-&quot;_-;_-@_-"/>
    <numFmt numFmtId="43" formatCode="_-* #,##0.00_-;\-* #,##0.00_-;_-* &quot;-&quot;??_-;_-@_-"/>
    <numFmt numFmtId="177" formatCode="[$-F400]h:mm:ss\ AM/PM"/>
    <numFmt numFmtId="44" formatCode="_-&quot;£&quot;* #,##0.00_-;\-&quot;£&quot;* #,##0.00_-;_-&quot;£&quot;* &quot;-&quot;??_-;_-@_-"/>
  </numFmts>
  <fonts count="53">
    <font>
      <sz val="12"/>
      <color theme="1"/>
      <name val="Calibri"/>
      <charset val="134"/>
      <scheme val="minor"/>
    </font>
    <font>
      <sz val="14"/>
      <color theme="4" tint="-0.249977111117893"/>
      <name val="Calibri"/>
      <charset val="134"/>
      <scheme val="minor"/>
    </font>
    <font>
      <b/>
      <sz val="16"/>
      <color theme="1" tint="0.25"/>
      <name val="Calibri"/>
      <charset val="134"/>
      <scheme val="minor"/>
    </font>
    <font>
      <b/>
      <sz val="14"/>
      <color theme="1" tint="0.149998474074526"/>
      <name val="Calibri"/>
      <charset val="134"/>
      <scheme val="minor"/>
    </font>
    <font>
      <b/>
      <sz val="16"/>
      <color theme="1" tint="0.149998474074526"/>
      <name val="Calibri"/>
      <charset val="134"/>
      <scheme val="minor"/>
    </font>
    <font>
      <sz val="12"/>
      <color theme="1" tint="0.25"/>
      <name val="Calibri"/>
      <charset val="134"/>
      <scheme val="minor"/>
    </font>
    <font>
      <b/>
      <sz val="14"/>
      <color theme="1" tint="0.15"/>
      <name val="Calibri"/>
      <charset val="134"/>
      <scheme val="minor"/>
    </font>
    <font>
      <sz val="14"/>
      <color rgb="FF305496"/>
      <name val="Calibri"/>
      <charset val="134"/>
      <scheme val="minor"/>
    </font>
    <font>
      <sz val="12"/>
      <color theme="1" tint="0.149998474074526"/>
      <name val="Calibri"/>
      <charset val="134"/>
      <scheme val="minor"/>
    </font>
    <font>
      <sz val="12"/>
      <color rgb="FF00B050"/>
      <name val="Calibri"/>
      <charset val="134"/>
      <scheme val="minor"/>
    </font>
    <font>
      <sz val="10"/>
      <color theme="1" tint="0.349986266670736"/>
      <name val="Calibri"/>
      <charset val="134"/>
      <scheme val="minor"/>
    </font>
    <font>
      <sz val="12"/>
      <color theme="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0"/>
      <color theme="1" tint="0.349986266670736"/>
      <name val="Calibri"/>
      <charset val="134"/>
      <scheme val="minor"/>
    </font>
    <font>
      <sz val="11"/>
      <color theme="0"/>
      <name val="Calibri"/>
      <charset val="134"/>
      <scheme val="minor"/>
    </font>
    <font>
      <sz val="9"/>
      <color theme="0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16"/>
      <color theme="4" tint="-0.249977111117893"/>
      <name val="Calibri"/>
      <charset val="134"/>
      <scheme val="minor"/>
    </font>
    <font>
      <sz val="18"/>
      <color theme="4" tint="-0.249977111117893"/>
      <name val="Calibri"/>
      <charset val="134"/>
      <scheme val="minor"/>
    </font>
    <font>
      <sz val="12"/>
      <color theme="1" tint="0.349986266670736"/>
      <name val="Calibri"/>
      <charset val="134"/>
      <scheme val="minor"/>
    </font>
    <font>
      <sz val="10"/>
      <color theme="1" tint="0.499984740745262"/>
      <name val="Calibri"/>
      <charset val="134"/>
      <scheme val="minor"/>
    </font>
    <font>
      <sz val="12"/>
      <color rgb="FF305496"/>
      <name val="Calibri"/>
      <charset val="134"/>
      <scheme val="minor"/>
    </font>
    <font>
      <sz val="14"/>
      <color theme="0"/>
      <name val="Calibri"/>
      <charset val="134"/>
      <scheme val="minor"/>
    </font>
    <font>
      <b/>
      <sz val="14"/>
      <color theme="1" tint="0.25"/>
      <name val="Calibri"/>
      <charset val="134"/>
      <scheme val="minor"/>
    </font>
    <font>
      <sz val="11"/>
      <color theme="1" tint="0.349986266670736"/>
      <name val="Calibri"/>
      <charset val="134"/>
      <scheme val="minor"/>
    </font>
    <font>
      <b/>
      <sz val="12"/>
      <color theme="1" tint="0.15"/>
      <name val="Calibri Light"/>
      <charset val="134"/>
      <scheme val="major"/>
    </font>
    <font>
      <sz val="9"/>
      <color theme="1" tint="0.499984740745262"/>
      <name val="Calibri"/>
      <charset val="134"/>
      <scheme val="minor"/>
    </font>
    <font>
      <i/>
      <sz val="12"/>
      <color theme="4"/>
      <name val="Calibri"/>
      <charset val="134"/>
      <scheme val="minor"/>
    </font>
    <font>
      <b/>
      <i/>
      <sz val="12"/>
      <color theme="1"/>
      <name val="Calibri"/>
      <charset val="134"/>
      <scheme val="minor"/>
    </font>
    <font>
      <sz val="11"/>
      <color rgb="FF333333"/>
      <name val="Arial"/>
      <charset val="134"/>
    </font>
    <font>
      <sz val="11"/>
      <color rgb="FFAE1314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4"/>
      <color rgb="FFFF0000"/>
      <name val="Calibri"/>
      <charset val="134"/>
      <scheme val="minor"/>
    </font>
    <font>
      <sz val="14"/>
      <color rgb="FF00B05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0" tint="-0.14996795556505"/>
      </top>
      <bottom/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/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3" fillId="33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3" fillId="4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49" fillId="0" borderId="17" applyNumberFormat="0" applyFill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50" fillId="0" borderId="18" applyNumberFormat="0" applyFill="0" applyAlignment="0" applyProtection="0">
      <alignment vertical="center"/>
    </xf>
    <xf numFmtId="0" fontId="43" fillId="6" borderId="14" applyNumberFormat="0" applyAlignment="0" applyProtection="0">
      <alignment vertical="center"/>
    </xf>
    <xf numFmtId="44" fontId="32" fillId="0" borderId="0" applyFont="0" applyFill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32" fillId="8" borderId="13" applyNumberFormat="0" applyFont="0" applyAlignment="0" applyProtection="0">
      <alignment vertical="center"/>
    </xf>
    <xf numFmtId="0" fontId="40" fillId="7" borderId="12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8" fillId="6" borderId="12" applyNumberFormat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7" fillId="0" borderId="11" applyNumberFormat="0" applyFill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42" fontId="32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43" fontId="32" fillId="0" borderId="0" applyFont="0" applyFill="0" applyBorder="0" applyAlignment="0" applyProtection="0">
      <alignment vertical="center"/>
    </xf>
    <xf numFmtId="0" fontId="46" fillId="15" borderId="16" applyNumberFormat="0" applyAlignment="0" applyProtection="0">
      <alignment vertical="center"/>
    </xf>
    <xf numFmtId="0" fontId="33" fillId="5" borderId="0" applyNumberFormat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</cellStyleXfs>
  <cellXfs count="188">
    <xf numFmtId="0" fontId="0" fillId="0" borderId="0" xfId="0"/>
    <xf numFmtId="0" fontId="0" fillId="2" borderId="0" xfId="0" applyFill="1"/>
    <xf numFmtId="0" fontId="0" fillId="2" borderId="0" xfId="0" applyFill="1" applyBorder="1"/>
    <xf numFmtId="0" fontId="0" fillId="2" borderId="1" xfId="0" applyFill="1" applyBorder="1"/>
    <xf numFmtId="0" fontId="0" fillId="2" borderId="1" xfId="0" applyFill="1" applyBorder="1"/>
    <xf numFmtId="0" fontId="1" fillId="2" borderId="0" xfId="0" applyFont="1" applyFill="1" applyBorder="1" applyAlignment="1">
      <alignment vertical="top"/>
    </xf>
    <xf numFmtId="0" fontId="1" fillId="2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2" borderId="1" xfId="0" applyFont="1" applyFill="1" applyBorder="1"/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20" fontId="6" fillId="0" borderId="0" xfId="0" applyNumberFormat="1" applyFont="1" applyFill="1" applyAlignment="1">
      <alignment horizontal="center" vertical="center"/>
    </xf>
    <xf numFmtId="20" fontId="6" fillId="0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0" xfId="0" applyFont="1" applyFill="1" applyBorder="1"/>
    <xf numFmtId="0" fontId="7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7" fillId="2" borderId="0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7" fillId="2" borderId="1" xfId="0" applyFont="1" applyFill="1" applyBorder="1" applyAlignment="1">
      <alignment horizontal="left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0" fillId="2" borderId="0" xfId="0" applyFill="1" applyBorder="1" applyAlignment="1">
      <alignment horizontal="left"/>
    </xf>
    <xf numFmtId="0" fontId="9" fillId="2" borderId="0" xfId="0" applyFont="1" applyFill="1" applyBorder="1" applyAlignment="1">
      <alignment horizontal="right"/>
    </xf>
    <xf numFmtId="0" fontId="8" fillId="2" borderId="0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9" fillId="2" borderId="1" xfId="0" applyFont="1" applyFill="1" applyBorder="1" applyAlignment="1">
      <alignment horizontal="right"/>
    </xf>
    <xf numFmtId="0" fontId="0" fillId="2" borderId="0" xfId="0" applyFill="1" applyBorder="1" applyAlignment="1">
      <alignment horizontal="right" vertical="center"/>
    </xf>
    <xf numFmtId="0" fontId="7" fillId="2" borderId="0" xfId="0" applyFont="1" applyFill="1" applyAlignment="1"/>
    <xf numFmtId="0" fontId="7" fillId="2" borderId="1" xfId="0" applyFont="1" applyFill="1" applyBorder="1" applyAlignment="1"/>
    <xf numFmtId="0" fontId="7" fillId="2" borderId="1" xfId="0" applyFont="1" applyFill="1" applyBorder="1" applyAlignment="1">
      <alignment horizontal="right"/>
    </xf>
    <xf numFmtId="0" fontId="9" fillId="2" borderId="0" xfId="0" applyFont="1" applyFill="1"/>
    <xf numFmtId="0" fontId="10" fillId="2" borderId="0" xfId="0" applyFont="1" applyFill="1" applyBorder="1" applyAlignment="1">
      <alignment horizontal="center" vertical="center" wrapText="1"/>
    </xf>
    <xf numFmtId="0" fontId="11" fillId="2" borderId="0" xfId="0" applyFont="1" applyFill="1" applyBorder="1"/>
    <xf numFmtId="0" fontId="12" fillId="2" borderId="0" xfId="0" applyFont="1" applyFill="1" applyBorder="1" applyAlignment="1">
      <alignment horizontal="center" vertical="center"/>
    </xf>
    <xf numFmtId="0" fontId="13" fillId="2" borderId="0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/>
    </xf>
    <xf numFmtId="20" fontId="14" fillId="2" borderId="0" xfId="0" applyNumberFormat="1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2" borderId="1" xfId="0" applyFont="1" applyFill="1" applyBorder="1"/>
    <xf numFmtId="0" fontId="15" fillId="2" borderId="1" xfId="0" applyFont="1" applyFill="1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16" fillId="2" borderId="0" xfId="0" applyFont="1" applyFill="1"/>
    <xf numFmtId="0" fontId="16" fillId="2" borderId="0" xfId="0" applyFont="1" applyFill="1" applyBorder="1"/>
    <xf numFmtId="0" fontId="16" fillId="2" borderId="1" xfId="0" applyFont="1" applyFill="1" applyBorder="1"/>
    <xf numFmtId="0" fontId="16" fillId="2" borderId="1" xfId="0" applyFont="1" applyFill="1" applyBorder="1"/>
    <xf numFmtId="0" fontId="0" fillId="0" borderId="0" xfId="0" applyBorder="1"/>
    <xf numFmtId="0" fontId="11" fillId="0" borderId="0" xfId="0" applyFont="1" applyBorder="1"/>
    <xf numFmtId="0" fontId="17" fillId="0" borderId="0" xfId="0" applyFont="1" applyAlignment="1"/>
    <xf numFmtId="0" fontId="18" fillId="0" borderId="0" xfId="0" applyFont="1" applyAlignment="1">
      <alignment vertical="center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0" fillId="0" borderId="0" xfId="0" applyFont="1" applyFill="1" applyBorder="1" applyAlignment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Fill="1" applyAlignment="1"/>
    <xf numFmtId="0" fontId="1" fillId="0" borderId="0" xfId="0" applyFont="1" applyAlignment="1">
      <alignment horizontal="center" vertical="center"/>
    </xf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7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0" fillId="0" borderId="0" xfId="0" applyFill="1" applyBorder="1"/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vertical="top" wrapText="1"/>
    </xf>
    <xf numFmtId="0" fontId="11" fillId="0" borderId="0" xfId="0" applyFont="1" applyBorder="1" applyAlignment="1">
      <alignment vertical="center"/>
    </xf>
    <xf numFmtId="20" fontId="11" fillId="0" borderId="0" xfId="0" applyNumberFormat="1" applyFont="1" applyFill="1" applyBorder="1" applyAlignment="1">
      <alignment vertical="center"/>
    </xf>
    <xf numFmtId="0" fontId="11" fillId="0" borderId="0" xfId="0" applyFont="1" applyBorder="1" applyAlignment="1">
      <alignment wrapText="1"/>
    </xf>
    <xf numFmtId="0" fontId="0" fillId="0" borderId="0" xfId="0" applyBorder="1" applyAlignment="1">
      <alignment horizontal="center"/>
    </xf>
    <xf numFmtId="176" fontId="0" fillId="0" borderId="0" xfId="0" applyNumberFormat="1" applyBorder="1" applyAlignment="1">
      <alignment horizontal="center"/>
    </xf>
    <xf numFmtId="0" fontId="0" fillId="0" borderId="4" xfId="0" applyBorder="1"/>
    <xf numFmtId="0" fontId="0" fillId="0" borderId="2" xfId="0" applyBorder="1"/>
    <xf numFmtId="0" fontId="16" fillId="0" borderId="0" xfId="0" applyFont="1"/>
    <xf numFmtId="0" fontId="16" fillId="0" borderId="0" xfId="0" applyFont="1" applyBorder="1"/>
    <xf numFmtId="20" fontId="19" fillId="0" borderId="0" xfId="0" applyNumberFormat="1" applyFont="1" applyFill="1" applyBorder="1" applyAlignment="1">
      <alignment vertical="center"/>
    </xf>
    <xf numFmtId="0" fontId="8" fillId="0" borderId="0" xfId="0" applyFont="1" applyBorder="1" applyAlignment="1">
      <alignment horizontal="right" vertical="center"/>
    </xf>
    <xf numFmtId="0" fontId="20" fillId="0" borderId="0" xfId="0" applyFont="1" applyBorder="1" applyAlignment="1">
      <alignment horizontal="right" vertical="center"/>
    </xf>
    <xf numFmtId="0" fontId="1" fillId="0" borderId="0" xfId="0" applyFont="1" applyBorder="1" applyAlignment="1">
      <alignment vertical="top"/>
    </xf>
    <xf numFmtId="0" fontId="21" fillId="0" borderId="0" xfId="0" applyFont="1" applyBorder="1"/>
    <xf numFmtId="0" fontId="0" fillId="0" borderId="0" xfId="0" applyBorder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0" fontId="0" fillId="0" borderId="5" xfId="0" applyBorder="1"/>
    <xf numFmtId="0" fontId="2" fillId="0" borderId="0" xfId="0" applyFont="1" applyFill="1" applyAlignment="1">
      <alignment horizontal="center" vertical="center"/>
    </xf>
    <xf numFmtId="0" fontId="23" fillId="0" borderId="0" xfId="0" applyFont="1"/>
    <xf numFmtId="0" fontId="5" fillId="0" borderId="5" xfId="0" applyFont="1" applyBorder="1"/>
    <xf numFmtId="0" fontId="2" fillId="0" borderId="0" xfId="0" applyFont="1" applyFill="1" applyAlignment="1">
      <alignment horizontal="center"/>
    </xf>
    <xf numFmtId="0" fontId="5" fillId="0" borderId="0" xfId="0" applyFont="1"/>
    <xf numFmtId="0" fontId="24" fillId="0" borderId="0" xfId="0" applyFont="1" applyFill="1" applyAlignment="1"/>
    <xf numFmtId="20" fontId="24" fillId="0" borderId="0" xfId="0" applyNumberFormat="1" applyFont="1" applyFill="1" applyAlignment="1"/>
    <xf numFmtId="0" fontId="8" fillId="0" borderId="0" xfId="0" applyFont="1" applyFill="1" applyAlignment="1">
      <alignment vertical="center"/>
    </xf>
    <xf numFmtId="0" fontId="25" fillId="0" borderId="0" xfId="0" applyFont="1" applyFill="1" applyAlignment="1">
      <alignment horizontal="left" vertical="center"/>
    </xf>
    <xf numFmtId="0" fontId="24" fillId="0" borderId="0" xfId="0" applyFont="1" applyFill="1" applyBorder="1"/>
    <xf numFmtId="20" fontId="24" fillId="0" borderId="0" xfId="0" applyNumberFormat="1" applyFont="1" applyFill="1" applyBorder="1"/>
    <xf numFmtId="0" fontId="8" fillId="0" borderId="0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7" fillId="0" borderId="0" xfId="0" applyFont="1" applyAlignment="1">
      <alignment vertical="top"/>
    </xf>
    <xf numFmtId="0" fontId="7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8" fillId="0" borderId="0" xfId="0" applyFont="1" applyFill="1" applyAlignment="1">
      <alignment horizontal="left" vertic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13" fillId="0" borderId="0" xfId="0" applyFont="1" applyFill="1" applyAlignment="1">
      <alignment horizontal="center" vertical="center" wrapText="1"/>
    </xf>
    <xf numFmtId="0" fontId="0" fillId="0" borderId="5" xfId="0" applyFill="1" applyBorder="1"/>
    <xf numFmtId="0" fontId="12" fillId="0" borderId="0" xfId="0" applyFont="1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20" fontId="14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1" fillId="0" borderId="0" xfId="0" applyFont="1" applyFill="1" applyBorder="1"/>
    <xf numFmtId="176" fontId="11" fillId="0" borderId="0" xfId="0" applyNumberFormat="1" applyFont="1" applyBorder="1" applyAlignment="1">
      <alignment horizontal="center"/>
    </xf>
    <xf numFmtId="0" fontId="29" fillId="0" borderId="0" xfId="0" applyFont="1"/>
    <xf numFmtId="0" fontId="0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5" xfId="0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5" xfId="0" applyFont="1" applyBorder="1" applyAlignment="1">
      <alignment horizontal="left"/>
    </xf>
    <xf numFmtId="0" fontId="0" fillId="0" borderId="0" xfId="0" applyFont="1"/>
    <xf numFmtId="0" fontId="0" fillId="0" borderId="0" xfId="0" applyFont="1" applyBorder="1"/>
    <xf numFmtId="0" fontId="16" fillId="0" borderId="0" xfId="0" applyFont="1" applyBorder="1" applyAlignment="1">
      <alignment horizontal="center"/>
    </xf>
    <xf numFmtId="0" fontId="16" fillId="0" borderId="0" xfId="0" applyFont="1" applyBorder="1" applyAlignment="1">
      <alignment vertical="top" wrapText="1"/>
    </xf>
    <xf numFmtId="0" fontId="0" fillId="0" borderId="0" xfId="0" applyFont="1" applyBorder="1" applyAlignment="1">
      <alignment horizontal="center"/>
    </xf>
    <xf numFmtId="0" fontId="16" fillId="0" borderId="0" xfId="0" applyFont="1" applyBorder="1" applyAlignment="1">
      <alignment wrapText="1"/>
    </xf>
    <xf numFmtId="0" fontId="0" fillId="0" borderId="0" xfId="0" applyFont="1" applyFill="1" applyBorder="1"/>
    <xf numFmtId="176" fontId="0" fillId="0" borderId="0" xfId="0" applyNumberFormat="1" applyFont="1" applyBorder="1" applyAlignment="1">
      <alignment horizontal="center"/>
    </xf>
    <xf numFmtId="20" fontId="24" fillId="0" borderId="0" xfId="0" applyNumberFormat="1" applyFont="1" applyFill="1" applyAlignment="1">
      <alignment horizontal="left"/>
    </xf>
    <xf numFmtId="0" fontId="26" fillId="0" borderId="0" xfId="0" applyFont="1" applyFill="1" applyAlignment="1">
      <alignment vertical="center"/>
    </xf>
    <xf numFmtId="0" fontId="0" fillId="0" borderId="5" xfId="0" applyFont="1" applyFill="1" applyBorder="1" applyAlignment="1"/>
    <xf numFmtId="0" fontId="7" fillId="0" borderId="0" xfId="0" applyFont="1" applyAlignment="1">
      <alignment horizontal="center"/>
    </xf>
    <xf numFmtId="0" fontId="8" fillId="0" borderId="6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/>
    </xf>
    <xf numFmtId="0" fontId="0" fillId="0" borderId="9" xfId="0" applyBorder="1"/>
    <xf numFmtId="0" fontId="0" fillId="0" borderId="10" xfId="0" applyFill="1" applyBorder="1"/>
    <xf numFmtId="0" fontId="0" fillId="0" borderId="9" xfId="0" applyBorder="1" applyAlignment="1">
      <alignment horizontal="center"/>
    </xf>
    <xf numFmtId="176" fontId="0" fillId="0" borderId="10" xfId="0" applyNumberFormat="1" applyBorder="1" applyAlignment="1">
      <alignment horizontal="center"/>
    </xf>
    <xf numFmtId="0" fontId="8" fillId="0" borderId="0" xfId="0" applyFont="1" applyFill="1" applyAlignment="1">
      <alignment horizontal="right" vertical="top"/>
    </xf>
    <xf numFmtId="0" fontId="0" fillId="0" borderId="0" xfId="0" applyAlignment="1">
      <alignment horizontal="center" vertical="top"/>
    </xf>
    <xf numFmtId="0" fontId="12" fillId="0" borderId="0" xfId="0" applyFont="1" applyFill="1" applyAlignment="1">
      <alignment horizontal="center" vertical="top"/>
    </xf>
    <xf numFmtId="0" fontId="16" fillId="0" borderId="0" xfId="0" applyFont="1" applyAlignment="1">
      <alignment horizontal="center"/>
    </xf>
    <xf numFmtId="177" fontId="0" fillId="0" borderId="0" xfId="0" applyNumberFormat="1"/>
    <xf numFmtId="0" fontId="11" fillId="0" borderId="0" xfId="0" applyFont="1"/>
    <xf numFmtId="0" fontId="11" fillId="0" borderId="2" xfId="0" applyFont="1" applyBorder="1"/>
    <xf numFmtId="0" fontId="0" fillId="3" borderId="0" xfId="0" applyFill="1"/>
    <xf numFmtId="0" fontId="30" fillId="2" borderId="0" xfId="0" applyFont="1" applyFill="1" applyBorder="1" applyAlignment="1">
      <alignment horizontal="center" vertical="center"/>
    </xf>
    <xf numFmtId="0" fontId="11" fillId="0" borderId="4" xfId="0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ill>
        <patternFill patternType="solid">
          <bgColor theme="4" tint="0.799981688894314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00B41414"/>
      <color rgb="00971111"/>
      <color rgb="00AE1314"/>
      <color rgb="0000B0F0"/>
      <color rgb="0030549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4.jpeg"/><Relationship Id="rId37" Type="http://schemas.openxmlformats.org/officeDocument/2006/relationships/hyperlink" Target="#'Historico Batallas'!A1"/><Relationship Id="rId36" Type="http://schemas.openxmlformats.org/officeDocument/2006/relationships/hyperlink" Target="#Octavos!A1"/><Relationship Id="rId35" Type="http://schemas.openxmlformats.org/officeDocument/2006/relationships/hyperlink" Target="#'1'!A1"/><Relationship Id="rId34" Type="http://schemas.openxmlformats.org/officeDocument/2006/relationships/hyperlink" Target="https://www.planillaexcel.com?ref=fixture2018" TargetMode="External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.png"/><Relationship Id="rId8" Type="http://schemas.openxmlformats.org/officeDocument/2006/relationships/image" Target="../media/image4.png"/><Relationship Id="rId7" Type="http://schemas.openxmlformats.org/officeDocument/2006/relationships/image" Target="../media/image3.png"/><Relationship Id="rId6" Type="http://schemas.openxmlformats.org/officeDocument/2006/relationships/image" Target="../media/image2.png"/><Relationship Id="rId53" Type="http://schemas.openxmlformats.org/officeDocument/2006/relationships/image" Target="../media/image3.svg"/><Relationship Id="rId52" Type="http://schemas.openxmlformats.org/officeDocument/2006/relationships/image" Target="../media/image46.png"/><Relationship Id="rId51" Type="http://schemas.openxmlformats.org/officeDocument/2006/relationships/image" Target="../media/image45.png"/><Relationship Id="rId50" Type="http://schemas.openxmlformats.org/officeDocument/2006/relationships/image" Target="../media/image44.png"/><Relationship Id="rId5" Type="http://schemas.openxmlformats.org/officeDocument/2006/relationships/image" Target="../media/image38.png"/><Relationship Id="rId49" Type="http://schemas.openxmlformats.org/officeDocument/2006/relationships/hyperlink" Target="#'4'!A1"/><Relationship Id="rId48" Type="http://schemas.openxmlformats.org/officeDocument/2006/relationships/hyperlink" Target="#'3'!A1"/><Relationship Id="rId47" Type="http://schemas.openxmlformats.org/officeDocument/2006/relationships/hyperlink" Target="#'2'!A1"/><Relationship Id="rId46" Type="http://schemas.openxmlformats.org/officeDocument/2006/relationships/hyperlink" Target="#'1'!A1"/><Relationship Id="rId45" Type="http://schemas.openxmlformats.org/officeDocument/2006/relationships/image" Target="../media/image2.svg"/><Relationship Id="rId44" Type="http://schemas.openxmlformats.org/officeDocument/2006/relationships/image" Target="../media/image43.png"/><Relationship Id="rId43" Type="http://schemas.openxmlformats.org/officeDocument/2006/relationships/image" Target="../media/image1.svg"/><Relationship Id="rId42" Type="http://schemas.openxmlformats.org/officeDocument/2006/relationships/image" Target="../media/image42.png"/><Relationship Id="rId41" Type="http://schemas.openxmlformats.org/officeDocument/2006/relationships/image" Target="../media/image41.jpeg"/><Relationship Id="rId40" Type="http://schemas.openxmlformats.org/officeDocument/2006/relationships/image" Target="../media/image40.png"/><Relationship Id="rId4" Type="http://schemas.openxmlformats.org/officeDocument/2006/relationships/image" Target="../media/image1.png"/><Relationship Id="rId39" Type="http://schemas.openxmlformats.org/officeDocument/2006/relationships/image" Target="../media/image39.png"/><Relationship Id="rId38" Type="http://schemas.openxmlformats.org/officeDocument/2006/relationships/hyperlink" Target="https://www.planillaexcel.com?ref=fixture2018" TargetMode="External"/><Relationship Id="rId37" Type="http://schemas.openxmlformats.org/officeDocument/2006/relationships/image" Target="../media/image33.png"/><Relationship Id="rId36" Type="http://schemas.openxmlformats.org/officeDocument/2006/relationships/image" Target="../media/image32.png"/><Relationship Id="rId35" Type="http://schemas.openxmlformats.org/officeDocument/2006/relationships/image" Target="../media/image31.png"/><Relationship Id="rId34" Type="http://schemas.openxmlformats.org/officeDocument/2006/relationships/image" Target="../media/image30.png"/><Relationship Id="rId33" Type="http://schemas.openxmlformats.org/officeDocument/2006/relationships/image" Target="../media/image29.png"/><Relationship Id="rId32" Type="http://schemas.openxmlformats.org/officeDocument/2006/relationships/image" Target="../media/image28.png"/><Relationship Id="rId31" Type="http://schemas.openxmlformats.org/officeDocument/2006/relationships/image" Target="../media/image27.png"/><Relationship Id="rId30" Type="http://schemas.openxmlformats.org/officeDocument/2006/relationships/image" Target="../media/image26.png"/><Relationship Id="rId3" Type="http://schemas.openxmlformats.org/officeDocument/2006/relationships/image" Target="../media/image37.png"/><Relationship Id="rId29" Type="http://schemas.openxmlformats.org/officeDocument/2006/relationships/image" Target="../media/image25.png"/><Relationship Id="rId28" Type="http://schemas.openxmlformats.org/officeDocument/2006/relationships/image" Target="../media/image24.png"/><Relationship Id="rId27" Type="http://schemas.openxmlformats.org/officeDocument/2006/relationships/image" Target="../media/image23.png"/><Relationship Id="rId26" Type="http://schemas.openxmlformats.org/officeDocument/2006/relationships/image" Target="../media/image22.png"/><Relationship Id="rId25" Type="http://schemas.openxmlformats.org/officeDocument/2006/relationships/image" Target="../media/image21.png"/><Relationship Id="rId24" Type="http://schemas.openxmlformats.org/officeDocument/2006/relationships/image" Target="../media/image20.png"/><Relationship Id="rId23" Type="http://schemas.openxmlformats.org/officeDocument/2006/relationships/image" Target="../media/image19.png"/><Relationship Id="rId22" Type="http://schemas.openxmlformats.org/officeDocument/2006/relationships/image" Target="../media/image18.png"/><Relationship Id="rId21" Type="http://schemas.openxmlformats.org/officeDocument/2006/relationships/image" Target="../media/image17.png"/><Relationship Id="rId20" Type="http://schemas.openxmlformats.org/officeDocument/2006/relationships/image" Target="../media/image16.png"/><Relationship Id="rId2" Type="http://schemas.openxmlformats.org/officeDocument/2006/relationships/image" Target="../media/image36.png"/><Relationship Id="rId19" Type="http://schemas.openxmlformats.org/officeDocument/2006/relationships/image" Target="../media/image15.png"/><Relationship Id="rId18" Type="http://schemas.openxmlformats.org/officeDocument/2006/relationships/image" Target="../media/image14.png"/><Relationship Id="rId17" Type="http://schemas.openxmlformats.org/officeDocument/2006/relationships/image" Target="../media/image13.png"/><Relationship Id="rId16" Type="http://schemas.openxmlformats.org/officeDocument/2006/relationships/image" Target="../media/image12.png"/><Relationship Id="rId15" Type="http://schemas.openxmlformats.org/officeDocument/2006/relationships/image" Target="../media/image11.png"/><Relationship Id="rId14" Type="http://schemas.openxmlformats.org/officeDocument/2006/relationships/image" Target="../media/image10.png"/><Relationship Id="rId13" Type="http://schemas.openxmlformats.org/officeDocument/2006/relationships/image" Target="../media/image9.png"/><Relationship Id="rId12" Type="http://schemas.openxmlformats.org/officeDocument/2006/relationships/image" Target="../media/image8.png"/><Relationship Id="rId11" Type="http://schemas.openxmlformats.org/officeDocument/2006/relationships/image" Target="../media/image7.png"/><Relationship Id="rId10" Type="http://schemas.openxmlformats.org/officeDocument/2006/relationships/image" Target="../media/image6.png"/><Relationship Id="rId1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hyperlink" Target="https://www.planillaexcel.com?ref=fixture2018" TargetMode="External"/><Relationship Id="rId6" Type="http://schemas.openxmlformats.org/officeDocument/2006/relationships/image" Target="../media/image33.png"/><Relationship Id="rId5" Type="http://schemas.openxmlformats.org/officeDocument/2006/relationships/hyperlink" Target="https://www.planillaexcel.com" TargetMode="External"/><Relationship Id="rId44" Type="http://schemas.openxmlformats.org/officeDocument/2006/relationships/image" Target="../media/image3.png"/><Relationship Id="rId43" Type="http://schemas.openxmlformats.org/officeDocument/2006/relationships/image" Target="../media/image44.png"/><Relationship Id="rId42" Type="http://schemas.openxmlformats.org/officeDocument/2006/relationships/image" Target="../media/image4.png"/><Relationship Id="rId41" Type="http://schemas.openxmlformats.org/officeDocument/2006/relationships/image" Target="../media/image14.png"/><Relationship Id="rId40" Type="http://schemas.openxmlformats.org/officeDocument/2006/relationships/image" Target="../media/image13.png"/><Relationship Id="rId4" Type="http://schemas.openxmlformats.org/officeDocument/2006/relationships/image" Target="../media/image50.png"/><Relationship Id="rId39" Type="http://schemas.openxmlformats.org/officeDocument/2006/relationships/image" Target="../media/image12.png"/><Relationship Id="rId38" Type="http://schemas.openxmlformats.org/officeDocument/2006/relationships/image" Target="../media/image11.png"/><Relationship Id="rId37" Type="http://schemas.openxmlformats.org/officeDocument/2006/relationships/image" Target="../media/image10.png"/><Relationship Id="rId36" Type="http://schemas.openxmlformats.org/officeDocument/2006/relationships/image" Target="../media/image9.png"/><Relationship Id="rId35" Type="http://schemas.openxmlformats.org/officeDocument/2006/relationships/image" Target="../media/image8.png"/><Relationship Id="rId34" Type="http://schemas.openxmlformats.org/officeDocument/2006/relationships/image" Target="../media/image7.png"/><Relationship Id="rId33" Type="http://schemas.openxmlformats.org/officeDocument/2006/relationships/image" Target="../media/image6.png"/><Relationship Id="rId32" Type="http://schemas.openxmlformats.org/officeDocument/2006/relationships/image" Target="../media/image5.png"/><Relationship Id="rId31" Type="http://schemas.openxmlformats.org/officeDocument/2006/relationships/image" Target="../media/image2.png"/><Relationship Id="rId30" Type="http://schemas.openxmlformats.org/officeDocument/2006/relationships/image" Target="../media/image1.png"/><Relationship Id="rId3" Type="http://schemas.openxmlformats.org/officeDocument/2006/relationships/image" Target="../media/image49.png"/><Relationship Id="rId29" Type="http://schemas.openxmlformats.org/officeDocument/2006/relationships/image" Target="../media/image2.svg"/><Relationship Id="rId28" Type="http://schemas.openxmlformats.org/officeDocument/2006/relationships/image" Target="../media/image43.png"/><Relationship Id="rId27" Type="http://schemas.openxmlformats.org/officeDocument/2006/relationships/hyperlink" Target="#Reservas!A1"/><Relationship Id="rId26" Type="http://schemas.openxmlformats.org/officeDocument/2006/relationships/hyperlink" Target="#'4'!A1"/><Relationship Id="rId25" Type="http://schemas.openxmlformats.org/officeDocument/2006/relationships/hyperlink" Target="#'3'!A1"/><Relationship Id="rId24" Type="http://schemas.openxmlformats.org/officeDocument/2006/relationships/hyperlink" Target="#'2'!A1"/><Relationship Id="rId23" Type="http://schemas.openxmlformats.org/officeDocument/2006/relationships/hyperlink" Target="#'1'!A1"/><Relationship Id="rId22" Type="http://schemas.openxmlformats.org/officeDocument/2006/relationships/image" Target="../media/image5.svg"/><Relationship Id="rId21" Type="http://schemas.openxmlformats.org/officeDocument/2006/relationships/image" Target="../media/image57.png"/><Relationship Id="rId20" Type="http://schemas.openxmlformats.org/officeDocument/2006/relationships/image" Target="../media/image1.svg"/><Relationship Id="rId2" Type="http://schemas.openxmlformats.org/officeDocument/2006/relationships/image" Target="../media/image48.png"/><Relationship Id="rId19" Type="http://schemas.openxmlformats.org/officeDocument/2006/relationships/image" Target="../media/image42.png"/><Relationship Id="rId18" Type="http://schemas.openxmlformats.org/officeDocument/2006/relationships/image" Target="../media/image4.svg"/><Relationship Id="rId17" Type="http://schemas.openxmlformats.org/officeDocument/2006/relationships/image" Target="../media/image56.png"/><Relationship Id="rId16" Type="http://schemas.openxmlformats.org/officeDocument/2006/relationships/image" Target="../media/image55.jpeg"/><Relationship Id="rId15" Type="http://schemas.openxmlformats.org/officeDocument/2006/relationships/image" Target="../media/image54.jpeg"/><Relationship Id="rId14" Type="http://schemas.openxmlformats.org/officeDocument/2006/relationships/image" Target="../media/image53.jpeg"/><Relationship Id="rId13" Type="http://schemas.openxmlformats.org/officeDocument/2006/relationships/image" Target="../media/image52.jpeg"/><Relationship Id="rId12" Type="http://schemas.openxmlformats.org/officeDocument/2006/relationships/image" Target="../media/image51.jpeg"/><Relationship Id="rId11" Type="http://schemas.openxmlformats.org/officeDocument/2006/relationships/image" Target="../media/image38.png"/><Relationship Id="rId10" Type="http://schemas.openxmlformats.org/officeDocument/2006/relationships/image" Target="../media/image37.png"/><Relationship Id="rId1" Type="http://schemas.openxmlformats.org/officeDocument/2006/relationships/image" Target="../media/image47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schemas.openxmlformats.org/officeDocument/2006/relationships/hyperlink" Target="https://www.planillaexcel.com?ref=fixture2018" TargetMode="External"/><Relationship Id="rId5" Type="http://schemas.openxmlformats.org/officeDocument/2006/relationships/image" Target="../media/image33.png"/><Relationship Id="rId4" Type="http://schemas.openxmlformats.org/officeDocument/2006/relationships/image" Target="../media/image61.png"/><Relationship Id="rId30" Type="http://schemas.openxmlformats.org/officeDocument/2006/relationships/image" Target="../media/image6.svg"/><Relationship Id="rId3" Type="http://schemas.openxmlformats.org/officeDocument/2006/relationships/image" Target="../media/image60.png"/><Relationship Id="rId29" Type="http://schemas.openxmlformats.org/officeDocument/2006/relationships/image" Target="../media/image67.png"/><Relationship Id="rId28" Type="http://schemas.openxmlformats.org/officeDocument/2006/relationships/image" Target="../media/image66.jpeg"/><Relationship Id="rId27" Type="http://schemas.openxmlformats.org/officeDocument/2006/relationships/image" Target="../media/image1.svg"/><Relationship Id="rId26" Type="http://schemas.openxmlformats.org/officeDocument/2006/relationships/image" Target="../media/image42.png"/><Relationship Id="rId25" Type="http://schemas.openxmlformats.org/officeDocument/2006/relationships/hyperlink" Target="#Reservas!A1"/><Relationship Id="rId24" Type="http://schemas.openxmlformats.org/officeDocument/2006/relationships/hyperlink" Target="#'4'!A1"/><Relationship Id="rId23" Type="http://schemas.openxmlformats.org/officeDocument/2006/relationships/hyperlink" Target="#'3'!A1"/><Relationship Id="rId22" Type="http://schemas.openxmlformats.org/officeDocument/2006/relationships/hyperlink" Target="#'2'!A1"/><Relationship Id="rId21" Type="http://schemas.openxmlformats.org/officeDocument/2006/relationships/hyperlink" Target="#'1'!A1"/><Relationship Id="rId20" Type="http://schemas.openxmlformats.org/officeDocument/2006/relationships/image" Target="../media/image5.svg"/><Relationship Id="rId2" Type="http://schemas.openxmlformats.org/officeDocument/2006/relationships/image" Target="../media/image59.png"/><Relationship Id="rId19" Type="http://schemas.openxmlformats.org/officeDocument/2006/relationships/image" Target="../media/image57.png"/><Relationship Id="rId18" Type="http://schemas.openxmlformats.org/officeDocument/2006/relationships/image" Target="../media/image65.png"/><Relationship Id="rId17" Type="http://schemas.openxmlformats.org/officeDocument/2006/relationships/image" Target="../media/image64.jpeg"/><Relationship Id="rId16" Type="http://schemas.openxmlformats.org/officeDocument/2006/relationships/image" Target="../media/image63.jpeg"/><Relationship Id="rId15" Type="http://schemas.openxmlformats.org/officeDocument/2006/relationships/image" Target="../media/image62.png"/><Relationship Id="rId14" Type="http://schemas.openxmlformats.org/officeDocument/2006/relationships/image" Target="../media/image38.png"/><Relationship Id="rId13" Type="http://schemas.openxmlformats.org/officeDocument/2006/relationships/image" Target="../media/image37.png"/><Relationship Id="rId12" Type="http://schemas.openxmlformats.org/officeDocument/2006/relationships/image" Target="../media/image36.png"/><Relationship Id="rId11" Type="http://schemas.openxmlformats.org/officeDocument/2006/relationships/image" Target="../media/image35.png"/><Relationship Id="rId10" Type="http://schemas.openxmlformats.org/officeDocument/2006/relationships/image" Target="../media/image50.png"/><Relationship Id="rId1" Type="http://schemas.openxmlformats.org/officeDocument/2006/relationships/image" Target="../media/image5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0.png"/><Relationship Id="rId8" Type="http://schemas.openxmlformats.org/officeDocument/2006/relationships/image" Target="../media/image59.png"/><Relationship Id="rId7" Type="http://schemas.openxmlformats.org/officeDocument/2006/relationships/image" Target="../media/image58.png"/><Relationship Id="rId6" Type="http://schemas.openxmlformats.org/officeDocument/2006/relationships/hyperlink" Target="https://www.planillaexcel.com?ref=fixture2018" TargetMode="External"/><Relationship Id="rId5" Type="http://schemas.openxmlformats.org/officeDocument/2006/relationships/image" Target="../media/image33.png"/><Relationship Id="rId4" Type="http://schemas.openxmlformats.org/officeDocument/2006/relationships/image" Target="../media/image71.png"/><Relationship Id="rId34" Type="http://schemas.openxmlformats.org/officeDocument/2006/relationships/image" Target="../media/image7.svg"/><Relationship Id="rId33" Type="http://schemas.openxmlformats.org/officeDocument/2006/relationships/image" Target="../media/image76.png"/><Relationship Id="rId32" Type="http://schemas.openxmlformats.org/officeDocument/2006/relationships/image" Target="../media/image75.jpeg"/><Relationship Id="rId31" Type="http://schemas.openxmlformats.org/officeDocument/2006/relationships/hyperlink" Target="#Reservas!A1"/><Relationship Id="rId30" Type="http://schemas.openxmlformats.org/officeDocument/2006/relationships/hyperlink" Target="#'4'!A1"/><Relationship Id="rId3" Type="http://schemas.openxmlformats.org/officeDocument/2006/relationships/image" Target="../media/image70.png"/><Relationship Id="rId29" Type="http://schemas.openxmlformats.org/officeDocument/2006/relationships/hyperlink" Target="#'3'!A1"/><Relationship Id="rId28" Type="http://schemas.openxmlformats.org/officeDocument/2006/relationships/hyperlink" Target="#'2'!A1"/><Relationship Id="rId27" Type="http://schemas.openxmlformats.org/officeDocument/2006/relationships/hyperlink" Target="#'1'!A1"/><Relationship Id="rId26" Type="http://schemas.openxmlformats.org/officeDocument/2006/relationships/image" Target="../media/image1.svg"/><Relationship Id="rId25" Type="http://schemas.openxmlformats.org/officeDocument/2006/relationships/image" Target="../media/image42.png"/><Relationship Id="rId24" Type="http://schemas.openxmlformats.org/officeDocument/2006/relationships/image" Target="../media/image5.svg"/><Relationship Id="rId23" Type="http://schemas.openxmlformats.org/officeDocument/2006/relationships/image" Target="../media/image57.png"/><Relationship Id="rId22" Type="http://schemas.openxmlformats.org/officeDocument/2006/relationships/image" Target="../media/image74.png"/><Relationship Id="rId21" Type="http://schemas.openxmlformats.org/officeDocument/2006/relationships/image" Target="../media/image73.jpeg"/><Relationship Id="rId20" Type="http://schemas.openxmlformats.org/officeDocument/2006/relationships/image" Target="../media/image72.png"/><Relationship Id="rId2" Type="http://schemas.openxmlformats.org/officeDocument/2006/relationships/image" Target="../media/image69.png"/><Relationship Id="rId19" Type="http://schemas.openxmlformats.org/officeDocument/2006/relationships/image" Target="../media/image53.jpe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50.png"/><Relationship Id="rId13" Type="http://schemas.openxmlformats.org/officeDocument/2006/relationships/image" Target="../media/image49.png"/><Relationship Id="rId12" Type="http://schemas.openxmlformats.org/officeDocument/2006/relationships/image" Target="../media/image48.png"/><Relationship Id="rId11" Type="http://schemas.openxmlformats.org/officeDocument/2006/relationships/image" Target="../media/image47.png"/><Relationship Id="rId10" Type="http://schemas.openxmlformats.org/officeDocument/2006/relationships/image" Target="../media/image61.png"/><Relationship Id="rId1" Type="http://schemas.openxmlformats.org/officeDocument/2006/relationships/image" Target="../media/image68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schemas.openxmlformats.org/officeDocument/2006/relationships/hyperlink" Target="https://www.planillaexcel.com?ref=fixture2018" TargetMode="External"/><Relationship Id="rId5" Type="http://schemas.openxmlformats.org/officeDocument/2006/relationships/image" Target="../media/image33.png"/><Relationship Id="rId4" Type="http://schemas.openxmlformats.org/officeDocument/2006/relationships/image" Target="../media/image80.png"/><Relationship Id="rId30" Type="http://schemas.openxmlformats.org/officeDocument/2006/relationships/image" Target="../media/image4.svg"/><Relationship Id="rId3" Type="http://schemas.openxmlformats.org/officeDocument/2006/relationships/image" Target="../media/image79.png"/><Relationship Id="rId29" Type="http://schemas.openxmlformats.org/officeDocument/2006/relationships/image" Target="../media/image56.png"/><Relationship Id="rId28" Type="http://schemas.openxmlformats.org/officeDocument/2006/relationships/image" Target="../media/image5.svg"/><Relationship Id="rId27" Type="http://schemas.openxmlformats.org/officeDocument/2006/relationships/image" Target="../media/image57.png"/><Relationship Id="rId26" Type="http://schemas.openxmlformats.org/officeDocument/2006/relationships/image" Target="../media/image53.jpeg"/><Relationship Id="rId25" Type="http://schemas.openxmlformats.org/officeDocument/2006/relationships/image" Target="../media/image1.svg"/><Relationship Id="rId24" Type="http://schemas.openxmlformats.org/officeDocument/2006/relationships/image" Target="../media/image42.png"/><Relationship Id="rId23" Type="http://schemas.openxmlformats.org/officeDocument/2006/relationships/image" Target="../media/image82.jpeg"/><Relationship Id="rId22" Type="http://schemas.openxmlformats.org/officeDocument/2006/relationships/hyperlink" Target="#Reservas!A1"/><Relationship Id="rId21" Type="http://schemas.openxmlformats.org/officeDocument/2006/relationships/hyperlink" Target="#'4'!A1"/><Relationship Id="rId20" Type="http://schemas.openxmlformats.org/officeDocument/2006/relationships/hyperlink" Target="#'3'!A1"/><Relationship Id="rId2" Type="http://schemas.openxmlformats.org/officeDocument/2006/relationships/image" Target="../media/image78.png"/><Relationship Id="rId19" Type="http://schemas.openxmlformats.org/officeDocument/2006/relationships/hyperlink" Target="#'2'!A1"/><Relationship Id="rId18" Type="http://schemas.openxmlformats.org/officeDocument/2006/relationships/hyperlink" Target="#'1'!A1"/><Relationship Id="rId17" Type="http://schemas.openxmlformats.org/officeDocument/2006/relationships/image" Target="../media/image2.svg"/><Relationship Id="rId16" Type="http://schemas.openxmlformats.org/officeDocument/2006/relationships/image" Target="../media/image43.png"/><Relationship Id="rId15" Type="http://schemas.openxmlformats.org/officeDocument/2006/relationships/image" Target="../media/image81.png"/><Relationship Id="rId14" Type="http://schemas.openxmlformats.org/officeDocument/2006/relationships/image" Target="../media/image38.png"/><Relationship Id="rId13" Type="http://schemas.openxmlformats.org/officeDocument/2006/relationships/image" Target="../media/image37.png"/><Relationship Id="rId12" Type="http://schemas.openxmlformats.org/officeDocument/2006/relationships/image" Target="../media/image36.png"/><Relationship Id="rId11" Type="http://schemas.openxmlformats.org/officeDocument/2006/relationships/image" Target="../media/image35.png"/><Relationship Id="rId10" Type="http://schemas.openxmlformats.org/officeDocument/2006/relationships/image" Target="../media/image50.png"/><Relationship Id="rId1" Type="http://schemas.openxmlformats.org/officeDocument/2006/relationships/image" Target="../media/image77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png"/><Relationship Id="rId8" Type="http://schemas.openxmlformats.org/officeDocument/2006/relationships/image" Target="../media/image1.png"/><Relationship Id="rId7" Type="http://schemas.openxmlformats.org/officeDocument/2006/relationships/hyperlink" Target="#'4'!A1"/><Relationship Id="rId6" Type="http://schemas.openxmlformats.org/officeDocument/2006/relationships/hyperlink" Target="#'3'!A1"/><Relationship Id="rId5" Type="http://schemas.openxmlformats.org/officeDocument/2006/relationships/hyperlink" Target="#'2'!A1"/><Relationship Id="rId4" Type="http://schemas.openxmlformats.org/officeDocument/2006/relationships/hyperlink" Target="#'1'!A1"/><Relationship Id="rId3" Type="http://schemas.openxmlformats.org/officeDocument/2006/relationships/hyperlink" Target="https://www.planillaexcel.com?ref=fixture2018" TargetMode="External"/><Relationship Id="rId20" Type="http://schemas.openxmlformats.org/officeDocument/2006/relationships/image" Target="../media/image34.jpeg"/><Relationship Id="rId2" Type="http://schemas.openxmlformats.org/officeDocument/2006/relationships/image" Target="../media/image33.png"/><Relationship Id="rId19" Type="http://schemas.openxmlformats.org/officeDocument/2006/relationships/image" Target="../media/image14.png"/><Relationship Id="rId18" Type="http://schemas.openxmlformats.org/officeDocument/2006/relationships/image" Target="../media/image13.png"/><Relationship Id="rId17" Type="http://schemas.openxmlformats.org/officeDocument/2006/relationships/image" Target="../media/image12.png"/><Relationship Id="rId16" Type="http://schemas.openxmlformats.org/officeDocument/2006/relationships/image" Target="../media/image11.png"/><Relationship Id="rId15" Type="http://schemas.openxmlformats.org/officeDocument/2006/relationships/image" Target="../media/image10.png"/><Relationship Id="rId14" Type="http://schemas.openxmlformats.org/officeDocument/2006/relationships/image" Target="../media/image9.png"/><Relationship Id="rId13" Type="http://schemas.openxmlformats.org/officeDocument/2006/relationships/image" Target="../media/image8.png"/><Relationship Id="rId12" Type="http://schemas.openxmlformats.org/officeDocument/2006/relationships/image" Target="../media/image7.png"/><Relationship Id="rId11" Type="http://schemas.openxmlformats.org/officeDocument/2006/relationships/image" Target="../media/image6.png"/><Relationship Id="rId10" Type="http://schemas.openxmlformats.org/officeDocument/2006/relationships/image" Target="../media/image5.png"/><Relationship Id="rId1" Type="http://schemas.openxmlformats.org/officeDocument/2006/relationships/image" Target="../media/image8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png"/><Relationship Id="rId8" Type="http://schemas.openxmlformats.org/officeDocument/2006/relationships/image" Target="../media/image64.jpeg"/><Relationship Id="rId7" Type="http://schemas.openxmlformats.org/officeDocument/2006/relationships/image" Target="../media/image63.jpeg"/><Relationship Id="rId6" Type="http://schemas.openxmlformats.org/officeDocument/2006/relationships/image" Target="../media/image41.jpeg"/><Relationship Id="rId5" Type="http://schemas.openxmlformats.org/officeDocument/2006/relationships/image" Target="../media/image66.jpeg"/><Relationship Id="rId4" Type="http://schemas.openxmlformats.org/officeDocument/2006/relationships/image" Target="../media/image72.png"/><Relationship Id="rId3" Type="http://schemas.openxmlformats.org/officeDocument/2006/relationships/image" Target="../media/image53.jpeg"/><Relationship Id="rId2" Type="http://schemas.openxmlformats.org/officeDocument/2006/relationships/hyperlink" Target="https://www.planillaexcel.com?ref=fixture2018" TargetMode="External"/><Relationship Id="rId14" Type="http://schemas.openxmlformats.org/officeDocument/2006/relationships/image" Target="../media/image54.jpeg"/><Relationship Id="rId13" Type="http://schemas.openxmlformats.org/officeDocument/2006/relationships/image" Target="../media/image55.jpeg"/><Relationship Id="rId12" Type="http://schemas.openxmlformats.org/officeDocument/2006/relationships/image" Target="../media/image52.jpeg"/><Relationship Id="rId11" Type="http://schemas.openxmlformats.org/officeDocument/2006/relationships/image" Target="../media/image40.png"/><Relationship Id="rId10" Type="http://schemas.openxmlformats.org/officeDocument/2006/relationships/image" Target="../media/image65.png"/><Relationship Id="rId1" Type="http://schemas.openxmlformats.org/officeDocument/2006/relationships/image" Target="../media/image33.png"/></Relationships>
</file>

<file path=xl/drawings/_rels/vmlDrawing1.vml.rels><?xml version="1.0" encoding="UTF-8" standalone="yes"?>
<Relationships xmlns="http://schemas.openxmlformats.org/package/2006/relationships"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50.png"/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vmlDrawing3.v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61.png"/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2" Type="http://schemas.openxmlformats.org/officeDocument/2006/relationships/image" Target="../media/image3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58.png"/></Relationships>
</file>

<file path=xl/drawings/_rels/vmlDrawing4.vml.rels><?xml version="1.0" encoding="UTF-8" standalone="yes"?>
<Relationships xmlns="http://schemas.openxmlformats.org/package/2006/relationships"><Relationship Id="rId9" Type="http://schemas.openxmlformats.org/officeDocument/2006/relationships/image" Target="../media/image47.png"/><Relationship Id="rId8" Type="http://schemas.openxmlformats.org/officeDocument/2006/relationships/image" Target="../media/image61.png"/><Relationship Id="rId7" Type="http://schemas.openxmlformats.org/officeDocument/2006/relationships/image" Target="../media/image60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6" Type="http://schemas.openxmlformats.org/officeDocument/2006/relationships/image" Target="../media/image38.png"/><Relationship Id="rId15" Type="http://schemas.openxmlformats.org/officeDocument/2006/relationships/image" Target="../media/image37.png"/><Relationship Id="rId14" Type="http://schemas.openxmlformats.org/officeDocument/2006/relationships/image" Target="../media/image36.png"/><Relationship Id="rId13" Type="http://schemas.openxmlformats.org/officeDocument/2006/relationships/image" Target="../media/image35.png"/><Relationship Id="rId12" Type="http://schemas.openxmlformats.org/officeDocument/2006/relationships/image" Target="../media/image5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68.png"/></Relationships>
</file>

<file path=xl/drawings/_rels/vmlDrawing5.v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80.png"/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2" Type="http://schemas.openxmlformats.org/officeDocument/2006/relationships/image" Target="../media/image3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7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31</xdr:col>
      <xdr:colOff>1</xdr:colOff>
      <xdr:row>12</xdr:row>
      <xdr:rowOff>192833</xdr:rowOff>
    </xdr:from>
    <xdr:to>
      <xdr:col>31</xdr:col>
      <xdr:colOff>337334</xdr:colOff>
      <xdr:row>14</xdr:row>
      <xdr:rowOff>47783</xdr:rowOff>
    </xdr:to>
    <xdr:pic>
      <xdr:nvPicPr>
        <xdr:cNvPr id="19" name="10 Image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613235" y="2878455"/>
          <a:ext cx="33718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</xdr:row>
      <xdr:rowOff>190499</xdr:rowOff>
    </xdr:from>
    <xdr:to>
      <xdr:col>31</xdr:col>
      <xdr:colOff>331200</xdr:colOff>
      <xdr:row>24</xdr:row>
      <xdr:rowOff>45449</xdr:rowOff>
    </xdr:to>
    <xdr:pic>
      <xdr:nvPicPr>
        <xdr:cNvPr id="21" name="33 Imagen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52571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</xdr:row>
      <xdr:rowOff>178594</xdr:rowOff>
    </xdr:from>
    <xdr:to>
      <xdr:col>31</xdr:col>
      <xdr:colOff>331200</xdr:colOff>
      <xdr:row>44</xdr:row>
      <xdr:rowOff>33544</xdr:rowOff>
    </xdr:to>
    <xdr:pic>
      <xdr:nvPicPr>
        <xdr:cNvPr id="22" name="34 Imagen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10008235"/>
          <a:ext cx="330835" cy="33083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36</xdr:row>
      <xdr:rowOff>183355</xdr:rowOff>
    </xdr:from>
    <xdr:to>
      <xdr:col>31</xdr:col>
      <xdr:colOff>331200</xdr:colOff>
      <xdr:row>38</xdr:row>
      <xdr:rowOff>38305</xdr:rowOff>
    </xdr:to>
    <xdr:pic>
      <xdr:nvPicPr>
        <xdr:cNvPr id="23" name="35 Imagen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858393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</xdr:row>
      <xdr:rowOff>159542</xdr:rowOff>
    </xdr:from>
    <xdr:to>
      <xdr:col>31</xdr:col>
      <xdr:colOff>331200</xdr:colOff>
      <xdr:row>13</xdr:row>
      <xdr:rowOff>50211</xdr:rowOff>
    </xdr:to>
    <xdr:pic>
      <xdr:nvPicPr>
        <xdr:cNvPr id="24" name="70 Imagen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2645410"/>
          <a:ext cx="330835" cy="32893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</xdr:row>
      <xdr:rowOff>195261</xdr:rowOff>
    </xdr:from>
    <xdr:to>
      <xdr:col>31</xdr:col>
      <xdr:colOff>331200</xdr:colOff>
      <xdr:row>15</xdr:row>
      <xdr:rowOff>50211</xdr:rowOff>
    </xdr:to>
    <xdr:pic>
      <xdr:nvPicPr>
        <xdr:cNvPr id="25" name="71 Imagen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31191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14</xdr:row>
      <xdr:rowOff>195261</xdr:rowOff>
    </xdr:from>
    <xdr:to>
      <xdr:col>31</xdr:col>
      <xdr:colOff>331200</xdr:colOff>
      <xdr:row>16</xdr:row>
      <xdr:rowOff>50211</xdr:rowOff>
    </xdr:to>
    <xdr:pic>
      <xdr:nvPicPr>
        <xdr:cNvPr id="26" name="72 Imagen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33572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</xdr:row>
      <xdr:rowOff>195261</xdr:rowOff>
    </xdr:from>
    <xdr:to>
      <xdr:col>31</xdr:col>
      <xdr:colOff>331200</xdr:colOff>
      <xdr:row>17</xdr:row>
      <xdr:rowOff>50211</xdr:rowOff>
    </xdr:to>
    <xdr:pic>
      <xdr:nvPicPr>
        <xdr:cNvPr id="27" name="73 Imagen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35953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16</xdr:row>
      <xdr:rowOff>195261</xdr:rowOff>
    </xdr:from>
    <xdr:to>
      <xdr:col>31</xdr:col>
      <xdr:colOff>331200</xdr:colOff>
      <xdr:row>18</xdr:row>
      <xdr:rowOff>50211</xdr:rowOff>
    </xdr:to>
    <xdr:pic>
      <xdr:nvPicPr>
        <xdr:cNvPr id="28" name="74 Imagen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38334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</xdr:row>
      <xdr:rowOff>195261</xdr:rowOff>
    </xdr:from>
    <xdr:to>
      <xdr:col>31</xdr:col>
      <xdr:colOff>331200</xdr:colOff>
      <xdr:row>19</xdr:row>
      <xdr:rowOff>50211</xdr:rowOff>
    </xdr:to>
    <xdr:pic>
      <xdr:nvPicPr>
        <xdr:cNvPr id="29" name="75 Imagen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40716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</xdr:row>
      <xdr:rowOff>0</xdr:rowOff>
    </xdr:from>
    <xdr:to>
      <xdr:col>32</xdr:col>
      <xdr:colOff>0</xdr:colOff>
      <xdr:row>20</xdr:row>
      <xdr:rowOff>17009</xdr:rowOff>
    </xdr:to>
    <xdr:pic>
      <xdr:nvPicPr>
        <xdr:cNvPr id="30" name="76 Imagen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4352925"/>
          <a:ext cx="452755" cy="25463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</xdr:row>
      <xdr:rowOff>195261</xdr:rowOff>
    </xdr:from>
    <xdr:to>
      <xdr:col>31</xdr:col>
      <xdr:colOff>331200</xdr:colOff>
      <xdr:row>21</xdr:row>
      <xdr:rowOff>50211</xdr:rowOff>
    </xdr:to>
    <xdr:pic>
      <xdr:nvPicPr>
        <xdr:cNvPr id="31" name="77 Imagen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45478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20</xdr:row>
      <xdr:rowOff>195261</xdr:rowOff>
    </xdr:from>
    <xdr:to>
      <xdr:col>31</xdr:col>
      <xdr:colOff>331200</xdr:colOff>
      <xdr:row>22</xdr:row>
      <xdr:rowOff>50211</xdr:rowOff>
    </xdr:to>
    <xdr:pic>
      <xdr:nvPicPr>
        <xdr:cNvPr id="32" name="78 Imagen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47859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</xdr:row>
      <xdr:rowOff>195261</xdr:rowOff>
    </xdr:from>
    <xdr:to>
      <xdr:col>31</xdr:col>
      <xdr:colOff>331200</xdr:colOff>
      <xdr:row>23</xdr:row>
      <xdr:rowOff>50211</xdr:rowOff>
    </xdr:to>
    <xdr:pic>
      <xdr:nvPicPr>
        <xdr:cNvPr id="33" name="79 Imagen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50241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</xdr:row>
      <xdr:rowOff>195261</xdr:rowOff>
    </xdr:from>
    <xdr:to>
      <xdr:col>31</xdr:col>
      <xdr:colOff>331200</xdr:colOff>
      <xdr:row>25</xdr:row>
      <xdr:rowOff>50211</xdr:rowOff>
    </xdr:to>
    <xdr:pic>
      <xdr:nvPicPr>
        <xdr:cNvPr id="34" name="80 Imagen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55003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</xdr:row>
      <xdr:rowOff>195261</xdr:rowOff>
    </xdr:from>
    <xdr:to>
      <xdr:col>31</xdr:col>
      <xdr:colOff>331200</xdr:colOff>
      <xdr:row>26</xdr:row>
      <xdr:rowOff>50211</xdr:rowOff>
    </xdr:to>
    <xdr:pic>
      <xdr:nvPicPr>
        <xdr:cNvPr id="35" name="81 Imagen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57384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</xdr:row>
      <xdr:rowOff>195261</xdr:rowOff>
    </xdr:from>
    <xdr:to>
      <xdr:col>31</xdr:col>
      <xdr:colOff>331200</xdr:colOff>
      <xdr:row>27</xdr:row>
      <xdr:rowOff>50211</xdr:rowOff>
    </xdr:to>
    <xdr:pic>
      <xdr:nvPicPr>
        <xdr:cNvPr id="36" name="82 Imagen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59766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</xdr:row>
      <xdr:rowOff>195261</xdr:rowOff>
    </xdr:from>
    <xdr:to>
      <xdr:col>31</xdr:col>
      <xdr:colOff>331200</xdr:colOff>
      <xdr:row>28</xdr:row>
      <xdr:rowOff>50211</xdr:rowOff>
    </xdr:to>
    <xdr:pic>
      <xdr:nvPicPr>
        <xdr:cNvPr id="37" name="83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62147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</xdr:row>
      <xdr:rowOff>195261</xdr:rowOff>
    </xdr:from>
    <xdr:to>
      <xdr:col>31</xdr:col>
      <xdr:colOff>331200</xdr:colOff>
      <xdr:row>29</xdr:row>
      <xdr:rowOff>50211</xdr:rowOff>
    </xdr:to>
    <xdr:pic>
      <xdr:nvPicPr>
        <xdr:cNvPr id="38" name="84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64528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28</xdr:row>
      <xdr:rowOff>195261</xdr:rowOff>
    </xdr:from>
    <xdr:to>
      <xdr:col>31</xdr:col>
      <xdr:colOff>349200</xdr:colOff>
      <xdr:row>30</xdr:row>
      <xdr:rowOff>68211</xdr:rowOff>
    </xdr:to>
    <xdr:pic>
      <xdr:nvPicPr>
        <xdr:cNvPr id="39" name="85 Imagen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6690995"/>
          <a:ext cx="348615" cy="34925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29</xdr:row>
      <xdr:rowOff>195261</xdr:rowOff>
    </xdr:from>
    <xdr:to>
      <xdr:col>31</xdr:col>
      <xdr:colOff>331200</xdr:colOff>
      <xdr:row>31</xdr:row>
      <xdr:rowOff>50211</xdr:rowOff>
    </xdr:to>
    <xdr:pic>
      <xdr:nvPicPr>
        <xdr:cNvPr id="40" name="86 Imagen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69291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</xdr:row>
      <xdr:rowOff>195261</xdr:rowOff>
    </xdr:from>
    <xdr:to>
      <xdr:col>31</xdr:col>
      <xdr:colOff>331200</xdr:colOff>
      <xdr:row>32</xdr:row>
      <xdr:rowOff>50211</xdr:rowOff>
    </xdr:to>
    <xdr:pic>
      <xdr:nvPicPr>
        <xdr:cNvPr id="41" name="87 Imagen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71672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31</xdr:row>
      <xdr:rowOff>195261</xdr:rowOff>
    </xdr:from>
    <xdr:to>
      <xdr:col>31</xdr:col>
      <xdr:colOff>331200</xdr:colOff>
      <xdr:row>33</xdr:row>
      <xdr:rowOff>50211</xdr:rowOff>
    </xdr:to>
    <xdr:pic>
      <xdr:nvPicPr>
        <xdr:cNvPr id="42" name="89 Imagen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74053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32</xdr:row>
      <xdr:rowOff>195261</xdr:rowOff>
    </xdr:from>
    <xdr:to>
      <xdr:col>31</xdr:col>
      <xdr:colOff>331200</xdr:colOff>
      <xdr:row>34</xdr:row>
      <xdr:rowOff>50211</xdr:rowOff>
    </xdr:to>
    <xdr:pic>
      <xdr:nvPicPr>
        <xdr:cNvPr id="43" name="90 Imagen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76434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195261</xdr:rowOff>
    </xdr:from>
    <xdr:to>
      <xdr:col>31</xdr:col>
      <xdr:colOff>331200</xdr:colOff>
      <xdr:row>35</xdr:row>
      <xdr:rowOff>50211</xdr:rowOff>
    </xdr:to>
    <xdr:pic>
      <xdr:nvPicPr>
        <xdr:cNvPr id="44" name="91 Imagen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78816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</xdr:row>
      <xdr:rowOff>195261</xdr:rowOff>
    </xdr:from>
    <xdr:to>
      <xdr:col>31</xdr:col>
      <xdr:colOff>331200</xdr:colOff>
      <xdr:row>36</xdr:row>
      <xdr:rowOff>50211</xdr:rowOff>
    </xdr:to>
    <xdr:pic>
      <xdr:nvPicPr>
        <xdr:cNvPr id="45" name="92 Imagen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81197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35</xdr:row>
      <xdr:rowOff>195261</xdr:rowOff>
    </xdr:from>
    <xdr:to>
      <xdr:col>31</xdr:col>
      <xdr:colOff>331200</xdr:colOff>
      <xdr:row>37</xdr:row>
      <xdr:rowOff>50211</xdr:rowOff>
    </xdr:to>
    <xdr:pic>
      <xdr:nvPicPr>
        <xdr:cNvPr id="46" name="93 Imagen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83578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</xdr:row>
      <xdr:rowOff>195261</xdr:rowOff>
    </xdr:from>
    <xdr:to>
      <xdr:col>31</xdr:col>
      <xdr:colOff>331200</xdr:colOff>
      <xdr:row>39</xdr:row>
      <xdr:rowOff>50211</xdr:rowOff>
    </xdr:to>
    <xdr:pic>
      <xdr:nvPicPr>
        <xdr:cNvPr id="47" name="94 Imagen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88341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38</xdr:row>
      <xdr:rowOff>195261</xdr:rowOff>
    </xdr:from>
    <xdr:to>
      <xdr:col>31</xdr:col>
      <xdr:colOff>331200</xdr:colOff>
      <xdr:row>40</xdr:row>
      <xdr:rowOff>50211</xdr:rowOff>
    </xdr:to>
    <xdr:pic>
      <xdr:nvPicPr>
        <xdr:cNvPr id="48" name="95 Imagen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90722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195261</xdr:rowOff>
    </xdr:from>
    <xdr:to>
      <xdr:col>31</xdr:col>
      <xdr:colOff>331200</xdr:colOff>
      <xdr:row>41</xdr:row>
      <xdr:rowOff>50211</xdr:rowOff>
    </xdr:to>
    <xdr:pic>
      <xdr:nvPicPr>
        <xdr:cNvPr id="49" name="96 Imagen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93103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30</xdr:col>
      <xdr:colOff>869157</xdr:colOff>
      <xdr:row>40</xdr:row>
      <xdr:rowOff>195262</xdr:rowOff>
    </xdr:from>
    <xdr:to>
      <xdr:col>32</xdr:col>
      <xdr:colOff>74270</xdr:colOff>
      <xdr:row>42</xdr:row>
      <xdr:rowOff>62164</xdr:rowOff>
    </xdr:to>
    <xdr:pic>
      <xdr:nvPicPr>
        <xdr:cNvPr id="50" name="97 Imagen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91290" y="9548495"/>
          <a:ext cx="848360" cy="3429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195261</xdr:rowOff>
    </xdr:from>
    <xdr:to>
      <xdr:col>31</xdr:col>
      <xdr:colOff>331200</xdr:colOff>
      <xdr:row>43</xdr:row>
      <xdr:rowOff>50211</xdr:rowOff>
    </xdr:to>
    <xdr:pic>
      <xdr:nvPicPr>
        <xdr:cNvPr id="51" name="98 Imagen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13235" y="97866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63500</xdr:rowOff>
    </xdr:from>
    <xdr:to>
      <xdr:col>11</xdr:col>
      <xdr:colOff>1152525</xdr:colOff>
      <xdr:row>1</xdr:row>
      <xdr:rowOff>3175</xdr:rowOff>
    </xdr:to>
    <xdr:pic>
      <xdr:nvPicPr>
        <xdr:cNvPr id="52" name="Imagen 51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9321800" cy="387350"/>
        </a:xfrm>
        <a:prstGeom prst="rect">
          <a:avLst/>
        </a:prstGeom>
      </xdr:spPr>
    </xdr:pic>
    <xdr:clientData/>
  </xdr:twoCellAnchor>
  <xdr:twoCellAnchor>
    <xdr:from>
      <xdr:col>1</xdr:col>
      <xdr:colOff>41275</xdr:colOff>
      <xdr:row>0</xdr:row>
      <xdr:rowOff>161925</xdr:rowOff>
    </xdr:from>
    <xdr:to>
      <xdr:col>3</xdr:col>
      <xdr:colOff>862965</xdr:colOff>
      <xdr:row>0</xdr:row>
      <xdr:rowOff>377825</xdr:rowOff>
    </xdr:to>
    <xdr:sp>
      <xdr:nvSpPr>
        <xdr:cNvPr id="54" name="CuadroTexto 53"/>
        <xdr:cNvSpPr txBox="1"/>
      </xdr:nvSpPr>
      <xdr:spPr>
        <a:xfrm>
          <a:off x="314960" y="161925"/>
          <a:ext cx="213169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64" name="CuadroTexto 63">
          <a:hlinkClick xmlns:r="http://schemas.openxmlformats.org/officeDocument/2006/relationships" r:id="rId34"/>
        </xdr:cNvPr>
        <xdr:cNvSpPr txBox="1"/>
      </xdr:nvSpPr>
      <xdr:spPr>
        <a:xfrm>
          <a:off x="1233805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9</xdr:col>
      <xdr:colOff>450215</xdr:colOff>
      <xdr:row>2</xdr:row>
      <xdr:rowOff>91440</xdr:rowOff>
    </xdr:from>
    <xdr:to>
      <xdr:col>11</xdr:col>
      <xdr:colOff>224789</xdr:colOff>
      <xdr:row>3</xdr:row>
      <xdr:rowOff>154941</xdr:rowOff>
    </xdr:to>
    <xdr:sp>
      <xdr:nvSpPr>
        <xdr:cNvPr id="70" name="CuadroTexto 69"/>
        <xdr:cNvSpPr txBox="1"/>
      </xdr:nvSpPr>
      <xdr:spPr>
        <a:xfrm>
          <a:off x="5249545" y="739140"/>
          <a:ext cx="3417570" cy="263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AR" sz="1400">
              <a:solidFill>
                <a:schemeClr val="bg1"/>
              </a:solidFill>
            </a:rPr>
            <a:t>SECCIONES</a:t>
          </a:r>
          <a:endParaRPr lang="es-AR" sz="1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497840</xdr:colOff>
      <xdr:row>4</xdr:row>
      <xdr:rowOff>116840</xdr:rowOff>
    </xdr:from>
    <xdr:to>
      <xdr:col>11</xdr:col>
      <xdr:colOff>165100</xdr:colOff>
      <xdr:row>6</xdr:row>
      <xdr:rowOff>21591</xdr:rowOff>
    </xdr:to>
    <xdr:sp>
      <xdr:nvSpPr>
        <xdr:cNvPr id="71" name="Rectángulo redondeado 70">
          <a:hlinkClick xmlns:r="http://schemas.openxmlformats.org/officeDocument/2006/relationships" r:id="rId35"/>
        </xdr:cNvPr>
        <xdr:cNvSpPr/>
      </xdr:nvSpPr>
      <xdr:spPr>
        <a:xfrm>
          <a:off x="5297170" y="1164590"/>
          <a:ext cx="3310890" cy="304800"/>
        </a:xfrm>
        <a:prstGeom prst="roundRect">
          <a:avLst>
            <a:gd name="adj" fmla="val 7576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_tradnl" altLang="es-AR" sz="1200">
              <a:solidFill>
                <a:schemeClr val="bg1"/>
              </a:solidFill>
            </a:rPr>
            <a:t>Grupos de Batalla</a:t>
          </a:r>
          <a:endParaRPr lang="es-ES_tradnl" altLang="es-AR" sz="12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516890</xdr:colOff>
      <xdr:row>7</xdr:row>
      <xdr:rowOff>2540</xdr:rowOff>
    </xdr:from>
    <xdr:to>
      <xdr:col>11</xdr:col>
      <xdr:colOff>184150</xdr:colOff>
      <xdr:row>8</xdr:row>
      <xdr:rowOff>107316</xdr:rowOff>
    </xdr:to>
    <xdr:sp>
      <xdr:nvSpPr>
        <xdr:cNvPr id="72" name="Rectángulo redondeado 71">
          <a:hlinkClick xmlns:r="http://schemas.openxmlformats.org/officeDocument/2006/relationships" r:id="rId36"/>
        </xdr:cNvPr>
        <xdr:cNvSpPr/>
      </xdr:nvSpPr>
      <xdr:spPr>
        <a:xfrm>
          <a:off x="5316220" y="1688465"/>
          <a:ext cx="3310890" cy="304800"/>
        </a:xfrm>
        <a:prstGeom prst="roundRect">
          <a:avLst>
            <a:gd name="adj" fmla="val 7576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_tradnl" altLang="es-AR" sz="1200">
              <a:solidFill>
                <a:schemeClr val="bg1"/>
              </a:solidFill>
            </a:rPr>
            <a:t>Tabla</a:t>
          </a:r>
          <a:endParaRPr lang="es-ES_tradnl" altLang="es-AR" sz="12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535940</xdr:colOff>
      <xdr:row>9</xdr:row>
      <xdr:rowOff>107315</xdr:rowOff>
    </xdr:from>
    <xdr:to>
      <xdr:col>11</xdr:col>
      <xdr:colOff>203200</xdr:colOff>
      <xdr:row>11</xdr:row>
      <xdr:rowOff>12066</xdr:rowOff>
    </xdr:to>
    <xdr:sp>
      <xdr:nvSpPr>
        <xdr:cNvPr id="73" name="Rectángulo redondeado 72">
          <a:hlinkClick xmlns:r="http://schemas.openxmlformats.org/officeDocument/2006/relationships" r:id="rId37"/>
        </xdr:cNvPr>
        <xdr:cNvSpPr/>
      </xdr:nvSpPr>
      <xdr:spPr>
        <a:xfrm>
          <a:off x="5335270" y="2193290"/>
          <a:ext cx="3310890" cy="304800"/>
        </a:xfrm>
        <a:prstGeom prst="roundRect">
          <a:avLst>
            <a:gd name="adj" fmla="val 7576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_tradnl" altLang="es-AR" sz="1200">
              <a:solidFill>
                <a:schemeClr val="bg1"/>
              </a:solidFill>
            </a:rPr>
            <a:t>Historial de Batallas</a:t>
          </a:r>
          <a:endParaRPr lang="es-ES_tradnl" altLang="es-AR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2540</xdr:colOff>
      <xdr:row>1</xdr:row>
      <xdr:rowOff>9525</xdr:rowOff>
    </xdr:from>
    <xdr:to>
      <xdr:col>9</xdr:col>
      <xdr:colOff>30480</xdr:colOff>
      <xdr:row>20</xdr:row>
      <xdr:rowOff>0</xdr:rowOff>
    </xdr:to>
    <xdr:pic>
      <xdr:nvPicPr>
        <xdr:cNvPr id="2" name="Picture 1" descr="san pancho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76225" y="457200"/>
          <a:ext cx="4553585" cy="413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298450</xdr:rowOff>
    </xdr:from>
    <xdr:to>
      <xdr:col>10</xdr:col>
      <xdr:colOff>19050</xdr:colOff>
      <xdr:row>3</xdr:row>
      <xdr:rowOff>298450</xdr:rowOff>
    </xdr:to>
    <xdr:cxnSp>
      <xdr:nvCxnSpPr>
        <xdr:cNvPr id="13" name="Conector recto 12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15" name="Conector recto 14"/>
        <xdr:cNvCxnSpPr/>
      </xdr:nvCxnSpPr>
      <xdr:spPr>
        <a:xfrm>
          <a:off x="796099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8</xdr:row>
          <xdr:rowOff>45244</xdr:rowOff>
        </xdr:from>
        <xdr:to>
          <xdr:col>13</xdr:col>
          <xdr:colOff>70246</xdr:colOff>
          <xdr:row>9</xdr:row>
          <xdr:rowOff>83344</xdr:rowOff>
        </xdr:to>
        <xdr:pic>
          <xdr:nvPicPr>
            <xdr:cNvPr id="29" name="Imagen 28"/>
            <xdr:cNvPicPr>
              <a:picLocks noChangeAspect="1"/>
              <a:extLst>
                <a:ext uri="{84589F7E-364E-4C9E-8A38-B11213B215E9}">
                  <a14:cameraTool cellRange="GA_1" spid="_x0000_s1025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9696450" y="229235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12</xdr:row>
          <xdr:rowOff>41275</xdr:rowOff>
        </xdr:from>
        <xdr:to>
          <xdr:col>13</xdr:col>
          <xdr:colOff>70246</xdr:colOff>
          <xdr:row>13</xdr:row>
          <xdr:rowOff>79375</xdr:rowOff>
        </xdr:to>
        <xdr:pic>
          <xdr:nvPicPr>
            <xdr:cNvPr id="30" name="Imagen 29"/>
            <xdr:cNvPicPr>
              <a:picLocks noChangeAspect="1"/>
              <a:extLst>
                <a:ext uri="{84589F7E-364E-4C9E-8A38-B11213B215E9}">
                  <a14:cameraTool cellRange="GA_2" spid="_x0000_s1026"/>
                </a:ext>
              </a:extLst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9696450" y="274447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16</xdr:row>
          <xdr:rowOff>37305</xdr:rowOff>
        </xdr:from>
        <xdr:to>
          <xdr:col>13</xdr:col>
          <xdr:colOff>70246</xdr:colOff>
          <xdr:row>17</xdr:row>
          <xdr:rowOff>75405</xdr:rowOff>
        </xdr:to>
        <xdr:pic>
          <xdr:nvPicPr>
            <xdr:cNvPr id="31" name="Imagen 30"/>
            <xdr:cNvPicPr>
              <a:picLocks noChangeAspect="1"/>
              <a:extLst>
                <a:ext uri="{84589F7E-364E-4C9E-8A38-B11213B215E9}">
                  <a14:cameraTool cellRange="GA_3" spid="_x0000_s1027"/>
                </a:ext>
              </a:extLst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9696450" y="31959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27</xdr:col>
      <xdr:colOff>1</xdr:colOff>
      <xdr:row>40</xdr:row>
      <xdr:rowOff>192833</xdr:rowOff>
    </xdr:from>
    <xdr:to>
      <xdr:col>27</xdr:col>
      <xdr:colOff>337334</xdr:colOff>
      <xdr:row>42</xdr:row>
      <xdr:rowOff>47783</xdr:rowOff>
    </xdr:to>
    <xdr:pic>
      <xdr:nvPicPr>
        <xdr:cNvPr id="11" name="10 Imagen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422235" y="7399655"/>
          <a:ext cx="337185" cy="3314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88106</xdr:colOff>
          <xdr:row>20</xdr:row>
          <xdr:rowOff>35718</xdr:rowOff>
        </xdr:from>
        <xdr:to>
          <xdr:col>13</xdr:col>
          <xdr:colOff>59531</xdr:colOff>
          <xdr:row>21</xdr:row>
          <xdr:rowOff>73818</xdr:rowOff>
        </xdr:to>
        <xdr:pic>
          <xdr:nvPicPr>
            <xdr:cNvPr id="33" name="Imagen 30"/>
            <xdr:cNvPicPr>
              <a:picLocks noChangeAspect="1"/>
              <a:extLst>
                <a:ext uri="{84589F7E-364E-4C9E-8A38-B11213B215E9}">
                  <a14:cameraTool cellRange="GA_4" spid="_x0000_s1028"/>
                </a:ext>
              </a:extLst>
            </xdr:cNvPicPr>
          </xdr:nvPicPr>
          <xdr:blipFill>
            <a:blip r:embed="rId5"/>
            <a:stretch>
              <a:fillRect/>
            </a:stretch>
          </xdr:blipFill>
          <xdr:spPr>
            <a:xfrm>
              <a:off x="9685655" y="365061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27</xdr:col>
      <xdr:colOff>0</xdr:colOff>
      <xdr:row>50</xdr:row>
      <xdr:rowOff>190499</xdr:rowOff>
    </xdr:from>
    <xdr:to>
      <xdr:col>27</xdr:col>
      <xdr:colOff>331200</xdr:colOff>
      <xdr:row>52</xdr:row>
      <xdr:rowOff>45449</xdr:rowOff>
    </xdr:to>
    <xdr:pic>
      <xdr:nvPicPr>
        <xdr:cNvPr id="34" name="33 Imagen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97783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70</xdr:row>
      <xdr:rowOff>178594</xdr:rowOff>
    </xdr:from>
    <xdr:to>
      <xdr:col>27</xdr:col>
      <xdr:colOff>331200</xdr:colOff>
      <xdr:row>72</xdr:row>
      <xdr:rowOff>33544</xdr:rowOff>
    </xdr:to>
    <xdr:pic>
      <xdr:nvPicPr>
        <xdr:cNvPr id="35" name="34 Imagen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4529435"/>
          <a:ext cx="330835" cy="3308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64</xdr:row>
      <xdr:rowOff>183355</xdr:rowOff>
    </xdr:from>
    <xdr:to>
      <xdr:col>27</xdr:col>
      <xdr:colOff>331200</xdr:colOff>
      <xdr:row>66</xdr:row>
      <xdr:rowOff>38305</xdr:rowOff>
    </xdr:to>
    <xdr:pic>
      <xdr:nvPicPr>
        <xdr:cNvPr id="36" name="35 Imagen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310513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39</xdr:row>
      <xdr:rowOff>159542</xdr:rowOff>
    </xdr:from>
    <xdr:to>
      <xdr:col>27</xdr:col>
      <xdr:colOff>331200</xdr:colOff>
      <xdr:row>41</xdr:row>
      <xdr:rowOff>50211</xdr:rowOff>
    </xdr:to>
    <xdr:pic>
      <xdr:nvPicPr>
        <xdr:cNvPr id="71" name="70 Imagen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7166610"/>
          <a:ext cx="330835" cy="32893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195261</xdr:rowOff>
    </xdr:from>
    <xdr:to>
      <xdr:col>27</xdr:col>
      <xdr:colOff>331200</xdr:colOff>
      <xdr:row>43</xdr:row>
      <xdr:rowOff>50211</xdr:rowOff>
    </xdr:to>
    <xdr:pic>
      <xdr:nvPicPr>
        <xdr:cNvPr id="72" name="71 Imagen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76403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195261</xdr:rowOff>
    </xdr:from>
    <xdr:to>
      <xdr:col>27</xdr:col>
      <xdr:colOff>331200</xdr:colOff>
      <xdr:row>44</xdr:row>
      <xdr:rowOff>50211</xdr:rowOff>
    </xdr:to>
    <xdr:pic>
      <xdr:nvPicPr>
        <xdr:cNvPr id="73" name="72 Imagen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78784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43</xdr:row>
      <xdr:rowOff>195261</xdr:rowOff>
    </xdr:from>
    <xdr:to>
      <xdr:col>27</xdr:col>
      <xdr:colOff>331200</xdr:colOff>
      <xdr:row>45</xdr:row>
      <xdr:rowOff>50211</xdr:rowOff>
    </xdr:to>
    <xdr:pic>
      <xdr:nvPicPr>
        <xdr:cNvPr id="74" name="73 Imagen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81165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195261</xdr:rowOff>
    </xdr:from>
    <xdr:to>
      <xdr:col>27</xdr:col>
      <xdr:colOff>331200</xdr:colOff>
      <xdr:row>46</xdr:row>
      <xdr:rowOff>50211</xdr:rowOff>
    </xdr:to>
    <xdr:pic>
      <xdr:nvPicPr>
        <xdr:cNvPr id="75" name="74 Imagen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83546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195261</xdr:rowOff>
    </xdr:from>
    <xdr:to>
      <xdr:col>27</xdr:col>
      <xdr:colOff>331200</xdr:colOff>
      <xdr:row>47</xdr:row>
      <xdr:rowOff>50211</xdr:rowOff>
    </xdr:to>
    <xdr:pic>
      <xdr:nvPicPr>
        <xdr:cNvPr id="76" name="75 Imagen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85928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28</xdr:col>
      <xdr:colOff>0</xdr:colOff>
      <xdr:row>48</xdr:row>
      <xdr:rowOff>17009</xdr:rowOff>
    </xdr:to>
    <xdr:pic>
      <xdr:nvPicPr>
        <xdr:cNvPr id="77" name="76 Imagen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8874125"/>
          <a:ext cx="452755" cy="2546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195261</xdr:rowOff>
    </xdr:from>
    <xdr:to>
      <xdr:col>27</xdr:col>
      <xdr:colOff>331200</xdr:colOff>
      <xdr:row>49</xdr:row>
      <xdr:rowOff>50211</xdr:rowOff>
    </xdr:to>
    <xdr:pic>
      <xdr:nvPicPr>
        <xdr:cNvPr id="78" name="77 Imagen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90690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195261</xdr:rowOff>
    </xdr:from>
    <xdr:to>
      <xdr:col>27</xdr:col>
      <xdr:colOff>331200</xdr:colOff>
      <xdr:row>50</xdr:row>
      <xdr:rowOff>50211</xdr:rowOff>
    </xdr:to>
    <xdr:pic>
      <xdr:nvPicPr>
        <xdr:cNvPr id="79" name="78 Imagen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93071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49</xdr:row>
      <xdr:rowOff>195261</xdr:rowOff>
    </xdr:from>
    <xdr:to>
      <xdr:col>27</xdr:col>
      <xdr:colOff>331200</xdr:colOff>
      <xdr:row>51</xdr:row>
      <xdr:rowOff>50211</xdr:rowOff>
    </xdr:to>
    <xdr:pic>
      <xdr:nvPicPr>
        <xdr:cNvPr id="80" name="79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95453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51</xdr:row>
      <xdr:rowOff>195261</xdr:rowOff>
    </xdr:from>
    <xdr:to>
      <xdr:col>27</xdr:col>
      <xdr:colOff>331200</xdr:colOff>
      <xdr:row>53</xdr:row>
      <xdr:rowOff>50211</xdr:rowOff>
    </xdr:to>
    <xdr:pic>
      <xdr:nvPicPr>
        <xdr:cNvPr id="81" name="80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00215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195261</xdr:rowOff>
    </xdr:from>
    <xdr:to>
      <xdr:col>27</xdr:col>
      <xdr:colOff>331200</xdr:colOff>
      <xdr:row>54</xdr:row>
      <xdr:rowOff>50211</xdr:rowOff>
    </xdr:to>
    <xdr:pic>
      <xdr:nvPicPr>
        <xdr:cNvPr id="82" name="81 Imagen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02596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53</xdr:row>
      <xdr:rowOff>195261</xdr:rowOff>
    </xdr:from>
    <xdr:to>
      <xdr:col>27</xdr:col>
      <xdr:colOff>331200</xdr:colOff>
      <xdr:row>55</xdr:row>
      <xdr:rowOff>50211</xdr:rowOff>
    </xdr:to>
    <xdr:pic>
      <xdr:nvPicPr>
        <xdr:cNvPr id="83" name="82 Imagen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04978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54</xdr:row>
      <xdr:rowOff>195261</xdr:rowOff>
    </xdr:from>
    <xdr:to>
      <xdr:col>27</xdr:col>
      <xdr:colOff>331200</xdr:colOff>
      <xdr:row>56</xdr:row>
      <xdr:rowOff>50211</xdr:rowOff>
    </xdr:to>
    <xdr:pic>
      <xdr:nvPicPr>
        <xdr:cNvPr id="84" name="83 Imagen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07359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55</xdr:row>
      <xdr:rowOff>195261</xdr:rowOff>
    </xdr:from>
    <xdr:to>
      <xdr:col>27</xdr:col>
      <xdr:colOff>331200</xdr:colOff>
      <xdr:row>57</xdr:row>
      <xdr:rowOff>50211</xdr:rowOff>
    </xdr:to>
    <xdr:pic>
      <xdr:nvPicPr>
        <xdr:cNvPr id="85" name="84 Imagen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09740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56</xdr:row>
      <xdr:rowOff>195261</xdr:rowOff>
    </xdr:from>
    <xdr:to>
      <xdr:col>27</xdr:col>
      <xdr:colOff>349200</xdr:colOff>
      <xdr:row>58</xdr:row>
      <xdr:rowOff>68211</xdr:rowOff>
    </xdr:to>
    <xdr:pic>
      <xdr:nvPicPr>
        <xdr:cNvPr id="86" name="85 Imagen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1212195"/>
          <a:ext cx="348615" cy="3492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57</xdr:row>
      <xdr:rowOff>195261</xdr:rowOff>
    </xdr:from>
    <xdr:to>
      <xdr:col>27</xdr:col>
      <xdr:colOff>331200</xdr:colOff>
      <xdr:row>59</xdr:row>
      <xdr:rowOff>50211</xdr:rowOff>
    </xdr:to>
    <xdr:pic>
      <xdr:nvPicPr>
        <xdr:cNvPr id="87" name="86 Imagen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14503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58</xdr:row>
      <xdr:rowOff>195261</xdr:rowOff>
    </xdr:from>
    <xdr:to>
      <xdr:col>27</xdr:col>
      <xdr:colOff>331200</xdr:colOff>
      <xdr:row>60</xdr:row>
      <xdr:rowOff>50211</xdr:rowOff>
    </xdr:to>
    <xdr:pic>
      <xdr:nvPicPr>
        <xdr:cNvPr id="88" name="87 Imagen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16884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59</xdr:row>
      <xdr:rowOff>195261</xdr:rowOff>
    </xdr:from>
    <xdr:to>
      <xdr:col>27</xdr:col>
      <xdr:colOff>331200</xdr:colOff>
      <xdr:row>61</xdr:row>
      <xdr:rowOff>50211</xdr:rowOff>
    </xdr:to>
    <xdr:pic>
      <xdr:nvPicPr>
        <xdr:cNvPr id="90" name="89 Imagen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19265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60</xdr:row>
      <xdr:rowOff>195261</xdr:rowOff>
    </xdr:from>
    <xdr:to>
      <xdr:col>27</xdr:col>
      <xdr:colOff>331200</xdr:colOff>
      <xdr:row>62</xdr:row>
      <xdr:rowOff>50211</xdr:rowOff>
    </xdr:to>
    <xdr:pic>
      <xdr:nvPicPr>
        <xdr:cNvPr id="91" name="90 Imagen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216469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61</xdr:row>
      <xdr:rowOff>195261</xdr:rowOff>
    </xdr:from>
    <xdr:to>
      <xdr:col>27</xdr:col>
      <xdr:colOff>331200</xdr:colOff>
      <xdr:row>63</xdr:row>
      <xdr:rowOff>50211</xdr:rowOff>
    </xdr:to>
    <xdr:pic>
      <xdr:nvPicPr>
        <xdr:cNvPr id="92" name="91 Imagen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24028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62</xdr:row>
      <xdr:rowOff>195261</xdr:rowOff>
    </xdr:from>
    <xdr:to>
      <xdr:col>27</xdr:col>
      <xdr:colOff>331200</xdr:colOff>
      <xdr:row>64</xdr:row>
      <xdr:rowOff>50211</xdr:rowOff>
    </xdr:to>
    <xdr:pic>
      <xdr:nvPicPr>
        <xdr:cNvPr id="93" name="92 Imagen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26409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63</xdr:row>
      <xdr:rowOff>195261</xdr:rowOff>
    </xdr:from>
    <xdr:to>
      <xdr:col>27</xdr:col>
      <xdr:colOff>331200</xdr:colOff>
      <xdr:row>65</xdr:row>
      <xdr:rowOff>50211</xdr:rowOff>
    </xdr:to>
    <xdr:pic>
      <xdr:nvPicPr>
        <xdr:cNvPr id="94" name="93 Imagen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28790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195261</xdr:rowOff>
    </xdr:from>
    <xdr:to>
      <xdr:col>27</xdr:col>
      <xdr:colOff>331200</xdr:colOff>
      <xdr:row>67</xdr:row>
      <xdr:rowOff>50211</xdr:rowOff>
    </xdr:to>
    <xdr:pic>
      <xdr:nvPicPr>
        <xdr:cNvPr id="95" name="94 Imagen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33553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66</xdr:row>
      <xdr:rowOff>195261</xdr:rowOff>
    </xdr:from>
    <xdr:to>
      <xdr:col>27</xdr:col>
      <xdr:colOff>331200</xdr:colOff>
      <xdr:row>68</xdr:row>
      <xdr:rowOff>50211</xdr:rowOff>
    </xdr:to>
    <xdr:pic>
      <xdr:nvPicPr>
        <xdr:cNvPr id="96" name="95 Imagen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359344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67</xdr:row>
      <xdr:rowOff>195261</xdr:rowOff>
    </xdr:from>
    <xdr:to>
      <xdr:col>27</xdr:col>
      <xdr:colOff>331200</xdr:colOff>
      <xdr:row>69</xdr:row>
      <xdr:rowOff>50211</xdr:rowOff>
    </xdr:to>
    <xdr:pic>
      <xdr:nvPicPr>
        <xdr:cNvPr id="97" name="96 Imagen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383157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26</xdr:col>
      <xdr:colOff>869157</xdr:colOff>
      <xdr:row>68</xdr:row>
      <xdr:rowOff>195262</xdr:rowOff>
    </xdr:from>
    <xdr:to>
      <xdr:col>28</xdr:col>
      <xdr:colOff>74270</xdr:colOff>
      <xdr:row>70</xdr:row>
      <xdr:rowOff>62164</xdr:rowOff>
    </xdr:to>
    <xdr:pic>
      <xdr:nvPicPr>
        <xdr:cNvPr id="98" name="97 Imagen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0290" y="14069695"/>
          <a:ext cx="848360" cy="3429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69</xdr:row>
      <xdr:rowOff>195261</xdr:rowOff>
    </xdr:from>
    <xdr:to>
      <xdr:col>27</xdr:col>
      <xdr:colOff>331200</xdr:colOff>
      <xdr:row>71</xdr:row>
      <xdr:rowOff>50211</xdr:rowOff>
    </xdr:to>
    <xdr:pic>
      <xdr:nvPicPr>
        <xdr:cNvPr id="99" name="98 Imagen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235" y="1430782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63500</xdr:rowOff>
    </xdr:from>
    <xdr:to>
      <xdr:col>21</xdr:col>
      <xdr:colOff>6350</xdr:colOff>
      <xdr:row>0</xdr:row>
      <xdr:rowOff>450850</xdr:rowOff>
    </xdr:to>
    <xdr:pic>
      <xdr:nvPicPr>
        <xdr:cNvPr id="37" name="Imagen 3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0</xdr:row>
      <xdr:rowOff>152400</xdr:rowOff>
    </xdr:from>
    <xdr:to>
      <xdr:col>3</xdr:col>
      <xdr:colOff>901065</xdr:colOff>
      <xdr:row>0</xdr:row>
      <xdr:rowOff>368300</xdr:rowOff>
    </xdr:to>
    <xdr:sp>
      <xdr:nvSpPr>
        <xdr:cNvPr id="67" name="CuadroTexto 66"/>
        <xdr:cNvSpPr txBox="1"/>
      </xdr:nvSpPr>
      <xdr:spPr>
        <a:xfrm>
          <a:off x="353060" y="152400"/>
          <a:ext cx="213169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100" name="CuadroTexto 99">
          <a:hlinkClick xmlns:r="http://schemas.openxmlformats.org/officeDocument/2006/relationships" r:id="rId38"/>
        </xdr:cNvPr>
        <xdr:cNvSpPr txBox="1"/>
      </xdr:nvSpPr>
      <xdr:spPr>
        <a:xfrm>
          <a:off x="1233805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3</xdr:col>
      <xdr:colOff>1291590</xdr:colOff>
      <xdr:row>3</xdr:row>
      <xdr:rowOff>368300</xdr:rowOff>
    </xdr:from>
    <xdr:to>
      <xdr:col>4</xdr:col>
      <xdr:colOff>351790</xdr:colOff>
      <xdr:row>6</xdr:row>
      <xdr:rowOff>48260</xdr:rowOff>
    </xdr:to>
    <xdr:pic>
      <xdr:nvPicPr>
        <xdr:cNvPr id="4" name="Picture 3" descr="homerv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875280" y="1766570"/>
          <a:ext cx="358140" cy="399415"/>
        </a:xfrm>
        <a:prstGeom prst="rect">
          <a:avLst/>
        </a:prstGeom>
      </xdr:spPr>
    </xdr:pic>
    <xdr:clientData/>
  </xdr:twoCellAnchor>
  <xdr:twoCellAnchor editAs="oneCell">
    <xdr:from>
      <xdr:col>3</xdr:col>
      <xdr:colOff>1278255</xdr:colOff>
      <xdr:row>15</xdr:row>
      <xdr:rowOff>19050</xdr:rowOff>
    </xdr:from>
    <xdr:to>
      <xdr:col>4</xdr:col>
      <xdr:colOff>396875</xdr:colOff>
      <xdr:row>18</xdr:row>
      <xdr:rowOff>48260</xdr:rowOff>
    </xdr:to>
    <xdr:pic>
      <xdr:nvPicPr>
        <xdr:cNvPr id="10" name="Picture 9" descr="soteldito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861945" y="3113405"/>
          <a:ext cx="416560" cy="420370"/>
        </a:xfrm>
        <a:prstGeom prst="rect">
          <a:avLst/>
        </a:prstGeom>
      </xdr:spPr>
    </xdr:pic>
    <xdr:clientData/>
  </xdr:twoCellAnchor>
  <xdr:twoCellAnchor editAs="oneCell">
    <xdr:from>
      <xdr:col>3</xdr:col>
      <xdr:colOff>1273175</xdr:colOff>
      <xdr:row>19</xdr:row>
      <xdr:rowOff>22860</xdr:rowOff>
    </xdr:from>
    <xdr:to>
      <xdr:col>4</xdr:col>
      <xdr:colOff>377190</xdr:colOff>
      <xdr:row>22</xdr:row>
      <xdr:rowOff>35560</xdr:rowOff>
    </xdr:to>
    <xdr:pic>
      <xdr:nvPicPr>
        <xdr:cNvPr id="12" name="Picture 11" descr="rodry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 flipH="1">
          <a:off x="2856865" y="3573145"/>
          <a:ext cx="401955" cy="403860"/>
        </a:xfrm>
        <a:prstGeom prst="rect">
          <a:avLst/>
        </a:prstGeom>
      </xdr:spPr>
    </xdr:pic>
    <xdr:clientData/>
  </xdr:twoCellAnchor>
  <xdr:twoCellAnchor editAs="oneCell">
    <xdr:from>
      <xdr:col>9</xdr:col>
      <xdr:colOff>153035</xdr:colOff>
      <xdr:row>4</xdr:row>
      <xdr:rowOff>76200</xdr:rowOff>
    </xdr:from>
    <xdr:to>
      <xdr:col>9</xdr:col>
      <xdr:colOff>473075</xdr:colOff>
      <xdr:row>6</xdr:row>
      <xdr:rowOff>7620</xdr:rowOff>
    </xdr:to>
    <xdr:pic>
      <xdr:nvPicPr>
        <xdr:cNvPr id="14" name="Picture 13" descr="ve"/>
        <xdr:cNvPicPr>
          <a:picLocks noChangeAspect="1"/>
        </xdr:cNvPicPr>
      </xdr:nvPicPr>
      <xdr:blipFill>
        <a:blip r:embed="rId42">
          <a:extLs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4952365" y="1867535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9</xdr:col>
      <xdr:colOff>145415</xdr:colOff>
      <xdr:row>16</xdr:row>
      <xdr:rowOff>74295</xdr:rowOff>
    </xdr:from>
    <xdr:to>
      <xdr:col>9</xdr:col>
      <xdr:colOff>465455</xdr:colOff>
      <xdr:row>18</xdr:row>
      <xdr:rowOff>5715</xdr:rowOff>
    </xdr:to>
    <xdr:pic>
      <xdr:nvPicPr>
        <xdr:cNvPr id="17" name="Picture 16" descr="ve"/>
        <xdr:cNvPicPr>
          <a:picLocks noChangeAspect="1"/>
        </xdr:cNvPicPr>
      </xdr:nvPicPr>
      <xdr:blipFill>
        <a:blip r:embed="rId42">
          <a:extLs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4944745" y="3233420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146050</xdr:colOff>
      <xdr:row>20</xdr:row>
      <xdr:rowOff>52705</xdr:rowOff>
    </xdr:from>
    <xdr:to>
      <xdr:col>9</xdr:col>
      <xdr:colOff>449580</xdr:colOff>
      <xdr:row>21</xdr:row>
      <xdr:rowOff>89535</xdr:rowOff>
    </xdr:to>
    <xdr:pic>
      <xdr:nvPicPr>
        <xdr:cNvPr id="20" name="Picture 19" descr="ar"/>
        <xdr:cNvPicPr>
          <a:picLocks noChangeAspect="1"/>
        </xdr:cNvPicPr>
      </xdr:nvPicPr>
      <xdr:blipFill>
        <a:blip r:embed="rId44">
          <a:extLst>
            <a:ext uri="{96DAC541-7B7A-43D3-8B79-37D633B846F1}">
              <asvg:svgBlip xmlns:asvg="http://schemas.microsoft.com/office/drawing/2016/SVG/main" r:embed="rId45"/>
            </a:ext>
          </a:extLst>
        </a:blip>
        <a:stretch>
          <a:fillRect/>
        </a:stretch>
      </xdr:blipFill>
      <xdr:spPr>
        <a:xfrm flipV="1">
          <a:off x="4945380" y="3667760"/>
          <a:ext cx="303530" cy="236855"/>
        </a:xfrm>
        <a:prstGeom prst="rect">
          <a:avLst/>
        </a:prstGeom>
      </xdr:spPr>
    </xdr:pic>
    <xdr:clientData/>
  </xdr:twoCellAnchor>
  <xdr:twoCellAnchor>
    <xdr:from>
      <xdr:col>1</xdr:col>
      <xdr:colOff>16510</xdr:colOff>
      <xdr:row>2</xdr:row>
      <xdr:rowOff>200025</xdr:rowOff>
    </xdr:from>
    <xdr:to>
      <xdr:col>10</xdr:col>
      <xdr:colOff>1480185</xdr:colOff>
      <xdr:row>2</xdr:row>
      <xdr:rowOff>429895</xdr:rowOff>
    </xdr:to>
    <xdr:grpSp>
      <xdr:nvGrpSpPr>
        <xdr:cNvPr id="21" name="Grupo 1"/>
        <xdr:cNvGrpSpPr/>
      </xdr:nvGrpSpPr>
      <xdr:grpSpPr>
        <a:xfrm>
          <a:off x="290195" y="962025"/>
          <a:ext cx="7287260" cy="229870"/>
          <a:chOff x="239712" y="964406"/>
          <a:chExt cx="5145088" cy="229394"/>
        </a:xfrm>
      </xdr:grpSpPr>
      <xdr:sp>
        <xdr:nvSpPr>
          <xdr:cNvPr id="23" name="Rounded Rectangle 3">
            <a:hlinkClick xmlns:r="http://schemas.openxmlformats.org/officeDocument/2006/relationships" r:id="rId46"/>
          </xdr:cNvPr>
          <xdr:cNvSpPr/>
        </xdr:nvSpPr>
        <xdr:spPr>
          <a:xfrm>
            <a:off x="2397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rgbClr val="00B0F0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1</a:t>
            </a:r>
            <a:endParaRPr lang="es-ES_tradnl" altLang="en-US" sz="1200" b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25" name="Rounded Rectangle 3">
            <a:hlinkClick xmlns:r="http://schemas.openxmlformats.org/officeDocument/2006/relationships" r:id="rId47"/>
          </xdr:cNvPr>
          <xdr:cNvSpPr/>
        </xdr:nvSpPr>
        <xdr:spPr>
          <a:xfrm>
            <a:off x="13001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2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27" name="Rounded Rectangle 3">
            <a:hlinkClick xmlns:r="http://schemas.openxmlformats.org/officeDocument/2006/relationships" r:id="rId48"/>
          </xdr:cNvPr>
          <xdr:cNvSpPr/>
        </xdr:nvSpPr>
        <xdr:spPr>
          <a:xfrm>
            <a:off x="23606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3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28" name="Rounded Rectangle 3">
            <a:hlinkClick xmlns:r="http://schemas.openxmlformats.org/officeDocument/2006/relationships" r:id="rId49"/>
          </xdr:cNvPr>
          <xdr:cNvSpPr/>
        </xdr:nvSpPr>
        <xdr:spPr>
          <a:xfrm>
            <a:off x="34210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4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32" name="Rounded Rectangle 3">
            <a:hlinkClick xmlns:r="http://schemas.openxmlformats.org/officeDocument/2006/relationships" r:id="rId49"/>
          </xdr:cNvPr>
          <xdr:cNvSpPr/>
        </xdr:nvSpPr>
        <xdr:spPr>
          <a:xfrm>
            <a:off x="44815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Reservas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24</xdr:row>
          <xdr:rowOff>45244</xdr:rowOff>
        </xdr:from>
        <xdr:to>
          <xdr:col>13</xdr:col>
          <xdr:colOff>70246</xdr:colOff>
          <xdr:row>25</xdr:row>
          <xdr:rowOff>83344</xdr:rowOff>
        </xdr:to>
        <xdr:pic>
          <xdr:nvPicPr>
            <xdr:cNvPr id="39" name="Imagen 28"/>
            <xdr:cNvPicPr>
              <a:picLocks noChangeAspect="1"/>
              <a:extLst>
                <a:ext uri="{84589F7E-364E-4C9E-8A38-B11213B215E9}">
                  <a14:cameraTool cellRange="GA_1" spid="_x0000_s1029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9696450" y="411607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0</xdr:col>
      <xdr:colOff>254635</xdr:colOff>
      <xdr:row>28</xdr:row>
      <xdr:rowOff>133350</xdr:rowOff>
    </xdr:from>
    <xdr:to>
      <xdr:col>10</xdr:col>
      <xdr:colOff>0</xdr:colOff>
      <xdr:row>28</xdr:row>
      <xdr:rowOff>133350</xdr:rowOff>
    </xdr:to>
    <xdr:cxnSp>
      <xdr:nvCxnSpPr>
        <xdr:cNvPr id="40" name="Conector recto 12"/>
        <xdr:cNvCxnSpPr/>
      </xdr:nvCxnSpPr>
      <xdr:spPr>
        <a:xfrm>
          <a:off x="254635" y="484505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23812</xdr:colOff>
      <xdr:row>29</xdr:row>
      <xdr:rowOff>11906</xdr:rowOff>
    </xdr:from>
    <xdr:to>
      <xdr:col>4</xdr:col>
      <xdr:colOff>328612</xdr:colOff>
      <xdr:row>30</xdr:row>
      <xdr:rowOff>60801</xdr:rowOff>
    </xdr:to>
    <xdr:pic>
      <xdr:nvPicPr>
        <xdr:cNvPr id="41" name="Imagen 1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4964430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29</xdr:row>
      <xdr:rowOff>11906</xdr:rowOff>
    </xdr:from>
    <xdr:to>
      <xdr:col>8</xdr:col>
      <xdr:colOff>358378</xdr:colOff>
      <xdr:row>30</xdr:row>
      <xdr:rowOff>60801</xdr:rowOff>
    </xdr:to>
    <xdr:pic>
      <xdr:nvPicPr>
        <xdr:cNvPr id="42" name="Imagen 2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355" y="4964430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33</xdr:row>
      <xdr:rowOff>11906</xdr:rowOff>
    </xdr:from>
    <xdr:to>
      <xdr:col>4</xdr:col>
      <xdr:colOff>328612</xdr:colOff>
      <xdr:row>34</xdr:row>
      <xdr:rowOff>114776</xdr:rowOff>
    </xdr:to>
    <xdr:pic>
      <xdr:nvPicPr>
        <xdr:cNvPr id="43" name="Imagen 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581850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33</xdr:row>
      <xdr:rowOff>11906</xdr:rowOff>
    </xdr:from>
    <xdr:to>
      <xdr:col>8</xdr:col>
      <xdr:colOff>358378</xdr:colOff>
      <xdr:row>34</xdr:row>
      <xdr:rowOff>114776</xdr:rowOff>
    </xdr:to>
    <xdr:pic>
      <xdr:nvPicPr>
        <xdr:cNvPr id="44" name="Imagen 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355" y="581850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37</xdr:row>
      <xdr:rowOff>11906</xdr:rowOff>
    </xdr:from>
    <xdr:to>
      <xdr:col>4</xdr:col>
      <xdr:colOff>328612</xdr:colOff>
      <xdr:row>38</xdr:row>
      <xdr:rowOff>114141</xdr:rowOff>
    </xdr:to>
    <xdr:pic>
      <xdr:nvPicPr>
        <xdr:cNvPr id="45" name="Imagen 2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661860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37</xdr:row>
      <xdr:rowOff>11906</xdr:rowOff>
    </xdr:from>
    <xdr:to>
      <xdr:col>8</xdr:col>
      <xdr:colOff>358378</xdr:colOff>
      <xdr:row>38</xdr:row>
      <xdr:rowOff>114141</xdr:rowOff>
    </xdr:to>
    <xdr:pic>
      <xdr:nvPicPr>
        <xdr:cNvPr id="46" name="Imagen 2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355" y="661860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41</xdr:row>
      <xdr:rowOff>11905</xdr:rowOff>
    </xdr:from>
    <xdr:to>
      <xdr:col>4</xdr:col>
      <xdr:colOff>328612</xdr:colOff>
      <xdr:row>42</xdr:row>
      <xdr:rowOff>76040</xdr:rowOff>
    </xdr:to>
    <xdr:pic>
      <xdr:nvPicPr>
        <xdr:cNvPr id="47" name="Imagen 2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745680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41</xdr:row>
      <xdr:rowOff>11905</xdr:rowOff>
    </xdr:from>
    <xdr:to>
      <xdr:col>8</xdr:col>
      <xdr:colOff>358378</xdr:colOff>
      <xdr:row>42</xdr:row>
      <xdr:rowOff>76040</xdr:rowOff>
    </xdr:to>
    <xdr:pic>
      <xdr:nvPicPr>
        <xdr:cNvPr id="48" name="Imagen 23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355" y="745680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45</xdr:row>
      <xdr:rowOff>11905</xdr:rowOff>
    </xdr:from>
    <xdr:to>
      <xdr:col>4</xdr:col>
      <xdr:colOff>328612</xdr:colOff>
      <xdr:row>46</xdr:row>
      <xdr:rowOff>76040</xdr:rowOff>
    </xdr:to>
    <xdr:pic>
      <xdr:nvPicPr>
        <xdr:cNvPr id="49" name="Imagen 24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840930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45</xdr:row>
      <xdr:rowOff>11905</xdr:rowOff>
    </xdr:from>
    <xdr:to>
      <xdr:col>8</xdr:col>
      <xdr:colOff>358378</xdr:colOff>
      <xdr:row>46</xdr:row>
      <xdr:rowOff>76040</xdr:rowOff>
    </xdr:to>
    <xdr:pic>
      <xdr:nvPicPr>
        <xdr:cNvPr id="50" name="Imagen 2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355" y="840930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49</xdr:row>
      <xdr:rowOff>11906</xdr:rowOff>
    </xdr:from>
    <xdr:to>
      <xdr:col>4</xdr:col>
      <xdr:colOff>328612</xdr:colOff>
      <xdr:row>50</xdr:row>
      <xdr:rowOff>76676</xdr:rowOff>
    </xdr:to>
    <xdr:pic>
      <xdr:nvPicPr>
        <xdr:cNvPr id="51" name="Imagen 2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936180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49</xdr:row>
      <xdr:rowOff>11906</xdr:rowOff>
    </xdr:from>
    <xdr:to>
      <xdr:col>8</xdr:col>
      <xdr:colOff>358378</xdr:colOff>
      <xdr:row>50</xdr:row>
      <xdr:rowOff>76676</xdr:rowOff>
    </xdr:to>
    <xdr:pic>
      <xdr:nvPicPr>
        <xdr:cNvPr id="52" name="Imagen 2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355" y="936180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109220</xdr:colOff>
      <xdr:row>12</xdr:row>
      <xdr:rowOff>10160</xdr:rowOff>
    </xdr:from>
    <xdr:to>
      <xdr:col>4</xdr:col>
      <xdr:colOff>480060</xdr:colOff>
      <xdr:row>14</xdr:row>
      <xdr:rowOff>51435</xdr:rowOff>
    </xdr:to>
    <xdr:pic>
      <xdr:nvPicPr>
        <xdr:cNvPr id="2" name="Picture 1" descr="dalialimpulsiva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990850" y="2713355"/>
          <a:ext cx="370840" cy="367665"/>
        </a:xfrm>
        <a:prstGeom prst="rect">
          <a:avLst/>
        </a:prstGeom>
      </xdr:spPr>
    </xdr:pic>
    <xdr:clientData/>
  </xdr:twoCellAnchor>
  <xdr:twoCellAnchor editAs="oneCell">
    <xdr:from>
      <xdr:col>8</xdr:col>
      <xdr:colOff>478790</xdr:colOff>
      <xdr:row>12</xdr:row>
      <xdr:rowOff>45720</xdr:rowOff>
    </xdr:from>
    <xdr:to>
      <xdr:col>9</xdr:col>
      <xdr:colOff>310515</xdr:colOff>
      <xdr:row>13</xdr:row>
      <xdr:rowOff>103505</xdr:rowOff>
    </xdr:to>
    <xdr:pic>
      <xdr:nvPicPr>
        <xdr:cNvPr id="3" name="Picture 2" descr="ve"/>
        <xdr:cNvPicPr>
          <a:picLocks noChangeAspect="1"/>
        </xdr:cNvPicPr>
      </xdr:nvPicPr>
      <xdr:blipFill>
        <a:blip r:embed="rId42">
          <a:extLst>
            <a:ext uri="{96DAC541-7B7A-43D3-8B79-37D633B846F1}">
              <asvg:svgBlip xmlns:asvg="http://schemas.microsoft.com/office/drawing/2016/SVG/main" r:embed="rId43"/>
            </a:ext>
          </a:extLst>
        </a:blip>
        <a:stretch>
          <a:fillRect/>
        </a:stretch>
      </xdr:blipFill>
      <xdr:spPr>
        <a:xfrm>
          <a:off x="4789805" y="2748915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8</xdr:col>
      <xdr:colOff>475615</xdr:colOff>
      <xdr:row>8</xdr:row>
      <xdr:rowOff>53975</xdr:rowOff>
    </xdr:from>
    <xdr:to>
      <xdr:col>9</xdr:col>
      <xdr:colOff>317500</xdr:colOff>
      <xdr:row>9</xdr:row>
      <xdr:rowOff>107315</xdr:rowOff>
    </xdr:to>
    <xdr:pic>
      <xdr:nvPicPr>
        <xdr:cNvPr id="8" name="Picture 7" descr="pe"/>
        <xdr:cNvPicPr>
          <a:picLocks noChangeAspect="1"/>
        </xdr:cNvPicPr>
      </xdr:nvPicPr>
      <xdr:blipFill>
        <a:blip r:embed="rId52">
          <a:extLst>
            <a:ext uri="{96DAC541-7B7A-43D3-8B79-37D633B846F1}">
              <asvg:svgBlip xmlns:asvg="http://schemas.microsoft.com/office/drawing/2016/SVG/main" r:embed="rId53"/>
            </a:ext>
          </a:extLst>
        </a:blip>
        <a:stretch>
          <a:fillRect/>
        </a:stretch>
      </xdr:blipFill>
      <xdr:spPr>
        <a:xfrm>
          <a:off x="4786630" y="2301240"/>
          <a:ext cx="330200" cy="2533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8</xdr:row>
          <xdr:rowOff>47624</xdr:rowOff>
        </xdr:from>
        <xdr:to>
          <xdr:col>13</xdr:col>
          <xdr:colOff>19049</xdr:colOff>
          <xdr:row>9</xdr:row>
          <xdr:rowOff>85724</xdr:rowOff>
        </xdr:to>
        <xdr:pic>
          <xdr:nvPicPr>
            <xdr:cNvPr id="28" name="Imagen 28"/>
            <xdr:cNvPicPr>
              <a:picLocks noChangeAspect="1"/>
              <a:extLst>
                <a:ext uri="{84589F7E-364E-4C9E-8A38-B11213B215E9}">
                  <a14:cameraTool cellRange="GB_1" spid="_x0000_s2049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9639935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12</xdr:row>
          <xdr:rowOff>43655</xdr:rowOff>
        </xdr:from>
        <xdr:to>
          <xdr:col>13</xdr:col>
          <xdr:colOff>19049</xdr:colOff>
          <xdr:row>13</xdr:row>
          <xdr:rowOff>81755</xdr:rowOff>
        </xdr:to>
        <xdr:pic>
          <xdr:nvPicPr>
            <xdr:cNvPr id="29" name="Imagen 29"/>
            <xdr:cNvPicPr>
              <a:picLocks noChangeAspect="1"/>
              <a:extLst>
                <a:ext uri="{84589F7E-364E-4C9E-8A38-B11213B215E9}">
                  <a14:cameraTool cellRange="GB_2" spid="_x0000_s2050"/>
                </a:ext>
              </a:extLst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9639935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16</xdr:row>
          <xdr:rowOff>39685</xdr:rowOff>
        </xdr:from>
        <xdr:to>
          <xdr:col>13</xdr:col>
          <xdr:colOff>19049</xdr:colOff>
          <xdr:row>17</xdr:row>
          <xdr:rowOff>77785</xdr:rowOff>
        </xdr:to>
        <xdr:pic>
          <xdr:nvPicPr>
            <xdr:cNvPr id="30" name="Imagen 30"/>
            <xdr:cNvPicPr>
              <a:picLocks noChangeAspect="1"/>
              <a:extLst>
                <a:ext uri="{84589F7E-364E-4C9E-8A38-B11213B215E9}">
                  <a14:cameraTool cellRange="GB_3" spid="_x0000_s2051"/>
                </a:ext>
              </a:extLst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9639935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36909</xdr:colOff>
          <xdr:row>20</xdr:row>
          <xdr:rowOff>38098</xdr:rowOff>
        </xdr:from>
        <xdr:to>
          <xdr:col>13</xdr:col>
          <xdr:colOff>8334</xdr:colOff>
          <xdr:row>21</xdr:row>
          <xdr:rowOff>76198</xdr:rowOff>
        </xdr:to>
        <xdr:pic>
          <xdr:nvPicPr>
            <xdr:cNvPr id="31" name="Imagen 30"/>
            <xdr:cNvPicPr>
              <a:picLocks noChangeAspect="1"/>
              <a:extLst>
                <a:ext uri="{84589F7E-364E-4C9E-8A38-B11213B215E9}">
                  <a14:cameraTool cellRange="GB_4" spid="_x0000_s2052"/>
                </a:ext>
              </a:extLst>
            </xdr:cNvPicPr>
          </xdr:nvPicPr>
          <xdr:blipFill>
            <a:blip r:embed="rId4"/>
            <a:stretch>
              <a:fillRect/>
            </a:stretch>
          </xdr:blipFill>
          <xdr:spPr>
            <a:xfrm>
              <a:off x="962977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196850</xdr:colOff>
      <xdr:row>0</xdr:row>
      <xdr:rowOff>152400</xdr:rowOff>
    </xdr:from>
    <xdr:to>
      <xdr:col>2</xdr:col>
      <xdr:colOff>254000</xdr:colOff>
      <xdr:row>0</xdr:row>
      <xdr:rowOff>393700</xdr:rowOff>
    </xdr:to>
    <xdr:sp>
      <xdr:nvSpPr>
        <xdr:cNvPr id="46" name="CuadroTexto 45"/>
        <xdr:cNvSpPr txBox="1"/>
      </xdr:nvSpPr>
      <xdr:spPr>
        <a:xfrm>
          <a:off x="196850" y="152400"/>
          <a:ext cx="90233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100" b="0">
              <a:solidFill>
                <a:schemeClr val="bg1"/>
              </a:solidFill>
              <a:latin typeface="+mj-lt"/>
              <a:cs typeface="Arial" panose="02080604020202020204" pitchFamily="7" charset="0"/>
            </a:rPr>
            <a:t>FIXTURE</a:t>
          </a:r>
          <a:endParaRPr lang="es-AR" sz="1100" b="0">
            <a:solidFill>
              <a:schemeClr val="bg1"/>
            </a:solidFill>
            <a:latin typeface="+mj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508000</xdr:colOff>
      <xdr:row>0</xdr:row>
      <xdr:rowOff>171450</xdr:rowOff>
    </xdr:from>
    <xdr:to>
      <xdr:col>4</xdr:col>
      <xdr:colOff>31750</xdr:colOff>
      <xdr:row>0</xdr:row>
      <xdr:rowOff>387350</xdr:rowOff>
    </xdr:to>
    <xdr:sp>
      <xdr:nvSpPr>
        <xdr:cNvPr id="47" name="CuadroTexto 46"/>
        <xdr:cNvSpPr txBox="1"/>
      </xdr:nvSpPr>
      <xdr:spPr>
        <a:xfrm>
          <a:off x="781685" y="171450"/>
          <a:ext cx="212661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Mundial</a:t>
          </a:r>
          <a:r>
            <a:rPr lang="es-AR" sz="1100" b="1" baseline="0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 Rusia 2018</a:t>
          </a:r>
          <a:endParaRPr 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57" name="CuadroTexto 56"/>
        <xdr:cNvSpPr txBox="1"/>
      </xdr:nvSpPr>
      <xdr:spPr>
        <a:xfrm>
          <a:off x="1233297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0</xdr:col>
      <xdr:colOff>196850</xdr:colOff>
      <xdr:row>0</xdr:row>
      <xdr:rowOff>152400</xdr:rowOff>
    </xdr:from>
    <xdr:to>
      <xdr:col>2</xdr:col>
      <xdr:colOff>254000</xdr:colOff>
      <xdr:row>0</xdr:row>
      <xdr:rowOff>393700</xdr:rowOff>
    </xdr:to>
    <xdr:sp>
      <xdr:nvSpPr>
        <xdr:cNvPr id="59" name="CuadroTexto 58"/>
        <xdr:cNvSpPr txBox="1"/>
      </xdr:nvSpPr>
      <xdr:spPr>
        <a:xfrm>
          <a:off x="196850" y="152400"/>
          <a:ext cx="90233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100" b="0">
              <a:solidFill>
                <a:schemeClr val="bg1"/>
              </a:solidFill>
              <a:latin typeface="+mj-lt"/>
              <a:cs typeface="Arial" panose="02080604020202020204" pitchFamily="7" charset="0"/>
            </a:rPr>
            <a:t>FIXTURE</a:t>
          </a:r>
          <a:endParaRPr lang="es-AR" sz="1100" b="0">
            <a:solidFill>
              <a:schemeClr val="bg1"/>
            </a:solidFill>
            <a:latin typeface="+mj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508000</xdr:colOff>
      <xdr:row>0</xdr:row>
      <xdr:rowOff>171450</xdr:rowOff>
    </xdr:from>
    <xdr:to>
      <xdr:col>4</xdr:col>
      <xdr:colOff>31750</xdr:colOff>
      <xdr:row>0</xdr:row>
      <xdr:rowOff>387350</xdr:rowOff>
    </xdr:to>
    <xdr:sp>
      <xdr:nvSpPr>
        <xdr:cNvPr id="60" name="CuadroTexto 59"/>
        <xdr:cNvSpPr txBox="1"/>
      </xdr:nvSpPr>
      <xdr:spPr>
        <a:xfrm>
          <a:off x="781685" y="171450"/>
          <a:ext cx="212661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Mundial</a:t>
          </a:r>
          <a:r>
            <a:rPr lang="es-AR" sz="1100" b="1" baseline="0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 Rusia 2018</a:t>
          </a:r>
          <a:endParaRPr 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70" name="CuadroTexto 69">
          <a:hlinkClick xmlns:r="http://schemas.openxmlformats.org/officeDocument/2006/relationships" r:id="rId5"/>
        </xdr:cNvPr>
        <xdr:cNvSpPr txBox="1"/>
      </xdr:nvSpPr>
      <xdr:spPr>
        <a:xfrm>
          <a:off x="1233297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298450</xdr:rowOff>
    </xdr:from>
    <xdr:to>
      <xdr:col>10</xdr:col>
      <xdr:colOff>24130</xdr:colOff>
      <xdr:row>3</xdr:row>
      <xdr:rowOff>298450</xdr:rowOff>
    </xdr:to>
    <xdr:cxnSp>
      <xdr:nvCxnSpPr>
        <xdr:cNvPr id="44" name="Conector recto 43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71" name="Conector recto 70"/>
        <xdr:cNvCxnSpPr/>
      </xdr:nvCxnSpPr>
      <xdr:spPr>
        <a:xfrm>
          <a:off x="795591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21</xdr:col>
      <xdr:colOff>11430</xdr:colOff>
      <xdr:row>0</xdr:row>
      <xdr:rowOff>450850</xdr:rowOff>
    </xdr:to>
    <xdr:pic>
      <xdr:nvPicPr>
        <xdr:cNvPr id="72" name="Imagen 7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0</xdr:row>
      <xdr:rowOff>152400</xdr:rowOff>
    </xdr:from>
    <xdr:to>
      <xdr:col>2</xdr:col>
      <xdr:colOff>254000</xdr:colOff>
      <xdr:row>0</xdr:row>
      <xdr:rowOff>393700</xdr:rowOff>
    </xdr:to>
    <xdr:sp>
      <xdr:nvSpPr>
        <xdr:cNvPr id="73" name="CuadroTexto 72"/>
        <xdr:cNvSpPr txBox="1"/>
      </xdr:nvSpPr>
      <xdr:spPr>
        <a:xfrm>
          <a:off x="196850" y="152400"/>
          <a:ext cx="90233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100" b="0">
              <a:solidFill>
                <a:schemeClr val="bg1"/>
              </a:solidFill>
              <a:latin typeface="+mj-lt"/>
              <a:cs typeface="Arial" panose="02080604020202020204" pitchFamily="7" charset="0"/>
            </a:rPr>
            <a:t>FIXTURE</a:t>
          </a:r>
          <a:endParaRPr lang="es-AR" sz="1100" b="0">
            <a:solidFill>
              <a:schemeClr val="bg1"/>
            </a:solidFill>
            <a:latin typeface="+mj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508000</xdr:colOff>
      <xdr:row>0</xdr:row>
      <xdr:rowOff>171450</xdr:rowOff>
    </xdr:from>
    <xdr:to>
      <xdr:col>4</xdr:col>
      <xdr:colOff>31750</xdr:colOff>
      <xdr:row>0</xdr:row>
      <xdr:rowOff>387350</xdr:rowOff>
    </xdr:to>
    <xdr:sp>
      <xdr:nvSpPr>
        <xdr:cNvPr id="74" name="CuadroTexto 73"/>
        <xdr:cNvSpPr txBox="1"/>
      </xdr:nvSpPr>
      <xdr:spPr>
        <a:xfrm>
          <a:off x="781685" y="171450"/>
          <a:ext cx="212661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Mundial</a:t>
          </a:r>
          <a:r>
            <a:rPr lang="es-AR" sz="1100" b="1" baseline="0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 Rusia 2018</a:t>
          </a:r>
          <a:endParaRPr 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84" name="CuadroTexto 83">
          <a:hlinkClick xmlns:r="http://schemas.openxmlformats.org/officeDocument/2006/relationships" r:id="rId7"/>
        </xdr:cNvPr>
        <xdr:cNvSpPr txBox="1"/>
      </xdr:nvSpPr>
      <xdr:spPr>
        <a:xfrm>
          <a:off x="1233297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298450</xdr:rowOff>
    </xdr:from>
    <xdr:to>
      <xdr:col>10</xdr:col>
      <xdr:colOff>24130</xdr:colOff>
      <xdr:row>3</xdr:row>
      <xdr:rowOff>298450</xdr:rowOff>
    </xdr:to>
    <xdr:cxnSp>
      <xdr:nvCxnSpPr>
        <xdr:cNvPr id="2" name="Conector recto 12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5" name="Conector recto 14"/>
        <xdr:cNvCxnSpPr/>
      </xdr:nvCxnSpPr>
      <xdr:spPr>
        <a:xfrm>
          <a:off x="795591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8</xdr:row>
          <xdr:rowOff>45244</xdr:rowOff>
        </xdr:from>
        <xdr:to>
          <xdr:col>13</xdr:col>
          <xdr:colOff>70246</xdr:colOff>
          <xdr:row>9</xdr:row>
          <xdr:rowOff>83344</xdr:rowOff>
        </xdr:to>
        <xdr:pic>
          <xdr:nvPicPr>
            <xdr:cNvPr id="13" name="Imagen 28"/>
            <xdr:cNvPicPr>
              <a:picLocks noChangeAspect="1"/>
              <a:extLst>
                <a:ext uri="{84589F7E-364E-4C9E-8A38-B11213B215E9}">
                  <a14:cameraTool cellRange="GA_1" spid="_x0000_s2053"/>
                </a:ext>
              </a:extLst>
            </xdr:cNvPicPr>
          </xdr:nvPicPr>
          <xdr:blipFill>
            <a:blip r:embed="rId8"/>
            <a:stretch>
              <a:fillRect/>
            </a:stretch>
          </xdr:blipFill>
          <xdr:spPr>
            <a:xfrm>
              <a:off x="9691370" y="229235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12</xdr:row>
          <xdr:rowOff>41275</xdr:rowOff>
        </xdr:from>
        <xdr:to>
          <xdr:col>13</xdr:col>
          <xdr:colOff>70246</xdr:colOff>
          <xdr:row>13</xdr:row>
          <xdr:rowOff>79375</xdr:rowOff>
        </xdr:to>
        <xdr:pic>
          <xdr:nvPicPr>
            <xdr:cNvPr id="14" name="Imagen 29"/>
            <xdr:cNvPicPr>
              <a:picLocks noChangeAspect="1"/>
              <a:extLst>
                <a:ext uri="{84589F7E-364E-4C9E-8A38-B11213B215E9}">
                  <a14:cameraTool cellRange="GA_2" spid="_x0000_s2054"/>
                </a:ext>
              </a:extLst>
            </xdr:cNvPicPr>
          </xdr:nvPicPr>
          <xdr:blipFill>
            <a:blip r:embed="rId9"/>
            <a:stretch>
              <a:fillRect/>
            </a:stretch>
          </xdr:blipFill>
          <xdr:spPr>
            <a:xfrm>
              <a:off x="9691370" y="274447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16</xdr:row>
          <xdr:rowOff>37305</xdr:rowOff>
        </xdr:from>
        <xdr:to>
          <xdr:col>13</xdr:col>
          <xdr:colOff>70246</xdr:colOff>
          <xdr:row>17</xdr:row>
          <xdr:rowOff>75405</xdr:rowOff>
        </xdr:to>
        <xdr:pic>
          <xdr:nvPicPr>
            <xdr:cNvPr id="15" name="Imagen 30"/>
            <xdr:cNvPicPr>
              <a:picLocks noChangeAspect="1"/>
              <a:extLst>
                <a:ext uri="{84589F7E-364E-4C9E-8A38-B11213B215E9}">
                  <a14:cameraTool cellRange="GA_3" spid="_x0000_s2055"/>
                </a:ext>
              </a:extLst>
            </xdr:cNvPicPr>
          </xdr:nvPicPr>
          <xdr:blipFill>
            <a:blip r:embed="rId10"/>
            <a:stretch>
              <a:fillRect/>
            </a:stretch>
          </xdr:blipFill>
          <xdr:spPr>
            <a:xfrm>
              <a:off x="9691370" y="31959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88106</xdr:colOff>
          <xdr:row>20</xdr:row>
          <xdr:rowOff>35718</xdr:rowOff>
        </xdr:from>
        <xdr:to>
          <xdr:col>13</xdr:col>
          <xdr:colOff>59531</xdr:colOff>
          <xdr:row>21</xdr:row>
          <xdr:rowOff>73818</xdr:rowOff>
        </xdr:to>
        <xdr:pic>
          <xdr:nvPicPr>
            <xdr:cNvPr id="16" name="Imagen 30"/>
            <xdr:cNvPicPr>
              <a:picLocks noChangeAspect="1"/>
              <a:extLst>
                <a:ext uri="{84589F7E-364E-4C9E-8A38-B11213B215E9}">
                  <a14:cameraTool cellRange="GA_4" spid="_x0000_s2056"/>
                </a:ext>
              </a:extLst>
            </xdr:cNvPicPr>
          </xdr:nvPicPr>
          <xdr:blipFill>
            <a:blip r:embed="rId11"/>
            <a:stretch>
              <a:fillRect/>
            </a:stretch>
          </xdr:blipFill>
          <xdr:spPr>
            <a:xfrm>
              <a:off x="9680575" y="365061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4</xdr:col>
      <xdr:colOff>124460</xdr:colOff>
      <xdr:row>3</xdr:row>
      <xdr:rowOff>361315</xdr:rowOff>
    </xdr:from>
    <xdr:to>
      <xdr:col>5</xdr:col>
      <xdr:colOff>15875</xdr:colOff>
      <xdr:row>6</xdr:row>
      <xdr:rowOff>24130</xdr:rowOff>
    </xdr:to>
    <xdr:pic>
      <xdr:nvPicPr>
        <xdr:cNvPr id="34" name="Picture 33" descr="rendon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01010" y="1759585"/>
          <a:ext cx="379730" cy="38227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7</xdr:row>
      <xdr:rowOff>10795</xdr:rowOff>
    </xdr:from>
    <xdr:to>
      <xdr:col>5</xdr:col>
      <xdr:colOff>34925</xdr:colOff>
      <xdr:row>10</xdr:row>
      <xdr:rowOff>15240</xdr:rowOff>
    </xdr:to>
    <xdr:pic>
      <xdr:nvPicPr>
        <xdr:cNvPr id="35" name="Picture 34" descr="yandel vega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03550" y="2193290"/>
          <a:ext cx="396240" cy="395605"/>
        </a:xfrm>
        <a:prstGeom prst="rect">
          <a:avLst/>
        </a:prstGeom>
      </xdr:spPr>
    </xdr:pic>
    <xdr:clientData/>
  </xdr:twoCellAnchor>
  <xdr:twoCellAnchor editAs="oneCell">
    <xdr:from>
      <xdr:col>4</xdr:col>
      <xdr:colOff>180340</xdr:colOff>
      <xdr:row>11</xdr:row>
      <xdr:rowOff>56515</xdr:rowOff>
    </xdr:from>
    <xdr:to>
      <xdr:col>4</xdr:col>
      <xdr:colOff>480060</xdr:colOff>
      <xdr:row>13</xdr:row>
      <xdr:rowOff>109220</xdr:rowOff>
    </xdr:to>
    <xdr:pic>
      <xdr:nvPicPr>
        <xdr:cNvPr id="36" name="Picture 35" descr="eneys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56890" y="2694940"/>
          <a:ext cx="299720" cy="317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15</xdr:row>
      <xdr:rowOff>28575</xdr:rowOff>
    </xdr:from>
    <xdr:to>
      <xdr:col>5</xdr:col>
      <xdr:colOff>43815</xdr:colOff>
      <xdr:row>18</xdr:row>
      <xdr:rowOff>31115</xdr:rowOff>
    </xdr:to>
    <xdr:pic>
      <xdr:nvPicPr>
        <xdr:cNvPr id="37" name="Picture 36" descr="eduardo moreno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71800" y="3122930"/>
          <a:ext cx="436880" cy="393700"/>
        </a:xfrm>
        <a:prstGeom prst="rect">
          <a:avLst/>
        </a:prstGeom>
      </xdr:spPr>
    </xdr:pic>
    <xdr:clientData/>
  </xdr:twoCellAnchor>
  <xdr:twoCellAnchor editAs="oneCell">
    <xdr:from>
      <xdr:col>4</xdr:col>
      <xdr:colOff>149860</xdr:colOff>
      <xdr:row>19</xdr:row>
      <xdr:rowOff>29210</xdr:rowOff>
    </xdr:from>
    <xdr:to>
      <xdr:col>5</xdr:col>
      <xdr:colOff>20955</xdr:colOff>
      <xdr:row>21</xdr:row>
      <xdr:rowOff>118110</xdr:rowOff>
    </xdr:to>
    <xdr:pic>
      <xdr:nvPicPr>
        <xdr:cNvPr id="38" name="Picture 37" descr="g rodriguez cruz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26410" y="3579495"/>
          <a:ext cx="359410" cy="353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298450</xdr:rowOff>
    </xdr:from>
    <xdr:to>
      <xdr:col>10</xdr:col>
      <xdr:colOff>24130</xdr:colOff>
      <xdr:row>3</xdr:row>
      <xdr:rowOff>298450</xdr:rowOff>
    </xdr:to>
    <xdr:cxnSp>
      <xdr:nvCxnSpPr>
        <xdr:cNvPr id="39" name="Conector recto 12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40" name="Conector recto 14"/>
        <xdr:cNvCxnSpPr/>
      </xdr:nvCxnSpPr>
      <xdr:spPr>
        <a:xfrm>
          <a:off x="795591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21</xdr:col>
      <xdr:colOff>11430</xdr:colOff>
      <xdr:row>0</xdr:row>
      <xdr:rowOff>450850</xdr:rowOff>
    </xdr:to>
    <xdr:pic>
      <xdr:nvPicPr>
        <xdr:cNvPr id="41" name="Imagen 3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0</xdr:row>
      <xdr:rowOff>152400</xdr:rowOff>
    </xdr:from>
    <xdr:to>
      <xdr:col>3</xdr:col>
      <xdr:colOff>901065</xdr:colOff>
      <xdr:row>0</xdr:row>
      <xdr:rowOff>368300</xdr:rowOff>
    </xdr:to>
    <xdr:sp>
      <xdr:nvSpPr>
        <xdr:cNvPr id="42" name="CuadroTexto 66"/>
        <xdr:cNvSpPr txBox="1"/>
      </xdr:nvSpPr>
      <xdr:spPr>
        <a:xfrm>
          <a:off x="353060" y="152400"/>
          <a:ext cx="192913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55" name="CuadroTexto 99">
          <a:hlinkClick xmlns:r="http://schemas.openxmlformats.org/officeDocument/2006/relationships" r:id="rId7"/>
        </xdr:cNvPr>
        <xdr:cNvSpPr txBox="1"/>
      </xdr:nvSpPr>
      <xdr:spPr>
        <a:xfrm>
          <a:off x="1233297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9</xdr:col>
      <xdr:colOff>73025</xdr:colOff>
      <xdr:row>4</xdr:row>
      <xdr:rowOff>74295</xdr:rowOff>
    </xdr:from>
    <xdr:to>
      <xdr:col>9</xdr:col>
      <xdr:colOff>400685</xdr:colOff>
      <xdr:row>6</xdr:row>
      <xdr:rowOff>6985</xdr:rowOff>
    </xdr:to>
    <xdr:pic>
      <xdr:nvPicPr>
        <xdr:cNvPr id="3" name="Picture 2" descr="co"/>
        <xdr:cNvPicPr>
          <a:picLocks noChangeAspect="1"/>
        </xdr:cNvPicPr>
      </xdr:nvPicPr>
      <xdr:blipFill>
        <a:blip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867275" y="1865630"/>
          <a:ext cx="327660" cy="259080"/>
        </a:xfrm>
        <a:prstGeom prst="rect">
          <a:avLst/>
        </a:prstGeom>
      </xdr:spPr>
    </xdr:pic>
    <xdr:clientData/>
  </xdr:twoCellAnchor>
  <xdr:twoCellAnchor editAs="oneCell">
    <xdr:from>
      <xdr:col>9</xdr:col>
      <xdr:colOff>69215</xdr:colOff>
      <xdr:row>12</xdr:row>
      <xdr:rowOff>93345</xdr:rowOff>
    </xdr:from>
    <xdr:to>
      <xdr:col>9</xdr:col>
      <xdr:colOff>389255</xdr:colOff>
      <xdr:row>14</xdr:row>
      <xdr:rowOff>24765</xdr:rowOff>
    </xdr:to>
    <xdr:pic>
      <xdr:nvPicPr>
        <xdr:cNvPr id="7" name="Picture 6" descr="ve"/>
        <xdr:cNvPicPr>
          <a:picLocks noChangeAspect="1"/>
        </xdr:cNvPicPr>
      </xdr:nvPicPr>
      <xdr:blipFill>
        <a:blip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863465" y="2796540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</xdr:colOff>
      <xdr:row>16</xdr:row>
      <xdr:rowOff>106045</xdr:rowOff>
    </xdr:from>
    <xdr:to>
      <xdr:col>9</xdr:col>
      <xdr:colOff>400685</xdr:colOff>
      <xdr:row>18</xdr:row>
      <xdr:rowOff>19685</xdr:rowOff>
    </xdr:to>
    <xdr:pic>
      <xdr:nvPicPr>
        <xdr:cNvPr id="17" name="Picture 16" descr="mx"/>
        <xdr:cNvPicPr>
          <a:picLocks noChangeAspect="1"/>
        </xdr:cNvPicPr>
      </xdr:nvPicPr>
      <xdr:blipFill>
        <a:blip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4867910" y="3265170"/>
          <a:ext cx="327025" cy="240030"/>
        </a:xfrm>
        <a:prstGeom prst="rect">
          <a:avLst/>
        </a:prstGeom>
      </xdr:spPr>
    </xdr:pic>
    <xdr:clientData/>
  </xdr:twoCellAnchor>
  <xdr:twoCellAnchor editAs="oneCell">
    <xdr:from>
      <xdr:col>9</xdr:col>
      <xdr:colOff>57785</xdr:colOff>
      <xdr:row>20</xdr:row>
      <xdr:rowOff>67310</xdr:rowOff>
    </xdr:from>
    <xdr:to>
      <xdr:col>9</xdr:col>
      <xdr:colOff>385445</xdr:colOff>
      <xdr:row>22</xdr:row>
      <xdr:rowOff>0</xdr:rowOff>
    </xdr:to>
    <xdr:pic>
      <xdr:nvPicPr>
        <xdr:cNvPr id="18" name="Picture 17" descr="co"/>
        <xdr:cNvPicPr>
          <a:picLocks noChangeAspect="1"/>
        </xdr:cNvPicPr>
      </xdr:nvPicPr>
      <xdr:blipFill>
        <a:blip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852035" y="3682365"/>
          <a:ext cx="327660" cy="259080"/>
        </a:xfrm>
        <a:prstGeom prst="rect">
          <a:avLst/>
        </a:prstGeom>
      </xdr:spPr>
    </xdr:pic>
    <xdr:clientData/>
  </xdr:twoCellAnchor>
  <xdr:twoCellAnchor>
    <xdr:from>
      <xdr:col>1</xdr:col>
      <xdr:colOff>16510</xdr:colOff>
      <xdr:row>2</xdr:row>
      <xdr:rowOff>200025</xdr:rowOff>
    </xdr:from>
    <xdr:to>
      <xdr:col>10</xdr:col>
      <xdr:colOff>1485265</xdr:colOff>
      <xdr:row>2</xdr:row>
      <xdr:rowOff>429895</xdr:rowOff>
    </xdr:to>
    <xdr:grpSp>
      <xdr:nvGrpSpPr>
        <xdr:cNvPr id="19" name="Grupo 1"/>
        <xdr:cNvGrpSpPr/>
      </xdr:nvGrpSpPr>
      <xdr:grpSpPr>
        <a:xfrm>
          <a:off x="290195" y="962025"/>
          <a:ext cx="7287260" cy="229870"/>
          <a:chOff x="239712" y="964406"/>
          <a:chExt cx="5145088" cy="229394"/>
        </a:xfrm>
      </xdr:grpSpPr>
      <xdr:sp>
        <xdr:nvSpPr>
          <xdr:cNvPr id="22" name="Rounded Rectangle 3">
            <a:hlinkClick xmlns:r="http://schemas.openxmlformats.org/officeDocument/2006/relationships" r:id="rId23"/>
          </xdr:cNvPr>
          <xdr:cNvSpPr/>
        </xdr:nvSpPr>
        <xdr:spPr>
          <a:xfrm>
            <a:off x="2397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1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26" name="Rounded Rectangle 3">
            <a:hlinkClick xmlns:r="http://schemas.openxmlformats.org/officeDocument/2006/relationships" r:id="rId24"/>
          </xdr:cNvPr>
          <xdr:cNvSpPr/>
        </xdr:nvSpPr>
        <xdr:spPr>
          <a:xfrm>
            <a:off x="13001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rgbClr val="00B0F0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2</a:t>
            </a:r>
            <a:endParaRPr lang="es-ES_tradnl" altLang="en-US" sz="1200" b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32" name="Rounded Rectangle 3">
            <a:hlinkClick xmlns:r="http://schemas.openxmlformats.org/officeDocument/2006/relationships" r:id="rId25"/>
          </xdr:cNvPr>
          <xdr:cNvSpPr/>
        </xdr:nvSpPr>
        <xdr:spPr>
          <a:xfrm>
            <a:off x="23606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3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33" name="Rounded Rectangle 3">
            <a:hlinkClick xmlns:r="http://schemas.openxmlformats.org/officeDocument/2006/relationships" r:id="rId26"/>
          </xdr:cNvPr>
          <xdr:cNvSpPr/>
        </xdr:nvSpPr>
        <xdr:spPr>
          <a:xfrm>
            <a:off x="34210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4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56" name="Rounded Rectangle 3">
            <a:hlinkClick xmlns:r="http://schemas.openxmlformats.org/officeDocument/2006/relationships" r:id="rId27"/>
          </xdr:cNvPr>
          <xdr:cNvSpPr/>
        </xdr:nvSpPr>
        <xdr:spPr>
          <a:xfrm>
            <a:off x="44815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Reservas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9</xdr:col>
      <xdr:colOff>76835</xdr:colOff>
      <xdr:row>8</xdr:row>
      <xdr:rowOff>95885</xdr:rowOff>
    </xdr:from>
    <xdr:to>
      <xdr:col>9</xdr:col>
      <xdr:colOff>380365</xdr:colOff>
      <xdr:row>10</xdr:row>
      <xdr:rowOff>6350</xdr:rowOff>
    </xdr:to>
    <xdr:pic>
      <xdr:nvPicPr>
        <xdr:cNvPr id="66" name="Picture 65" descr="ar"/>
        <xdr:cNvPicPr>
          <a:picLocks noChangeAspect="1"/>
        </xdr:cNvPicPr>
      </xdr:nvPicPr>
      <xdr:blipFill>
        <a:blip r:embed="rId28">
          <a:extLs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 flipV="1">
          <a:off x="4871085" y="2343150"/>
          <a:ext cx="303530" cy="236855"/>
        </a:xfrm>
        <a:prstGeom prst="rect">
          <a:avLst/>
        </a:prstGeom>
      </xdr:spPr>
    </xdr:pic>
    <xdr:clientData/>
  </xdr:twoCellAnchor>
  <xdr:twoCellAnchor editAs="oneCell">
    <xdr:from>
      <xdr:col>27</xdr:col>
      <xdr:colOff>1</xdr:colOff>
      <xdr:row>40</xdr:row>
      <xdr:rowOff>192833</xdr:rowOff>
    </xdr:from>
    <xdr:to>
      <xdr:col>27</xdr:col>
      <xdr:colOff>337186</xdr:colOff>
      <xdr:row>42</xdr:row>
      <xdr:rowOff>48053</xdr:rowOff>
    </xdr:to>
    <xdr:pic>
      <xdr:nvPicPr>
        <xdr:cNvPr id="4" name="10 Imagen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369530" y="7517765"/>
          <a:ext cx="33718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</xdr:row>
      <xdr:rowOff>190499</xdr:rowOff>
    </xdr:from>
    <xdr:to>
      <xdr:col>27</xdr:col>
      <xdr:colOff>330835</xdr:colOff>
      <xdr:row>52</xdr:row>
      <xdr:rowOff>45719</xdr:rowOff>
    </xdr:to>
    <xdr:pic>
      <xdr:nvPicPr>
        <xdr:cNvPr id="6" name="33 Imagen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989647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39</xdr:row>
      <xdr:rowOff>159542</xdr:rowOff>
    </xdr:from>
    <xdr:to>
      <xdr:col>27</xdr:col>
      <xdr:colOff>330835</xdr:colOff>
      <xdr:row>41</xdr:row>
      <xdr:rowOff>50322</xdr:rowOff>
    </xdr:to>
    <xdr:pic>
      <xdr:nvPicPr>
        <xdr:cNvPr id="8" name="70 Imagen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7284720"/>
          <a:ext cx="330835" cy="32893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195261</xdr:rowOff>
    </xdr:from>
    <xdr:to>
      <xdr:col>27</xdr:col>
      <xdr:colOff>330835</xdr:colOff>
      <xdr:row>43</xdr:row>
      <xdr:rowOff>50481</xdr:rowOff>
    </xdr:to>
    <xdr:pic>
      <xdr:nvPicPr>
        <xdr:cNvPr id="9" name="71 Imagen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775843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195261</xdr:rowOff>
    </xdr:from>
    <xdr:to>
      <xdr:col>27</xdr:col>
      <xdr:colOff>330835</xdr:colOff>
      <xdr:row>44</xdr:row>
      <xdr:rowOff>50481</xdr:rowOff>
    </xdr:to>
    <xdr:pic>
      <xdr:nvPicPr>
        <xdr:cNvPr id="10" name="72 Imagen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799655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43</xdr:row>
      <xdr:rowOff>195261</xdr:rowOff>
    </xdr:from>
    <xdr:to>
      <xdr:col>27</xdr:col>
      <xdr:colOff>330835</xdr:colOff>
      <xdr:row>45</xdr:row>
      <xdr:rowOff>50481</xdr:rowOff>
    </xdr:to>
    <xdr:pic>
      <xdr:nvPicPr>
        <xdr:cNvPr id="11" name="73 Imagen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823468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195261</xdr:rowOff>
    </xdr:from>
    <xdr:to>
      <xdr:col>27</xdr:col>
      <xdr:colOff>330835</xdr:colOff>
      <xdr:row>46</xdr:row>
      <xdr:rowOff>50481</xdr:rowOff>
    </xdr:to>
    <xdr:pic>
      <xdr:nvPicPr>
        <xdr:cNvPr id="12" name="74 Imagen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847280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195261</xdr:rowOff>
    </xdr:from>
    <xdr:to>
      <xdr:col>27</xdr:col>
      <xdr:colOff>330835</xdr:colOff>
      <xdr:row>47</xdr:row>
      <xdr:rowOff>50481</xdr:rowOff>
    </xdr:to>
    <xdr:pic>
      <xdr:nvPicPr>
        <xdr:cNvPr id="20" name="75 Imagen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871093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27</xdr:col>
      <xdr:colOff>452755</xdr:colOff>
      <xdr:row>48</xdr:row>
      <xdr:rowOff>16510</xdr:rowOff>
    </xdr:to>
    <xdr:pic>
      <xdr:nvPicPr>
        <xdr:cNvPr id="21" name="76 Imagen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8992235"/>
          <a:ext cx="452755" cy="2546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195261</xdr:rowOff>
    </xdr:from>
    <xdr:to>
      <xdr:col>27</xdr:col>
      <xdr:colOff>330835</xdr:colOff>
      <xdr:row>49</xdr:row>
      <xdr:rowOff>50481</xdr:rowOff>
    </xdr:to>
    <xdr:pic>
      <xdr:nvPicPr>
        <xdr:cNvPr id="23" name="77 Imagen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918718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195261</xdr:rowOff>
    </xdr:from>
    <xdr:to>
      <xdr:col>27</xdr:col>
      <xdr:colOff>330835</xdr:colOff>
      <xdr:row>50</xdr:row>
      <xdr:rowOff>50481</xdr:rowOff>
    </xdr:to>
    <xdr:pic>
      <xdr:nvPicPr>
        <xdr:cNvPr id="24" name="78 Imagen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942530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49</xdr:row>
      <xdr:rowOff>195261</xdr:rowOff>
    </xdr:from>
    <xdr:to>
      <xdr:col>27</xdr:col>
      <xdr:colOff>330835</xdr:colOff>
      <xdr:row>51</xdr:row>
      <xdr:rowOff>50481</xdr:rowOff>
    </xdr:to>
    <xdr:pic>
      <xdr:nvPicPr>
        <xdr:cNvPr id="25" name="79 Imagen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9530" y="966343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254635</xdr:colOff>
      <xdr:row>28</xdr:row>
      <xdr:rowOff>133350</xdr:rowOff>
    </xdr:from>
    <xdr:to>
      <xdr:col>10</xdr:col>
      <xdr:colOff>5080</xdr:colOff>
      <xdr:row>28</xdr:row>
      <xdr:rowOff>133350</xdr:rowOff>
    </xdr:to>
    <xdr:cxnSp>
      <xdr:nvCxnSpPr>
        <xdr:cNvPr id="27" name="Conector recto 12"/>
        <xdr:cNvCxnSpPr/>
      </xdr:nvCxnSpPr>
      <xdr:spPr>
        <a:xfrm>
          <a:off x="254635" y="496316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23812</xdr:colOff>
      <xdr:row>29</xdr:row>
      <xdr:rowOff>11906</xdr:rowOff>
    </xdr:from>
    <xdr:to>
      <xdr:col>4</xdr:col>
      <xdr:colOff>328612</xdr:colOff>
      <xdr:row>30</xdr:row>
      <xdr:rowOff>60801</xdr:rowOff>
    </xdr:to>
    <xdr:pic>
      <xdr:nvPicPr>
        <xdr:cNvPr id="43" name="Imagen 18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045" y="5082540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29</xdr:row>
      <xdr:rowOff>11906</xdr:rowOff>
    </xdr:from>
    <xdr:to>
      <xdr:col>8</xdr:col>
      <xdr:colOff>358378</xdr:colOff>
      <xdr:row>30</xdr:row>
      <xdr:rowOff>60801</xdr:rowOff>
    </xdr:to>
    <xdr:pic>
      <xdr:nvPicPr>
        <xdr:cNvPr id="45" name="Imagen 2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" y="5082540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33</xdr:row>
      <xdr:rowOff>11906</xdr:rowOff>
    </xdr:from>
    <xdr:to>
      <xdr:col>4</xdr:col>
      <xdr:colOff>328612</xdr:colOff>
      <xdr:row>34</xdr:row>
      <xdr:rowOff>114776</xdr:rowOff>
    </xdr:to>
    <xdr:pic>
      <xdr:nvPicPr>
        <xdr:cNvPr id="48" name="Imagen 4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045" y="593661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33</xdr:row>
      <xdr:rowOff>11906</xdr:rowOff>
    </xdr:from>
    <xdr:to>
      <xdr:col>8</xdr:col>
      <xdr:colOff>358378</xdr:colOff>
      <xdr:row>34</xdr:row>
      <xdr:rowOff>114776</xdr:rowOff>
    </xdr:to>
    <xdr:pic>
      <xdr:nvPicPr>
        <xdr:cNvPr id="49" name="Imagen 5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" y="593661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37</xdr:row>
      <xdr:rowOff>11906</xdr:rowOff>
    </xdr:from>
    <xdr:to>
      <xdr:col>4</xdr:col>
      <xdr:colOff>328612</xdr:colOff>
      <xdr:row>38</xdr:row>
      <xdr:rowOff>114141</xdr:rowOff>
    </xdr:to>
    <xdr:pic>
      <xdr:nvPicPr>
        <xdr:cNvPr id="50" name="Imagen 20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045" y="673671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37</xdr:row>
      <xdr:rowOff>11906</xdr:rowOff>
    </xdr:from>
    <xdr:to>
      <xdr:col>8</xdr:col>
      <xdr:colOff>358378</xdr:colOff>
      <xdr:row>38</xdr:row>
      <xdr:rowOff>114141</xdr:rowOff>
    </xdr:to>
    <xdr:pic>
      <xdr:nvPicPr>
        <xdr:cNvPr id="51" name="Imagen 2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" y="673671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41</xdr:row>
      <xdr:rowOff>11905</xdr:rowOff>
    </xdr:from>
    <xdr:to>
      <xdr:col>4</xdr:col>
      <xdr:colOff>328612</xdr:colOff>
      <xdr:row>42</xdr:row>
      <xdr:rowOff>76040</xdr:rowOff>
    </xdr:to>
    <xdr:pic>
      <xdr:nvPicPr>
        <xdr:cNvPr id="52" name="Imagen 22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045" y="757491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41</xdr:row>
      <xdr:rowOff>11905</xdr:rowOff>
    </xdr:from>
    <xdr:to>
      <xdr:col>8</xdr:col>
      <xdr:colOff>358378</xdr:colOff>
      <xdr:row>42</xdr:row>
      <xdr:rowOff>76040</xdr:rowOff>
    </xdr:to>
    <xdr:pic>
      <xdr:nvPicPr>
        <xdr:cNvPr id="53" name="Imagen 23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" y="757491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45</xdr:row>
      <xdr:rowOff>11905</xdr:rowOff>
    </xdr:from>
    <xdr:to>
      <xdr:col>4</xdr:col>
      <xdr:colOff>328612</xdr:colOff>
      <xdr:row>46</xdr:row>
      <xdr:rowOff>76040</xdr:rowOff>
    </xdr:to>
    <xdr:pic>
      <xdr:nvPicPr>
        <xdr:cNvPr id="54" name="Imagen 24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045" y="852741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45</xdr:row>
      <xdr:rowOff>11905</xdr:rowOff>
    </xdr:from>
    <xdr:to>
      <xdr:col>8</xdr:col>
      <xdr:colOff>358378</xdr:colOff>
      <xdr:row>46</xdr:row>
      <xdr:rowOff>76040</xdr:rowOff>
    </xdr:to>
    <xdr:pic>
      <xdr:nvPicPr>
        <xdr:cNvPr id="58" name="Imagen 25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" y="8527415"/>
          <a:ext cx="304800" cy="30226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49</xdr:row>
      <xdr:rowOff>11906</xdr:rowOff>
    </xdr:from>
    <xdr:to>
      <xdr:col>4</xdr:col>
      <xdr:colOff>328612</xdr:colOff>
      <xdr:row>50</xdr:row>
      <xdr:rowOff>76676</xdr:rowOff>
    </xdr:to>
    <xdr:pic>
      <xdr:nvPicPr>
        <xdr:cNvPr id="61" name="Imagen 2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045" y="9479915"/>
          <a:ext cx="304800" cy="302895"/>
        </a:xfrm>
        <a:prstGeom prst="rect">
          <a:avLst/>
        </a:prstGeom>
      </xdr:spPr>
    </xdr:pic>
    <xdr:clientData/>
  </xdr:twoCellAnchor>
  <xdr:twoCellAnchor editAs="oneCell">
    <xdr:from>
      <xdr:col>8</xdr:col>
      <xdr:colOff>53578</xdr:colOff>
      <xdr:row>49</xdr:row>
      <xdr:rowOff>11906</xdr:rowOff>
    </xdr:from>
    <xdr:to>
      <xdr:col>8</xdr:col>
      <xdr:colOff>358378</xdr:colOff>
      <xdr:row>50</xdr:row>
      <xdr:rowOff>76676</xdr:rowOff>
    </xdr:to>
    <xdr:pic>
      <xdr:nvPicPr>
        <xdr:cNvPr id="62" name="Imagen 27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275" y="9479915"/>
          <a:ext cx="304800" cy="3028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8</xdr:row>
          <xdr:rowOff>47624</xdr:rowOff>
        </xdr:from>
        <xdr:to>
          <xdr:col>13</xdr:col>
          <xdr:colOff>30955</xdr:colOff>
          <xdr:row>9</xdr:row>
          <xdr:rowOff>85724</xdr:rowOff>
        </xdr:to>
        <xdr:pic>
          <xdr:nvPicPr>
            <xdr:cNvPr id="17" name="Imagen 28"/>
            <xdr:cNvPicPr>
              <a:picLocks noChangeAspect="1"/>
              <a:extLst>
                <a:ext uri="{84589F7E-364E-4C9E-8A38-B11213B215E9}">
                  <a14:cameraTool cellRange="GC_1" spid="_x0000_s3073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0168890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12</xdr:row>
          <xdr:rowOff>43655</xdr:rowOff>
        </xdr:from>
        <xdr:to>
          <xdr:col>13</xdr:col>
          <xdr:colOff>30955</xdr:colOff>
          <xdr:row>13</xdr:row>
          <xdr:rowOff>81755</xdr:rowOff>
        </xdr:to>
        <xdr:pic>
          <xdr:nvPicPr>
            <xdr:cNvPr id="21" name="Imagen 29"/>
            <xdr:cNvPicPr>
              <a:picLocks noChangeAspect="1"/>
              <a:extLst>
                <a:ext uri="{84589F7E-364E-4C9E-8A38-B11213B215E9}">
                  <a14:cameraTool cellRange="GC_2" spid="_x0000_s3074"/>
                </a:ext>
              </a:extLst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10168890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16</xdr:row>
          <xdr:rowOff>39685</xdr:rowOff>
        </xdr:from>
        <xdr:to>
          <xdr:col>13</xdr:col>
          <xdr:colOff>30955</xdr:colOff>
          <xdr:row>17</xdr:row>
          <xdr:rowOff>77785</xdr:rowOff>
        </xdr:to>
        <xdr:pic>
          <xdr:nvPicPr>
            <xdr:cNvPr id="22" name="Imagen 30"/>
            <xdr:cNvPicPr>
              <a:picLocks noChangeAspect="1"/>
              <a:extLst>
                <a:ext uri="{84589F7E-364E-4C9E-8A38-B11213B215E9}">
                  <a14:cameraTool cellRange="GC_3" spid="_x0000_s3075"/>
                </a:ext>
              </a:extLst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10168890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48815</xdr:colOff>
          <xdr:row>20</xdr:row>
          <xdr:rowOff>38098</xdr:rowOff>
        </xdr:from>
        <xdr:to>
          <xdr:col>13</xdr:col>
          <xdr:colOff>20240</xdr:colOff>
          <xdr:row>21</xdr:row>
          <xdr:rowOff>76198</xdr:rowOff>
        </xdr:to>
        <xdr:pic>
          <xdr:nvPicPr>
            <xdr:cNvPr id="23" name="Imagen 30"/>
            <xdr:cNvPicPr>
              <a:picLocks noChangeAspect="1"/>
              <a:extLst>
                <a:ext uri="{84589F7E-364E-4C9E-8A38-B11213B215E9}">
                  <a14:cameraTool cellRange="GC_4" spid="_x0000_s3076"/>
                </a:ext>
              </a:extLst>
            </xdr:cNvPicPr>
          </xdr:nvPicPr>
          <xdr:blipFill>
            <a:blip r:embed="rId4"/>
            <a:stretch>
              <a:fillRect/>
            </a:stretch>
          </xdr:blipFill>
          <xdr:spPr>
            <a:xfrm>
              <a:off x="1015809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</xdr:col>
      <xdr:colOff>0</xdr:colOff>
      <xdr:row>3</xdr:row>
      <xdr:rowOff>298450</xdr:rowOff>
    </xdr:from>
    <xdr:to>
      <xdr:col>9</xdr:col>
      <xdr:colOff>805180</xdr:colOff>
      <xdr:row>3</xdr:row>
      <xdr:rowOff>298450</xdr:rowOff>
    </xdr:to>
    <xdr:cxnSp>
      <xdr:nvCxnSpPr>
        <xdr:cNvPr id="58" name="Conector recto 57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59" name="Conector recto 58"/>
        <xdr:cNvCxnSpPr/>
      </xdr:nvCxnSpPr>
      <xdr:spPr>
        <a:xfrm>
          <a:off x="847280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19</xdr:col>
      <xdr:colOff>471170</xdr:colOff>
      <xdr:row>0</xdr:row>
      <xdr:rowOff>450850</xdr:rowOff>
    </xdr:to>
    <xdr:pic>
      <xdr:nvPicPr>
        <xdr:cNvPr id="60" name="Imagen 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0</xdr:row>
      <xdr:rowOff>152400</xdr:rowOff>
    </xdr:from>
    <xdr:to>
      <xdr:col>2</xdr:col>
      <xdr:colOff>254000</xdr:colOff>
      <xdr:row>0</xdr:row>
      <xdr:rowOff>393700</xdr:rowOff>
    </xdr:to>
    <xdr:sp>
      <xdr:nvSpPr>
        <xdr:cNvPr id="61" name="CuadroTexto 60"/>
        <xdr:cNvSpPr txBox="1"/>
      </xdr:nvSpPr>
      <xdr:spPr>
        <a:xfrm>
          <a:off x="196850" y="152400"/>
          <a:ext cx="110490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100" b="0">
              <a:solidFill>
                <a:schemeClr val="bg1"/>
              </a:solidFill>
              <a:latin typeface="+mj-lt"/>
              <a:cs typeface="Arial" panose="02080604020202020204" pitchFamily="7" charset="0"/>
            </a:rPr>
            <a:t>FIXTURE</a:t>
          </a:r>
          <a:endParaRPr lang="es-AR" sz="1100" b="0">
            <a:solidFill>
              <a:schemeClr val="bg1"/>
            </a:solidFill>
            <a:latin typeface="+mj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508000</xdr:colOff>
      <xdr:row>0</xdr:row>
      <xdr:rowOff>171450</xdr:rowOff>
    </xdr:from>
    <xdr:to>
      <xdr:col>4</xdr:col>
      <xdr:colOff>31750</xdr:colOff>
      <xdr:row>0</xdr:row>
      <xdr:rowOff>387350</xdr:rowOff>
    </xdr:to>
    <xdr:sp>
      <xdr:nvSpPr>
        <xdr:cNvPr id="62" name="CuadroTexto 61"/>
        <xdr:cNvSpPr txBox="1"/>
      </xdr:nvSpPr>
      <xdr:spPr>
        <a:xfrm>
          <a:off x="781685" y="171450"/>
          <a:ext cx="264350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Mundial</a:t>
          </a:r>
          <a:r>
            <a:rPr lang="es-AR" sz="1100" b="1" baseline="0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 Rusia 2018</a:t>
          </a:r>
          <a:endParaRPr 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72" name="CuadroTexto 71">
          <a:hlinkClick xmlns:r="http://schemas.openxmlformats.org/officeDocument/2006/relationships" r:id="rId6"/>
        </xdr:cNvPr>
        <xdr:cNvSpPr txBox="1"/>
      </xdr:nvSpPr>
      <xdr:spPr>
        <a:xfrm>
          <a:off x="1284986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295275</xdr:rowOff>
    </xdr:from>
    <xdr:to>
      <xdr:col>9</xdr:col>
      <xdr:colOff>1295400</xdr:colOff>
      <xdr:row>3</xdr:row>
      <xdr:rowOff>298450</xdr:rowOff>
    </xdr:to>
    <xdr:cxnSp>
      <xdr:nvCxnSpPr>
        <xdr:cNvPr id="2" name="Conector recto 12"/>
        <xdr:cNvCxnSpPr/>
      </xdr:nvCxnSpPr>
      <xdr:spPr>
        <a:xfrm flipV="1">
          <a:off x="273685" y="1693545"/>
          <a:ext cx="6332855" cy="3175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5" name="Conector recto 14"/>
        <xdr:cNvCxnSpPr/>
      </xdr:nvCxnSpPr>
      <xdr:spPr>
        <a:xfrm>
          <a:off x="847280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19</xdr:col>
      <xdr:colOff>471170</xdr:colOff>
      <xdr:row>0</xdr:row>
      <xdr:rowOff>450850</xdr:rowOff>
    </xdr:to>
    <xdr:pic>
      <xdr:nvPicPr>
        <xdr:cNvPr id="6" name="Imagen 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0</xdr:row>
      <xdr:rowOff>152400</xdr:rowOff>
    </xdr:from>
    <xdr:to>
      <xdr:col>3</xdr:col>
      <xdr:colOff>901065</xdr:colOff>
      <xdr:row>0</xdr:row>
      <xdr:rowOff>368300</xdr:rowOff>
    </xdr:to>
    <xdr:sp>
      <xdr:nvSpPr>
        <xdr:cNvPr id="9" name="CuadroTexto 66"/>
        <xdr:cNvSpPr txBox="1"/>
      </xdr:nvSpPr>
      <xdr:spPr>
        <a:xfrm>
          <a:off x="353060" y="152400"/>
          <a:ext cx="213169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20" name="CuadroTexto 99">
          <a:hlinkClick xmlns:r="http://schemas.openxmlformats.org/officeDocument/2006/relationships" r:id="rId6"/>
        </xdr:cNvPr>
        <xdr:cNvSpPr txBox="1"/>
      </xdr:nvSpPr>
      <xdr:spPr>
        <a:xfrm>
          <a:off x="1284986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8</xdr:row>
          <xdr:rowOff>47624</xdr:rowOff>
        </xdr:from>
        <xdr:to>
          <xdr:col>13</xdr:col>
          <xdr:colOff>19049</xdr:colOff>
          <xdr:row>9</xdr:row>
          <xdr:rowOff>85724</xdr:rowOff>
        </xdr:to>
        <xdr:pic>
          <xdr:nvPicPr>
            <xdr:cNvPr id="38" name="Imagen 28"/>
            <xdr:cNvPicPr>
              <a:picLocks noChangeAspect="1"/>
              <a:extLst>
                <a:ext uri="{84589F7E-364E-4C9E-8A38-B11213B215E9}">
                  <a14:cameraTool cellRange="GB_1" spid="_x0000_s3077"/>
                </a:ext>
              </a:extLst>
            </xdr:cNvPicPr>
          </xdr:nvPicPr>
          <xdr:blipFill>
            <a:blip r:embed="rId7"/>
            <a:stretch>
              <a:fillRect/>
            </a:stretch>
          </xdr:blipFill>
          <xdr:spPr>
            <a:xfrm>
              <a:off x="10156825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12</xdr:row>
          <xdr:rowOff>43655</xdr:rowOff>
        </xdr:from>
        <xdr:to>
          <xdr:col>13</xdr:col>
          <xdr:colOff>19049</xdr:colOff>
          <xdr:row>13</xdr:row>
          <xdr:rowOff>81755</xdr:rowOff>
        </xdr:to>
        <xdr:pic>
          <xdr:nvPicPr>
            <xdr:cNvPr id="39" name="Imagen 29"/>
            <xdr:cNvPicPr>
              <a:picLocks noChangeAspect="1"/>
              <a:extLst>
                <a:ext uri="{84589F7E-364E-4C9E-8A38-B11213B215E9}">
                  <a14:cameraTool cellRange="GB_2" spid="_x0000_s3078"/>
                </a:ext>
              </a:extLst>
            </xdr:cNvPicPr>
          </xdr:nvPicPr>
          <xdr:blipFill>
            <a:blip r:embed="rId8"/>
            <a:stretch>
              <a:fillRect/>
            </a:stretch>
          </xdr:blipFill>
          <xdr:spPr>
            <a:xfrm>
              <a:off x="10156825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16</xdr:row>
          <xdr:rowOff>39685</xdr:rowOff>
        </xdr:from>
        <xdr:to>
          <xdr:col>13</xdr:col>
          <xdr:colOff>19049</xdr:colOff>
          <xdr:row>17</xdr:row>
          <xdr:rowOff>77785</xdr:rowOff>
        </xdr:to>
        <xdr:pic>
          <xdr:nvPicPr>
            <xdr:cNvPr id="40" name="Imagen 30"/>
            <xdr:cNvPicPr>
              <a:picLocks noChangeAspect="1"/>
              <a:extLst>
                <a:ext uri="{84589F7E-364E-4C9E-8A38-B11213B215E9}">
                  <a14:cameraTool cellRange="GB_3" spid="_x0000_s3079"/>
                </a:ext>
              </a:extLst>
            </xdr:cNvPicPr>
          </xdr:nvPicPr>
          <xdr:blipFill>
            <a:blip r:embed="rId9"/>
            <a:stretch>
              <a:fillRect/>
            </a:stretch>
          </xdr:blipFill>
          <xdr:spPr>
            <a:xfrm>
              <a:off x="10156825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36909</xdr:colOff>
          <xdr:row>20</xdr:row>
          <xdr:rowOff>38098</xdr:rowOff>
        </xdr:from>
        <xdr:to>
          <xdr:col>13</xdr:col>
          <xdr:colOff>8334</xdr:colOff>
          <xdr:row>21</xdr:row>
          <xdr:rowOff>76198</xdr:rowOff>
        </xdr:to>
        <xdr:pic>
          <xdr:nvPicPr>
            <xdr:cNvPr id="41" name="Imagen 30"/>
            <xdr:cNvPicPr>
              <a:picLocks noChangeAspect="1"/>
              <a:extLst>
                <a:ext uri="{84589F7E-364E-4C9E-8A38-B11213B215E9}">
                  <a14:cameraTool cellRange="GB_4" spid="_x0000_s3080"/>
                </a:ext>
              </a:extLst>
            </xdr:cNvPicPr>
          </xdr:nvPicPr>
          <xdr:blipFill>
            <a:blip r:embed="rId10"/>
            <a:stretch>
              <a:fillRect/>
            </a:stretch>
          </xdr:blipFill>
          <xdr:spPr>
            <a:xfrm>
              <a:off x="1014666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8</xdr:row>
          <xdr:rowOff>45244</xdr:rowOff>
        </xdr:from>
        <xdr:to>
          <xdr:col>13</xdr:col>
          <xdr:colOff>70246</xdr:colOff>
          <xdr:row>9</xdr:row>
          <xdr:rowOff>83344</xdr:rowOff>
        </xdr:to>
        <xdr:pic>
          <xdr:nvPicPr>
            <xdr:cNvPr id="47" name="Imagen 28"/>
            <xdr:cNvPicPr>
              <a:picLocks noChangeAspect="1"/>
              <a:extLst>
                <a:ext uri="{84589F7E-364E-4C9E-8A38-B11213B215E9}">
                  <a14:cameraTool cellRange="GA_1" spid="_x0000_s3081"/>
                </a:ext>
              </a:extLst>
            </xdr:cNvPicPr>
          </xdr:nvPicPr>
          <xdr:blipFill>
            <a:blip r:embed="rId11"/>
            <a:stretch>
              <a:fillRect/>
            </a:stretch>
          </xdr:blipFill>
          <xdr:spPr>
            <a:xfrm>
              <a:off x="10208260" y="229235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12</xdr:row>
          <xdr:rowOff>41275</xdr:rowOff>
        </xdr:from>
        <xdr:to>
          <xdr:col>13</xdr:col>
          <xdr:colOff>70246</xdr:colOff>
          <xdr:row>13</xdr:row>
          <xdr:rowOff>79375</xdr:rowOff>
        </xdr:to>
        <xdr:pic>
          <xdr:nvPicPr>
            <xdr:cNvPr id="48" name="Imagen 29"/>
            <xdr:cNvPicPr>
              <a:picLocks noChangeAspect="1"/>
              <a:extLst>
                <a:ext uri="{84589F7E-364E-4C9E-8A38-B11213B215E9}">
                  <a14:cameraTool cellRange="GA_2" spid="_x0000_s3082"/>
                </a:ext>
              </a:extLst>
            </xdr:cNvPicPr>
          </xdr:nvPicPr>
          <xdr:blipFill>
            <a:blip r:embed="rId12"/>
            <a:stretch>
              <a:fillRect/>
            </a:stretch>
          </xdr:blipFill>
          <xdr:spPr>
            <a:xfrm>
              <a:off x="10208260" y="274447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16</xdr:row>
          <xdr:rowOff>37305</xdr:rowOff>
        </xdr:from>
        <xdr:to>
          <xdr:col>13</xdr:col>
          <xdr:colOff>70246</xdr:colOff>
          <xdr:row>17</xdr:row>
          <xdr:rowOff>75405</xdr:rowOff>
        </xdr:to>
        <xdr:pic>
          <xdr:nvPicPr>
            <xdr:cNvPr id="49" name="Imagen 30"/>
            <xdr:cNvPicPr>
              <a:picLocks noChangeAspect="1"/>
              <a:extLst>
                <a:ext uri="{84589F7E-364E-4C9E-8A38-B11213B215E9}">
                  <a14:cameraTool cellRange="GA_3" spid="_x0000_s3083"/>
                </a:ext>
              </a:extLst>
            </xdr:cNvPicPr>
          </xdr:nvPicPr>
          <xdr:blipFill>
            <a:blip r:embed="rId13"/>
            <a:stretch>
              <a:fillRect/>
            </a:stretch>
          </xdr:blipFill>
          <xdr:spPr>
            <a:xfrm>
              <a:off x="10208260" y="31959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88106</xdr:colOff>
          <xdr:row>20</xdr:row>
          <xdr:rowOff>35718</xdr:rowOff>
        </xdr:from>
        <xdr:to>
          <xdr:col>13</xdr:col>
          <xdr:colOff>59531</xdr:colOff>
          <xdr:row>21</xdr:row>
          <xdr:rowOff>73818</xdr:rowOff>
        </xdr:to>
        <xdr:pic>
          <xdr:nvPicPr>
            <xdr:cNvPr id="50" name="Imagen 30"/>
            <xdr:cNvPicPr>
              <a:picLocks noChangeAspect="1"/>
              <a:extLst>
                <a:ext uri="{84589F7E-364E-4C9E-8A38-B11213B215E9}">
                  <a14:cameraTool cellRange="GA_4" spid="_x0000_s3084"/>
                </a:ext>
              </a:extLst>
            </xdr:cNvPicPr>
          </xdr:nvPicPr>
          <xdr:blipFill>
            <a:blip r:embed="rId14"/>
            <a:stretch>
              <a:fillRect/>
            </a:stretch>
          </xdr:blipFill>
          <xdr:spPr>
            <a:xfrm>
              <a:off x="10197465" y="365061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4</xdr:col>
      <xdr:colOff>189865</xdr:colOff>
      <xdr:row>16</xdr:row>
      <xdr:rowOff>22860</xdr:rowOff>
    </xdr:from>
    <xdr:to>
      <xdr:col>4</xdr:col>
      <xdr:colOff>461645</xdr:colOff>
      <xdr:row>17</xdr:row>
      <xdr:rowOff>106045</xdr:rowOff>
    </xdr:to>
    <xdr:pic>
      <xdr:nvPicPr>
        <xdr:cNvPr id="56" name="Picture 55" descr="milenio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83305" y="3181985"/>
          <a:ext cx="271780" cy="28321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7</xdr:row>
      <xdr:rowOff>47625</xdr:rowOff>
    </xdr:from>
    <xdr:to>
      <xdr:col>5</xdr:col>
      <xdr:colOff>3810</xdr:colOff>
      <xdr:row>9</xdr:row>
      <xdr:rowOff>120650</xdr:rowOff>
    </xdr:to>
    <xdr:pic>
      <xdr:nvPicPr>
        <xdr:cNvPr id="57" name="Picture 56" descr="marco grimm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55365" y="2230120"/>
          <a:ext cx="330200" cy="33782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11</xdr:row>
      <xdr:rowOff>57150</xdr:rowOff>
    </xdr:from>
    <xdr:to>
      <xdr:col>5</xdr:col>
      <xdr:colOff>7620</xdr:colOff>
      <xdr:row>14</xdr:row>
      <xdr:rowOff>45720</xdr:rowOff>
    </xdr:to>
    <xdr:pic>
      <xdr:nvPicPr>
        <xdr:cNvPr id="73" name="Picture 72" descr="fidel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26790" y="2695575"/>
          <a:ext cx="362585" cy="379730"/>
        </a:xfrm>
        <a:prstGeom prst="rect">
          <a:avLst/>
        </a:prstGeom>
      </xdr:spPr>
    </xdr:pic>
    <xdr:clientData/>
  </xdr:twoCellAnchor>
  <xdr:twoCellAnchor editAs="oneCell">
    <xdr:from>
      <xdr:col>4</xdr:col>
      <xdr:colOff>132715</xdr:colOff>
      <xdr:row>3</xdr:row>
      <xdr:rowOff>361315</xdr:rowOff>
    </xdr:from>
    <xdr:to>
      <xdr:col>4</xdr:col>
      <xdr:colOff>476885</xdr:colOff>
      <xdr:row>5</xdr:row>
      <xdr:rowOff>114935</xdr:rowOff>
    </xdr:to>
    <xdr:pic>
      <xdr:nvPicPr>
        <xdr:cNvPr id="75" name="Picture 74" descr="jaimesanchez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526155" y="1759585"/>
          <a:ext cx="344170" cy="346710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</xdr:colOff>
      <xdr:row>8</xdr:row>
      <xdr:rowOff>93345</xdr:rowOff>
    </xdr:from>
    <xdr:to>
      <xdr:col>9</xdr:col>
      <xdr:colOff>367665</xdr:colOff>
      <xdr:row>10</xdr:row>
      <xdr:rowOff>6985</xdr:rowOff>
    </xdr:to>
    <xdr:pic>
      <xdr:nvPicPr>
        <xdr:cNvPr id="77" name="Picture 76" descr="mx"/>
        <xdr:cNvPicPr>
          <a:picLocks noChangeAspect="1"/>
        </xdr:cNvPicPr>
      </xdr:nvPicPr>
      <xdr:blipFill>
        <a:blip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351780" y="2340610"/>
          <a:ext cx="327025" cy="240030"/>
        </a:xfrm>
        <a:prstGeom prst="rect">
          <a:avLst/>
        </a:prstGeom>
      </xdr:spPr>
    </xdr:pic>
    <xdr:clientData/>
  </xdr:twoCellAnchor>
  <xdr:twoCellAnchor editAs="oneCell">
    <xdr:from>
      <xdr:col>9</xdr:col>
      <xdr:colOff>48260</xdr:colOff>
      <xdr:row>12</xdr:row>
      <xdr:rowOff>76835</xdr:rowOff>
    </xdr:from>
    <xdr:to>
      <xdr:col>9</xdr:col>
      <xdr:colOff>375285</xdr:colOff>
      <xdr:row>13</xdr:row>
      <xdr:rowOff>116840</xdr:rowOff>
    </xdr:to>
    <xdr:pic>
      <xdr:nvPicPr>
        <xdr:cNvPr id="78" name="Picture 77" descr="mx"/>
        <xdr:cNvPicPr>
          <a:picLocks noChangeAspect="1"/>
        </xdr:cNvPicPr>
      </xdr:nvPicPr>
      <xdr:blipFill>
        <a:blip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359400" y="2780030"/>
          <a:ext cx="327025" cy="240030"/>
        </a:xfrm>
        <a:prstGeom prst="rect">
          <a:avLst/>
        </a:prstGeom>
      </xdr:spPr>
    </xdr:pic>
    <xdr:clientData/>
  </xdr:twoCellAnchor>
  <xdr:twoCellAnchor editAs="oneCell">
    <xdr:from>
      <xdr:col>9</xdr:col>
      <xdr:colOff>86360</xdr:colOff>
      <xdr:row>16</xdr:row>
      <xdr:rowOff>86360</xdr:rowOff>
    </xdr:from>
    <xdr:to>
      <xdr:col>9</xdr:col>
      <xdr:colOff>413385</xdr:colOff>
      <xdr:row>18</xdr:row>
      <xdr:rowOff>0</xdr:rowOff>
    </xdr:to>
    <xdr:pic>
      <xdr:nvPicPr>
        <xdr:cNvPr id="79" name="Picture 78" descr="mx"/>
        <xdr:cNvPicPr>
          <a:picLocks noChangeAspect="1"/>
        </xdr:cNvPicPr>
      </xdr:nvPicPr>
      <xdr:blipFill>
        <a:blip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397500" y="3245485"/>
          <a:ext cx="327025" cy="240030"/>
        </a:xfrm>
        <a:prstGeom prst="rect">
          <a:avLst/>
        </a:prstGeom>
      </xdr:spPr>
    </xdr:pic>
    <xdr:clientData/>
  </xdr:twoCellAnchor>
  <xdr:twoCellAnchor>
    <xdr:from>
      <xdr:col>1</xdr:col>
      <xdr:colOff>40640</xdr:colOff>
      <xdr:row>2</xdr:row>
      <xdr:rowOff>200025</xdr:rowOff>
    </xdr:from>
    <xdr:to>
      <xdr:col>10</xdr:col>
      <xdr:colOff>992505</xdr:colOff>
      <xdr:row>2</xdr:row>
      <xdr:rowOff>429895</xdr:rowOff>
    </xdr:to>
    <xdr:grpSp>
      <xdr:nvGrpSpPr>
        <xdr:cNvPr id="81" name="Grupo 1"/>
        <xdr:cNvGrpSpPr/>
      </xdr:nvGrpSpPr>
      <xdr:grpSpPr>
        <a:xfrm>
          <a:off x="314325" y="962025"/>
          <a:ext cx="7287260" cy="229870"/>
          <a:chOff x="239712" y="964406"/>
          <a:chExt cx="5145088" cy="229394"/>
        </a:xfrm>
      </xdr:grpSpPr>
      <xdr:sp>
        <xdr:nvSpPr>
          <xdr:cNvPr id="82" name="Rounded Rectangle 3">
            <a:hlinkClick xmlns:r="http://schemas.openxmlformats.org/officeDocument/2006/relationships" r:id="rId21"/>
          </xdr:cNvPr>
          <xdr:cNvSpPr/>
        </xdr:nvSpPr>
        <xdr:spPr>
          <a:xfrm>
            <a:off x="2397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1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3" name="Rounded Rectangle 3">
            <a:hlinkClick xmlns:r="http://schemas.openxmlformats.org/officeDocument/2006/relationships" r:id="rId22"/>
          </xdr:cNvPr>
          <xdr:cNvSpPr/>
        </xdr:nvSpPr>
        <xdr:spPr>
          <a:xfrm>
            <a:off x="13001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2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4" name="Rounded Rectangle 3">
            <a:hlinkClick xmlns:r="http://schemas.openxmlformats.org/officeDocument/2006/relationships" r:id="rId23"/>
          </xdr:cNvPr>
          <xdr:cNvSpPr/>
        </xdr:nvSpPr>
        <xdr:spPr>
          <a:xfrm>
            <a:off x="23606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rgbClr val="00B0F0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3</a:t>
            </a:r>
            <a:endParaRPr lang="es-ES_tradnl" altLang="en-US" sz="1200" b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5" name="Rounded Rectangle 3">
            <a:hlinkClick xmlns:r="http://schemas.openxmlformats.org/officeDocument/2006/relationships" r:id="rId24"/>
          </xdr:cNvPr>
          <xdr:cNvSpPr/>
        </xdr:nvSpPr>
        <xdr:spPr>
          <a:xfrm>
            <a:off x="34210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4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6" name="Rounded Rectangle 3">
            <a:hlinkClick xmlns:r="http://schemas.openxmlformats.org/officeDocument/2006/relationships" r:id="rId25"/>
          </xdr:cNvPr>
          <xdr:cNvSpPr/>
        </xdr:nvSpPr>
        <xdr:spPr>
          <a:xfrm>
            <a:off x="44815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Reservas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9</xdr:col>
      <xdr:colOff>21590</xdr:colOff>
      <xdr:row>4</xdr:row>
      <xdr:rowOff>59690</xdr:rowOff>
    </xdr:from>
    <xdr:to>
      <xdr:col>9</xdr:col>
      <xdr:colOff>341630</xdr:colOff>
      <xdr:row>5</xdr:row>
      <xdr:rowOff>117475</xdr:rowOff>
    </xdr:to>
    <xdr:pic>
      <xdr:nvPicPr>
        <xdr:cNvPr id="87" name="Picture 86" descr="ve"/>
        <xdr:cNvPicPr>
          <a:picLocks noChangeAspect="1"/>
        </xdr:cNvPicPr>
      </xdr:nvPicPr>
      <xdr:blipFill>
        <a:blip r:embed="rId26">
          <a:extLs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5332730" y="1851025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4</xdr:col>
      <xdr:colOff>162560</xdr:colOff>
      <xdr:row>19</xdr:row>
      <xdr:rowOff>48260</xdr:rowOff>
    </xdr:from>
    <xdr:to>
      <xdr:col>5</xdr:col>
      <xdr:colOff>33655</xdr:colOff>
      <xdr:row>22</xdr:row>
      <xdr:rowOff>11430</xdr:rowOff>
    </xdr:to>
    <xdr:pic>
      <xdr:nvPicPr>
        <xdr:cNvPr id="3" name="Picture 2" descr="franco2205_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56000" y="3598545"/>
          <a:ext cx="359410" cy="354330"/>
        </a:xfrm>
        <a:prstGeom prst="rect">
          <a:avLst/>
        </a:prstGeom>
      </xdr:spPr>
    </xdr:pic>
    <xdr:clientData/>
  </xdr:twoCellAnchor>
  <xdr:twoCellAnchor editAs="oneCell">
    <xdr:from>
      <xdr:col>9</xdr:col>
      <xdr:colOff>21590</xdr:colOff>
      <xdr:row>20</xdr:row>
      <xdr:rowOff>66675</xdr:rowOff>
    </xdr:from>
    <xdr:to>
      <xdr:col>9</xdr:col>
      <xdr:colOff>363220</xdr:colOff>
      <xdr:row>22</xdr:row>
      <xdr:rowOff>0</xdr:rowOff>
    </xdr:to>
    <xdr:pic>
      <xdr:nvPicPr>
        <xdr:cNvPr id="4" name="Picture 3" descr="cl"/>
        <xdr:cNvPicPr>
          <a:picLocks noChangeAspect="1"/>
        </xdr:cNvPicPr>
      </xdr:nvPicPr>
      <xdr:blipFill>
        <a:blip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5332730" y="3681730"/>
          <a:ext cx="341630" cy="259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23812</xdr:colOff>
          <xdr:row>8</xdr:row>
          <xdr:rowOff>47624</xdr:rowOff>
        </xdr:from>
        <xdr:to>
          <xdr:col>13</xdr:col>
          <xdr:colOff>23812</xdr:colOff>
          <xdr:row>9</xdr:row>
          <xdr:rowOff>114299</xdr:rowOff>
        </xdr:to>
        <xdr:pic>
          <xdr:nvPicPr>
            <xdr:cNvPr id="15" name="Imagen 28"/>
            <xdr:cNvPicPr>
              <a:picLocks noChangeAspect="1"/>
              <a:extLst>
                <a:ext uri="{84589F7E-364E-4C9E-8A38-B11213B215E9}">
                  <a14:cameraTool cellRange="GD_1" spid="_x0000_s4097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0990580" y="229425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23812</xdr:colOff>
          <xdr:row>12</xdr:row>
          <xdr:rowOff>43655</xdr:rowOff>
        </xdr:from>
        <xdr:to>
          <xdr:col>13</xdr:col>
          <xdr:colOff>23812</xdr:colOff>
          <xdr:row>13</xdr:row>
          <xdr:rowOff>110330</xdr:rowOff>
        </xdr:to>
        <xdr:pic>
          <xdr:nvPicPr>
            <xdr:cNvPr id="26" name="Imagen 29"/>
            <xdr:cNvPicPr>
              <a:picLocks noChangeAspect="1"/>
              <a:extLst>
                <a:ext uri="{84589F7E-364E-4C9E-8A38-B11213B215E9}">
                  <a14:cameraTool cellRange="GD_2" spid="_x0000_s4098"/>
                </a:ext>
              </a:extLst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10990580" y="274637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23812</xdr:colOff>
          <xdr:row>16</xdr:row>
          <xdr:rowOff>39685</xdr:rowOff>
        </xdr:from>
        <xdr:to>
          <xdr:col>13</xdr:col>
          <xdr:colOff>23812</xdr:colOff>
          <xdr:row>17</xdr:row>
          <xdr:rowOff>106360</xdr:rowOff>
        </xdr:to>
        <xdr:pic>
          <xdr:nvPicPr>
            <xdr:cNvPr id="27" name="Imagen 30"/>
            <xdr:cNvPicPr>
              <a:picLocks noChangeAspect="1"/>
              <a:extLst>
                <a:ext uri="{84589F7E-364E-4C9E-8A38-B11213B215E9}">
                  <a14:cameraTool cellRange="GD_3" spid="_x0000_s4099"/>
                </a:ext>
              </a:extLst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10990580" y="319849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13097</xdr:colOff>
          <xdr:row>20</xdr:row>
          <xdr:rowOff>38098</xdr:rowOff>
        </xdr:from>
        <xdr:to>
          <xdr:col>13</xdr:col>
          <xdr:colOff>13097</xdr:colOff>
          <xdr:row>21</xdr:row>
          <xdr:rowOff>104773</xdr:rowOff>
        </xdr:to>
        <xdr:pic>
          <xdr:nvPicPr>
            <xdr:cNvPr id="28" name="Imagen 30"/>
            <xdr:cNvPicPr>
              <a:picLocks noChangeAspect="1"/>
              <a:extLst>
                <a:ext uri="{84589F7E-364E-4C9E-8A38-B11213B215E9}">
                  <a14:cameraTool cellRange="GD_4" spid="_x0000_s4100"/>
                </a:ext>
              </a:extLst>
            </xdr:cNvPicPr>
          </xdr:nvPicPr>
          <xdr:blipFill>
            <a:blip r:embed="rId4"/>
            <a:stretch>
              <a:fillRect/>
            </a:stretch>
          </xdr:blipFill>
          <xdr:spPr>
            <a:xfrm>
              <a:off x="10979785" y="3652520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</xdr:col>
      <xdr:colOff>0</xdr:colOff>
      <xdr:row>3</xdr:row>
      <xdr:rowOff>298450</xdr:rowOff>
    </xdr:from>
    <xdr:to>
      <xdr:col>8</xdr:col>
      <xdr:colOff>436245</xdr:colOff>
      <xdr:row>3</xdr:row>
      <xdr:rowOff>298450</xdr:rowOff>
    </xdr:to>
    <xdr:cxnSp>
      <xdr:nvCxnSpPr>
        <xdr:cNvPr id="52" name="Conector recto 51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53" name="Conector recto 52"/>
        <xdr:cNvCxnSpPr/>
      </xdr:nvCxnSpPr>
      <xdr:spPr>
        <a:xfrm>
          <a:off x="933005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63501</xdr:rowOff>
    </xdr:from>
    <xdr:to>
      <xdr:col>18</xdr:col>
      <xdr:colOff>103085</xdr:colOff>
      <xdr:row>0</xdr:row>
      <xdr:rowOff>451882</xdr:rowOff>
    </xdr:to>
    <xdr:pic>
      <xdr:nvPicPr>
        <xdr:cNvPr id="54" name="Imagen 5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6160" cy="387985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0</xdr:row>
      <xdr:rowOff>152400</xdr:rowOff>
    </xdr:from>
    <xdr:to>
      <xdr:col>2</xdr:col>
      <xdr:colOff>254000</xdr:colOff>
      <xdr:row>0</xdr:row>
      <xdr:rowOff>393700</xdr:rowOff>
    </xdr:to>
    <xdr:sp>
      <xdr:nvSpPr>
        <xdr:cNvPr id="55" name="CuadroTexto 54"/>
        <xdr:cNvSpPr txBox="1"/>
      </xdr:nvSpPr>
      <xdr:spPr>
        <a:xfrm>
          <a:off x="196850" y="152400"/>
          <a:ext cx="110490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100" b="0">
              <a:solidFill>
                <a:schemeClr val="bg1"/>
              </a:solidFill>
              <a:latin typeface="+mj-lt"/>
              <a:cs typeface="Arial" panose="02080604020202020204" pitchFamily="7" charset="0"/>
            </a:rPr>
            <a:t>FIXTURE</a:t>
          </a:r>
          <a:endParaRPr lang="es-AR" sz="1100" b="0">
            <a:solidFill>
              <a:schemeClr val="bg1"/>
            </a:solidFill>
            <a:latin typeface="+mj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508000</xdr:colOff>
      <xdr:row>0</xdr:row>
      <xdr:rowOff>171450</xdr:rowOff>
    </xdr:from>
    <xdr:to>
      <xdr:col>4</xdr:col>
      <xdr:colOff>31750</xdr:colOff>
      <xdr:row>0</xdr:row>
      <xdr:rowOff>387350</xdr:rowOff>
    </xdr:to>
    <xdr:sp>
      <xdr:nvSpPr>
        <xdr:cNvPr id="56" name="CuadroTexto 55"/>
        <xdr:cNvSpPr txBox="1"/>
      </xdr:nvSpPr>
      <xdr:spPr>
        <a:xfrm>
          <a:off x="781685" y="171450"/>
          <a:ext cx="350075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Mundial</a:t>
          </a:r>
          <a:r>
            <a:rPr lang="es-AR" sz="1100" b="1" baseline="0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 Rusia 2018</a:t>
          </a:r>
          <a:endParaRPr 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66" name="CuadroTexto 65">
          <a:hlinkClick xmlns:r="http://schemas.openxmlformats.org/officeDocument/2006/relationships" r:id="rId6"/>
        </xdr:cNvPr>
        <xdr:cNvSpPr txBox="1"/>
      </xdr:nvSpPr>
      <xdr:spPr>
        <a:xfrm>
          <a:off x="1370711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298450</xdr:rowOff>
    </xdr:from>
    <xdr:to>
      <xdr:col>10</xdr:col>
      <xdr:colOff>19050</xdr:colOff>
      <xdr:row>3</xdr:row>
      <xdr:rowOff>304800</xdr:rowOff>
    </xdr:to>
    <xdr:cxnSp>
      <xdr:nvCxnSpPr>
        <xdr:cNvPr id="2" name="Conector recto 12"/>
        <xdr:cNvCxnSpPr/>
      </xdr:nvCxnSpPr>
      <xdr:spPr>
        <a:xfrm>
          <a:off x="273685" y="1696720"/>
          <a:ext cx="7211695" cy="635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5" name="Conector recto 14"/>
        <xdr:cNvCxnSpPr/>
      </xdr:nvCxnSpPr>
      <xdr:spPr>
        <a:xfrm>
          <a:off x="933005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18</xdr:col>
      <xdr:colOff>102235</xdr:colOff>
      <xdr:row>0</xdr:row>
      <xdr:rowOff>450850</xdr:rowOff>
    </xdr:to>
    <xdr:pic>
      <xdr:nvPicPr>
        <xdr:cNvPr id="6" name="Imagen 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0</xdr:row>
      <xdr:rowOff>152400</xdr:rowOff>
    </xdr:from>
    <xdr:to>
      <xdr:col>3</xdr:col>
      <xdr:colOff>901065</xdr:colOff>
      <xdr:row>0</xdr:row>
      <xdr:rowOff>368300</xdr:rowOff>
    </xdr:to>
    <xdr:sp>
      <xdr:nvSpPr>
        <xdr:cNvPr id="9" name="CuadroTexto 66"/>
        <xdr:cNvSpPr txBox="1"/>
      </xdr:nvSpPr>
      <xdr:spPr>
        <a:xfrm>
          <a:off x="353060" y="152400"/>
          <a:ext cx="213169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20" name="CuadroTexto 99">
          <a:hlinkClick xmlns:r="http://schemas.openxmlformats.org/officeDocument/2006/relationships" r:id="rId6"/>
        </xdr:cNvPr>
        <xdr:cNvSpPr txBox="1"/>
      </xdr:nvSpPr>
      <xdr:spPr>
        <a:xfrm>
          <a:off x="1370711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8</xdr:row>
          <xdr:rowOff>47624</xdr:rowOff>
        </xdr:from>
        <xdr:to>
          <xdr:col>13</xdr:col>
          <xdr:colOff>30955</xdr:colOff>
          <xdr:row>9</xdr:row>
          <xdr:rowOff>85724</xdr:rowOff>
        </xdr:to>
        <xdr:pic>
          <xdr:nvPicPr>
            <xdr:cNvPr id="21" name="Imagen 28"/>
            <xdr:cNvPicPr>
              <a:picLocks noChangeAspect="1"/>
              <a:extLst>
                <a:ext uri="{84589F7E-364E-4C9E-8A38-B11213B215E9}">
                  <a14:cameraTool cellRange="GC_1" spid="_x0000_s4101"/>
                </a:ext>
              </a:extLst>
            </xdr:cNvPicPr>
          </xdr:nvPicPr>
          <xdr:blipFill>
            <a:blip r:embed="rId7"/>
            <a:stretch>
              <a:fillRect/>
            </a:stretch>
          </xdr:blipFill>
          <xdr:spPr>
            <a:xfrm>
              <a:off x="11026140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12</xdr:row>
          <xdr:rowOff>43655</xdr:rowOff>
        </xdr:from>
        <xdr:to>
          <xdr:col>13</xdr:col>
          <xdr:colOff>30955</xdr:colOff>
          <xdr:row>13</xdr:row>
          <xdr:rowOff>81755</xdr:rowOff>
        </xdr:to>
        <xdr:pic>
          <xdr:nvPicPr>
            <xdr:cNvPr id="22" name="Imagen 29"/>
            <xdr:cNvPicPr>
              <a:picLocks noChangeAspect="1"/>
              <a:extLst>
                <a:ext uri="{84589F7E-364E-4C9E-8A38-B11213B215E9}">
                  <a14:cameraTool cellRange="GC_2" spid="_x0000_s4102"/>
                </a:ext>
              </a:extLst>
            </xdr:cNvPicPr>
          </xdr:nvPicPr>
          <xdr:blipFill>
            <a:blip r:embed="rId8"/>
            <a:stretch>
              <a:fillRect/>
            </a:stretch>
          </xdr:blipFill>
          <xdr:spPr>
            <a:xfrm>
              <a:off x="11026140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16</xdr:row>
          <xdr:rowOff>39685</xdr:rowOff>
        </xdr:from>
        <xdr:to>
          <xdr:col>13</xdr:col>
          <xdr:colOff>30955</xdr:colOff>
          <xdr:row>17</xdr:row>
          <xdr:rowOff>77785</xdr:rowOff>
        </xdr:to>
        <xdr:pic>
          <xdr:nvPicPr>
            <xdr:cNvPr id="23" name="Imagen 30"/>
            <xdr:cNvPicPr>
              <a:picLocks noChangeAspect="1"/>
              <a:extLst>
                <a:ext uri="{84589F7E-364E-4C9E-8A38-B11213B215E9}">
                  <a14:cameraTool cellRange="GC_3" spid="_x0000_s4103"/>
                </a:ext>
              </a:extLst>
            </xdr:cNvPicPr>
          </xdr:nvPicPr>
          <xdr:blipFill>
            <a:blip r:embed="rId9"/>
            <a:stretch>
              <a:fillRect/>
            </a:stretch>
          </xdr:blipFill>
          <xdr:spPr>
            <a:xfrm>
              <a:off x="11026140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48815</xdr:colOff>
          <xdr:row>20</xdr:row>
          <xdr:rowOff>38098</xdr:rowOff>
        </xdr:from>
        <xdr:to>
          <xdr:col>13</xdr:col>
          <xdr:colOff>20240</xdr:colOff>
          <xdr:row>21</xdr:row>
          <xdr:rowOff>76198</xdr:rowOff>
        </xdr:to>
        <xdr:pic>
          <xdr:nvPicPr>
            <xdr:cNvPr id="24" name="Imagen 30"/>
            <xdr:cNvPicPr>
              <a:picLocks noChangeAspect="1"/>
              <a:extLst>
                <a:ext uri="{84589F7E-364E-4C9E-8A38-B11213B215E9}">
                  <a14:cameraTool cellRange="GC_4" spid="_x0000_s4104"/>
                </a:ext>
              </a:extLst>
            </xdr:cNvPicPr>
          </xdr:nvPicPr>
          <xdr:blipFill>
            <a:blip r:embed="rId10"/>
            <a:stretch>
              <a:fillRect/>
            </a:stretch>
          </xdr:blipFill>
          <xdr:spPr>
            <a:xfrm>
              <a:off x="1101534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8</xdr:row>
          <xdr:rowOff>47624</xdr:rowOff>
        </xdr:from>
        <xdr:to>
          <xdr:col>13</xdr:col>
          <xdr:colOff>19049</xdr:colOff>
          <xdr:row>9</xdr:row>
          <xdr:rowOff>85724</xdr:rowOff>
        </xdr:to>
        <xdr:pic>
          <xdr:nvPicPr>
            <xdr:cNvPr id="46" name="Imagen 28"/>
            <xdr:cNvPicPr>
              <a:picLocks noChangeAspect="1"/>
              <a:extLst>
                <a:ext uri="{84589F7E-364E-4C9E-8A38-B11213B215E9}">
                  <a14:cameraTool cellRange="GB_1" spid="_x0000_s4105"/>
                </a:ext>
              </a:extLst>
            </xdr:cNvPicPr>
          </xdr:nvPicPr>
          <xdr:blipFill>
            <a:blip r:embed="rId11"/>
            <a:stretch>
              <a:fillRect/>
            </a:stretch>
          </xdr:blipFill>
          <xdr:spPr>
            <a:xfrm>
              <a:off x="11014075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12</xdr:row>
          <xdr:rowOff>43655</xdr:rowOff>
        </xdr:from>
        <xdr:to>
          <xdr:col>13</xdr:col>
          <xdr:colOff>19049</xdr:colOff>
          <xdr:row>13</xdr:row>
          <xdr:rowOff>81755</xdr:rowOff>
        </xdr:to>
        <xdr:pic>
          <xdr:nvPicPr>
            <xdr:cNvPr id="47" name="Imagen 29"/>
            <xdr:cNvPicPr>
              <a:picLocks noChangeAspect="1"/>
              <a:extLst>
                <a:ext uri="{84589F7E-364E-4C9E-8A38-B11213B215E9}">
                  <a14:cameraTool cellRange="GB_2" spid="_x0000_s4106"/>
                </a:ext>
              </a:extLst>
            </xdr:cNvPicPr>
          </xdr:nvPicPr>
          <xdr:blipFill>
            <a:blip r:embed="rId12"/>
            <a:stretch>
              <a:fillRect/>
            </a:stretch>
          </xdr:blipFill>
          <xdr:spPr>
            <a:xfrm>
              <a:off x="11014075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16</xdr:row>
          <xdr:rowOff>39685</xdr:rowOff>
        </xdr:from>
        <xdr:to>
          <xdr:col>13</xdr:col>
          <xdr:colOff>19049</xdr:colOff>
          <xdr:row>17</xdr:row>
          <xdr:rowOff>77785</xdr:rowOff>
        </xdr:to>
        <xdr:pic>
          <xdr:nvPicPr>
            <xdr:cNvPr id="48" name="Imagen 30"/>
            <xdr:cNvPicPr>
              <a:picLocks noChangeAspect="1"/>
              <a:extLst>
                <a:ext uri="{84589F7E-364E-4C9E-8A38-B11213B215E9}">
                  <a14:cameraTool cellRange="GB_3" spid="_x0000_s4107"/>
                </a:ext>
              </a:extLst>
            </xdr:cNvPicPr>
          </xdr:nvPicPr>
          <xdr:blipFill>
            <a:blip r:embed="rId13"/>
            <a:stretch>
              <a:fillRect/>
            </a:stretch>
          </xdr:blipFill>
          <xdr:spPr>
            <a:xfrm>
              <a:off x="11014075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36909</xdr:colOff>
          <xdr:row>20</xdr:row>
          <xdr:rowOff>38098</xdr:rowOff>
        </xdr:from>
        <xdr:to>
          <xdr:col>13</xdr:col>
          <xdr:colOff>8334</xdr:colOff>
          <xdr:row>21</xdr:row>
          <xdr:rowOff>76198</xdr:rowOff>
        </xdr:to>
        <xdr:pic>
          <xdr:nvPicPr>
            <xdr:cNvPr id="49" name="Imagen 30"/>
            <xdr:cNvPicPr>
              <a:picLocks noChangeAspect="1"/>
              <a:extLst>
                <a:ext uri="{84589F7E-364E-4C9E-8A38-B11213B215E9}">
                  <a14:cameraTool cellRange="GB_4" spid="_x0000_s4108"/>
                </a:ext>
              </a:extLst>
            </xdr:cNvPicPr>
          </xdr:nvPicPr>
          <xdr:blipFill>
            <a:blip r:embed="rId14"/>
            <a:stretch>
              <a:fillRect/>
            </a:stretch>
          </xdr:blipFill>
          <xdr:spPr>
            <a:xfrm>
              <a:off x="1100391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8</xdr:row>
          <xdr:rowOff>45244</xdr:rowOff>
        </xdr:from>
        <xdr:to>
          <xdr:col>13</xdr:col>
          <xdr:colOff>70246</xdr:colOff>
          <xdr:row>9</xdr:row>
          <xdr:rowOff>83344</xdr:rowOff>
        </xdr:to>
        <xdr:pic>
          <xdr:nvPicPr>
            <xdr:cNvPr id="69" name="Imagen 28"/>
            <xdr:cNvPicPr>
              <a:picLocks noChangeAspect="1"/>
              <a:extLst>
                <a:ext uri="{84589F7E-364E-4C9E-8A38-B11213B215E9}">
                  <a14:cameraTool cellRange="GA_1" spid="_x0000_s4109"/>
                </a:ext>
              </a:extLst>
            </xdr:cNvPicPr>
          </xdr:nvPicPr>
          <xdr:blipFill>
            <a:blip r:embed="rId15"/>
            <a:stretch>
              <a:fillRect/>
            </a:stretch>
          </xdr:blipFill>
          <xdr:spPr>
            <a:xfrm>
              <a:off x="11065510" y="229235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12</xdr:row>
          <xdr:rowOff>41275</xdr:rowOff>
        </xdr:from>
        <xdr:to>
          <xdr:col>13</xdr:col>
          <xdr:colOff>70246</xdr:colOff>
          <xdr:row>13</xdr:row>
          <xdr:rowOff>79375</xdr:rowOff>
        </xdr:to>
        <xdr:pic>
          <xdr:nvPicPr>
            <xdr:cNvPr id="70" name="Imagen 29"/>
            <xdr:cNvPicPr>
              <a:picLocks noChangeAspect="1"/>
              <a:extLst>
                <a:ext uri="{84589F7E-364E-4C9E-8A38-B11213B215E9}">
                  <a14:cameraTool cellRange="GA_2" spid="_x0000_s4110"/>
                </a:ext>
              </a:extLst>
            </xdr:cNvPicPr>
          </xdr:nvPicPr>
          <xdr:blipFill>
            <a:blip r:embed="rId16"/>
            <a:stretch>
              <a:fillRect/>
            </a:stretch>
          </xdr:blipFill>
          <xdr:spPr>
            <a:xfrm>
              <a:off x="11065510" y="274447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16</xdr:row>
          <xdr:rowOff>37305</xdr:rowOff>
        </xdr:from>
        <xdr:to>
          <xdr:col>13</xdr:col>
          <xdr:colOff>70246</xdr:colOff>
          <xdr:row>17</xdr:row>
          <xdr:rowOff>75405</xdr:rowOff>
        </xdr:to>
        <xdr:pic>
          <xdr:nvPicPr>
            <xdr:cNvPr id="71" name="Imagen 30"/>
            <xdr:cNvPicPr>
              <a:picLocks noChangeAspect="1"/>
              <a:extLst>
                <a:ext uri="{84589F7E-364E-4C9E-8A38-B11213B215E9}">
                  <a14:cameraTool cellRange="GA_3" spid="_x0000_s4111"/>
                </a:ext>
              </a:extLst>
            </xdr:cNvPicPr>
          </xdr:nvPicPr>
          <xdr:blipFill>
            <a:blip r:embed="rId17"/>
            <a:stretch>
              <a:fillRect/>
            </a:stretch>
          </xdr:blipFill>
          <xdr:spPr>
            <a:xfrm>
              <a:off x="11065510" y="31959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88106</xdr:colOff>
          <xdr:row>20</xdr:row>
          <xdr:rowOff>35718</xdr:rowOff>
        </xdr:from>
        <xdr:to>
          <xdr:col>13</xdr:col>
          <xdr:colOff>59531</xdr:colOff>
          <xdr:row>21</xdr:row>
          <xdr:rowOff>73818</xdr:rowOff>
        </xdr:to>
        <xdr:pic>
          <xdr:nvPicPr>
            <xdr:cNvPr id="72" name="Imagen 30"/>
            <xdr:cNvPicPr>
              <a:picLocks noChangeAspect="1"/>
              <a:extLst>
                <a:ext uri="{84589F7E-364E-4C9E-8A38-B11213B215E9}">
                  <a14:cameraTool cellRange="GA_4" spid="_x0000_s4112"/>
                </a:ext>
              </a:extLst>
            </xdr:cNvPicPr>
          </xdr:nvPicPr>
          <xdr:blipFill>
            <a:blip r:embed="rId18"/>
            <a:stretch>
              <a:fillRect/>
            </a:stretch>
          </xdr:blipFill>
          <xdr:spPr>
            <a:xfrm>
              <a:off x="11054715" y="365061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4</xdr:col>
      <xdr:colOff>154940</xdr:colOff>
      <xdr:row>7</xdr:row>
      <xdr:rowOff>57150</xdr:rowOff>
    </xdr:from>
    <xdr:to>
      <xdr:col>4</xdr:col>
      <xdr:colOff>454660</xdr:colOff>
      <xdr:row>9</xdr:row>
      <xdr:rowOff>109855</xdr:rowOff>
    </xdr:to>
    <xdr:pic>
      <xdr:nvPicPr>
        <xdr:cNvPr id="76" name="Picture 75" descr="eneysi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405630" y="2239645"/>
          <a:ext cx="299720" cy="3175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142240</xdr:colOff>
      <xdr:row>3</xdr:row>
      <xdr:rowOff>372110</xdr:rowOff>
    </xdr:from>
    <xdr:to>
      <xdr:col>4</xdr:col>
      <xdr:colOff>464820</xdr:colOff>
      <xdr:row>5</xdr:row>
      <xdr:rowOff>106680</xdr:rowOff>
    </xdr:to>
    <xdr:pic>
      <xdr:nvPicPr>
        <xdr:cNvPr id="78" name="Picture 77" descr="mandujan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392930" y="1770380"/>
          <a:ext cx="322580" cy="32766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11</xdr:row>
      <xdr:rowOff>26035</xdr:rowOff>
    </xdr:from>
    <xdr:to>
      <xdr:col>5</xdr:col>
      <xdr:colOff>26035</xdr:colOff>
      <xdr:row>14</xdr:row>
      <xdr:rowOff>55245</xdr:rowOff>
    </xdr:to>
    <xdr:pic>
      <xdr:nvPicPr>
        <xdr:cNvPr id="79" name="Picture 78" descr="pozoliva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 flipV="1">
          <a:off x="4345940" y="2664460"/>
          <a:ext cx="419100" cy="42037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16</xdr:row>
      <xdr:rowOff>13335</xdr:rowOff>
    </xdr:from>
    <xdr:to>
      <xdr:col>4</xdr:col>
      <xdr:colOff>469900</xdr:colOff>
      <xdr:row>18</xdr:row>
      <xdr:rowOff>18415</xdr:rowOff>
    </xdr:to>
    <xdr:pic>
      <xdr:nvPicPr>
        <xdr:cNvPr id="80" name="Picture 79" descr="pedro atencio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384040" y="3172460"/>
          <a:ext cx="336550" cy="331470"/>
        </a:xfrm>
        <a:prstGeom prst="rect">
          <a:avLst/>
        </a:prstGeom>
      </xdr:spPr>
    </xdr:pic>
    <xdr:clientData/>
  </xdr:twoCellAnchor>
  <xdr:twoCellAnchor editAs="oneCell">
    <xdr:from>
      <xdr:col>9</xdr:col>
      <xdr:colOff>50165</xdr:colOff>
      <xdr:row>4</xdr:row>
      <xdr:rowOff>66675</xdr:rowOff>
    </xdr:from>
    <xdr:to>
      <xdr:col>9</xdr:col>
      <xdr:colOff>377190</xdr:colOff>
      <xdr:row>5</xdr:row>
      <xdr:rowOff>106680</xdr:rowOff>
    </xdr:to>
    <xdr:pic>
      <xdr:nvPicPr>
        <xdr:cNvPr id="82" name="Picture 81" descr="mx"/>
        <xdr:cNvPicPr>
          <a:picLocks noChangeAspect="1"/>
        </xdr:cNvPicPr>
      </xdr:nvPicPr>
      <xdr:blipFill>
        <a:blip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218555" y="1858010"/>
          <a:ext cx="327025" cy="240030"/>
        </a:xfrm>
        <a:prstGeom prst="rect">
          <a:avLst/>
        </a:prstGeom>
      </xdr:spPr>
    </xdr:pic>
    <xdr:clientData/>
  </xdr:twoCellAnchor>
  <xdr:twoCellAnchor editAs="oneCell">
    <xdr:from>
      <xdr:col>9</xdr:col>
      <xdr:colOff>50165</xdr:colOff>
      <xdr:row>8</xdr:row>
      <xdr:rowOff>64770</xdr:rowOff>
    </xdr:from>
    <xdr:to>
      <xdr:col>9</xdr:col>
      <xdr:colOff>370205</xdr:colOff>
      <xdr:row>9</xdr:row>
      <xdr:rowOff>122555</xdr:rowOff>
    </xdr:to>
    <xdr:pic>
      <xdr:nvPicPr>
        <xdr:cNvPr id="83" name="Picture 82" descr="ve"/>
        <xdr:cNvPicPr>
          <a:picLocks noChangeAspect="1"/>
        </xdr:cNvPicPr>
      </xdr:nvPicPr>
      <xdr:blipFill>
        <a:blip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6218555" y="2312035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9</xdr:col>
      <xdr:colOff>38735</xdr:colOff>
      <xdr:row>12</xdr:row>
      <xdr:rowOff>76835</xdr:rowOff>
    </xdr:from>
    <xdr:to>
      <xdr:col>9</xdr:col>
      <xdr:colOff>365760</xdr:colOff>
      <xdr:row>13</xdr:row>
      <xdr:rowOff>116840</xdr:rowOff>
    </xdr:to>
    <xdr:pic>
      <xdr:nvPicPr>
        <xdr:cNvPr id="84" name="Picture 83" descr="mx"/>
        <xdr:cNvPicPr>
          <a:picLocks noChangeAspect="1"/>
        </xdr:cNvPicPr>
      </xdr:nvPicPr>
      <xdr:blipFill>
        <a:blip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6207125" y="2780030"/>
          <a:ext cx="327025" cy="240030"/>
        </a:xfrm>
        <a:prstGeom prst="rect">
          <a:avLst/>
        </a:prstGeom>
      </xdr:spPr>
    </xdr:pic>
    <xdr:clientData/>
  </xdr:twoCellAnchor>
  <xdr:twoCellAnchor editAs="oneCell">
    <xdr:from>
      <xdr:col>9</xdr:col>
      <xdr:colOff>38735</xdr:colOff>
      <xdr:row>16</xdr:row>
      <xdr:rowOff>67310</xdr:rowOff>
    </xdr:from>
    <xdr:to>
      <xdr:col>9</xdr:col>
      <xdr:colOff>358775</xdr:colOff>
      <xdr:row>17</xdr:row>
      <xdr:rowOff>125095</xdr:rowOff>
    </xdr:to>
    <xdr:pic>
      <xdr:nvPicPr>
        <xdr:cNvPr id="85" name="Picture 84" descr="ve"/>
        <xdr:cNvPicPr>
          <a:picLocks noChangeAspect="1"/>
        </xdr:cNvPicPr>
      </xdr:nvPicPr>
      <xdr:blipFill>
        <a:blip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6207125" y="3226435"/>
          <a:ext cx="320040" cy="257810"/>
        </a:xfrm>
        <a:prstGeom prst="rect">
          <a:avLst/>
        </a:prstGeom>
      </xdr:spPr>
    </xdr:pic>
    <xdr:clientData/>
  </xdr:twoCellAnchor>
  <xdr:twoCellAnchor>
    <xdr:from>
      <xdr:col>0</xdr:col>
      <xdr:colOff>264160</xdr:colOff>
      <xdr:row>2</xdr:row>
      <xdr:rowOff>219075</xdr:rowOff>
    </xdr:from>
    <xdr:to>
      <xdr:col>10</xdr:col>
      <xdr:colOff>85090</xdr:colOff>
      <xdr:row>2</xdr:row>
      <xdr:rowOff>448945</xdr:rowOff>
    </xdr:to>
    <xdr:grpSp>
      <xdr:nvGrpSpPr>
        <xdr:cNvPr id="87" name="Grupo 1"/>
        <xdr:cNvGrpSpPr/>
      </xdr:nvGrpSpPr>
      <xdr:grpSpPr>
        <a:xfrm>
          <a:off x="264160" y="981075"/>
          <a:ext cx="7287260" cy="229870"/>
          <a:chOff x="239712" y="964406"/>
          <a:chExt cx="5145088" cy="229394"/>
        </a:xfrm>
      </xdr:grpSpPr>
      <xdr:sp>
        <xdr:nvSpPr>
          <xdr:cNvPr id="88" name="Rounded Rectangle 3">
            <a:hlinkClick xmlns:r="http://schemas.openxmlformats.org/officeDocument/2006/relationships" r:id="rId27"/>
          </xdr:cNvPr>
          <xdr:cNvSpPr/>
        </xdr:nvSpPr>
        <xdr:spPr>
          <a:xfrm>
            <a:off x="2397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1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9" name="Rounded Rectangle 3">
            <a:hlinkClick xmlns:r="http://schemas.openxmlformats.org/officeDocument/2006/relationships" r:id="rId28"/>
          </xdr:cNvPr>
          <xdr:cNvSpPr/>
        </xdr:nvSpPr>
        <xdr:spPr>
          <a:xfrm>
            <a:off x="13001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2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90" name="Rounded Rectangle 3">
            <a:hlinkClick xmlns:r="http://schemas.openxmlformats.org/officeDocument/2006/relationships" r:id="rId29"/>
          </xdr:cNvPr>
          <xdr:cNvSpPr/>
        </xdr:nvSpPr>
        <xdr:spPr>
          <a:xfrm>
            <a:off x="23606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3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91" name="Rounded Rectangle 3">
            <a:hlinkClick xmlns:r="http://schemas.openxmlformats.org/officeDocument/2006/relationships" r:id="rId30"/>
          </xdr:cNvPr>
          <xdr:cNvSpPr/>
        </xdr:nvSpPr>
        <xdr:spPr>
          <a:xfrm>
            <a:off x="34210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rgbClr val="00B0F0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4</a:t>
            </a:r>
            <a:endParaRPr lang="es-ES_tradnl" altLang="en-US" sz="1200" b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92" name="Rounded Rectangle 3">
            <a:hlinkClick xmlns:r="http://schemas.openxmlformats.org/officeDocument/2006/relationships" r:id="rId31"/>
          </xdr:cNvPr>
          <xdr:cNvSpPr/>
        </xdr:nvSpPr>
        <xdr:spPr>
          <a:xfrm>
            <a:off x="44815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Reservas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103505</xdr:colOff>
      <xdr:row>19</xdr:row>
      <xdr:rowOff>36195</xdr:rowOff>
    </xdr:from>
    <xdr:to>
      <xdr:col>5</xdr:col>
      <xdr:colOff>0</xdr:colOff>
      <xdr:row>22</xdr:row>
      <xdr:rowOff>26035</xdr:rowOff>
    </xdr:to>
    <xdr:pic>
      <xdr:nvPicPr>
        <xdr:cNvPr id="7" name="Picture 6" descr="chirris1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354195" y="3586480"/>
          <a:ext cx="384810" cy="381000"/>
        </a:xfrm>
        <a:prstGeom prst="rect">
          <a:avLst/>
        </a:prstGeom>
      </xdr:spPr>
    </xdr:pic>
    <xdr:clientData/>
  </xdr:twoCellAnchor>
  <xdr:twoCellAnchor editAs="oneCell">
    <xdr:from>
      <xdr:col>9</xdr:col>
      <xdr:colOff>45085</xdr:colOff>
      <xdr:row>20</xdr:row>
      <xdr:rowOff>74930</xdr:rowOff>
    </xdr:from>
    <xdr:to>
      <xdr:col>9</xdr:col>
      <xdr:colOff>356870</xdr:colOff>
      <xdr:row>21</xdr:row>
      <xdr:rowOff>113665</xdr:rowOff>
    </xdr:to>
    <xdr:pic>
      <xdr:nvPicPr>
        <xdr:cNvPr id="8" name="Picture 7" descr="gt"/>
        <xdr:cNvPicPr>
          <a:picLocks noChangeAspect="1"/>
        </xdr:cNvPicPr>
      </xdr:nvPicPr>
      <xdr:blipFill>
        <a:blip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6213475" y="3689985"/>
          <a:ext cx="311785" cy="2387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8</xdr:row>
          <xdr:rowOff>47624</xdr:rowOff>
        </xdr:from>
        <xdr:to>
          <xdr:col>13</xdr:col>
          <xdr:colOff>30955</xdr:colOff>
          <xdr:row>9</xdr:row>
          <xdr:rowOff>85724</xdr:rowOff>
        </xdr:to>
        <xdr:pic>
          <xdr:nvPicPr>
            <xdr:cNvPr id="19" name="Imagen 28"/>
            <xdr:cNvPicPr>
              <a:picLocks noChangeAspect="1"/>
              <a:extLst>
                <a:ext uri="{84589F7E-364E-4C9E-8A38-B11213B215E9}">
                  <a14:cameraTool cellRange="GE_1" spid="_x0000_s5121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9657080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12</xdr:row>
          <xdr:rowOff>43655</xdr:rowOff>
        </xdr:from>
        <xdr:to>
          <xdr:col>13</xdr:col>
          <xdr:colOff>30955</xdr:colOff>
          <xdr:row>13</xdr:row>
          <xdr:rowOff>81755</xdr:rowOff>
        </xdr:to>
        <xdr:pic>
          <xdr:nvPicPr>
            <xdr:cNvPr id="20" name="Imagen 29"/>
            <xdr:cNvPicPr>
              <a:picLocks noChangeAspect="1"/>
              <a:extLst>
                <a:ext uri="{84589F7E-364E-4C9E-8A38-B11213B215E9}">
                  <a14:cameraTool cellRange="GE_2" spid="_x0000_s5122"/>
                </a:ext>
              </a:extLst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9657080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59530</xdr:colOff>
          <xdr:row>16</xdr:row>
          <xdr:rowOff>39685</xdr:rowOff>
        </xdr:from>
        <xdr:to>
          <xdr:col>13</xdr:col>
          <xdr:colOff>30955</xdr:colOff>
          <xdr:row>17</xdr:row>
          <xdr:rowOff>77785</xdr:rowOff>
        </xdr:to>
        <xdr:pic>
          <xdr:nvPicPr>
            <xdr:cNvPr id="21" name="Imagen 30"/>
            <xdr:cNvPicPr>
              <a:picLocks noChangeAspect="1"/>
              <a:extLst>
                <a:ext uri="{84589F7E-364E-4C9E-8A38-B11213B215E9}">
                  <a14:cameraTool cellRange="GE_3" spid="_x0000_s5123"/>
                </a:ext>
              </a:extLst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9657080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48815</xdr:colOff>
          <xdr:row>20</xdr:row>
          <xdr:rowOff>38098</xdr:rowOff>
        </xdr:from>
        <xdr:to>
          <xdr:col>13</xdr:col>
          <xdr:colOff>20240</xdr:colOff>
          <xdr:row>21</xdr:row>
          <xdr:rowOff>76198</xdr:rowOff>
        </xdr:to>
        <xdr:pic>
          <xdr:nvPicPr>
            <xdr:cNvPr id="22" name="Imagen 30"/>
            <xdr:cNvPicPr>
              <a:picLocks noChangeAspect="1"/>
              <a:extLst>
                <a:ext uri="{84589F7E-364E-4C9E-8A38-B11213B215E9}">
                  <a14:cameraTool cellRange="GE_4" spid="_x0000_s5124"/>
                </a:ext>
              </a:extLst>
            </xdr:cNvPicPr>
          </xdr:nvPicPr>
          <xdr:blipFill>
            <a:blip r:embed="rId4"/>
            <a:stretch>
              <a:fillRect/>
            </a:stretch>
          </xdr:blipFill>
          <xdr:spPr>
            <a:xfrm>
              <a:off x="964628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</xdr:col>
      <xdr:colOff>0</xdr:colOff>
      <xdr:row>3</xdr:row>
      <xdr:rowOff>298450</xdr:rowOff>
    </xdr:from>
    <xdr:to>
      <xdr:col>10</xdr:col>
      <xdr:colOff>19050</xdr:colOff>
      <xdr:row>3</xdr:row>
      <xdr:rowOff>298450</xdr:rowOff>
    </xdr:to>
    <xdr:cxnSp>
      <xdr:nvCxnSpPr>
        <xdr:cNvPr id="31" name="Conector recto 30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32" name="Conector recto 31"/>
        <xdr:cNvCxnSpPr/>
      </xdr:nvCxnSpPr>
      <xdr:spPr>
        <a:xfrm>
          <a:off x="796099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21</xdr:col>
      <xdr:colOff>6350</xdr:colOff>
      <xdr:row>0</xdr:row>
      <xdr:rowOff>450850</xdr:rowOff>
    </xdr:to>
    <xdr:pic>
      <xdr:nvPicPr>
        <xdr:cNvPr id="33" name="Imagen 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0</xdr:row>
      <xdr:rowOff>152400</xdr:rowOff>
    </xdr:from>
    <xdr:to>
      <xdr:col>2</xdr:col>
      <xdr:colOff>254000</xdr:colOff>
      <xdr:row>0</xdr:row>
      <xdr:rowOff>393700</xdr:rowOff>
    </xdr:to>
    <xdr:sp>
      <xdr:nvSpPr>
        <xdr:cNvPr id="34" name="CuadroTexto 33"/>
        <xdr:cNvSpPr txBox="1"/>
      </xdr:nvSpPr>
      <xdr:spPr>
        <a:xfrm>
          <a:off x="196850" y="152400"/>
          <a:ext cx="110490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100" b="0">
              <a:solidFill>
                <a:schemeClr val="bg1"/>
              </a:solidFill>
              <a:latin typeface="+mj-lt"/>
              <a:cs typeface="Arial" panose="02080604020202020204" pitchFamily="7" charset="0"/>
            </a:rPr>
            <a:t>FIXTURE</a:t>
          </a:r>
          <a:endParaRPr lang="es-AR" sz="1100" b="0">
            <a:solidFill>
              <a:schemeClr val="bg1"/>
            </a:solidFill>
            <a:latin typeface="+mj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508000</xdr:colOff>
      <xdr:row>0</xdr:row>
      <xdr:rowOff>171450</xdr:rowOff>
    </xdr:from>
    <xdr:to>
      <xdr:col>4</xdr:col>
      <xdr:colOff>31750</xdr:colOff>
      <xdr:row>0</xdr:row>
      <xdr:rowOff>387350</xdr:rowOff>
    </xdr:to>
    <xdr:sp>
      <xdr:nvSpPr>
        <xdr:cNvPr id="35" name="CuadroTexto 34"/>
        <xdr:cNvSpPr txBox="1"/>
      </xdr:nvSpPr>
      <xdr:spPr>
        <a:xfrm>
          <a:off x="781685" y="171450"/>
          <a:ext cx="213169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Mundial</a:t>
          </a:r>
          <a:r>
            <a:rPr lang="es-AR" sz="1100" b="1" baseline="0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 Rusia 2018</a:t>
          </a:r>
          <a:endParaRPr 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45" name="CuadroTexto 44">
          <a:hlinkClick xmlns:r="http://schemas.openxmlformats.org/officeDocument/2006/relationships" r:id="rId6"/>
        </xdr:cNvPr>
        <xdr:cNvSpPr txBox="1"/>
      </xdr:nvSpPr>
      <xdr:spPr>
        <a:xfrm>
          <a:off x="1233805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298450</xdr:rowOff>
    </xdr:from>
    <xdr:to>
      <xdr:col>10</xdr:col>
      <xdr:colOff>19050</xdr:colOff>
      <xdr:row>3</xdr:row>
      <xdr:rowOff>298450</xdr:rowOff>
    </xdr:to>
    <xdr:cxnSp>
      <xdr:nvCxnSpPr>
        <xdr:cNvPr id="2" name="Conector recto 12"/>
        <xdr:cNvCxnSpPr/>
      </xdr:nvCxnSpPr>
      <xdr:spPr>
        <a:xfrm>
          <a:off x="273685" y="1696720"/>
          <a:ext cx="584263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1863725</xdr:colOff>
      <xdr:row>3</xdr:row>
      <xdr:rowOff>304800</xdr:rowOff>
    </xdr:from>
    <xdr:to>
      <xdr:col>21</xdr:col>
      <xdr:colOff>0</xdr:colOff>
      <xdr:row>3</xdr:row>
      <xdr:rowOff>304800</xdr:rowOff>
    </xdr:to>
    <xdr:cxnSp>
      <xdr:nvCxnSpPr>
        <xdr:cNvPr id="5" name="Conector recto 14"/>
        <xdr:cNvCxnSpPr/>
      </xdr:nvCxnSpPr>
      <xdr:spPr>
        <a:xfrm>
          <a:off x="7960995" y="1703070"/>
          <a:ext cx="6031865" cy="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0</xdr:row>
      <xdr:rowOff>63500</xdr:rowOff>
    </xdr:from>
    <xdr:to>
      <xdr:col>21</xdr:col>
      <xdr:colOff>6350</xdr:colOff>
      <xdr:row>0</xdr:row>
      <xdr:rowOff>450850</xdr:rowOff>
    </xdr:to>
    <xdr:pic>
      <xdr:nvPicPr>
        <xdr:cNvPr id="6" name="Imagen 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725525" cy="387350"/>
        </a:xfrm>
        <a:prstGeom prst="rect">
          <a:avLst/>
        </a:prstGeom>
      </xdr:spPr>
    </xdr:pic>
    <xdr:clientData/>
  </xdr:twoCellAnchor>
  <xdr:twoCellAnchor>
    <xdr:from>
      <xdr:col>1</xdr:col>
      <xdr:colOff>79375</xdr:colOff>
      <xdr:row>0</xdr:row>
      <xdr:rowOff>152400</xdr:rowOff>
    </xdr:from>
    <xdr:to>
      <xdr:col>3</xdr:col>
      <xdr:colOff>901065</xdr:colOff>
      <xdr:row>0</xdr:row>
      <xdr:rowOff>368300</xdr:rowOff>
    </xdr:to>
    <xdr:sp>
      <xdr:nvSpPr>
        <xdr:cNvPr id="9" name="CuadroTexto 66"/>
        <xdr:cNvSpPr txBox="1"/>
      </xdr:nvSpPr>
      <xdr:spPr>
        <a:xfrm>
          <a:off x="353060" y="152400"/>
          <a:ext cx="213169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46" name="CuadroTexto 99">
          <a:hlinkClick xmlns:r="http://schemas.openxmlformats.org/officeDocument/2006/relationships" r:id="rId6"/>
        </xdr:cNvPr>
        <xdr:cNvSpPr txBox="1"/>
      </xdr:nvSpPr>
      <xdr:spPr>
        <a:xfrm>
          <a:off x="12338050" y="171450"/>
          <a:ext cx="1654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8</xdr:row>
          <xdr:rowOff>47624</xdr:rowOff>
        </xdr:from>
        <xdr:to>
          <xdr:col>13</xdr:col>
          <xdr:colOff>19049</xdr:colOff>
          <xdr:row>9</xdr:row>
          <xdr:rowOff>85724</xdr:rowOff>
        </xdr:to>
        <xdr:pic>
          <xdr:nvPicPr>
            <xdr:cNvPr id="53" name="Imagen 28"/>
            <xdr:cNvPicPr>
              <a:picLocks noChangeAspect="1"/>
              <a:extLst>
                <a:ext uri="{84589F7E-364E-4C9E-8A38-B11213B215E9}">
                  <a14:cameraTool cellRange="GB_1" spid="_x0000_s5125"/>
                </a:ext>
              </a:extLst>
            </xdr:cNvPicPr>
          </xdr:nvPicPr>
          <xdr:blipFill>
            <a:blip r:embed="rId7"/>
            <a:stretch>
              <a:fillRect/>
            </a:stretch>
          </xdr:blipFill>
          <xdr:spPr>
            <a:xfrm>
              <a:off x="9645015" y="22942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12</xdr:row>
          <xdr:rowOff>43655</xdr:rowOff>
        </xdr:from>
        <xdr:to>
          <xdr:col>13</xdr:col>
          <xdr:colOff>19049</xdr:colOff>
          <xdr:row>13</xdr:row>
          <xdr:rowOff>81755</xdr:rowOff>
        </xdr:to>
        <xdr:pic>
          <xdr:nvPicPr>
            <xdr:cNvPr id="54" name="Imagen 29"/>
            <xdr:cNvPicPr>
              <a:picLocks noChangeAspect="1"/>
              <a:extLst>
                <a:ext uri="{84589F7E-364E-4C9E-8A38-B11213B215E9}">
                  <a14:cameraTool cellRange="GB_2" spid="_x0000_s5126"/>
                </a:ext>
              </a:extLst>
            </xdr:cNvPicPr>
          </xdr:nvPicPr>
          <xdr:blipFill>
            <a:blip r:embed="rId8"/>
            <a:stretch>
              <a:fillRect/>
            </a:stretch>
          </xdr:blipFill>
          <xdr:spPr>
            <a:xfrm>
              <a:off x="9645015" y="274637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47624</xdr:colOff>
          <xdr:row>16</xdr:row>
          <xdr:rowOff>39685</xdr:rowOff>
        </xdr:from>
        <xdr:to>
          <xdr:col>13</xdr:col>
          <xdr:colOff>19049</xdr:colOff>
          <xdr:row>17</xdr:row>
          <xdr:rowOff>77785</xdr:rowOff>
        </xdr:to>
        <xdr:pic>
          <xdr:nvPicPr>
            <xdr:cNvPr id="55" name="Imagen 30"/>
            <xdr:cNvPicPr>
              <a:picLocks noChangeAspect="1"/>
              <a:extLst>
                <a:ext uri="{84589F7E-364E-4C9E-8A38-B11213B215E9}">
                  <a14:cameraTool cellRange="GB_3" spid="_x0000_s5127"/>
                </a:ext>
              </a:extLst>
            </xdr:cNvPicPr>
          </xdr:nvPicPr>
          <xdr:blipFill>
            <a:blip r:embed="rId9"/>
            <a:stretch>
              <a:fillRect/>
            </a:stretch>
          </xdr:blipFill>
          <xdr:spPr>
            <a:xfrm>
              <a:off x="9645015" y="319849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36909</xdr:colOff>
          <xdr:row>20</xdr:row>
          <xdr:rowOff>38098</xdr:rowOff>
        </xdr:from>
        <xdr:to>
          <xdr:col>13</xdr:col>
          <xdr:colOff>8334</xdr:colOff>
          <xdr:row>21</xdr:row>
          <xdr:rowOff>76198</xdr:rowOff>
        </xdr:to>
        <xdr:pic>
          <xdr:nvPicPr>
            <xdr:cNvPr id="56" name="Imagen 30"/>
            <xdr:cNvPicPr>
              <a:picLocks noChangeAspect="1"/>
              <a:extLst>
                <a:ext uri="{84589F7E-364E-4C9E-8A38-B11213B215E9}">
                  <a14:cameraTool cellRange="GB_4" spid="_x0000_s5128"/>
                </a:ext>
              </a:extLst>
            </xdr:cNvPicPr>
          </xdr:nvPicPr>
          <xdr:blipFill>
            <a:blip r:embed="rId10"/>
            <a:stretch>
              <a:fillRect/>
            </a:stretch>
          </xdr:blipFill>
          <xdr:spPr>
            <a:xfrm>
              <a:off x="9634855" y="365252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8</xdr:row>
          <xdr:rowOff>45244</xdr:rowOff>
        </xdr:from>
        <xdr:to>
          <xdr:col>13</xdr:col>
          <xdr:colOff>70246</xdr:colOff>
          <xdr:row>9</xdr:row>
          <xdr:rowOff>83344</xdr:rowOff>
        </xdr:to>
        <xdr:pic>
          <xdr:nvPicPr>
            <xdr:cNvPr id="62" name="Imagen 28"/>
            <xdr:cNvPicPr>
              <a:picLocks noChangeAspect="1"/>
              <a:extLst>
                <a:ext uri="{84589F7E-364E-4C9E-8A38-B11213B215E9}">
                  <a14:cameraTool cellRange="GA_1" spid="_x0000_s5129"/>
                </a:ext>
              </a:extLst>
            </xdr:cNvPicPr>
          </xdr:nvPicPr>
          <xdr:blipFill>
            <a:blip r:embed="rId11"/>
            <a:stretch>
              <a:fillRect/>
            </a:stretch>
          </xdr:blipFill>
          <xdr:spPr>
            <a:xfrm>
              <a:off x="9696450" y="229235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12</xdr:row>
          <xdr:rowOff>41275</xdr:rowOff>
        </xdr:from>
        <xdr:to>
          <xdr:col>13</xdr:col>
          <xdr:colOff>70246</xdr:colOff>
          <xdr:row>13</xdr:row>
          <xdr:rowOff>79375</xdr:rowOff>
        </xdr:to>
        <xdr:pic>
          <xdr:nvPicPr>
            <xdr:cNvPr id="63" name="Imagen 29"/>
            <xdr:cNvPicPr>
              <a:picLocks noChangeAspect="1"/>
              <a:extLst>
                <a:ext uri="{84589F7E-364E-4C9E-8A38-B11213B215E9}">
                  <a14:cameraTool cellRange="GA_2" spid="_x0000_s5130"/>
                </a:ext>
              </a:extLst>
            </xdr:cNvPicPr>
          </xdr:nvPicPr>
          <xdr:blipFill>
            <a:blip r:embed="rId12"/>
            <a:stretch>
              <a:fillRect/>
            </a:stretch>
          </xdr:blipFill>
          <xdr:spPr>
            <a:xfrm>
              <a:off x="9696450" y="2744470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98821</xdr:colOff>
          <xdr:row>16</xdr:row>
          <xdr:rowOff>37305</xdr:rowOff>
        </xdr:from>
        <xdr:to>
          <xdr:col>13</xdr:col>
          <xdr:colOff>70246</xdr:colOff>
          <xdr:row>17</xdr:row>
          <xdr:rowOff>75405</xdr:rowOff>
        </xdr:to>
        <xdr:pic>
          <xdr:nvPicPr>
            <xdr:cNvPr id="64" name="Imagen 30"/>
            <xdr:cNvPicPr>
              <a:picLocks noChangeAspect="1"/>
              <a:extLst>
                <a:ext uri="{84589F7E-364E-4C9E-8A38-B11213B215E9}">
                  <a14:cameraTool cellRange="GA_3" spid="_x0000_s5131"/>
                </a:ext>
              </a:extLst>
            </xdr:cNvPicPr>
          </xdr:nvPicPr>
          <xdr:blipFill>
            <a:blip r:embed="rId13"/>
            <a:stretch>
              <a:fillRect/>
            </a:stretch>
          </xdr:blipFill>
          <xdr:spPr>
            <a:xfrm>
              <a:off x="9696450" y="319595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88106</xdr:colOff>
          <xdr:row>20</xdr:row>
          <xdr:rowOff>35718</xdr:rowOff>
        </xdr:from>
        <xdr:to>
          <xdr:col>13</xdr:col>
          <xdr:colOff>59531</xdr:colOff>
          <xdr:row>21</xdr:row>
          <xdr:rowOff>73818</xdr:rowOff>
        </xdr:to>
        <xdr:pic>
          <xdr:nvPicPr>
            <xdr:cNvPr id="65" name="Imagen 30"/>
            <xdr:cNvPicPr>
              <a:picLocks noChangeAspect="1"/>
              <a:extLst>
                <a:ext uri="{84589F7E-364E-4C9E-8A38-B11213B215E9}">
                  <a14:cameraTool cellRange="GA_4" spid="_x0000_s5132"/>
                </a:ext>
              </a:extLst>
            </xdr:cNvPicPr>
          </xdr:nvPicPr>
          <xdr:blipFill>
            <a:blip r:embed="rId14"/>
            <a:stretch>
              <a:fillRect/>
            </a:stretch>
          </xdr:blipFill>
          <xdr:spPr>
            <a:xfrm>
              <a:off x="9685655" y="3650615"/>
              <a:ext cx="459740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4</xdr:col>
      <xdr:colOff>123190</xdr:colOff>
      <xdr:row>7</xdr:row>
      <xdr:rowOff>34290</xdr:rowOff>
    </xdr:from>
    <xdr:to>
      <xdr:col>4</xdr:col>
      <xdr:colOff>463550</xdr:colOff>
      <xdr:row>9</xdr:row>
      <xdr:rowOff>115570</xdr:rowOff>
    </xdr:to>
    <xdr:pic>
      <xdr:nvPicPr>
        <xdr:cNvPr id="72" name="Picture 71" descr="pedro baroos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004820" y="2216785"/>
          <a:ext cx="340360" cy="3460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66675</xdr:rowOff>
    </xdr:from>
    <xdr:to>
      <xdr:col>9</xdr:col>
      <xdr:colOff>327660</xdr:colOff>
      <xdr:row>9</xdr:row>
      <xdr:rowOff>125095</xdr:rowOff>
    </xdr:to>
    <xdr:pic>
      <xdr:nvPicPr>
        <xdr:cNvPr id="76" name="Picture 75" descr="ar"/>
        <xdr:cNvPicPr>
          <a:picLocks noChangeAspect="1"/>
        </xdr:cNvPicPr>
      </xdr:nvPicPr>
      <xdr:blipFill>
        <a:blip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 flipV="1">
          <a:off x="4799330" y="2313940"/>
          <a:ext cx="327660" cy="25844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190500</xdr:rowOff>
    </xdr:from>
    <xdr:to>
      <xdr:col>10</xdr:col>
      <xdr:colOff>1463675</xdr:colOff>
      <xdr:row>2</xdr:row>
      <xdr:rowOff>420370</xdr:rowOff>
    </xdr:to>
    <xdr:grpSp>
      <xdr:nvGrpSpPr>
        <xdr:cNvPr id="79" name="Grupo 1"/>
        <xdr:cNvGrpSpPr/>
      </xdr:nvGrpSpPr>
      <xdr:grpSpPr>
        <a:xfrm>
          <a:off x="273685" y="952500"/>
          <a:ext cx="7287260" cy="229870"/>
          <a:chOff x="239712" y="964406"/>
          <a:chExt cx="5145088" cy="229394"/>
        </a:xfrm>
      </xdr:grpSpPr>
      <xdr:sp>
        <xdr:nvSpPr>
          <xdr:cNvPr id="80" name="Rounded Rectangle 3">
            <a:hlinkClick xmlns:r="http://schemas.openxmlformats.org/officeDocument/2006/relationships" r:id="rId18"/>
          </xdr:cNvPr>
          <xdr:cNvSpPr/>
        </xdr:nvSpPr>
        <xdr:spPr>
          <a:xfrm>
            <a:off x="2397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1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1" name="Rounded Rectangle 3">
            <a:hlinkClick xmlns:r="http://schemas.openxmlformats.org/officeDocument/2006/relationships" r:id="rId19"/>
          </xdr:cNvPr>
          <xdr:cNvSpPr/>
        </xdr:nvSpPr>
        <xdr:spPr>
          <a:xfrm>
            <a:off x="13001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2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2" name="Rounded Rectangle 3">
            <a:hlinkClick xmlns:r="http://schemas.openxmlformats.org/officeDocument/2006/relationships" r:id="rId20"/>
          </xdr:cNvPr>
          <xdr:cNvSpPr/>
        </xdr:nvSpPr>
        <xdr:spPr>
          <a:xfrm>
            <a:off x="23606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3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3" name="Rounded Rectangle 3">
            <a:hlinkClick xmlns:r="http://schemas.openxmlformats.org/officeDocument/2006/relationships" r:id="rId21"/>
          </xdr:cNvPr>
          <xdr:cNvSpPr/>
        </xdr:nvSpPr>
        <xdr:spPr>
          <a:xfrm>
            <a:off x="34210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4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84" name="Rounded Rectangle 3">
            <a:hlinkClick xmlns:r="http://schemas.openxmlformats.org/officeDocument/2006/relationships" r:id="rId22"/>
          </xdr:cNvPr>
          <xdr:cNvSpPr/>
        </xdr:nvSpPr>
        <xdr:spPr>
          <a:xfrm>
            <a:off x="4481512" y="964406"/>
            <a:ext cx="903288" cy="229394"/>
          </a:xfrm>
          <a:prstGeom prst="roundRect">
            <a:avLst>
              <a:gd name="adj" fmla="val 8818"/>
            </a:avLst>
          </a:prstGeom>
          <a:gradFill flip="none">
            <a:gsLst>
              <a:gs pos="0">
                <a:srgbClr val="007BD3"/>
              </a:gs>
              <a:gs pos="8000">
                <a:srgbClr val="00B0F0"/>
              </a:gs>
            </a:gsLst>
            <a:lin ang="5400000" scaled="0"/>
          </a:gra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Reservas</a:t>
            </a:r>
            <a:endParaRPr lang="es-ES_tradnl" altLang="en-US" sz="1200" b="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69215</xdr:colOff>
      <xdr:row>12</xdr:row>
      <xdr:rowOff>0</xdr:rowOff>
    </xdr:from>
    <xdr:to>
      <xdr:col>4</xdr:col>
      <xdr:colOff>475615</xdr:colOff>
      <xdr:row>15</xdr:row>
      <xdr:rowOff>17780</xdr:rowOff>
    </xdr:to>
    <xdr:pic>
      <xdr:nvPicPr>
        <xdr:cNvPr id="3" name="Picture 2" descr="cesar cabrera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950845" y="2703195"/>
          <a:ext cx="406400" cy="4089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45720</xdr:rowOff>
    </xdr:from>
    <xdr:to>
      <xdr:col>9</xdr:col>
      <xdr:colOff>320040</xdr:colOff>
      <xdr:row>13</xdr:row>
      <xdr:rowOff>103505</xdr:rowOff>
    </xdr:to>
    <xdr:pic>
      <xdr:nvPicPr>
        <xdr:cNvPr id="8" name="Picture 7" descr="ve"/>
        <xdr:cNvPicPr>
          <a:picLocks noChangeAspect="1"/>
        </xdr:cNvPicPr>
      </xdr:nvPicPr>
      <xdr:blipFill>
        <a:blip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4799330" y="2748915"/>
          <a:ext cx="320040" cy="257810"/>
        </a:xfrm>
        <a:prstGeom prst="rect">
          <a:avLst/>
        </a:prstGeom>
      </xdr:spPr>
    </xdr:pic>
    <xdr:clientData/>
  </xdr:twoCellAnchor>
  <xdr:twoCellAnchor editAs="oneCell">
    <xdr:from>
      <xdr:col>4</xdr:col>
      <xdr:colOff>145415</xdr:colOff>
      <xdr:row>3</xdr:row>
      <xdr:rowOff>383540</xdr:rowOff>
    </xdr:from>
    <xdr:to>
      <xdr:col>4</xdr:col>
      <xdr:colOff>445135</xdr:colOff>
      <xdr:row>5</xdr:row>
      <xdr:rowOff>107950</xdr:rowOff>
    </xdr:to>
    <xdr:pic>
      <xdr:nvPicPr>
        <xdr:cNvPr id="11" name="Picture 10" descr="eneysi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027045" y="1781810"/>
          <a:ext cx="299720" cy="317500"/>
        </a:xfrm>
        <a:prstGeom prst="rect">
          <a:avLst/>
        </a:prstGeom>
      </xdr:spPr>
    </xdr:pic>
    <xdr:clientData/>
  </xdr:twoCellAnchor>
  <xdr:twoCellAnchor editAs="oneCell">
    <xdr:from>
      <xdr:col>8</xdr:col>
      <xdr:colOff>486410</xdr:colOff>
      <xdr:row>4</xdr:row>
      <xdr:rowOff>38735</xdr:rowOff>
    </xdr:from>
    <xdr:to>
      <xdr:col>9</xdr:col>
      <xdr:colOff>325120</xdr:colOff>
      <xdr:row>5</xdr:row>
      <xdr:rowOff>78740</xdr:rowOff>
    </xdr:to>
    <xdr:pic>
      <xdr:nvPicPr>
        <xdr:cNvPr id="12" name="Picture 11" descr="mx"/>
        <xdr:cNvPicPr>
          <a:picLocks noChangeAspect="1"/>
        </xdr:cNvPicPr>
      </xdr:nvPicPr>
      <xdr:blipFill>
        <a:blip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4797425" y="1830070"/>
          <a:ext cx="327025" cy="240030"/>
        </a:xfrm>
        <a:prstGeom prst="rect">
          <a:avLst/>
        </a:prstGeom>
      </xdr:spPr>
    </xdr:pic>
    <xdr:clientData/>
  </xdr:twoCellAnchor>
  <xdr:twoCellAnchor editAs="oneCell">
    <xdr:from>
      <xdr:col>8</xdr:col>
      <xdr:colOff>478790</xdr:colOff>
      <xdr:row>16</xdr:row>
      <xdr:rowOff>83820</xdr:rowOff>
    </xdr:from>
    <xdr:to>
      <xdr:col>9</xdr:col>
      <xdr:colOff>318135</xdr:colOff>
      <xdr:row>18</xdr:row>
      <xdr:rowOff>16510</xdr:rowOff>
    </xdr:to>
    <xdr:pic>
      <xdr:nvPicPr>
        <xdr:cNvPr id="14" name="Picture 13" descr="co"/>
        <xdr:cNvPicPr>
          <a:picLocks noChangeAspect="1"/>
        </xdr:cNvPicPr>
      </xdr:nvPicPr>
      <xdr:blipFill>
        <a:blip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789805" y="3242945"/>
          <a:ext cx="327660" cy="2590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119062</xdr:colOff>
          <xdr:row>206</xdr:row>
          <xdr:rowOff>0</xdr:rowOff>
        </xdr:from>
        <xdr:to>
          <xdr:col>5</xdr:col>
          <xdr:colOff>52387</xdr:colOff>
          <xdr:row>207</xdr:row>
          <xdr:rowOff>38100</xdr:rowOff>
        </xdr:to>
        <xdr:pic>
          <xdr:nvPicPr>
            <xdr:cNvPr id="123" name="Imagen 28"/>
            <xdr:cNvPicPr>
              <a:picLocks noChangeAspect="1"/>
              <a:extLst>
                <a:ext uri="{84589F7E-364E-4C9E-8A38-B11213B215E9}">
                  <a14:cameraTool cellRange="imac_25" spid="_x0000_s22529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40530" y="4303204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119062</xdr:colOff>
          <xdr:row>210</xdr:row>
          <xdr:rowOff>0</xdr:rowOff>
        </xdr:from>
        <xdr:to>
          <xdr:col>5</xdr:col>
          <xdr:colOff>52387</xdr:colOff>
          <xdr:row>211</xdr:row>
          <xdr:rowOff>38100</xdr:rowOff>
        </xdr:to>
        <xdr:pic>
          <xdr:nvPicPr>
            <xdr:cNvPr id="124" name="Imagen 28"/>
            <xdr:cNvPicPr>
              <a:picLocks noChangeAspect="1"/>
              <a:extLst>
                <a:ext uri="{84589F7E-364E-4C9E-8A38-B11213B215E9}">
                  <a14:cameraTool cellRange="imac_27" spid="_x0000_s22530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40530" y="4389882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206</xdr:row>
          <xdr:rowOff>0</xdr:rowOff>
        </xdr:from>
        <xdr:to>
          <xdr:col>6</xdr:col>
          <xdr:colOff>488315</xdr:colOff>
          <xdr:row>207</xdr:row>
          <xdr:rowOff>66675</xdr:rowOff>
        </xdr:to>
        <xdr:pic>
          <xdr:nvPicPr>
            <xdr:cNvPr id="125" name="Imagen 28"/>
            <xdr:cNvPicPr>
              <a:picLocks noChangeAspect="1"/>
              <a:extLst>
                <a:ext uri="{84589F7E-364E-4C9E-8A38-B11213B215E9}">
                  <a14:cameraTool cellRange="imac_26" spid="_x0000_s22531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288915" y="4303204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210</xdr:row>
          <xdr:rowOff>0</xdr:rowOff>
        </xdr:from>
        <xdr:to>
          <xdr:col>6</xdr:col>
          <xdr:colOff>488315</xdr:colOff>
          <xdr:row>211</xdr:row>
          <xdr:rowOff>66675</xdr:rowOff>
        </xdr:to>
        <xdr:pic>
          <xdr:nvPicPr>
            <xdr:cNvPr id="126" name="Imagen 28"/>
            <xdr:cNvPicPr>
              <a:picLocks noChangeAspect="1"/>
              <a:extLst>
                <a:ext uri="{84589F7E-364E-4C9E-8A38-B11213B215E9}">
                  <a14:cameraTool cellRange="imac_28" spid="_x0000_s22532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288915" y="43898820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119062</xdr:colOff>
          <xdr:row>218</xdr:row>
          <xdr:rowOff>0</xdr:rowOff>
        </xdr:from>
        <xdr:to>
          <xdr:col>5</xdr:col>
          <xdr:colOff>52387</xdr:colOff>
          <xdr:row>219</xdr:row>
          <xdr:rowOff>38100</xdr:rowOff>
        </xdr:to>
        <xdr:pic>
          <xdr:nvPicPr>
            <xdr:cNvPr id="127" name="Imagen 28"/>
            <xdr:cNvPicPr>
              <a:picLocks noChangeAspect="1"/>
              <a:extLst>
                <a:ext uri="{84589F7E-364E-4C9E-8A38-B11213B215E9}">
                  <a14:cameraTool cellRange="imac_31" spid="_x0000_s22533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40530" y="4563237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218</xdr:row>
          <xdr:rowOff>0</xdr:rowOff>
        </xdr:from>
        <xdr:to>
          <xdr:col>6</xdr:col>
          <xdr:colOff>488315</xdr:colOff>
          <xdr:row>219</xdr:row>
          <xdr:rowOff>66675</xdr:rowOff>
        </xdr:to>
        <xdr:pic>
          <xdr:nvPicPr>
            <xdr:cNvPr id="128" name="Imagen 28"/>
            <xdr:cNvPicPr>
              <a:picLocks noChangeAspect="1"/>
              <a:extLst>
                <a:ext uri="{84589F7E-364E-4C9E-8A38-B11213B215E9}">
                  <a14:cameraTool cellRange="imac_32" spid="_x0000_s22534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288915" y="45632370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119062</xdr:colOff>
          <xdr:row>214</xdr:row>
          <xdr:rowOff>0</xdr:rowOff>
        </xdr:from>
        <xdr:to>
          <xdr:col>5</xdr:col>
          <xdr:colOff>52387</xdr:colOff>
          <xdr:row>215</xdr:row>
          <xdr:rowOff>38100</xdr:rowOff>
        </xdr:to>
        <xdr:pic>
          <xdr:nvPicPr>
            <xdr:cNvPr id="129" name="Imagen 28"/>
            <xdr:cNvPicPr>
              <a:picLocks noChangeAspect="1"/>
              <a:extLst>
                <a:ext uri="{84589F7E-364E-4C9E-8A38-B11213B215E9}">
                  <a14:cameraTool cellRange="imac_29" spid="_x0000_s22535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40530" y="4476559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214</xdr:row>
          <xdr:rowOff>0</xdr:rowOff>
        </xdr:from>
        <xdr:to>
          <xdr:col>6</xdr:col>
          <xdr:colOff>488315</xdr:colOff>
          <xdr:row>215</xdr:row>
          <xdr:rowOff>66675</xdr:rowOff>
        </xdr:to>
        <xdr:pic>
          <xdr:nvPicPr>
            <xdr:cNvPr id="130" name="Imagen 28"/>
            <xdr:cNvPicPr>
              <a:picLocks noChangeAspect="1"/>
              <a:extLst>
                <a:ext uri="{84589F7E-364E-4C9E-8A38-B11213B215E9}">
                  <a14:cameraTool cellRange="imac_30" spid="_x0000_s22536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288915" y="4476559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164</xdr:row>
          <xdr:rowOff>0</xdr:rowOff>
        </xdr:from>
        <xdr:to>
          <xdr:col>5</xdr:col>
          <xdr:colOff>28575</xdr:colOff>
          <xdr:row>165</xdr:row>
          <xdr:rowOff>38100</xdr:rowOff>
        </xdr:to>
        <xdr:pic>
          <xdr:nvPicPr>
            <xdr:cNvPr id="131" name="Imagen 28"/>
            <xdr:cNvPicPr>
              <a:picLocks noChangeAspect="1"/>
              <a:extLst>
                <a:ext uri="{84589F7E-364E-4C9E-8A38-B11213B215E9}">
                  <a14:cameraTool cellRange="ImaC_1" spid="_x0000_s22537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17035" y="3525964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6</xdr:col>
          <xdr:colOff>488315</xdr:colOff>
          <xdr:row>165</xdr:row>
          <xdr:rowOff>66675</xdr:rowOff>
        </xdr:to>
        <xdr:pic>
          <xdr:nvPicPr>
            <xdr:cNvPr id="132" name="Imagen 28"/>
            <xdr:cNvPicPr>
              <a:picLocks noChangeAspect="1"/>
              <a:extLst>
                <a:ext uri="{84589F7E-364E-4C9E-8A38-B11213B215E9}">
                  <a14:cameraTool cellRange="Imac_2" spid="_x0000_s22538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288915" y="3525964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101024</xdr:colOff>
          <xdr:row>167</xdr:row>
          <xdr:rowOff>0</xdr:rowOff>
        </xdr:from>
        <xdr:to>
          <xdr:col>5</xdr:col>
          <xdr:colOff>34349</xdr:colOff>
          <xdr:row>168</xdr:row>
          <xdr:rowOff>38100</xdr:rowOff>
        </xdr:to>
        <xdr:pic>
          <xdr:nvPicPr>
            <xdr:cNvPr id="133" name="Imagen 28"/>
            <xdr:cNvPicPr>
              <a:picLocks noChangeAspect="1"/>
              <a:extLst>
                <a:ext uri="{84589F7E-364E-4C9E-8A38-B11213B215E9}">
                  <a14:cameraTool cellRange="Imac_3" spid="_x0000_s22539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22750" y="3568827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28864</xdr:rowOff>
        </xdr:from>
        <xdr:to>
          <xdr:col>6</xdr:col>
          <xdr:colOff>488315</xdr:colOff>
          <xdr:row>168</xdr:row>
          <xdr:rowOff>95539</xdr:rowOff>
        </xdr:to>
        <xdr:pic>
          <xdr:nvPicPr>
            <xdr:cNvPr id="134" name="Imagen 28"/>
            <xdr:cNvPicPr>
              <a:picLocks noChangeAspect="1"/>
              <a:extLst>
                <a:ext uri="{84589F7E-364E-4C9E-8A38-B11213B215E9}">
                  <a14:cameraTool cellRange="Imac_4" spid="_x0000_s22540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288915" y="35716845"/>
              <a:ext cx="48831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79375</xdr:colOff>
          <xdr:row>170</xdr:row>
          <xdr:rowOff>151534</xdr:rowOff>
        </xdr:from>
        <xdr:to>
          <xdr:col>5</xdr:col>
          <xdr:colOff>12700</xdr:colOff>
          <xdr:row>172</xdr:row>
          <xdr:rowOff>18184</xdr:rowOff>
        </xdr:to>
        <xdr:pic>
          <xdr:nvPicPr>
            <xdr:cNvPr id="135" name="148 Imagen"/>
            <xdr:cNvPicPr>
              <a:picLocks noChangeAspect="1"/>
              <a:extLst>
                <a:ext uri="{84589F7E-364E-4C9E-8A38-B11213B215E9}">
                  <a14:cameraTool cellRange="Imac_5" spid="_x0000_s22541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01160" y="3653472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47336</xdr:colOff>
          <xdr:row>170</xdr:row>
          <xdr:rowOff>151534</xdr:rowOff>
        </xdr:from>
        <xdr:to>
          <xdr:col>6</xdr:col>
          <xdr:colOff>533111</xdr:colOff>
          <xdr:row>172</xdr:row>
          <xdr:rowOff>46759</xdr:rowOff>
        </xdr:to>
        <xdr:pic>
          <xdr:nvPicPr>
            <xdr:cNvPr id="136" name="148 Imagen"/>
            <xdr:cNvPicPr>
              <a:picLocks noChangeAspect="1"/>
              <a:extLst>
                <a:ext uri="{84589F7E-364E-4C9E-8A38-B11213B215E9}">
                  <a14:cameraTool cellRange="Imac_6" spid="_x0000_s22542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35905" y="36534725"/>
              <a:ext cx="48577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79375</xdr:colOff>
          <xdr:row>173</xdr:row>
          <xdr:rowOff>68984</xdr:rowOff>
        </xdr:from>
        <xdr:to>
          <xdr:col>5</xdr:col>
          <xdr:colOff>12700</xdr:colOff>
          <xdr:row>174</xdr:row>
          <xdr:rowOff>192809</xdr:rowOff>
        </xdr:to>
        <xdr:pic>
          <xdr:nvPicPr>
            <xdr:cNvPr id="137" name="148 Imagen"/>
            <xdr:cNvPicPr>
              <a:picLocks noChangeAspect="1"/>
              <a:extLst>
                <a:ext uri="{84589F7E-364E-4C9E-8A38-B11213B215E9}">
                  <a14:cameraTool cellRange="Imac_7" spid="_x0000_s22543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01160" y="3693795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47336</xdr:colOff>
          <xdr:row>173</xdr:row>
          <xdr:rowOff>68984</xdr:rowOff>
        </xdr:from>
        <xdr:to>
          <xdr:col>6</xdr:col>
          <xdr:colOff>533111</xdr:colOff>
          <xdr:row>175</xdr:row>
          <xdr:rowOff>21359</xdr:rowOff>
        </xdr:to>
        <xdr:pic>
          <xdr:nvPicPr>
            <xdr:cNvPr id="138" name="148 Imagen"/>
            <xdr:cNvPicPr>
              <a:picLocks noChangeAspect="1"/>
              <a:extLst>
                <a:ext uri="{84589F7E-364E-4C9E-8A38-B11213B215E9}">
                  <a14:cameraTool cellRange="Imac_8" spid="_x0000_s22544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35905" y="36937950"/>
              <a:ext cx="48577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129888</xdr:colOff>
          <xdr:row>177</xdr:row>
          <xdr:rowOff>158750</xdr:rowOff>
        </xdr:from>
        <xdr:to>
          <xdr:col>5</xdr:col>
          <xdr:colOff>63213</xdr:colOff>
          <xdr:row>179</xdr:row>
          <xdr:rowOff>25400</xdr:rowOff>
        </xdr:to>
        <xdr:pic>
          <xdr:nvPicPr>
            <xdr:cNvPr id="148" name="148 Imagen"/>
            <xdr:cNvPicPr>
              <a:picLocks noChangeAspect="1"/>
              <a:extLst>
                <a:ext uri="{84589F7E-364E-4C9E-8A38-B11213B215E9}">
                  <a14:cameraTool cellRange="Imac_9" spid="_x0000_s22545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51325" y="3783774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97849</xdr:colOff>
          <xdr:row>177</xdr:row>
          <xdr:rowOff>158750</xdr:rowOff>
        </xdr:from>
        <xdr:to>
          <xdr:col>7</xdr:col>
          <xdr:colOff>31174</xdr:colOff>
          <xdr:row>179</xdr:row>
          <xdr:rowOff>25400</xdr:rowOff>
        </xdr:to>
        <xdr:pic>
          <xdr:nvPicPr>
            <xdr:cNvPr id="149" name="148 Imagen"/>
            <xdr:cNvPicPr>
              <a:picLocks noChangeAspect="1"/>
              <a:extLst>
                <a:ext uri="{84589F7E-364E-4C9E-8A38-B11213B215E9}">
                  <a14:cameraTool cellRange="Imac_10" spid="_x0000_s22546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86705" y="3783774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129888</xdr:colOff>
          <xdr:row>180</xdr:row>
          <xdr:rowOff>76200</xdr:rowOff>
        </xdr:from>
        <xdr:to>
          <xdr:col>5</xdr:col>
          <xdr:colOff>63213</xdr:colOff>
          <xdr:row>182</xdr:row>
          <xdr:rowOff>0</xdr:rowOff>
        </xdr:to>
        <xdr:pic>
          <xdr:nvPicPr>
            <xdr:cNvPr id="150" name="148 Imagen"/>
            <xdr:cNvPicPr>
              <a:picLocks noChangeAspect="1"/>
              <a:extLst>
                <a:ext uri="{84589F7E-364E-4C9E-8A38-B11213B215E9}">
                  <a14:cameraTool cellRange="Imac_11" spid="_x0000_s22547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51325" y="3824097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97849</xdr:colOff>
          <xdr:row>180</xdr:row>
          <xdr:rowOff>76200</xdr:rowOff>
        </xdr:from>
        <xdr:to>
          <xdr:col>7</xdr:col>
          <xdr:colOff>31174</xdr:colOff>
          <xdr:row>182</xdr:row>
          <xdr:rowOff>0</xdr:rowOff>
        </xdr:to>
        <xdr:pic>
          <xdr:nvPicPr>
            <xdr:cNvPr id="151" name="148 Imagen"/>
            <xdr:cNvPicPr>
              <a:picLocks noChangeAspect="1"/>
              <a:extLst>
                <a:ext uri="{84589F7E-364E-4C9E-8A38-B11213B215E9}">
                  <a14:cameraTool cellRange="Imac_12" spid="_x0000_s22548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86705" y="3824097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72159</xdr:colOff>
          <xdr:row>184</xdr:row>
          <xdr:rowOff>144319</xdr:rowOff>
        </xdr:from>
        <xdr:to>
          <xdr:col>5</xdr:col>
          <xdr:colOff>5484</xdr:colOff>
          <xdr:row>186</xdr:row>
          <xdr:rowOff>10969</xdr:rowOff>
        </xdr:to>
        <xdr:pic>
          <xdr:nvPicPr>
            <xdr:cNvPr id="152" name="148 Imagen"/>
            <xdr:cNvPicPr>
              <a:picLocks noChangeAspect="1"/>
              <a:extLst>
                <a:ext uri="{84589F7E-364E-4C9E-8A38-B11213B215E9}">
                  <a14:cameraTool cellRange="Imac_13" spid="_x0000_s22549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193540" y="3911854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40120</xdr:colOff>
          <xdr:row>184</xdr:row>
          <xdr:rowOff>144319</xdr:rowOff>
        </xdr:from>
        <xdr:to>
          <xdr:col>6</xdr:col>
          <xdr:colOff>525895</xdr:colOff>
          <xdr:row>186</xdr:row>
          <xdr:rowOff>39544</xdr:rowOff>
        </xdr:to>
        <xdr:pic>
          <xdr:nvPicPr>
            <xdr:cNvPr id="153" name="148 Imagen"/>
            <xdr:cNvPicPr>
              <a:picLocks noChangeAspect="1"/>
              <a:extLst>
                <a:ext uri="{84589F7E-364E-4C9E-8A38-B11213B215E9}">
                  <a14:cameraTool cellRange="Imac_14" spid="_x0000_s22550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28920" y="39118540"/>
              <a:ext cx="48577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72159</xdr:colOff>
          <xdr:row>187</xdr:row>
          <xdr:rowOff>61769</xdr:rowOff>
        </xdr:from>
        <xdr:to>
          <xdr:col>5</xdr:col>
          <xdr:colOff>5484</xdr:colOff>
          <xdr:row>188</xdr:row>
          <xdr:rowOff>185594</xdr:rowOff>
        </xdr:to>
        <xdr:pic>
          <xdr:nvPicPr>
            <xdr:cNvPr id="154" name="148 Imagen"/>
            <xdr:cNvPicPr>
              <a:picLocks noChangeAspect="1"/>
              <a:extLst>
                <a:ext uri="{84589F7E-364E-4C9E-8A38-B11213B215E9}">
                  <a14:cameraTool cellRange="Imac_15" spid="_x0000_s22551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193540" y="3952176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40120</xdr:colOff>
          <xdr:row>187</xdr:row>
          <xdr:rowOff>61769</xdr:rowOff>
        </xdr:from>
        <xdr:to>
          <xdr:col>6</xdr:col>
          <xdr:colOff>525895</xdr:colOff>
          <xdr:row>189</xdr:row>
          <xdr:rowOff>14144</xdr:rowOff>
        </xdr:to>
        <xdr:pic>
          <xdr:nvPicPr>
            <xdr:cNvPr id="155" name="148 Imagen"/>
            <xdr:cNvPicPr>
              <a:picLocks noChangeAspect="1"/>
              <a:extLst>
                <a:ext uri="{84589F7E-364E-4C9E-8A38-B11213B215E9}">
                  <a14:cameraTool cellRange="imac_16" spid="_x0000_s22552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28920" y="39521765"/>
              <a:ext cx="48577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86591</xdr:colOff>
          <xdr:row>191</xdr:row>
          <xdr:rowOff>144318</xdr:rowOff>
        </xdr:from>
        <xdr:to>
          <xdr:col>5</xdr:col>
          <xdr:colOff>19916</xdr:colOff>
          <xdr:row>193</xdr:row>
          <xdr:rowOff>10968</xdr:rowOff>
        </xdr:to>
        <xdr:pic>
          <xdr:nvPicPr>
            <xdr:cNvPr id="156" name="148 Imagen"/>
            <xdr:cNvPicPr>
              <a:picLocks noChangeAspect="1"/>
              <a:extLst>
                <a:ext uri="{84589F7E-364E-4C9E-8A38-B11213B215E9}">
                  <a14:cameraTool cellRange="imac_17" spid="_x0000_s22553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08145" y="4041394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54552</xdr:colOff>
          <xdr:row>191</xdr:row>
          <xdr:rowOff>144318</xdr:rowOff>
        </xdr:from>
        <xdr:to>
          <xdr:col>7</xdr:col>
          <xdr:colOff>4387</xdr:colOff>
          <xdr:row>193</xdr:row>
          <xdr:rowOff>39543</xdr:rowOff>
        </xdr:to>
        <xdr:pic>
          <xdr:nvPicPr>
            <xdr:cNvPr id="157" name="148 Imagen"/>
            <xdr:cNvPicPr>
              <a:picLocks noChangeAspect="1"/>
              <a:extLst>
                <a:ext uri="{84589F7E-364E-4C9E-8A38-B11213B215E9}">
                  <a14:cameraTool cellRange="imac_18" spid="_x0000_s22554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42890" y="40413940"/>
              <a:ext cx="48577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86591</xdr:colOff>
          <xdr:row>194</xdr:row>
          <xdr:rowOff>61768</xdr:rowOff>
        </xdr:from>
        <xdr:to>
          <xdr:col>5</xdr:col>
          <xdr:colOff>19916</xdr:colOff>
          <xdr:row>195</xdr:row>
          <xdr:rowOff>185593</xdr:rowOff>
        </xdr:to>
        <xdr:pic>
          <xdr:nvPicPr>
            <xdr:cNvPr id="158" name="148 Imagen"/>
            <xdr:cNvPicPr>
              <a:picLocks noChangeAspect="1"/>
              <a:extLst>
                <a:ext uri="{84589F7E-364E-4C9E-8A38-B11213B215E9}">
                  <a14:cameraTool cellRange="imac_19" spid="_x0000_s22555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08145" y="4081716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54552</xdr:colOff>
          <xdr:row>194</xdr:row>
          <xdr:rowOff>61768</xdr:rowOff>
        </xdr:from>
        <xdr:to>
          <xdr:col>7</xdr:col>
          <xdr:colOff>4387</xdr:colOff>
          <xdr:row>196</xdr:row>
          <xdr:rowOff>14143</xdr:rowOff>
        </xdr:to>
        <xdr:pic>
          <xdr:nvPicPr>
            <xdr:cNvPr id="159" name="148 Imagen"/>
            <xdr:cNvPicPr>
              <a:picLocks noChangeAspect="1"/>
              <a:extLst>
                <a:ext uri="{84589F7E-364E-4C9E-8A38-B11213B215E9}">
                  <a14:cameraTool cellRange="imac_20" spid="_x0000_s22556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42890" y="40817165"/>
              <a:ext cx="485775" cy="2667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101023</xdr:colOff>
          <xdr:row>198</xdr:row>
          <xdr:rowOff>144318</xdr:rowOff>
        </xdr:from>
        <xdr:to>
          <xdr:col>5</xdr:col>
          <xdr:colOff>34348</xdr:colOff>
          <xdr:row>200</xdr:row>
          <xdr:rowOff>10968</xdr:rowOff>
        </xdr:to>
        <xdr:pic>
          <xdr:nvPicPr>
            <xdr:cNvPr id="160" name="148 Imagen"/>
            <xdr:cNvPicPr>
              <a:picLocks noChangeAspect="1"/>
              <a:extLst>
                <a:ext uri="{84589F7E-364E-4C9E-8A38-B11213B215E9}">
                  <a14:cameraTool cellRange="imac_21" spid="_x0000_s22557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22750" y="4170934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68984</xdr:colOff>
          <xdr:row>198</xdr:row>
          <xdr:rowOff>144318</xdr:rowOff>
        </xdr:from>
        <xdr:to>
          <xdr:col>7</xdr:col>
          <xdr:colOff>2309</xdr:colOff>
          <xdr:row>200</xdr:row>
          <xdr:rowOff>10968</xdr:rowOff>
        </xdr:to>
        <xdr:pic>
          <xdr:nvPicPr>
            <xdr:cNvPr id="161" name="148 Imagen"/>
            <xdr:cNvPicPr>
              <a:picLocks noChangeAspect="1"/>
              <a:extLst>
                <a:ext uri="{84589F7E-364E-4C9E-8A38-B11213B215E9}">
                  <a14:cameraTool cellRange="imac_22" spid="_x0000_s22558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57495" y="41709340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101023</xdr:colOff>
          <xdr:row>201</xdr:row>
          <xdr:rowOff>61768</xdr:rowOff>
        </xdr:from>
        <xdr:to>
          <xdr:col>5</xdr:col>
          <xdr:colOff>34348</xdr:colOff>
          <xdr:row>202</xdr:row>
          <xdr:rowOff>185593</xdr:rowOff>
        </xdr:to>
        <xdr:pic>
          <xdr:nvPicPr>
            <xdr:cNvPr id="162" name="148 Imagen"/>
            <xdr:cNvPicPr>
              <a:picLocks noChangeAspect="1"/>
              <a:extLst>
                <a:ext uri="{84589F7E-364E-4C9E-8A38-B11213B215E9}">
                  <a14:cameraTool cellRange="imac_23" spid="_x0000_s22559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22750" y="4211256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68984</xdr:colOff>
          <xdr:row>201</xdr:row>
          <xdr:rowOff>61768</xdr:rowOff>
        </xdr:from>
        <xdr:to>
          <xdr:col>7</xdr:col>
          <xdr:colOff>2309</xdr:colOff>
          <xdr:row>202</xdr:row>
          <xdr:rowOff>185593</xdr:rowOff>
        </xdr:to>
        <xdr:pic>
          <xdr:nvPicPr>
            <xdr:cNvPr id="163" name="148 Imagen"/>
            <xdr:cNvPicPr>
              <a:picLocks noChangeAspect="1"/>
              <a:extLst>
                <a:ext uri="{84589F7E-364E-4C9E-8A38-B11213B215E9}">
                  <a14:cameraTool cellRange="imac_24" spid="_x0000_s22560"/>
                </a:ext>
              </a:extLst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5357495" y="42112565"/>
              <a:ext cx="469265" cy="2381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 editAs="oneCell">
    <xdr:from>
      <xdr:col>1</xdr:col>
      <xdr:colOff>0</xdr:colOff>
      <xdr:row>0</xdr:row>
      <xdr:rowOff>63500</xdr:rowOff>
    </xdr:from>
    <xdr:to>
      <xdr:col>15</xdr:col>
      <xdr:colOff>182245</xdr:colOff>
      <xdr:row>0</xdr:row>
      <xdr:rowOff>450850</xdr:rowOff>
    </xdr:to>
    <xdr:pic>
      <xdr:nvPicPr>
        <xdr:cNvPr id="139" name="Imagen 1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85" y="63500"/>
          <a:ext cx="13675360" cy="387350"/>
        </a:xfrm>
        <a:prstGeom prst="rect">
          <a:avLst/>
        </a:prstGeom>
      </xdr:spPr>
    </xdr:pic>
    <xdr:clientData/>
  </xdr:twoCellAnchor>
  <xdr:twoCellAnchor>
    <xdr:from>
      <xdr:col>1</xdr:col>
      <xdr:colOff>60325</xdr:colOff>
      <xdr:row>0</xdr:row>
      <xdr:rowOff>180975</xdr:rowOff>
    </xdr:from>
    <xdr:to>
      <xdr:col>3</xdr:col>
      <xdr:colOff>977265</xdr:colOff>
      <xdr:row>0</xdr:row>
      <xdr:rowOff>396875</xdr:rowOff>
    </xdr:to>
    <xdr:sp>
      <xdr:nvSpPr>
        <xdr:cNvPr id="141" name="CuadroTexto 140"/>
        <xdr:cNvSpPr txBox="1"/>
      </xdr:nvSpPr>
      <xdr:spPr>
        <a:xfrm>
          <a:off x="334010" y="180975"/>
          <a:ext cx="33718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>
    <xdr:from>
      <xdr:col>16</xdr:col>
      <xdr:colOff>146050</xdr:colOff>
      <xdr:row>0</xdr:row>
      <xdr:rowOff>177800</xdr:rowOff>
    </xdr:from>
    <xdr:to>
      <xdr:col>17</xdr:col>
      <xdr:colOff>546100</xdr:colOff>
      <xdr:row>0</xdr:row>
      <xdr:rowOff>381000</xdr:rowOff>
    </xdr:to>
    <xdr:sp>
      <xdr:nvSpPr>
        <xdr:cNvPr id="142" name="CuadroTexto 141">
          <a:hlinkClick xmlns:r="http://schemas.openxmlformats.org/officeDocument/2006/relationships" r:id="rId3"/>
        </xdr:cNvPr>
        <xdr:cNvSpPr txBox="1"/>
      </xdr:nvSpPr>
      <xdr:spPr>
        <a:xfrm>
          <a:off x="14960600" y="177800"/>
          <a:ext cx="1447800" cy="203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1</xdr:col>
      <xdr:colOff>0</xdr:colOff>
      <xdr:row>2</xdr:row>
      <xdr:rowOff>57150</xdr:rowOff>
    </xdr:from>
    <xdr:to>
      <xdr:col>7</xdr:col>
      <xdr:colOff>979805</xdr:colOff>
      <xdr:row>2</xdr:row>
      <xdr:rowOff>287020</xdr:rowOff>
    </xdr:to>
    <xdr:grpSp>
      <xdr:nvGrpSpPr>
        <xdr:cNvPr id="2" name="Grupo 1"/>
        <xdr:cNvGrpSpPr/>
      </xdr:nvGrpSpPr>
      <xdr:grpSpPr>
        <a:xfrm>
          <a:off x="273685" y="819150"/>
          <a:ext cx="6530975" cy="229870"/>
          <a:chOff x="239712" y="964406"/>
          <a:chExt cx="4084638" cy="229394"/>
        </a:xfrm>
      </xdr:grpSpPr>
      <xdr:sp>
        <xdr:nvSpPr>
          <xdr:cNvPr id="99" name="Rounded Rectangle 3">
            <a:hlinkClick xmlns:r="http://schemas.openxmlformats.org/officeDocument/2006/relationships" r:id="rId4"/>
          </xdr:cNvPr>
          <xdr:cNvSpPr/>
        </xdr:nvSpPr>
        <xdr:spPr>
          <a:xfrm>
            <a:off x="2397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chemeClr val="bg1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Grupo 1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100" name="Rounded Rectangle 3">
            <a:hlinkClick xmlns:r="http://schemas.openxmlformats.org/officeDocument/2006/relationships" r:id="rId5"/>
          </xdr:cNvPr>
          <xdr:cNvSpPr/>
        </xdr:nvSpPr>
        <xdr:spPr>
          <a:xfrm>
            <a:off x="13001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Grupo 2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101" name="Rounded Rectangle 3">
            <a:hlinkClick xmlns:r="http://schemas.openxmlformats.org/officeDocument/2006/relationships" r:id="rId6"/>
          </xdr:cNvPr>
          <xdr:cNvSpPr/>
        </xdr:nvSpPr>
        <xdr:spPr>
          <a:xfrm>
            <a:off x="236061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Grupo 3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102" name="Rounded Rectangle 3">
            <a:hlinkClick xmlns:r="http://schemas.openxmlformats.org/officeDocument/2006/relationships" r:id="rId7"/>
          </xdr:cNvPr>
          <xdr:cNvSpPr/>
        </xdr:nvSpPr>
        <xdr:spPr>
          <a:xfrm>
            <a:off x="3421062" y="964406"/>
            <a:ext cx="903288" cy="229394"/>
          </a:xfrm>
          <a:prstGeom prst="roundRect">
            <a:avLst>
              <a:gd name="adj" fmla="val 8818"/>
            </a:avLst>
          </a:prstGeom>
          <a:solidFill>
            <a:sysClr val="window" lastClr="FFFFFF"/>
          </a:solidFill>
          <a:ln w="12700">
            <a:solidFill>
              <a:srgbClr val="00B0F0"/>
            </a:solidFill>
          </a:ln>
          <a:effectLst>
            <a:softEdge rad="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s-ES_tradnl" altLang="en-US" sz="1200" b="0">
                <a:solidFill>
                  <a:srgbClr val="00B0F0"/>
                </a:solidFill>
                <a:latin typeface="+mn-lt"/>
                <a:ea typeface="+mn-ea"/>
                <a:cs typeface="+mn-cs"/>
              </a:rPr>
              <a:t>Grupo 4</a:t>
            </a:r>
            <a:endParaRPr lang="es-ES_tradnl" altLang="en-US" sz="1200" b="0">
              <a:solidFill>
                <a:srgbClr val="00B0F0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27</xdr:col>
      <xdr:colOff>1</xdr:colOff>
      <xdr:row>16</xdr:row>
      <xdr:rowOff>192833</xdr:rowOff>
    </xdr:from>
    <xdr:to>
      <xdr:col>27</xdr:col>
      <xdr:colOff>337186</xdr:colOff>
      <xdr:row>18</xdr:row>
      <xdr:rowOff>48053</xdr:rowOff>
    </xdr:to>
    <xdr:pic>
      <xdr:nvPicPr>
        <xdr:cNvPr id="111" name="10 Imagen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339800" y="3971925"/>
          <a:ext cx="33718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26</xdr:row>
      <xdr:rowOff>190499</xdr:rowOff>
    </xdr:from>
    <xdr:to>
      <xdr:col>27</xdr:col>
      <xdr:colOff>330835</xdr:colOff>
      <xdr:row>28</xdr:row>
      <xdr:rowOff>45719</xdr:rowOff>
    </xdr:to>
    <xdr:pic>
      <xdr:nvPicPr>
        <xdr:cNvPr id="112" name="33 Imagen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635063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15</xdr:row>
      <xdr:rowOff>159542</xdr:rowOff>
    </xdr:from>
    <xdr:to>
      <xdr:col>27</xdr:col>
      <xdr:colOff>330835</xdr:colOff>
      <xdr:row>17</xdr:row>
      <xdr:rowOff>50322</xdr:rowOff>
    </xdr:to>
    <xdr:pic>
      <xdr:nvPicPr>
        <xdr:cNvPr id="113" name="70 Imagen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3738880"/>
          <a:ext cx="330835" cy="32893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195261</xdr:rowOff>
    </xdr:from>
    <xdr:to>
      <xdr:col>27</xdr:col>
      <xdr:colOff>330835</xdr:colOff>
      <xdr:row>19</xdr:row>
      <xdr:rowOff>50481</xdr:rowOff>
    </xdr:to>
    <xdr:pic>
      <xdr:nvPicPr>
        <xdr:cNvPr id="114" name="71 Imagen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42125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</xdr:row>
      <xdr:rowOff>195261</xdr:rowOff>
    </xdr:from>
    <xdr:to>
      <xdr:col>27</xdr:col>
      <xdr:colOff>330835</xdr:colOff>
      <xdr:row>20</xdr:row>
      <xdr:rowOff>50481</xdr:rowOff>
    </xdr:to>
    <xdr:pic>
      <xdr:nvPicPr>
        <xdr:cNvPr id="115" name="72 Imagen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44507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19</xdr:row>
      <xdr:rowOff>195261</xdr:rowOff>
    </xdr:from>
    <xdr:to>
      <xdr:col>27</xdr:col>
      <xdr:colOff>330835</xdr:colOff>
      <xdr:row>21</xdr:row>
      <xdr:rowOff>50481</xdr:rowOff>
    </xdr:to>
    <xdr:pic>
      <xdr:nvPicPr>
        <xdr:cNvPr id="116" name="73 Imagen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46888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20</xdr:row>
      <xdr:rowOff>195261</xdr:rowOff>
    </xdr:from>
    <xdr:to>
      <xdr:col>27</xdr:col>
      <xdr:colOff>330835</xdr:colOff>
      <xdr:row>22</xdr:row>
      <xdr:rowOff>50481</xdr:rowOff>
    </xdr:to>
    <xdr:pic>
      <xdr:nvPicPr>
        <xdr:cNvPr id="117" name="74 Imagen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49269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21</xdr:row>
      <xdr:rowOff>195261</xdr:rowOff>
    </xdr:from>
    <xdr:to>
      <xdr:col>27</xdr:col>
      <xdr:colOff>330835</xdr:colOff>
      <xdr:row>23</xdr:row>
      <xdr:rowOff>50481</xdr:rowOff>
    </xdr:to>
    <xdr:pic>
      <xdr:nvPicPr>
        <xdr:cNvPr id="118" name="75 Imagen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51650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23</xdr:row>
      <xdr:rowOff>0</xdr:rowOff>
    </xdr:from>
    <xdr:to>
      <xdr:col>27</xdr:col>
      <xdr:colOff>452755</xdr:colOff>
      <xdr:row>24</xdr:row>
      <xdr:rowOff>16510</xdr:rowOff>
    </xdr:to>
    <xdr:pic>
      <xdr:nvPicPr>
        <xdr:cNvPr id="119" name="76 Imagen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5446395"/>
          <a:ext cx="452755" cy="2546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23</xdr:row>
      <xdr:rowOff>195261</xdr:rowOff>
    </xdr:from>
    <xdr:to>
      <xdr:col>27</xdr:col>
      <xdr:colOff>330835</xdr:colOff>
      <xdr:row>25</xdr:row>
      <xdr:rowOff>50481</xdr:rowOff>
    </xdr:to>
    <xdr:pic>
      <xdr:nvPicPr>
        <xdr:cNvPr id="120" name="77 Imagen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56413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</xdr:row>
      <xdr:rowOff>195261</xdr:rowOff>
    </xdr:from>
    <xdr:to>
      <xdr:col>27</xdr:col>
      <xdr:colOff>330835</xdr:colOff>
      <xdr:row>26</xdr:row>
      <xdr:rowOff>50481</xdr:rowOff>
    </xdr:to>
    <xdr:pic>
      <xdr:nvPicPr>
        <xdr:cNvPr id="121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58794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195261</xdr:rowOff>
    </xdr:from>
    <xdr:to>
      <xdr:col>27</xdr:col>
      <xdr:colOff>330835</xdr:colOff>
      <xdr:row>27</xdr:row>
      <xdr:rowOff>50481</xdr:rowOff>
    </xdr:to>
    <xdr:pic>
      <xdr:nvPicPr>
        <xdr:cNvPr id="122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61175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254635</xdr:colOff>
      <xdr:row>4</xdr:row>
      <xdr:rowOff>133350</xdr:rowOff>
    </xdr:from>
    <xdr:to>
      <xdr:col>8</xdr:col>
      <xdr:colOff>190500</xdr:colOff>
      <xdr:row>4</xdr:row>
      <xdr:rowOff>152400</xdr:rowOff>
    </xdr:to>
    <xdr:cxnSp>
      <xdr:nvCxnSpPr>
        <xdr:cNvPr id="143" name="Conector recto 12"/>
        <xdr:cNvCxnSpPr/>
      </xdr:nvCxnSpPr>
      <xdr:spPr>
        <a:xfrm>
          <a:off x="254635" y="1417320"/>
          <a:ext cx="6770370" cy="19050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273050</xdr:colOff>
      <xdr:row>5</xdr:row>
      <xdr:rowOff>79375</xdr:rowOff>
    </xdr:from>
    <xdr:to>
      <xdr:col>1</xdr:col>
      <xdr:colOff>347345</xdr:colOff>
      <xdr:row>6</xdr:row>
      <xdr:rowOff>140335</xdr:rowOff>
    </xdr:to>
    <xdr:pic>
      <xdr:nvPicPr>
        <xdr:cNvPr id="205" name="Picture 204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6046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7</xdr:row>
      <xdr:rowOff>79375</xdr:rowOff>
    </xdr:from>
    <xdr:to>
      <xdr:col>1</xdr:col>
      <xdr:colOff>328295</xdr:colOff>
      <xdr:row>8</xdr:row>
      <xdr:rowOff>194310</xdr:rowOff>
    </xdr:to>
    <xdr:pic>
      <xdr:nvPicPr>
        <xdr:cNvPr id="206" name="Picture 205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20586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5</xdr:row>
      <xdr:rowOff>79375</xdr:rowOff>
    </xdr:from>
    <xdr:to>
      <xdr:col>1</xdr:col>
      <xdr:colOff>328295</xdr:colOff>
      <xdr:row>6</xdr:row>
      <xdr:rowOff>140335</xdr:rowOff>
    </xdr:to>
    <xdr:pic>
      <xdr:nvPicPr>
        <xdr:cNvPr id="207" name="Picture 20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16046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9</xdr:row>
      <xdr:rowOff>79375</xdr:rowOff>
    </xdr:from>
    <xdr:to>
      <xdr:col>1</xdr:col>
      <xdr:colOff>328295</xdr:colOff>
      <xdr:row>10</xdr:row>
      <xdr:rowOff>194310</xdr:rowOff>
    </xdr:to>
    <xdr:pic>
      <xdr:nvPicPr>
        <xdr:cNvPr id="208" name="Picture 20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24587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11</xdr:row>
      <xdr:rowOff>79375</xdr:rowOff>
    </xdr:from>
    <xdr:to>
      <xdr:col>1</xdr:col>
      <xdr:colOff>328295</xdr:colOff>
      <xdr:row>12</xdr:row>
      <xdr:rowOff>194310</xdr:rowOff>
    </xdr:to>
    <xdr:pic>
      <xdr:nvPicPr>
        <xdr:cNvPr id="209" name="Picture 208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28587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13</xdr:row>
      <xdr:rowOff>79375</xdr:rowOff>
    </xdr:from>
    <xdr:to>
      <xdr:col>1</xdr:col>
      <xdr:colOff>328295</xdr:colOff>
      <xdr:row>14</xdr:row>
      <xdr:rowOff>194310</xdr:rowOff>
    </xdr:to>
    <xdr:pic>
      <xdr:nvPicPr>
        <xdr:cNvPr id="210" name="Picture 20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32588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15</xdr:row>
      <xdr:rowOff>79375</xdr:rowOff>
    </xdr:from>
    <xdr:to>
      <xdr:col>1</xdr:col>
      <xdr:colOff>328295</xdr:colOff>
      <xdr:row>16</xdr:row>
      <xdr:rowOff>194310</xdr:rowOff>
    </xdr:to>
    <xdr:pic>
      <xdr:nvPicPr>
        <xdr:cNvPr id="211" name="Picture 21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36588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17</xdr:row>
      <xdr:rowOff>79375</xdr:rowOff>
    </xdr:from>
    <xdr:to>
      <xdr:col>1</xdr:col>
      <xdr:colOff>328295</xdr:colOff>
      <xdr:row>18</xdr:row>
      <xdr:rowOff>156210</xdr:rowOff>
    </xdr:to>
    <xdr:pic>
      <xdr:nvPicPr>
        <xdr:cNvPr id="212" name="Picture 21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40970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19</xdr:row>
      <xdr:rowOff>79375</xdr:rowOff>
    </xdr:from>
    <xdr:to>
      <xdr:col>1</xdr:col>
      <xdr:colOff>347345</xdr:colOff>
      <xdr:row>20</xdr:row>
      <xdr:rowOff>156210</xdr:rowOff>
    </xdr:to>
    <xdr:pic>
      <xdr:nvPicPr>
        <xdr:cNvPr id="213" name="Picture 21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45732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19</xdr:row>
      <xdr:rowOff>79375</xdr:rowOff>
    </xdr:from>
    <xdr:to>
      <xdr:col>1</xdr:col>
      <xdr:colOff>328295</xdr:colOff>
      <xdr:row>20</xdr:row>
      <xdr:rowOff>156210</xdr:rowOff>
    </xdr:to>
    <xdr:pic>
      <xdr:nvPicPr>
        <xdr:cNvPr id="214" name="Picture 213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45732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21</xdr:row>
      <xdr:rowOff>79375</xdr:rowOff>
    </xdr:from>
    <xdr:to>
      <xdr:col>1</xdr:col>
      <xdr:colOff>347345</xdr:colOff>
      <xdr:row>22</xdr:row>
      <xdr:rowOff>156210</xdr:rowOff>
    </xdr:to>
    <xdr:pic>
      <xdr:nvPicPr>
        <xdr:cNvPr id="215" name="Picture 214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50495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21</xdr:row>
      <xdr:rowOff>79375</xdr:rowOff>
    </xdr:from>
    <xdr:to>
      <xdr:col>1</xdr:col>
      <xdr:colOff>328295</xdr:colOff>
      <xdr:row>22</xdr:row>
      <xdr:rowOff>156210</xdr:rowOff>
    </xdr:to>
    <xdr:pic>
      <xdr:nvPicPr>
        <xdr:cNvPr id="216" name="Picture 215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50495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23</xdr:row>
      <xdr:rowOff>79375</xdr:rowOff>
    </xdr:from>
    <xdr:to>
      <xdr:col>1</xdr:col>
      <xdr:colOff>347345</xdr:colOff>
      <xdr:row>24</xdr:row>
      <xdr:rowOff>156210</xdr:rowOff>
    </xdr:to>
    <xdr:pic>
      <xdr:nvPicPr>
        <xdr:cNvPr id="217" name="Picture 21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55257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23</xdr:row>
      <xdr:rowOff>79375</xdr:rowOff>
    </xdr:from>
    <xdr:to>
      <xdr:col>1</xdr:col>
      <xdr:colOff>328295</xdr:colOff>
      <xdr:row>24</xdr:row>
      <xdr:rowOff>156210</xdr:rowOff>
    </xdr:to>
    <xdr:pic>
      <xdr:nvPicPr>
        <xdr:cNvPr id="218" name="Picture 21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55257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25</xdr:row>
      <xdr:rowOff>79375</xdr:rowOff>
    </xdr:from>
    <xdr:to>
      <xdr:col>1</xdr:col>
      <xdr:colOff>347345</xdr:colOff>
      <xdr:row>26</xdr:row>
      <xdr:rowOff>156210</xdr:rowOff>
    </xdr:to>
    <xdr:pic>
      <xdr:nvPicPr>
        <xdr:cNvPr id="219" name="Picture 218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60020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25</xdr:row>
      <xdr:rowOff>79375</xdr:rowOff>
    </xdr:from>
    <xdr:to>
      <xdr:col>1</xdr:col>
      <xdr:colOff>328295</xdr:colOff>
      <xdr:row>26</xdr:row>
      <xdr:rowOff>156210</xdr:rowOff>
    </xdr:to>
    <xdr:pic>
      <xdr:nvPicPr>
        <xdr:cNvPr id="220" name="Picture 21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60020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27</xdr:row>
      <xdr:rowOff>79375</xdr:rowOff>
    </xdr:from>
    <xdr:to>
      <xdr:col>1</xdr:col>
      <xdr:colOff>347345</xdr:colOff>
      <xdr:row>28</xdr:row>
      <xdr:rowOff>156210</xdr:rowOff>
    </xdr:to>
    <xdr:pic>
      <xdr:nvPicPr>
        <xdr:cNvPr id="221" name="Picture 22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64782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27</xdr:row>
      <xdr:rowOff>79375</xdr:rowOff>
    </xdr:from>
    <xdr:to>
      <xdr:col>1</xdr:col>
      <xdr:colOff>328295</xdr:colOff>
      <xdr:row>28</xdr:row>
      <xdr:rowOff>156210</xdr:rowOff>
    </xdr:to>
    <xdr:pic>
      <xdr:nvPicPr>
        <xdr:cNvPr id="222" name="Picture 22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64782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29</xdr:row>
      <xdr:rowOff>79375</xdr:rowOff>
    </xdr:from>
    <xdr:to>
      <xdr:col>1</xdr:col>
      <xdr:colOff>347345</xdr:colOff>
      <xdr:row>30</xdr:row>
      <xdr:rowOff>156210</xdr:rowOff>
    </xdr:to>
    <xdr:pic>
      <xdr:nvPicPr>
        <xdr:cNvPr id="223" name="Picture 22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692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29</xdr:row>
      <xdr:rowOff>79375</xdr:rowOff>
    </xdr:from>
    <xdr:to>
      <xdr:col>1</xdr:col>
      <xdr:colOff>328295</xdr:colOff>
      <xdr:row>30</xdr:row>
      <xdr:rowOff>156210</xdr:rowOff>
    </xdr:to>
    <xdr:pic>
      <xdr:nvPicPr>
        <xdr:cNvPr id="224" name="Picture 223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692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263525</xdr:colOff>
      <xdr:row>37</xdr:row>
      <xdr:rowOff>117475</xdr:rowOff>
    </xdr:from>
    <xdr:to>
      <xdr:col>1</xdr:col>
      <xdr:colOff>337820</xdr:colOff>
      <xdr:row>38</xdr:row>
      <xdr:rowOff>194310</xdr:rowOff>
    </xdr:to>
    <xdr:pic>
      <xdr:nvPicPr>
        <xdr:cNvPr id="227" name="Picture 22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63525" y="88690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33</xdr:row>
      <xdr:rowOff>117475</xdr:rowOff>
    </xdr:from>
    <xdr:to>
      <xdr:col>1</xdr:col>
      <xdr:colOff>328295</xdr:colOff>
      <xdr:row>34</xdr:row>
      <xdr:rowOff>194310</xdr:rowOff>
    </xdr:to>
    <xdr:pic>
      <xdr:nvPicPr>
        <xdr:cNvPr id="228" name="Picture 22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79165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195261</xdr:rowOff>
    </xdr:from>
    <xdr:to>
      <xdr:col>27</xdr:col>
      <xdr:colOff>330835</xdr:colOff>
      <xdr:row>30</xdr:row>
      <xdr:rowOff>79056</xdr:rowOff>
    </xdr:to>
    <xdr:pic>
      <xdr:nvPicPr>
        <xdr:cNvPr id="229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68319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29</xdr:row>
      <xdr:rowOff>195261</xdr:rowOff>
    </xdr:from>
    <xdr:to>
      <xdr:col>27</xdr:col>
      <xdr:colOff>330835</xdr:colOff>
      <xdr:row>31</xdr:row>
      <xdr:rowOff>50481</xdr:rowOff>
    </xdr:to>
    <xdr:pic>
      <xdr:nvPicPr>
        <xdr:cNvPr id="230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7041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29</xdr:row>
      <xdr:rowOff>79375</xdr:rowOff>
    </xdr:from>
    <xdr:to>
      <xdr:col>1</xdr:col>
      <xdr:colOff>347345</xdr:colOff>
      <xdr:row>30</xdr:row>
      <xdr:rowOff>156210</xdr:rowOff>
    </xdr:to>
    <xdr:pic>
      <xdr:nvPicPr>
        <xdr:cNvPr id="231" name="Picture 23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692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88900</xdr:rowOff>
    </xdr:from>
    <xdr:to>
      <xdr:col>1</xdr:col>
      <xdr:colOff>328295</xdr:colOff>
      <xdr:row>32</xdr:row>
      <xdr:rowOff>165735</xdr:rowOff>
    </xdr:to>
    <xdr:pic>
      <xdr:nvPicPr>
        <xdr:cNvPr id="232" name="Picture 23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54000" y="74117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40</xdr:row>
      <xdr:rowOff>195261</xdr:rowOff>
    </xdr:from>
    <xdr:to>
      <xdr:col>27</xdr:col>
      <xdr:colOff>330835</xdr:colOff>
      <xdr:row>42</xdr:row>
      <xdr:rowOff>50481</xdr:rowOff>
    </xdr:to>
    <xdr:pic>
      <xdr:nvPicPr>
        <xdr:cNvPr id="233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9660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195261</xdr:rowOff>
    </xdr:from>
    <xdr:to>
      <xdr:col>27</xdr:col>
      <xdr:colOff>330835</xdr:colOff>
      <xdr:row>43</xdr:row>
      <xdr:rowOff>50481</xdr:rowOff>
    </xdr:to>
    <xdr:pic>
      <xdr:nvPicPr>
        <xdr:cNvPr id="234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9899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41</xdr:row>
      <xdr:rowOff>79375</xdr:rowOff>
    </xdr:from>
    <xdr:to>
      <xdr:col>1</xdr:col>
      <xdr:colOff>347345</xdr:colOff>
      <xdr:row>42</xdr:row>
      <xdr:rowOff>156210</xdr:rowOff>
    </xdr:to>
    <xdr:pic>
      <xdr:nvPicPr>
        <xdr:cNvPr id="235" name="Picture 234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9783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263525</xdr:colOff>
      <xdr:row>39</xdr:row>
      <xdr:rowOff>127000</xdr:rowOff>
    </xdr:from>
    <xdr:to>
      <xdr:col>1</xdr:col>
      <xdr:colOff>337820</xdr:colOff>
      <xdr:row>40</xdr:row>
      <xdr:rowOff>203835</xdr:rowOff>
    </xdr:to>
    <xdr:pic>
      <xdr:nvPicPr>
        <xdr:cNvPr id="236" name="Picture 235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63525" y="935482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37" name="Picture 23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38" name="Picture 23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39" name="Picture 238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40" name="Picture 23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41" name="Picture 24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42" name="Picture 24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74295</xdr:colOff>
      <xdr:row>0</xdr:row>
      <xdr:rowOff>314960</xdr:rowOff>
    </xdr:to>
    <xdr:pic>
      <xdr:nvPicPr>
        <xdr:cNvPr id="243" name="Picture 24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133350</xdr:rowOff>
    </xdr:from>
    <xdr:to>
      <xdr:col>1</xdr:col>
      <xdr:colOff>347980</xdr:colOff>
      <xdr:row>36</xdr:row>
      <xdr:rowOff>210185</xdr:rowOff>
    </xdr:to>
    <xdr:pic>
      <xdr:nvPicPr>
        <xdr:cNvPr id="244" name="Picture 243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685" y="8408670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195261</xdr:rowOff>
    </xdr:from>
    <xdr:to>
      <xdr:col>27</xdr:col>
      <xdr:colOff>330835</xdr:colOff>
      <xdr:row>44</xdr:row>
      <xdr:rowOff>50481</xdr:rowOff>
    </xdr:to>
    <xdr:pic>
      <xdr:nvPicPr>
        <xdr:cNvPr id="245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0137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43</xdr:row>
      <xdr:rowOff>195261</xdr:rowOff>
    </xdr:from>
    <xdr:to>
      <xdr:col>27</xdr:col>
      <xdr:colOff>330835</xdr:colOff>
      <xdr:row>45</xdr:row>
      <xdr:rowOff>50481</xdr:rowOff>
    </xdr:to>
    <xdr:pic>
      <xdr:nvPicPr>
        <xdr:cNvPr id="246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0375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43</xdr:row>
      <xdr:rowOff>79375</xdr:rowOff>
    </xdr:from>
    <xdr:to>
      <xdr:col>1</xdr:col>
      <xdr:colOff>347345</xdr:colOff>
      <xdr:row>44</xdr:row>
      <xdr:rowOff>156210</xdr:rowOff>
    </xdr:to>
    <xdr:pic>
      <xdr:nvPicPr>
        <xdr:cNvPr id="247" name="Picture 24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0259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195261</xdr:rowOff>
    </xdr:from>
    <xdr:to>
      <xdr:col>27</xdr:col>
      <xdr:colOff>330835</xdr:colOff>
      <xdr:row>46</xdr:row>
      <xdr:rowOff>50481</xdr:rowOff>
    </xdr:to>
    <xdr:pic>
      <xdr:nvPicPr>
        <xdr:cNvPr id="248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0613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195261</xdr:rowOff>
    </xdr:from>
    <xdr:to>
      <xdr:col>27</xdr:col>
      <xdr:colOff>330835</xdr:colOff>
      <xdr:row>47</xdr:row>
      <xdr:rowOff>50481</xdr:rowOff>
    </xdr:to>
    <xdr:pic>
      <xdr:nvPicPr>
        <xdr:cNvPr id="249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0851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45</xdr:row>
      <xdr:rowOff>79375</xdr:rowOff>
    </xdr:from>
    <xdr:to>
      <xdr:col>1</xdr:col>
      <xdr:colOff>347345</xdr:colOff>
      <xdr:row>46</xdr:row>
      <xdr:rowOff>156210</xdr:rowOff>
    </xdr:to>
    <xdr:pic>
      <xdr:nvPicPr>
        <xdr:cNvPr id="250" name="Picture 24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073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46</xdr:row>
      <xdr:rowOff>195261</xdr:rowOff>
    </xdr:from>
    <xdr:to>
      <xdr:col>27</xdr:col>
      <xdr:colOff>330835</xdr:colOff>
      <xdr:row>48</xdr:row>
      <xdr:rowOff>50481</xdr:rowOff>
    </xdr:to>
    <xdr:pic>
      <xdr:nvPicPr>
        <xdr:cNvPr id="251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1089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195261</xdr:rowOff>
    </xdr:from>
    <xdr:to>
      <xdr:col>27</xdr:col>
      <xdr:colOff>330835</xdr:colOff>
      <xdr:row>49</xdr:row>
      <xdr:rowOff>50481</xdr:rowOff>
    </xdr:to>
    <xdr:pic>
      <xdr:nvPicPr>
        <xdr:cNvPr id="252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1327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47</xdr:row>
      <xdr:rowOff>79375</xdr:rowOff>
    </xdr:from>
    <xdr:to>
      <xdr:col>1</xdr:col>
      <xdr:colOff>347345</xdr:colOff>
      <xdr:row>48</xdr:row>
      <xdr:rowOff>156210</xdr:rowOff>
    </xdr:to>
    <xdr:pic>
      <xdr:nvPicPr>
        <xdr:cNvPr id="253" name="Picture 25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1212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195261</xdr:rowOff>
    </xdr:from>
    <xdr:to>
      <xdr:col>27</xdr:col>
      <xdr:colOff>330835</xdr:colOff>
      <xdr:row>50</xdr:row>
      <xdr:rowOff>50481</xdr:rowOff>
    </xdr:to>
    <xdr:pic>
      <xdr:nvPicPr>
        <xdr:cNvPr id="254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1565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49</xdr:row>
      <xdr:rowOff>195261</xdr:rowOff>
    </xdr:from>
    <xdr:to>
      <xdr:col>27</xdr:col>
      <xdr:colOff>330835</xdr:colOff>
      <xdr:row>51</xdr:row>
      <xdr:rowOff>50481</xdr:rowOff>
    </xdr:to>
    <xdr:pic>
      <xdr:nvPicPr>
        <xdr:cNvPr id="255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1804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49</xdr:row>
      <xdr:rowOff>79375</xdr:rowOff>
    </xdr:from>
    <xdr:to>
      <xdr:col>1</xdr:col>
      <xdr:colOff>347345</xdr:colOff>
      <xdr:row>50</xdr:row>
      <xdr:rowOff>156210</xdr:rowOff>
    </xdr:to>
    <xdr:pic>
      <xdr:nvPicPr>
        <xdr:cNvPr id="256" name="Picture 255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1688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</xdr:row>
      <xdr:rowOff>195261</xdr:rowOff>
    </xdr:from>
    <xdr:to>
      <xdr:col>27</xdr:col>
      <xdr:colOff>330835</xdr:colOff>
      <xdr:row>52</xdr:row>
      <xdr:rowOff>50481</xdr:rowOff>
    </xdr:to>
    <xdr:pic>
      <xdr:nvPicPr>
        <xdr:cNvPr id="257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2042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51</xdr:row>
      <xdr:rowOff>195261</xdr:rowOff>
    </xdr:from>
    <xdr:to>
      <xdr:col>27</xdr:col>
      <xdr:colOff>330835</xdr:colOff>
      <xdr:row>53</xdr:row>
      <xdr:rowOff>50481</xdr:rowOff>
    </xdr:to>
    <xdr:pic>
      <xdr:nvPicPr>
        <xdr:cNvPr id="258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2280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51</xdr:row>
      <xdr:rowOff>79375</xdr:rowOff>
    </xdr:from>
    <xdr:to>
      <xdr:col>1</xdr:col>
      <xdr:colOff>347345</xdr:colOff>
      <xdr:row>52</xdr:row>
      <xdr:rowOff>156210</xdr:rowOff>
    </xdr:to>
    <xdr:pic>
      <xdr:nvPicPr>
        <xdr:cNvPr id="259" name="Picture 258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2164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195261</xdr:rowOff>
    </xdr:from>
    <xdr:to>
      <xdr:col>27</xdr:col>
      <xdr:colOff>330835</xdr:colOff>
      <xdr:row>54</xdr:row>
      <xdr:rowOff>50481</xdr:rowOff>
    </xdr:to>
    <xdr:pic>
      <xdr:nvPicPr>
        <xdr:cNvPr id="260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2518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53</xdr:row>
      <xdr:rowOff>195261</xdr:rowOff>
    </xdr:from>
    <xdr:to>
      <xdr:col>27</xdr:col>
      <xdr:colOff>330835</xdr:colOff>
      <xdr:row>55</xdr:row>
      <xdr:rowOff>50481</xdr:rowOff>
    </xdr:to>
    <xdr:pic>
      <xdr:nvPicPr>
        <xdr:cNvPr id="261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2756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53</xdr:row>
      <xdr:rowOff>79375</xdr:rowOff>
    </xdr:from>
    <xdr:to>
      <xdr:col>1</xdr:col>
      <xdr:colOff>347345</xdr:colOff>
      <xdr:row>54</xdr:row>
      <xdr:rowOff>156210</xdr:rowOff>
    </xdr:to>
    <xdr:pic>
      <xdr:nvPicPr>
        <xdr:cNvPr id="262" name="Picture 26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2640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54</xdr:row>
      <xdr:rowOff>195261</xdr:rowOff>
    </xdr:from>
    <xdr:to>
      <xdr:col>27</xdr:col>
      <xdr:colOff>330835</xdr:colOff>
      <xdr:row>56</xdr:row>
      <xdr:rowOff>50481</xdr:rowOff>
    </xdr:to>
    <xdr:pic>
      <xdr:nvPicPr>
        <xdr:cNvPr id="263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2994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55</xdr:row>
      <xdr:rowOff>195261</xdr:rowOff>
    </xdr:from>
    <xdr:to>
      <xdr:col>27</xdr:col>
      <xdr:colOff>330835</xdr:colOff>
      <xdr:row>57</xdr:row>
      <xdr:rowOff>50481</xdr:rowOff>
    </xdr:to>
    <xdr:pic>
      <xdr:nvPicPr>
        <xdr:cNvPr id="264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3232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55</xdr:row>
      <xdr:rowOff>79375</xdr:rowOff>
    </xdr:from>
    <xdr:to>
      <xdr:col>1</xdr:col>
      <xdr:colOff>347345</xdr:colOff>
      <xdr:row>56</xdr:row>
      <xdr:rowOff>156210</xdr:rowOff>
    </xdr:to>
    <xdr:pic>
      <xdr:nvPicPr>
        <xdr:cNvPr id="265" name="Picture 264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3117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56</xdr:row>
      <xdr:rowOff>195261</xdr:rowOff>
    </xdr:from>
    <xdr:to>
      <xdr:col>27</xdr:col>
      <xdr:colOff>330835</xdr:colOff>
      <xdr:row>58</xdr:row>
      <xdr:rowOff>50481</xdr:rowOff>
    </xdr:to>
    <xdr:pic>
      <xdr:nvPicPr>
        <xdr:cNvPr id="266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3470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57</xdr:row>
      <xdr:rowOff>195261</xdr:rowOff>
    </xdr:from>
    <xdr:to>
      <xdr:col>27</xdr:col>
      <xdr:colOff>330835</xdr:colOff>
      <xdr:row>59</xdr:row>
      <xdr:rowOff>50481</xdr:rowOff>
    </xdr:to>
    <xdr:pic>
      <xdr:nvPicPr>
        <xdr:cNvPr id="267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3709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57</xdr:row>
      <xdr:rowOff>79375</xdr:rowOff>
    </xdr:from>
    <xdr:to>
      <xdr:col>1</xdr:col>
      <xdr:colOff>347345</xdr:colOff>
      <xdr:row>58</xdr:row>
      <xdr:rowOff>156210</xdr:rowOff>
    </xdr:to>
    <xdr:pic>
      <xdr:nvPicPr>
        <xdr:cNvPr id="268" name="Picture 26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3593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58</xdr:row>
      <xdr:rowOff>195261</xdr:rowOff>
    </xdr:from>
    <xdr:to>
      <xdr:col>27</xdr:col>
      <xdr:colOff>330835</xdr:colOff>
      <xdr:row>60</xdr:row>
      <xdr:rowOff>50481</xdr:rowOff>
    </xdr:to>
    <xdr:pic>
      <xdr:nvPicPr>
        <xdr:cNvPr id="269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3947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59</xdr:row>
      <xdr:rowOff>195261</xdr:rowOff>
    </xdr:from>
    <xdr:to>
      <xdr:col>27</xdr:col>
      <xdr:colOff>330835</xdr:colOff>
      <xdr:row>61</xdr:row>
      <xdr:rowOff>50481</xdr:rowOff>
    </xdr:to>
    <xdr:pic>
      <xdr:nvPicPr>
        <xdr:cNvPr id="270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4185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59</xdr:row>
      <xdr:rowOff>79375</xdr:rowOff>
    </xdr:from>
    <xdr:to>
      <xdr:col>1</xdr:col>
      <xdr:colOff>347345</xdr:colOff>
      <xdr:row>60</xdr:row>
      <xdr:rowOff>156210</xdr:rowOff>
    </xdr:to>
    <xdr:pic>
      <xdr:nvPicPr>
        <xdr:cNvPr id="271" name="Picture 27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4069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60</xdr:row>
      <xdr:rowOff>195261</xdr:rowOff>
    </xdr:from>
    <xdr:to>
      <xdr:col>27</xdr:col>
      <xdr:colOff>330835</xdr:colOff>
      <xdr:row>62</xdr:row>
      <xdr:rowOff>50481</xdr:rowOff>
    </xdr:to>
    <xdr:pic>
      <xdr:nvPicPr>
        <xdr:cNvPr id="272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4423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61</xdr:row>
      <xdr:rowOff>195261</xdr:rowOff>
    </xdr:from>
    <xdr:to>
      <xdr:col>27</xdr:col>
      <xdr:colOff>330835</xdr:colOff>
      <xdr:row>63</xdr:row>
      <xdr:rowOff>50481</xdr:rowOff>
    </xdr:to>
    <xdr:pic>
      <xdr:nvPicPr>
        <xdr:cNvPr id="273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4661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61</xdr:row>
      <xdr:rowOff>79375</xdr:rowOff>
    </xdr:from>
    <xdr:to>
      <xdr:col>1</xdr:col>
      <xdr:colOff>347345</xdr:colOff>
      <xdr:row>62</xdr:row>
      <xdr:rowOff>156210</xdr:rowOff>
    </xdr:to>
    <xdr:pic>
      <xdr:nvPicPr>
        <xdr:cNvPr id="274" name="Picture 273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454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62</xdr:row>
      <xdr:rowOff>195261</xdr:rowOff>
    </xdr:from>
    <xdr:to>
      <xdr:col>27</xdr:col>
      <xdr:colOff>330835</xdr:colOff>
      <xdr:row>64</xdr:row>
      <xdr:rowOff>50481</xdr:rowOff>
    </xdr:to>
    <xdr:pic>
      <xdr:nvPicPr>
        <xdr:cNvPr id="275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4899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63</xdr:row>
      <xdr:rowOff>195261</xdr:rowOff>
    </xdr:from>
    <xdr:to>
      <xdr:col>27</xdr:col>
      <xdr:colOff>330835</xdr:colOff>
      <xdr:row>65</xdr:row>
      <xdr:rowOff>50481</xdr:rowOff>
    </xdr:to>
    <xdr:pic>
      <xdr:nvPicPr>
        <xdr:cNvPr id="276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5137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63</xdr:row>
      <xdr:rowOff>79375</xdr:rowOff>
    </xdr:from>
    <xdr:to>
      <xdr:col>1</xdr:col>
      <xdr:colOff>347345</xdr:colOff>
      <xdr:row>64</xdr:row>
      <xdr:rowOff>156210</xdr:rowOff>
    </xdr:to>
    <xdr:pic>
      <xdr:nvPicPr>
        <xdr:cNvPr id="277" name="Picture 27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5022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64</xdr:row>
      <xdr:rowOff>195261</xdr:rowOff>
    </xdr:from>
    <xdr:to>
      <xdr:col>27</xdr:col>
      <xdr:colOff>330835</xdr:colOff>
      <xdr:row>66</xdr:row>
      <xdr:rowOff>50481</xdr:rowOff>
    </xdr:to>
    <xdr:pic>
      <xdr:nvPicPr>
        <xdr:cNvPr id="278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5375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195261</xdr:rowOff>
    </xdr:from>
    <xdr:to>
      <xdr:col>27</xdr:col>
      <xdr:colOff>330835</xdr:colOff>
      <xdr:row>67</xdr:row>
      <xdr:rowOff>50481</xdr:rowOff>
    </xdr:to>
    <xdr:pic>
      <xdr:nvPicPr>
        <xdr:cNvPr id="279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5614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65</xdr:row>
      <xdr:rowOff>79375</xdr:rowOff>
    </xdr:from>
    <xdr:to>
      <xdr:col>1</xdr:col>
      <xdr:colOff>347345</xdr:colOff>
      <xdr:row>66</xdr:row>
      <xdr:rowOff>156210</xdr:rowOff>
    </xdr:to>
    <xdr:pic>
      <xdr:nvPicPr>
        <xdr:cNvPr id="280" name="Picture 27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5498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66</xdr:row>
      <xdr:rowOff>195261</xdr:rowOff>
    </xdr:from>
    <xdr:to>
      <xdr:col>27</xdr:col>
      <xdr:colOff>330835</xdr:colOff>
      <xdr:row>68</xdr:row>
      <xdr:rowOff>50481</xdr:rowOff>
    </xdr:to>
    <xdr:pic>
      <xdr:nvPicPr>
        <xdr:cNvPr id="281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5852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67</xdr:row>
      <xdr:rowOff>195261</xdr:rowOff>
    </xdr:from>
    <xdr:to>
      <xdr:col>27</xdr:col>
      <xdr:colOff>330835</xdr:colOff>
      <xdr:row>69</xdr:row>
      <xdr:rowOff>50481</xdr:rowOff>
    </xdr:to>
    <xdr:pic>
      <xdr:nvPicPr>
        <xdr:cNvPr id="282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6090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67</xdr:row>
      <xdr:rowOff>79375</xdr:rowOff>
    </xdr:from>
    <xdr:to>
      <xdr:col>1</xdr:col>
      <xdr:colOff>347345</xdr:colOff>
      <xdr:row>68</xdr:row>
      <xdr:rowOff>156210</xdr:rowOff>
    </xdr:to>
    <xdr:pic>
      <xdr:nvPicPr>
        <xdr:cNvPr id="283" name="Picture 28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5974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68</xdr:row>
      <xdr:rowOff>195261</xdr:rowOff>
    </xdr:from>
    <xdr:to>
      <xdr:col>27</xdr:col>
      <xdr:colOff>330835</xdr:colOff>
      <xdr:row>70</xdr:row>
      <xdr:rowOff>50481</xdr:rowOff>
    </xdr:to>
    <xdr:pic>
      <xdr:nvPicPr>
        <xdr:cNvPr id="284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6328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69</xdr:row>
      <xdr:rowOff>195261</xdr:rowOff>
    </xdr:from>
    <xdr:to>
      <xdr:col>27</xdr:col>
      <xdr:colOff>330835</xdr:colOff>
      <xdr:row>71</xdr:row>
      <xdr:rowOff>50481</xdr:rowOff>
    </xdr:to>
    <xdr:pic>
      <xdr:nvPicPr>
        <xdr:cNvPr id="285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6566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69</xdr:row>
      <xdr:rowOff>79375</xdr:rowOff>
    </xdr:from>
    <xdr:to>
      <xdr:col>1</xdr:col>
      <xdr:colOff>347345</xdr:colOff>
      <xdr:row>70</xdr:row>
      <xdr:rowOff>156210</xdr:rowOff>
    </xdr:to>
    <xdr:pic>
      <xdr:nvPicPr>
        <xdr:cNvPr id="286" name="Picture 285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6450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70</xdr:row>
      <xdr:rowOff>195261</xdr:rowOff>
    </xdr:from>
    <xdr:to>
      <xdr:col>27</xdr:col>
      <xdr:colOff>330835</xdr:colOff>
      <xdr:row>72</xdr:row>
      <xdr:rowOff>50481</xdr:rowOff>
    </xdr:to>
    <xdr:pic>
      <xdr:nvPicPr>
        <xdr:cNvPr id="287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6804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71</xdr:row>
      <xdr:rowOff>195261</xdr:rowOff>
    </xdr:from>
    <xdr:to>
      <xdr:col>27</xdr:col>
      <xdr:colOff>330835</xdr:colOff>
      <xdr:row>73</xdr:row>
      <xdr:rowOff>50481</xdr:rowOff>
    </xdr:to>
    <xdr:pic>
      <xdr:nvPicPr>
        <xdr:cNvPr id="288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7042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71</xdr:row>
      <xdr:rowOff>79375</xdr:rowOff>
    </xdr:from>
    <xdr:to>
      <xdr:col>1</xdr:col>
      <xdr:colOff>347345</xdr:colOff>
      <xdr:row>72</xdr:row>
      <xdr:rowOff>156210</xdr:rowOff>
    </xdr:to>
    <xdr:pic>
      <xdr:nvPicPr>
        <xdr:cNvPr id="289" name="Picture 288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6927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72</xdr:row>
      <xdr:rowOff>195261</xdr:rowOff>
    </xdr:from>
    <xdr:to>
      <xdr:col>27</xdr:col>
      <xdr:colOff>330835</xdr:colOff>
      <xdr:row>74</xdr:row>
      <xdr:rowOff>50481</xdr:rowOff>
    </xdr:to>
    <xdr:pic>
      <xdr:nvPicPr>
        <xdr:cNvPr id="290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7280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73</xdr:row>
      <xdr:rowOff>195261</xdr:rowOff>
    </xdr:from>
    <xdr:to>
      <xdr:col>27</xdr:col>
      <xdr:colOff>330835</xdr:colOff>
      <xdr:row>75</xdr:row>
      <xdr:rowOff>50481</xdr:rowOff>
    </xdr:to>
    <xdr:pic>
      <xdr:nvPicPr>
        <xdr:cNvPr id="291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7519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73</xdr:row>
      <xdr:rowOff>79375</xdr:rowOff>
    </xdr:from>
    <xdr:to>
      <xdr:col>1</xdr:col>
      <xdr:colOff>347345</xdr:colOff>
      <xdr:row>74</xdr:row>
      <xdr:rowOff>156210</xdr:rowOff>
    </xdr:to>
    <xdr:pic>
      <xdr:nvPicPr>
        <xdr:cNvPr id="292" name="Picture 29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7403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74</xdr:row>
      <xdr:rowOff>195261</xdr:rowOff>
    </xdr:from>
    <xdr:to>
      <xdr:col>27</xdr:col>
      <xdr:colOff>330835</xdr:colOff>
      <xdr:row>76</xdr:row>
      <xdr:rowOff>50481</xdr:rowOff>
    </xdr:to>
    <xdr:pic>
      <xdr:nvPicPr>
        <xdr:cNvPr id="293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7757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75</xdr:row>
      <xdr:rowOff>195261</xdr:rowOff>
    </xdr:from>
    <xdr:to>
      <xdr:col>27</xdr:col>
      <xdr:colOff>330835</xdr:colOff>
      <xdr:row>77</xdr:row>
      <xdr:rowOff>50481</xdr:rowOff>
    </xdr:to>
    <xdr:pic>
      <xdr:nvPicPr>
        <xdr:cNvPr id="294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7995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75</xdr:row>
      <xdr:rowOff>79375</xdr:rowOff>
    </xdr:from>
    <xdr:to>
      <xdr:col>1</xdr:col>
      <xdr:colOff>347345</xdr:colOff>
      <xdr:row>76</xdr:row>
      <xdr:rowOff>156210</xdr:rowOff>
    </xdr:to>
    <xdr:pic>
      <xdr:nvPicPr>
        <xdr:cNvPr id="295" name="Picture 294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7879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76</xdr:row>
      <xdr:rowOff>195261</xdr:rowOff>
    </xdr:from>
    <xdr:to>
      <xdr:col>27</xdr:col>
      <xdr:colOff>330835</xdr:colOff>
      <xdr:row>78</xdr:row>
      <xdr:rowOff>50481</xdr:rowOff>
    </xdr:to>
    <xdr:pic>
      <xdr:nvPicPr>
        <xdr:cNvPr id="296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8233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77</xdr:row>
      <xdr:rowOff>195261</xdr:rowOff>
    </xdr:from>
    <xdr:to>
      <xdr:col>27</xdr:col>
      <xdr:colOff>330835</xdr:colOff>
      <xdr:row>79</xdr:row>
      <xdr:rowOff>50481</xdr:rowOff>
    </xdr:to>
    <xdr:pic>
      <xdr:nvPicPr>
        <xdr:cNvPr id="297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8471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77</xdr:row>
      <xdr:rowOff>79375</xdr:rowOff>
    </xdr:from>
    <xdr:to>
      <xdr:col>1</xdr:col>
      <xdr:colOff>347345</xdr:colOff>
      <xdr:row>78</xdr:row>
      <xdr:rowOff>156210</xdr:rowOff>
    </xdr:to>
    <xdr:pic>
      <xdr:nvPicPr>
        <xdr:cNvPr id="298" name="Picture 29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835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78</xdr:row>
      <xdr:rowOff>195261</xdr:rowOff>
    </xdr:from>
    <xdr:to>
      <xdr:col>27</xdr:col>
      <xdr:colOff>330835</xdr:colOff>
      <xdr:row>80</xdr:row>
      <xdr:rowOff>50481</xdr:rowOff>
    </xdr:to>
    <xdr:pic>
      <xdr:nvPicPr>
        <xdr:cNvPr id="299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8709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79</xdr:row>
      <xdr:rowOff>195261</xdr:rowOff>
    </xdr:from>
    <xdr:to>
      <xdr:col>27</xdr:col>
      <xdr:colOff>330835</xdr:colOff>
      <xdr:row>81</xdr:row>
      <xdr:rowOff>50481</xdr:rowOff>
    </xdr:to>
    <xdr:pic>
      <xdr:nvPicPr>
        <xdr:cNvPr id="300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8947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79</xdr:row>
      <xdr:rowOff>79375</xdr:rowOff>
    </xdr:from>
    <xdr:to>
      <xdr:col>1</xdr:col>
      <xdr:colOff>347345</xdr:colOff>
      <xdr:row>80</xdr:row>
      <xdr:rowOff>156210</xdr:rowOff>
    </xdr:to>
    <xdr:pic>
      <xdr:nvPicPr>
        <xdr:cNvPr id="301" name="Picture 30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8832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80</xdr:row>
      <xdr:rowOff>195261</xdr:rowOff>
    </xdr:from>
    <xdr:to>
      <xdr:col>27</xdr:col>
      <xdr:colOff>330835</xdr:colOff>
      <xdr:row>82</xdr:row>
      <xdr:rowOff>50481</xdr:rowOff>
    </xdr:to>
    <xdr:pic>
      <xdr:nvPicPr>
        <xdr:cNvPr id="302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9185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81</xdr:row>
      <xdr:rowOff>195261</xdr:rowOff>
    </xdr:from>
    <xdr:to>
      <xdr:col>27</xdr:col>
      <xdr:colOff>330835</xdr:colOff>
      <xdr:row>83</xdr:row>
      <xdr:rowOff>50481</xdr:rowOff>
    </xdr:to>
    <xdr:pic>
      <xdr:nvPicPr>
        <xdr:cNvPr id="303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9424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81</xdr:row>
      <xdr:rowOff>79375</xdr:rowOff>
    </xdr:from>
    <xdr:to>
      <xdr:col>1</xdr:col>
      <xdr:colOff>347345</xdr:colOff>
      <xdr:row>82</xdr:row>
      <xdr:rowOff>156210</xdr:rowOff>
    </xdr:to>
    <xdr:pic>
      <xdr:nvPicPr>
        <xdr:cNvPr id="304" name="Picture 303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9308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82</xdr:row>
      <xdr:rowOff>195261</xdr:rowOff>
    </xdr:from>
    <xdr:to>
      <xdr:col>27</xdr:col>
      <xdr:colOff>330835</xdr:colOff>
      <xdr:row>84</xdr:row>
      <xdr:rowOff>50481</xdr:rowOff>
    </xdr:to>
    <xdr:pic>
      <xdr:nvPicPr>
        <xdr:cNvPr id="305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9662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83</xdr:row>
      <xdr:rowOff>195261</xdr:rowOff>
    </xdr:from>
    <xdr:to>
      <xdr:col>27</xdr:col>
      <xdr:colOff>330835</xdr:colOff>
      <xdr:row>85</xdr:row>
      <xdr:rowOff>50481</xdr:rowOff>
    </xdr:to>
    <xdr:pic>
      <xdr:nvPicPr>
        <xdr:cNvPr id="306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19900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83</xdr:row>
      <xdr:rowOff>79375</xdr:rowOff>
    </xdr:from>
    <xdr:to>
      <xdr:col>1</xdr:col>
      <xdr:colOff>347345</xdr:colOff>
      <xdr:row>84</xdr:row>
      <xdr:rowOff>156210</xdr:rowOff>
    </xdr:to>
    <xdr:pic>
      <xdr:nvPicPr>
        <xdr:cNvPr id="307" name="Picture 30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19784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84</xdr:row>
      <xdr:rowOff>195261</xdr:rowOff>
    </xdr:from>
    <xdr:to>
      <xdr:col>27</xdr:col>
      <xdr:colOff>330835</xdr:colOff>
      <xdr:row>86</xdr:row>
      <xdr:rowOff>50481</xdr:rowOff>
    </xdr:to>
    <xdr:pic>
      <xdr:nvPicPr>
        <xdr:cNvPr id="308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0138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85</xdr:row>
      <xdr:rowOff>195261</xdr:rowOff>
    </xdr:from>
    <xdr:to>
      <xdr:col>27</xdr:col>
      <xdr:colOff>330835</xdr:colOff>
      <xdr:row>87</xdr:row>
      <xdr:rowOff>50481</xdr:rowOff>
    </xdr:to>
    <xdr:pic>
      <xdr:nvPicPr>
        <xdr:cNvPr id="309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0376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85</xdr:row>
      <xdr:rowOff>79375</xdr:rowOff>
    </xdr:from>
    <xdr:to>
      <xdr:col>1</xdr:col>
      <xdr:colOff>347345</xdr:colOff>
      <xdr:row>86</xdr:row>
      <xdr:rowOff>156210</xdr:rowOff>
    </xdr:to>
    <xdr:pic>
      <xdr:nvPicPr>
        <xdr:cNvPr id="310" name="Picture 30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0260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86</xdr:row>
      <xdr:rowOff>195261</xdr:rowOff>
    </xdr:from>
    <xdr:to>
      <xdr:col>27</xdr:col>
      <xdr:colOff>330835</xdr:colOff>
      <xdr:row>88</xdr:row>
      <xdr:rowOff>50481</xdr:rowOff>
    </xdr:to>
    <xdr:pic>
      <xdr:nvPicPr>
        <xdr:cNvPr id="311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0614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87</xdr:row>
      <xdr:rowOff>195261</xdr:rowOff>
    </xdr:from>
    <xdr:to>
      <xdr:col>27</xdr:col>
      <xdr:colOff>330835</xdr:colOff>
      <xdr:row>89</xdr:row>
      <xdr:rowOff>50481</xdr:rowOff>
    </xdr:to>
    <xdr:pic>
      <xdr:nvPicPr>
        <xdr:cNvPr id="312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0852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87</xdr:row>
      <xdr:rowOff>79375</xdr:rowOff>
    </xdr:from>
    <xdr:to>
      <xdr:col>1</xdr:col>
      <xdr:colOff>347345</xdr:colOff>
      <xdr:row>88</xdr:row>
      <xdr:rowOff>156210</xdr:rowOff>
    </xdr:to>
    <xdr:pic>
      <xdr:nvPicPr>
        <xdr:cNvPr id="313" name="Picture 31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0737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88</xdr:row>
      <xdr:rowOff>195261</xdr:rowOff>
    </xdr:from>
    <xdr:to>
      <xdr:col>27</xdr:col>
      <xdr:colOff>330835</xdr:colOff>
      <xdr:row>90</xdr:row>
      <xdr:rowOff>50481</xdr:rowOff>
    </xdr:to>
    <xdr:pic>
      <xdr:nvPicPr>
        <xdr:cNvPr id="314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1090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89</xdr:row>
      <xdr:rowOff>195261</xdr:rowOff>
    </xdr:from>
    <xdr:to>
      <xdr:col>27</xdr:col>
      <xdr:colOff>330835</xdr:colOff>
      <xdr:row>91</xdr:row>
      <xdr:rowOff>50481</xdr:rowOff>
    </xdr:to>
    <xdr:pic>
      <xdr:nvPicPr>
        <xdr:cNvPr id="315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1329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89</xdr:row>
      <xdr:rowOff>79375</xdr:rowOff>
    </xdr:from>
    <xdr:to>
      <xdr:col>1</xdr:col>
      <xdr:colOff>347345</xdr:colOff>
      <xdr:row>90</xdr:row>
      <xdr:rowOff>156210</xdr:rowOff>
    </xdr:to>
    <xdr:pic>
      <xdr:nvPicPr>
        <xdr:cNvPr id="316" name="Picture 315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1213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90</xdr:row>
      <xdr:rowOff>195261</xdr:rowOff>
    </xdr:from>
    <xdr:to>
      <xdr:col>27</xdr:col>
      <xdr:colOff>330835</xdr:colOff>
      <xdr:row>92</xdr:row>
      <xdr:rowOff>50481</xdr:rowOff>
    </xdr:to>
    <xdr:pic>
      <xdr:nvPicPr>
        <xdr:cNvPr id="317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1567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91</xdr:row>
      <xdr:rowOff>195261</xdr:rowOff>
    </xdr:from>
    <xdr:to>
      <xdr:col>27</xdr:col>
      <xdr:colOff>330835</xdr:colOff>
      <xdr:row>93</xdr:row>
      <xdr:rowOff>50481</xdr:rowOff>
    </xdr:to>
    <xdr:pic>
      <xdr:nvPicPr>
        <xdr:cNvPr id="318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1805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91</xdr:row>
      <xdr:rowOff>79375</xdr:rowOff>
    </xdr:from>
    <xdr:to>
      <xdr:col>1</xdr:col>
      <xdr:colOff>347345</xdr:colOff>
      <xdr:row>92</xdr:row>
      <xdr:rowOff>156210</xdr:rowOff>
    </xdr:to>
    <xdr:pic>
      <xdr:nvPicPr>
        <xdr:cNvPr id="319" name="Picture 318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1689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92</xdr:row>
      <xdr:rowOff>195261</xdr:rowOff>
    </xdr:from>
    <xdr:to>
      <xdr:col>27</xdr:col>
      <xdr:colOff>330835</xdr:colOff>
      <xdr:row>94</xdr:row>
      <xdr:rowOff>50481</xdr:rowOff>
    </xdr:to>
    <xdr:pic>
      <xdr:nvPicPr>
        <xdr:cNvPr id="320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2043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93</xdr:row>
      <xdr:rowOff>195261</xdr:rowOff>
    </xdr:from>
    <xdr:to>
      <xdr:col>27</xdr:col>
      <xdr:colOff>330835</xdr:colOff>
      <xdr:row>95</xdr:row>
      <xdr:rowOff>50481</xdr:rowOff>
    </xdr:to>
    <xdr:pic>
      <xdr:nvPicPr>
        <xdr:cNvPr id="321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2281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93</xdr:row>
      <xdr:rowOff>79375</xdr:rowOff>
    </xdr:from>
    <xdr:to>
      <xdr:col>1</xdr:col>
      <xdr:colOff>347345</xdr:colOff>
      <xdr:row>94</xdr:row>
      <xdr:rowOff>156210</xdr:rowOff>
    </xdr:to>
    <xdr:pic>
      <xdr:nvPicPr>
        <xdr:cNvPr id="322" name="Picture 321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2165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94</xdr:row>
      <xdr:rowOff>195261</xdr:rowOff>
    </xdr:from>
    <xdr:to>
      <xdr:col>27</xdr:col>
      <xdr:colOff>330835</xdr:colOff>
      <xdr:row>96</xdr:row>
      <xdr:rowOff>50481</xdr:rowOff>
    </xdr:to>
    <xdr:pic>
      <xdr:nvPicPr>
        <xdr:cNvPr id="323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2519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95</xdr:row>
      <xdr:rowOff>195261</xdr:rowOff>
    </xdr:from>
    <xdr:to>
      <xdr:col>27</xdr:col>
      <xdr:colOff>330835</xdr:colOff>
      <xdr:row>97</xdr:row>
      <xdr:rowOff>50481</xdr:rowOff>
    </xdr:to>
    <xdr:pic>
      <xdr:nvPicPr>
        <xdr:cNvPr id="324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2757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95</xdr:row>
      <xdr:rowOff>79375</xdr:rowOff>
    </xdr:from>
    <xdr:to>
      <xdr:col>1</xdr:col>
      <xdr:colOff>347345</xdr:colOff>
      <xdr:row>96</xdr:row>
      <xdr:rowOff>156210</xdr:rowOff>
    </xdr:to>
    <xdr:pic>
      <xdr:nvPicPr>
        <xdr:cNvPr id="325" name="Picture 324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2642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96</xdr:row>
      <xdr:rowOff>195261</xdr:rowOff>
    </xdr:from>
    <xdr:to>
      <xdr:col>27</xdr:col>
      <xdr:colOff>330835</xdr:colOff>
      <xdr:row>98</xdr:row>
      <xdr:rowOff>50481</xdr:rowOff>
    </xdr:to>
    <xdr:pic>
      <xdr:nvPicPr>
        <xdr:cNvPr id="326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2995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97</xdr:row>
      <xdr:rowOff>195261</xdr:rowOff>
    </xdr:from>
    <xdr:to>
      <xdr:col>27</xdr:col>
      <xdr:colOff>330835</xdr:colOff>
      <xdr:row>99</xdr:row>
      <xdr:rowOff>50481</xdr:rowOff>
    </xdr:to>
    <xdr:pic>
      <xdr:nvPicPr>
        <xdr:cNvPr id="327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3234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97</xdr:row>
      <xdr:rowOff>79375</xdr:rowOff>
    </xdr:from>
    <xdr:to>
      <xdr:col>1</xdr:col>
      <xdr:colOff>347345</xdr:colOff>
      <xdr:row>98</xdr:row>
      <xdr:rowOff>156210</xdr:rowOff>
    </xdr:to>
    <xdr:pic>
      <xdr:nvPicPr>
        <xdr:cNvPr id="328" name="Picture 327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3118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98</xdr:row>
      <xdr:rowOff>195261</xdr:rowOff>
    </xdr:from>
    <xdr:to>
      <xdr:col>27</xdr:col>
      <xdr:colOff>330835</xdr:colOff>
      <xdr:row>100</xdr:row>
      <xdr:rowOff>50481</xdr:rowOff>
    </xdr:to>
    <xdr:pic>
      <xdr:nvPicPr>
        <xdr:cNvPr id="329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3472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99</xdr:row>
      <xdr:rowOff>195261</xdr:rowOff>
    </xdr:from>
    <xdr:to>
      <xdr:col>27</xdr:col>
      <xdr:colOff>330835</xdr:colOff>
      <xdr:row>101</xdr:row>
      <xdr:rowOff>50481</xdr:rowOff>
    </xdr:to>
    <xdr:pic>
      <xdr:nvPicPr>
        <xdr:cNvPr id="330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3710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99</xdr:row>
      <xdr:rowOff>79375</xdr:rowOff>
    </xdr:from>
    <xdr:to>
      <xdr:col>1</xdr:col>
      <xdr:colOff>347345</xdr:colOff>
      <xdr:row>100</xdr:row>
      <xdr:rowOff>156210</xdr:rowOff>
    </xdr:to>
    <xdr:pic>
      <xdr:nvPicPr>
        <xdr:cNvPr id="331" name="Picture 330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3594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100</xdr:row>
      <xdr:rowOff>195261</xdr:rowOff>
    </xdr:from>
    <xdr:to>
      <xdr:col>27</xdr:col>
      <xdr:colOff>330835</xdr:colOff>
      <xdr:row>102</xdr:row>
      <xdr:rowOff>50481</xdr:rowOff>
    </xdr:to>
    <xdr:pic>
      <xdr:nvPicPr>
        <xdr:cNvPr id="332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3948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101</xdr:row>
      <xdr:rowOff>195261</xdr:rowOff>
    </xdr:from>
    <xdr:to>
      <xdr:col>27</xdr:col>
      <xdr:colOff>330835</xdr:colOff>
      <xdr:row>103</xdr:row>
      <xdr:rowOff>50481</xdr:rowOff>
    </xdr:to>
    <xdr:pic>
      <xdr:nvPicPr>
        <xdr:cNvPr id="333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4186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101</xdr:row>
      <xdr:rowOff>79375</xdr:rowOff>
    </xdr:from>
    <xdr:to>
      <xdr:col>1</xdr:col>
      <xdr:colOff>347345</xdr:colOff>
      <xdr:row>102</xdr:row>
      <xdr:rowOff>156210</xdr:rowOff>
    </xdr:to>
    <xdr:pic>
      <xdr:nvPicPr>
        <xdr:cNvPr id="334" name="Picture 333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40709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102</xdr:row>
      <xdr:rowOff>195261</xdr:rowOff>
    </xdr:from>
    <xdr:to>
      <xdr:col>27</xdr:col>
      <xdr:colOff>330835</xdr:colOff>
      <xdr:row>104</xdr:row>
      <xdr:rowOff>50481</xdr:rowOff>
    </xdr:to>
    <xdr:pic>
      <xdr:nvPicPr>
        <xdr:cNvPr id="335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4424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103</xdr:row>
      <xdr:rowOff>195261</xdr:rowOff>
    </xdr:from>
    <xdr:to>
      <xdr:col>27</xdr:col>
      <xdr:colOff>330835</xdr:colOff>
      <xdr:row>105</xdr:row>
      <xdr:rowOff>50481</xdr:rowOff>
    </xdr:to>
    <xdr:pic>
      <xdr:nvPicPr>
        <xdr:cNvPr id="336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4662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103</xdr:row>
      <xdr:rowOff>79375</xdr:rowOff>
    </xdr:from>
    <xdr:to>
      <xdr:col>1</xdr:col>
      <xdr:colOff>347345</xdr:colOff>
      <xdr:row>104</xdr:row>
      <xdr:rowOff>156210</xdr:rowOff>
    </xdr:to>
    <xdr:pic>
      <xdr:nvPicPr>
        <xdr:cNvPr id="337" name="Picture 336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45471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104</xdr:row>
      <xdr:rowOff>195261</xdr:rowOff>
    </xdr:from>
    <xdr:to>
      <xdr:col>27</xdr:col>
      <xdr:colOff>330835</xdr:colOff>
      <xdr:row>106</xdr:row>
      <xdr:rowOff>50481</xdr:rowOff>
    </xdr:to>
    <xdr:pic>
      <xdr:nvPicPr>
        <xdr:cNvPr id="338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49008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105</xdr:row>
      <xdr:rowOff>195261</xdr:rowOff>
    </xdr:from>
    <xdr:to>
      <xdr:col>27</xdr:col>
      <xdr:colOff>330835</xdr:colOff>
      <xdr:row>107</xdr:row>
      <xdr:rowOff>50481</xdr:rowOff>
    </xdr:to>
    <xdr:pic>
      <xdr:nvPicPr>
        <xdr:cNvPr id="339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51390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105</xdr:row>
      <xdr:rowOff>79375</xdr:rowOff>
    </xdr:from>
    <xdr:to>
      <xdr:col>1</xdr:col>
      <xdr:colOff>347345</xdr:colOff>
      <xdr:row>106</xdr:row>
      <xdr:rowOff>156210</xdr:rowOff>
    </xdr:to>
    <xdr:pic>
      <xdr:nvPicPr>
        <xdr:cNvPr id="340" name="Picture 339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502344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106</xdr:row>
      <xdr:rowOff>195261</xdr:rowOff>
    </xdr:from>
    <xdr:to>
      <xdr:col>27</xdr:col>
      <xdr:colOff>330835</xdr:colOff>
      <xdr:row>108</xdr:row>
      <xdr:rowOff>50481</xdr:rowOff>
    </xdr:to>
    <xdr:pic>
      <xdr:nvPicPr>
        <xdr:cNvPr id="341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53771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107</xdr:row>
      <xdr:rowOff>195261</xdr:rowOff>
    </xdr:from>
    <xdr:to>
      <xdr:col>27</xdr:col>
      <xdr:colOff>330835</xdr:colOff>
      <xdr:row>109</xdr:row>
      <xdr:rowOff>50481</xdr:rowOff>
    </xdr:to>
    <xdr:pic>
      <xdr:nvPicPr>
        <xdr:cNvPr id="342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56152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107</xdr:row>
      <xdr:rowOff>79375</xdr:rowOff>
    </xdr:from>
    <xdr:to>
      <xdr:col>1</xdr:col>
      <xdr:colOff>347345</xdr:colOff>
      <xdr:row>108</xdr:row>
      <xdr:rowOff>156210</xdr:rowOff>
    </xdr:to>
    <xdr:pic>
      <xdr:nvPicPr>
        <xdr:cNvPr id="343" name="Picture 34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5499695"/>
          <a:ext cx="347980" cy="3149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108</xdr:row>
      <xdr:rowOff>195261</xdr:rowOff>
    </xdr:from>
    <xdr:to>
      <xdr:col>27</xdr:col>
      <xdr:colOff>330835</xdr:colOff>
      <xdr:row>110</xdr:row>
      <xdr:rowOff>50481</xdr:rowOff>
    </xdr:to>
    <xdr:pic>
      <xdr:nvPicPr>
        <xdr:cNvPr id="344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585339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109</xdr:row>
      <xdr:rowOff>195261</xdr:rowOff>
    </xdr:from>
    <xdr:to>
      <xdr:col>27</xdr:col>
      <xdr:colOff>330835</xdr:colOff>
      <xdr:row>111</xdr:row>
      <xdr:rowOff>50481</xdr:rowOff>
    </xdr:to>
    <xdr:pic>
      <xdr:nvPicPr>
        <xdr:cNvPr id="345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609151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110</xdr:row>
      <xdr:rowOff>195261</xdr:rowOff>
    </xdr:from>
    <xdr:to>
      <xdr:col>27</xdr:col>
      <xdr:colOff>330835</xdr:colOff>
      <xdr:row>112</xdr:row>
      <xdr:rowOff>50481</xdr:rowOff>
    </xdr:to>
    <xdr:pic>
      <xdr:nvPicPr>
        <xdr:cNvPr id="347" name="78 Imagen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6329640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195261</xdr:rowOff>
    </xdr:from>
    <xdr:to>
      <xdr:col>27</xdr:col>
      <xdr:colOff>330835</xdr:colOff>
      <xdr:row>113</xdr:row>
      <xdr:rowOff>50481</xdr:rowOff>
    </xdr:to>
    <xdr:pic>
      <xdr:nvPicPr>
        <xdr:cNvPr id="348" name="79 Imagen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800" y="26567765"/>
          <a:ext cx="330835" cy="33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273050</xdr:colOff>
      <xdr:row>109</xdr:row>
      <xdr:rowOff>79375</xdr:rowOff>
    </xdr:from>
    <xdr:to>
      <xdr:col>1</xdr:col>
      <xdr:colOff>347345</xdr:colOff>
      <xdr:row>110</xdr:row>
      <xdr:rowOff>156210</xdr:rowOff>
    </xdr:to>
    <xdr:pic>
      <xdr:nvPicPr>
        <xdr:cNvPr id="3" name="Picture 2" descr="san pancho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3050" y="25975945"/>
          <a:ext cx="347980" cy="3149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1905</xdr:rowOff>
    </xdr:from>
    <xdr:to>
      <xdr:col>13</xdr:col>
      <xdr:colOff>200660</xdr:colOff>
      <xdr:row>1</xdr:row>
      <xdr:rowOff>189230</xdr:rowOff>
    </xdr:to>
    <xdr:pic>
      <xdr:nvPicPr>
        <xdr:cNvPr id="2" name="Imagen 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" y="1905"/>
          <a:ext cx="13725525" cy="387350"/>
        </a:xfrm>
        <a:prstGeom prst="rect">
          <a:avLst/>
        </a:prstGeom>
      </xdr:spPr>
    </xdr:pic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5" name="CuadroTexto 71">
          <a:hlinkClick xmlns:r="http://schemas.openxmlformats.org/officeDocument/2006/relationships" r:id="rId2"/>
        </xdr:cNvPr>
        <xdr:cNvSpPr txBox="1"/>
      </xdr:nvSpPr>
      <xdr:spPr>
        <a:xfrm>
          <a:off x="17176750" y="171450"/>
          <a:ext cx="3054350" cy="28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8" name="CuadroTexto 99">
          <a:hlinkClick xmlns:r="http://schemas.openxmlformats.org/officeDocument/2006/relationships" r:id="rId2"/>
        </xdr:cNvPr>
        <xdr:cNvSpPr txBox="1"/>
      </xdr:nvSpPr>
      <xdr:spPr>
        <a:xfrm>
          <a:off x="17176750" y="171450"/>
          <a:ext cx="3054350" cy="28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12" name="CuadroTexto 71">
          <a:hlinkClick xmlns:r="http://schemas.openxmlformats.org/officeDocument/2006/relationships" r:id="rId2"/>
        </xdr:cNvPr>
        <xdr:cNvSpPr txBox="1"/>
      </xdr:nvSpPr>
      <xdr:spPr>
        <a:xfrm>
          <a:off x="17176750" y="171450"/>
          <a:ext cx="3054350" cy="28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17</xdr:col>
      <xdr:colOff>298450</xdr:colOff>
      <xdr:row>0</xdr:row>
      <xdr:rowOff>171450</xdr:rowOff>
    </xdr:from>
    <xdr:to>
      <xdr:col>21</xdr:col>
      <xdr:colOff>0</xdr:colOff>
      <xdr:row>0</xdr:row>
      <xdr:rowOff>387350</xdr:rowOff>
    </xdr:to>
    <xdr:sp>
      <xdr:nvSpPr>
        <xdr:cNvPr id="15" name="CuadroTexto 99">
          <a:hlinkClick xmlns:r="http://schemas.openxmlformats.org/officeDocument/2006/relationships" r:id="rId2"/>
        </xdr:cNvPr>
        <xdr:cNvSpPr txBox="1"/>
      </xdr:nvSpPr>
      <xdr:spPr>
        <a:xfrm>
          <a:off x="17176750" y="171450"/>
          <a:ext cx="3054350" cy="28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s-AR" sz="1050" b="0">
              <a:solidFill>
                <a:schemeClr val="bg1"/>
              </a:solidFill>
              <a:latin typeface="+mn-lt"/>
              <a:cs typeface="Arial" panose="02080604020202020204" pitchFamily="7" charset="0"/>
            </a:rPr>
            <a:t>PlanillaExcel.com</a:t>
          </a:r>
          <a:endParaRPr lang="es-AR" sz="1050" b="0">
            <a:solidFill>
              <a:schemeClr val="bg1"/>
            </a:solidFill>
            <a:latin typeface="+mn-lt"/>
            <a:cs typeface="Arial" panose="02080604020202020204" pitchFamily="7" charset="0"/>
          </a:endParaRPr>
        </a:p>
      </xdr:txBody>
    </xdr:sp>
    <xdr:clientData/>
  </xdr:twoCellAnchor>
  <xdr:twoCellAnchor>
    <xdr:from>
      <xdr:col>0</xdr:col>
      <xdr:colOff>114300</xdr:colOff>
      <xdr:row>0</xdr:row>
      <xdr:rowOff>85725</xdr:rowOff>
    </xdr:from>
    <xdr:to>
      <xdr:col>2</xdr:col>
      <xdr:colOff>569595</xdr:colOff>
      <xdr:row>1</xdr:row>
      <xdr:rowOff>101600</xdr:rowOff>
    </xdr:to>
    <xdr:sp>
      <xdr:nvSpPr>
        <xdr:cNvPr id="17" name="CuadroTexto 66"/>
        <xdr:cNvSpPr txBox="1"/>
      </xdr:nvSpPr>
      <xdr:spPr>
        <a:xfrm>
          <a:off x="114300" y="85725"/>
          <a:ext cx="11315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ES_tradnl" altLang="es-AR" sz="1100" b="1">
              <a:solidFill>
                <a:schemeClr val="bg1"/>
              </a:solidFill>
              <a:latin typeface="Arial" panose="02080604020202020204" pitchFamily="7" charset="0"/>
              <a:cs typeface="Arial" panose="02080604020202020204" pitchFamily="7" charset="0"/>
            </a:rPr>
            <a:t>CLAN: Atletico San Pancho</a:t>
          </a:r>
          <a:endParaRPr lang="es-ES_tradnl" altLang="es-AR" sz="1100" b="1">
            <a:solidFill>
              <a:schemeClr val="bg1"/>
            </a:solidFill>
            <a:latin typeface="Arial" panose="02080604020202020204" pitchFamily="7" charset="0"/>
            <a:cs typeface="Arial" panose="02080604020202020204" pitchFamily="7" charset="0"/>
          </a:endParaRPr>
        </a:p>
      </xdr:txBody>
    </xdr:sp>
    <xdr:clientData/>
  </xdr:twoCellAnchor>
  <xdr:twoCellAnchor editAs="oneCell">
    <xdr:from>
      <xdr:col>0</xdr:col>
      <xdr:colOff>2540</xdr:colOff>
      <xdr:row>2</xdr:row>
      <xdr:rowOff>276225</xdr:rowOff>
    </xdr:from>
    <xdr:to>
      <xdr:col>9</xdr:col>
      <xdr:colOff>1028700</xdr:colOff>
      <xdr:row>2</xdr:row>
      <xdr:rowOff>285750</xdr:rowOff>
    </xdr:to>
    <xdr:cxnSp>
      <xdr:nvCxnSpPr>
        <xdr:cNvPr id="59" name="Conector recto 43"/>
        <xdr:cNvCxnSpPr/>
      </xdr:nvCxnSpPr>
      <xdr:spPr>
        <a:xfrm flipV="1">
          <a:off x="2540" y="676275"/>
          <a:ext cx="10846435" cy="9525"/>
        </a:xfrm>
        <a:prstGeom prst="line">
          <a:avLst/>
        </a:prstGeom>
        <a:ln w="15875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161290</xdr:colOff>
      <xdr:row>12</xdr:row>
      <xdr:rowOff>24130</xdr:rowOff>
    </xdr:from>
    <xdr:to>
      <xdr:col>4</xdr:col>
      <xdr:colOff>441960</xdr:colOff>
      <xdr:row>13</xdr:row>
      <xdr:rowOff>90170</xdr:rowOff>
    </xdr:to>
    <xdr:pic>
      <xdr:nvPicPr>
        <xdr:cNvPr id="69" name="Picture 68" descr="eneysi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85615" y="2416810"/>
          <a:ext cx="280670" cy="29464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5</xdr:row>
      <xdr:rowOff>26670</xdr:rowOff>
    </xdr:from>
    <xdr:to>
      <xdr:col>4</xdr:col>
      <xdr:colOff>455930</xdr:colOff>
      <xdr:row>6</xdr:row>
      <xdr:rowOff>125730</xdr:rowOff>
    </xdr:to>
    <xdr:pic>
      <xdr:nvPicPr>
        <xdr:cNvPr id="79" name="Picture 78" descr="mandujano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57675" y="1174750"/>
          <a:ext cx="322580" cy="32766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21</xdr:row>
      <xdr:rowOff>17145</xdr:rowOff>
    </xdr:from>
    <xdr:to>
      <xdr:col>4</xdr:col>
      <xdr:colOff>511810</xdr:colOff>
      <xdr:row>23</xdr:row>
      <xdr:rowOff>16510</xdr:rowOff>
    </xdr:to>
    <xdr:pic>
      <xdr:nvPicPr>
        <xdr:cNvPr id="82" name="Picture 81" descr="franco2205_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76725" y="3894455"/>
          <a:ext cx="359410" cy="35433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19</xdr:row>
      <xdr:rowOff>0</xdr:rowOff>
    </xdr:from>
    <xdr:to>
      <xdr:col>4</xdr:col>
      <xdr:colOff>525780</xdr:colOff>
      <xdr:row>21</xdr:row>
      <xdr:rowOff>48895</xdr:rowOff>
    </xdr:to>
    <xdr:pic>
      <xdr:nvPicPr>
        <xdr:cNvPr id="136" name="Picture 135" descr="rodry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H="1">
          <a:off x="4248150" y="3522345"/>
          <a:ext cx="401955" cy="40386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28</xdr:row>
      <xdr:rowOff>0</xdr:rowOff>
    </xdr:from>
    <xdr:to>
      <xdr:col>4</xdr:col>
      <xdr:colOff>492125</xdr:colOff>
      <xdr:row>29</xdr:row>
      <xdr:rowOff>109220</xdr:rowOff>
    </xdr:to>
    <xdr:pic>
      <xdr:nvPicPr>
        <xdr:cNvPr id="137" name="Picture 136" descr="marco grimm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86250" y="5006975"/>
          <a:ext cx="330200" cy="337820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10</xdr:row>
      <xdr:rowOff>81280</xdr:rowOff>
    </xdr:from>
    <xdr:to>
      <xdr:col>4</xdr:col>
      <xdr:colOff>467995</xdr:colOff>
      <xdr:row>11</xdr:row>
      <xdr:rowOff>151130</xdr:rowOff>
    </xdr:to>
    <xdr:pic>
      <xdr:nvPicPr>
        <xdr:cNvPr id="138" name="Picture 137" descr="fidel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05300" y="2004060"/>
          <a:ext cx="287020" cy="2984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</xdr:row>
      <xdr:rowOff>26670</xdr:rowOff>
    </xdr:from>
    <xdr:to>
      <xdr:col>4</xdr:col>
      <xdr:colOff>463550</xdr:colOff>
      <xdr:row>28</xdr:row>
      <xdr:rowOff>27940</xdr:rowOff>
    </xdr:to>
    <xdr:pic>
      <xdr:nvPicPr>
        <xdr:cNvPr id="142" name="Picture 141" descr="homerv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267200" y="4678680"/>
          <a:ext cx="320675" cy="35623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17</xdr:row>
      <xdr:rowOff>0</xdr:rowOff>
    </xdr:from>
    <xdr:to>
      <xdr:col>4</xdr:col>
      <xdr:colOff>487045</xdr:colOff>
      <xdr:row>18</xdr:row>
      <xdr:rowOff>118110</xdr:rowOff>
    </xdr:to>
    <xdr:pic>
      <xdr:nvPicPr>
        <xdr:cNvPr id="143" name="Picture 142" descr="jaimesanchez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67200" y="3167380"/>
          <a:ext cx="344170" cy="34671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34</xdr:row>
      <xdr:rowOff>0</xdr:rowOff>
    </xdr:from>
    <xdr:to>
      <xdr:col>4</xdr:col>
      <xdr:colOff>502285</xdr:colOff>
      <xdr:row>36</xdr:row>
      <xdr:rowOff>64770</xdr:rowOff>
    </xdr:to>
    <xdr:pic>
      <xdr:nvPicPr>
        <xdr:cNvPr id="145" name="Picture 144" descr="soteldito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10050" y="6071870"/>
          <a:ext cx="416560" cy="41973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24</xdr:row>
      <xdr:rowOff>0</xdr:rowOff>
    </xdr:from>
    <xdr:to>
      <xdr:col>4</xdr:col>
      <xdr:colOff>510540</xdr:colOff>
      <xdr:row>26</xdr:row>
      <xdr:rowOff>40640</xdr:rowOff>
    </xdr:to>
    <xdr:pic>
      <xdr:nvPicPr>
        <xdr:cNvPr id="4" name="Picture 3" descr="yandel vega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238625" y="4297045"/>
          <a:ext cx="396240" cy="395605"/>
        </a:xfrm>
        <a:prstGeom prst="rect">
          <a:avLst/>
        </a:prstGeom>
      </xdr:spPr>
    </xdr:pic>
    <xdr:clientData/>
  </xdr:twoCellAnchor>
  <xdr:twoCellAnchor editAs="oneCell">
    <xdr:from>
      <xdr:col>4</xdr:col>
      <xdr:colOff>151765</xdr:colOff>
      <xdr:row>30</xdr:row>
      <xdr:rowOff>27940</xdr:rowOff>
    </xdr:from>
    <xdr:to>
      <xdr:col>4</xdr:col>
      <xdr:colOff>451485</xdr:colOff>
      <xdr:row>31</xdr:row>
      <xdr:rowOff>116840</xdr:rowOff>
    </xdr:to>
    <xdr:pic>
      <xdr:nvPicPr>
        <xdr:cNvPr id="9" name="Picture 8" descr="eneysi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6090" y="5389880"/>
          <a:ext cx="299720" cy="3175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32</xdr:row>
      <xdr:rowOff>0</xdr:rowOff>
    </xdr:from>
    <xdr:to>
      <xdr:col>4</xdr:col>
      <xdr:colOff>502285</xdr:colOff>
      <xdr:row>34</xdr:row>
      <xdr:rowOff>26035</xdr:rowOff>
    </xdr:to>
    <xdr:pic>
      <xdr:nvPicPr>
        <xdr:cNvPr id="10" name="Picture 9" descr="g rodriguez cruz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238625" y="5716905"/>
          <a:ext cx="387985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36</xdr:row>
      <xdr:rowOff>67945</xdr:rowOff>
    </xdr:from>
    <xdr:to>
      <xdr:col>4</xdr:col>
      <xdr:colOff>484505</xdr:colOff>
      <xdr:row>38</xdr:row>
      <xdr:rowOff>55245</xdr:rowOff>
    </xdr:to>
    <xdr:pic>
      <xdr:nvPicPr>
        <xdr:cNvPr id="13" name="Picture 12" descr="eduardo moreno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229100" y="6494780"/>
          <a:ext cx="379730" cy="3422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doonstein/Downloads/Documents/fixture-del-mundial-201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icio"/>
      <sheetName val="Menu"/>
      <sheetName val="A"/>
      <sheetName val="B"/>
      <sheetName val="C"/>
      <sheetName val="D"/>
      <sheetName val="E"/>
      <sheetName val="F"/>
      <sheetName val="G"/>
      <sheetName val="H"/>
      <sheetName val="Octavos"/>
      <sheetName val="Cuartos"/>
      <sheetName val="Semifinales"/>
      <sheetName val="Final"/>
      <sheetName val="Calendario"/>
    </sheetNames>
    <sheetDataSet>
      <sheetData sheetId="0"/>
      <sheetData sheetId="1">
        <row r="4">
          <cell r="B4" t="str">
            <v>Argentina</v>
          </cell>
        </row>
        <row r="5">
          <cell r="C5" t="str">
            <v>Argentina</v>
          </cell>
          <cell r="D5">
            <v>0.0833333333333333</v>
          </cell>
          <cell r="E5">
            <v>1</v>
          </cell>
        </row>
        <row r="6">
          <cell r="C6" t="str">
            <v>Bolivia</v>
          </cell>
          <cell r="D6">
            <v>0.0416666666666667</v>
          </cell>
          <cell r="E6">
            <v>1</v>
          </cell>
        </row>
        <row r="7">
          <cell r="C7" t="str">
            <v>Brasil</v>
          </cell>
          <cell r="D7">
            <v>0.125</v>
          </cell>
          <cell r="E7">
            <v>1</v>
          </cell>
        </row>
        <row r="8">
          <cell r="C8" t="str">
            <v>Chile</v>
          </cell>
          <cell r="D8">
            <v>0.0416666666666667</v>
          </cell>
          <cell r="E8">
            <v>1</v>
          </cell>
        </row>
        <row r="9">
          <cell r="C9" t="str">
            <v>Colombia</v>
          </cell>
          <cell r="D9">
            <v>0</v>
          </cell>
          <cell r="E9">
            <v>1</v>
          </cell>
        </row>
        <row r="10">
          <cell r="C10" t="str">
            <v>Costa Rica</v>
          </cell>
          <cell r="D10">
            <v>0.0416666666666667</v>
          </cell>
          <cell r="E10">
            <v>-1</v>
          </cell>
        </row>
        <row r="11">
          <cell r="C11" t="str">
            <v>Ecuador</v>
          </cell>
          <cell r="D11">
            <v>0</v>
          </cell>
          <cell r="E11">
            <v>1</v>
          </cell>
        </row>
        <row r="12">
          <cell r="C12" t="str">
            <v>El Salvador</v>
          </cell>
          <cell r="D12">
            <v>0.0416666666666667</v>
          </cell>
          <cell r="E12">
            <v>-1</v>
          </cell>
        </row>
        <row r="13">
          <cell r="C13" t="str">
            <v>España</v>
          </cell>
          <cell r="D13">
            <v>0.291666666666667</v>
          </cell>
          <cell r="E13">
            <v>1</v>
          </cell>
        </row>
        <row r="14">
          <cell r="C14" t="str">
            <v>Estados Unidos</v>
          </cell>
          <cell r="D14">
            <v>0.0833333333333333</v>
          </cell>
          <cell r="E14">
            <v>-1</v>
          </cell>
        </row>
        <row r="15">
          <cell r="C15" t="str">
            <v>Guatemala</v>
          </cell>
          <cell r="D15">
            <v>0.0416666666666667</v>
          </cell>
          <cell r="E15">
            <v>-1</v>
          </cell>
        </row>
        <row r="16">
          <cell r="C16" t="str">
            <v>Honduras</v>
          </cell>
          <cell r="D16">
            <v>0.0416666666666667</v>
          </cell>
          <cell r="E16">
            <v>-1</v>
          </cell>
        </row>
        <row r="17">
          <cell r="C17" t="str">
            <v>México</v>
          </cell>
          <cell r="D17">
            <v>0</v>
          </cell>
          <cell r="E17">
            <v>-1</v>
          </cell>
        </row>
        <row r="18">
          <cell r="C18" t="str">
            <v>Nicaragua</v>
          </cell>
          <cell r="D18">
            <v>0.0416666666666667</v>
          </cell>
          <cell r="E18">
            <v>-1</v>
          </cell>
        </row>
        <row r="19">
          <cell r="C19" t="str">
            <v>Panamá</v>
          </cell>
          <cell r="D19">
            <v>0</v>
          </cell>
          <cell r="E19">
            <v>1</v>
          </cell>
        </row>
        <row r="20">
          <cell r="C20" t="str">
            <v>Paraguay</v>
          </cell>
          <cell r="D20">
            <v>0.0833333333333333</v>
          </cell>
          <cell r="E20">
            <v>1</v>
          </cell>
        </row>
        <row r="21">
          <cell r="C21" t="str">
            <v>Perú</v>
          </cell>
          <cell r="D21">
            <v>0</v>
          </cell>
          <cell r="E21">
            <v>1</v>
          </cell>
        </row>
        <row r="22">
          <cell r="C22" t="str">
            <v>República Dominicana</v>
          </cell>
          <cell r="D22">
            <v>0.0416666666666667</v>
          </cell>
          <cell r="E22">
            <v>1</v>
          </cell>
        </row>
        <row r="23">
          <cell r="C23" t="str">
            <v>Uruguay</v>
          </cell>
          <cell r="D23">
            <v>0.0833333333333333</v>
          </cell>
          <cell r="E23">
            <v>1</v>
          </cell>
        </row>
        <row r="24">
          <cell r="C24" t="str">
            <v>Venezuela</v>
          </cell>
          <cell r="D24">
            <v>0.0416666666666667</v>
          </cell>
          <cell r="E24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676.0451736111" refreshedBy="doonstein" recordCount="64">
  <cacheSource type="consolidation">
    <consolidation>
      <pages count="1">
        <page count="2">
          <pageItem name="Item1"/>
          <pageItem name="Item2"/>
        </page>
      </pages>
      <rangeSets count="2">
        <rangeSet i1="0" ref="J3:J63" sheet="Tabla"/>
        <rangeSet i1="1" ref="C3:E63" sheet="Tabla"/>
      </rangeSets>
    </consolidation>
  </cacheSource>
  <cacheFields count="4">
    <cacheField name="Row" numFmtId="0">
      <sharedItems containsBlank="1" count="17">
        <s v="Diego Armando Mandujano"/>
        <m/>
        <s v="Elbromas58"/>
        <s v="Pedro Atencio"/>
        <s v="Chirris 17"/>
        <s v="Fidel"/>
        <s v="Rodry"/>
        <s v="Marco Grimm"/>
        <s v="Franco2205_9"/>
        <s v="Pozoliva"/>
        <s v="Milenio450"/>
        <s v="Cesar Cabrera"/>
        <s v="Homerv"/>
        <s v="Jaimesanchezosm"/>
        <s v="_Pedro Barros_"/>
        <s v="Soteldito 10"/>
        <s v="Optoabraham7"/>
      </sharedItems>
    </cacheField>
    <cacheField name="Column" numFmtId="0">
      <sharedItems containsBlank="1" count="2">
        <s v="Integrantes"/>
        <m/>
      </sharedItems>
    </cacheField>
    <cacheField name="Value" numFmtId="0">
      <sharedItems containsString="0" containsBlank="1" containsNonDate="0" count="1">
        <m/>
      </sharedItems>
    </cacheField>
    <cacheField name="Page 1" numFmtId="0">
      <sharedItems count="1">
        <s v="Item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</r>
  <r>
    <x v="0"/>
    <x v="1"/>
    <x v="0"/>
    <x v="0"/>
  </r>
  <r>
    <x v="1"/>
    <x v="0"/>
    <x v="0"/>
    <x v="0"/>
  </r>
  <r>
    <x v="1"/>
    <x v="1"/>
    <x v="0"/>
    <x v="0"/>
  </r>
  <r>
    <x v="2"/>
    <x v="0"/>
    <x v="0"/>
    <x v="0"/>
  </r>
  <r>
    <x v="2"/>
    <x v="1"/>
    <x v="0"/>
    <x v="0"/>
  </r>
  <r>
    <x v="1"/>
    <x v="0"/>
    <x v="0"/>
    <x v="0"/>
  </r>
  <r>
    <x v="1"/>
    <x v="1"/>
    <x v="0"/>
    <x v="0"/>
  </r>
  <r>
    <x v="3"/>
    <x v="0"/>
    <x v="0"/>
    <x v="0"/>
  </r>
  <r>
    <x v="3"/>
    <x v="1"/>
    <x v="0"/>
    <x v="0"/>
  </r>
  <r>
    <x v="1"/>
    <x v="0"/>
    <x v="0"/>
    <x v="0"/>
  </r>
  <r>
    <x v="1"/>
    <x v="1"/>
    <x v="0"/>
    <x v="0"/>
  </r>
  <r>
    <x v="4"/>
    <x v="0"/>
    <x v="0"/>
    <x v="0"/>
  </r>
  <r>
    <x v="4"/>
    <x v="1"/>
    <x v="0"/>
    <x v="0"/>
  </r>
  <r>
    <x v="1"/>
    <x v="0"/>
    <x v="0"/>
    <x v="0"/>
  </r>
  <r>
    <x v="1"/>
    <x v="1"/>
    <x v="0"/>
    <x v="0"/>
  </r>
  <r>
    <x v="5"/>
    <x v="0"/>
    <x v="0"/>
    <x v="0"/>
  </r>
  <r>
    <x v="5"/>
    <x v="1"/>
    <x v="0"/>
    <x v="0"/>
  </r>
  <r>
    <x v="1"/>
    <x v="0"/>
    <x v="0"/>
    <x v="0"/>
  </r>
  <r>
    <x v="1"/>
    <x v="1"/>
    <x v="0"/>
    <x v="0"/>
  </r>
  <r>
    <x v="6"/>
    <x v="0"/>
    <x v="0"/>
    <x v="0"/>
  </r>
  <r>
    <x v="6"/>
    <x v="1"/>
    <x v="0"/>
    <x v="0"/>
  </r>
  <r>
    <x v="1"/>
    <x v="0"/>
    <x v="0"/>
    <x v="0"/>
  </r>
  <r>
    <x v="1"/>
    <x v="1"/>
    <x v="0"/>
    <x v="0"/>
  </r>
  <r>
    <x v="7"/>
    <x v="0"/>
    <x v="0"/>
    <x v="0"/>
  </r>
  <r>
    <x v="7"/>
    <x v="1"/>
    <x v="0"/>
    <x v="0"/>
  </r>
  <r>
    <x v="1"/>
    <x v="0"/>
    <x v="0"/>
    <x v="0"/>
  </r>
  <r>
    <x v="1"/>
    <x v="1"/>
    <x v="0"/>
    <x v="0"/>
  </r>
  <r>
    <x v="8"/>
    <x v="0"/>
    <x v="0"/>
    <x v="0"/>
  </r>
  <r>
    <x v="8"/>
    <x v="1"/>
    <x v="0"/>
    <x v="0"/>
  </r>
  <r>
    <x v="1"/>
    <x v="0"/>
    <x v="0"/>
    <x v="0"/>
  </r>
  <r>
    <x v="1"/>
    <x v="1"/>
    <x v="0"/>
    <x v="0"/>
  </r>
  <r>
    <x v="9"/>
    <x v="0"/>
    <x v="0"/>
    <x v="0"/>
  </r>
  <r>
    <x v="9"/>
    <x v="1"/>
    <x v="0"/>
    <x v="0"/>
  </r>
  <r>
    <x v="1"/>
    <x v="0"/>
    <x v="0"/>
    <x v="0"/>
  </r>
  <r>
    <x v="1"/>
    <x v="1"/>
    <x v="0"/>
    <x v="0"/>
  </r>
  <r>
    <x v="10"/>
    <x v="0"/>
    <x v="0"/>
    <x v="0"/>
  </r>
  <r>
    <x v="10"/>
    <x v="1"/>
    <x v="0"/>
    <x v="0"/>
  </r>
  <r>
    <x v="1"/>
    <x v="0"/>
    <x v="0"/>
    <x v="0"/>
  </r>
  <r>
    <x v="1"/>
    <x v="1"/>
    <x v="0"/>
    <x v="0"/>
  </r>
  <r>
    <x v="11"/>
    <x v="0"/>
    <x v="0"/>
    <x v="0"/>
  </r>
  <r>
    <x v="11"/>
    <x v="1"/>
    <x v="0"/>
    <x v="0"/>
  </r>
  <r>
    <x v="1"/>
    <x v="0"/>
    <x v="0"/>
    <x v="0"/>
  </r>
  <r>
    <x v="1"/>
    <x v="1"/>
    <x v="0"/>
    <x v="0"/>
  </r>
  <r>
    <x v="12"/>
    <x v="0"/>
    <x v="0"/>
    <x v="0"/>
  </r>
  <r>
    <x v="12"/>
    <x v="1"/>
    <x v="0"/>
    <x v="0"/>
  </r>
  <r>
    <x v="1"/>
    <x v="0"/>
    <x v="0"/>
    <x v="0"/>
  </r>
  <r>
    <x v="1"/>
    <x v="1"/>
    <x v="0"/>
    <x v="0"/>
  </r>
  <r>
    <x v="13"/>
    <x v="0"/>
    <x v="0"/>
    <x v="0"/>
  </r>
  <r>
    <x v="13"/>
    <x v="1"/>
    <x v="0"/>
    <x v="0"/>
  </r>
  <r>
    <x v="1"/>
    <x v="0"/>
    <x v="0"/>
    <x v="0"/>
  </r>
  <r>
    <x v="1"/>
    <x v="1"/>
    <x v="0"/>
    <x v="0"/>
  </r>
  <r>
    <x v="14"/>
    <x v="0"/>
    <x v="0"/>
    <x v="0"/>
  </r>
  <r>
    <x v="14"/>
    <x v="1"/>
    <x v="0"/>
    <x v="0"/>
  </r>
  <r>
    <x v="1"/>
    <x v="0"/>
    <x v="0"/>
    <x v="0"/>
  </r>
  <r>
    <x v="1"/>
    <x v="1"/>
    <x v="0"/>
    <x v="0"/>
  </r>
  <r>
    <x v="15"/>
    <x v="0"/>
    <x v="0"/>
    <x v="0"/>
  </r>
  <r>
    <x v="15"/>
    <x v="1"/>
    <x v="0"/>
    <x v="0"/>
  </r>
  <r>
    <x v="1"/>
    <x v="0"/>
    <x v="0"/>
    <x v="0"/>
  </r>
  <r>
    <x v="1"/>
    <x v="1"/>
    <x v="0"/>
    <x v="0"/>
  </r>
  <r>
    <x v="16"/>
    <x v="0"/>
    <x v="0"/>
    <x v="0"/>
  </r>
  <r>
    <x v="16"/>
    <x v="1"/>
    <x v="0"/>
    <x v="0"/>
  </r>
  <r>
    <x v="1"/>
    <x v="0"/>
    <x v="0"/>
    <x v="0"/>
  </r>
  <r>
    <x v="1"/>
    <x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21" firstHeaderRow="1" firstDataRow="1" firstDataCol="1" rowPageCount="1" colPageCount="1"/>
  <pivotFields count="4">
    <pivotField axis="axisRow" compact="0" showAll="0">
      <items count="18">
        <item x="14"/>
        <item x="11"/>
        <item x="4"/>
        <item x="0"/>
        <item x="2"/>
        <item x="5"/>
        <item x="8"/>
        <item x="12"/>
        <item x="13"/>
        <item x="7"/>
        <item x="10"/>
        <item x="16"/>
        <item x="3"/>
        <item x="9"/>
        <item x="6"/>
        <item x="15"/>
        <item x="1"/>
        <item t="default"/>
      </items>
    </pivotField>
    <pivotField compact="0" showAll="0">
      <items count="3">
        <item x="0"/>
        <item x="1"/>
        <item t="default"/>
      </items>
    </pivotField>
    <pivotField dataField="1" compact="0" sortType="ascending" showAll="0">
      <items count="2">
        <item x="0"/>
        <item t="default"/>
      </items>
    </pivotField>
    <pivotField axis="axisPage" compact="0" multipleItemSelectionAllowed="1" showAll="0">
      <items count="2">
        <item x="0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3"/>
  </pageFields>
  <dataFields count="1">
    <dataField name="Count of Value" fld="2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A45"/>
  <sheetViews>
    <sheetView showGridLines="0" workbookViewId="0">
      <selection activeCell="K16" sqref="K16"/>
    </sheetView>
  </sheetViews>
  <sheetFormatPr defaultColWidth="11" defaultRowHeight="15.75"/>
  <cols>
    <col min="1" max="1" width="2.87333333333333" customWidth="1"/>
    <col min="2" max="2" width="8.12666666666667" customWidth="1"/>
    <col min="3" max="3" width="5.62666666666667" customWidth="1"/>
    <col min="4" max="4" width="13.6266666666667" customWidth="1"/>
    <col min="5" max="5" width="5.12666666666667" customWidth="1"/>
    <col min="6" max="6" width="4.12666666666667" customWidth="1"/>
    <col min="7" max="7" width="1.62666666666667" customWidth="1"/>
    <col min="8" max="8" width="4.12666666666667" customWidth="1"/>
    <col min="9" max="9" width="5.12666666666667" customWidth="1"/>
    <col min="10" max="10" width="13.6266666666667" customWidth="1"/>
    <col min="11" max="11" width="24.6266666666667" customWidth="1"/>
    <col min="12" max="12" width="12.1266666666667" customWidth="1"/>
    <col min="13" max="20" width="5.12666666666667" customWidth="1"/>
    <col min="21" max="21" width="5.12666666666667" style="94" customWidth="1"/>
    <col min="22" max="27" width="11" customWidth="1"/>
    <col min="28" max="29" width="11" style="183" customWidth="1"/>
    <col min="30" max="30" width="11" style="183"/>
    <col min="31" max="31" width="12.5" style="183" customWidth="1"/>
    <col min="32" max="32" width="4.75333333333333" style="183" customWidth="1"/>
    <col min="33" max="37" width="11" style="183"/>
    <col min="38" max="38" width="12.5" style="183" customWidth="1"/>
    <col min="39" max="39" width="11" style="183"/>
    <col min="40" max="40" width="4.37333333333333" style="183" customWidth="1"/>
    <col min="41" max="51" width="11" style="183"/>
    <col min="52" max="52" width="8" style="183" customWidth="1"/>
    <col min="53" max="53" width="5" style="184" customWidth="1"/>
    <col min="54" max="56" width="11" style="183"/>
    <col min="60" max="66" width="11" style="105"/>
    <col min="71" max="73" width="11" style="105"/>
  </cols>
  <sheetData>
    <row r="1" ht="35.25" customHeight="1" spans="29:53"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BA1" s="187"/>
    </row>
    <row r="2" spans="2:43">
      <c r="B2" s="153"/>
      <c r="J2" s="185"/>
      <c r="K2" s="185"/>
      <c r="L2" s="185"/>
      <c r="M2" s="1"/>
      <c r="N2" s="1"/>
      <c r="O2" s="1"/>
      <c r="P2" s="1"/>
      <c r="Q2" s="1"/>
      <c r="R2" s="1"/>
      <c r="S2" s="1"/>
      <c r="T2" s="1"/>
      <c r="U2" s="1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</row>
    <row r="3" spans="10:43">
      <c r="J3" s="185"/>
      <c r="K3" s="185"/>
      <c r="L3" s="185"/>
      <c r="M3" s="1"/>
      <c r="N3" s="1"/>
      <c r="O3" s="1"/>
      <c r="P3" s="1"/>
      <c r="Q3" s="1"/>
      <c r="R3" s="1"/>
      <c r="S3" s="1"/>
      <c r="T3" s="1"/>
      <c r="U3" s="1"/>
      <c r="AC3" s="77"/>
      <c r="AD3" s="77" t="s">
        <v>0</v>
      </c>
      <c r="AE3" s="77" t="s">
        <v>1</v>
      </c>
      <c r="AF3" s="77" t="s">
        <v>2</v>
      </c>
      <c r="AG3" s="77" t="s">
        <v>3</v>
      </c>
      <c r="AH3" s="77" t="s">
        <v>4</v>
      </c>
      <c r="AI3" s="77" t="s">
        <v>5</v>
      </c>
      <c r="AJ3" s="77" t="s">
        <v>6</v>
      </c>
      <c r="AK3" s="77" t="s">
        <v>7</v>
      </c>
      <c r="AL3" s="151" t="s">
        <v>8</v>
      </c>
      <c r="AM3" s="77"/>
      <c r="AN3" s="77"/>
      <c r="AO3" s="77"/>
      <c r="AP3" s="77"/>
      <c r="AQ3" s="77"/>
    </row>
    <row r="4" spans="10:43">
      <c r="J4" s="185"/>
      <c r="K4" s="185"/>
      <c r="L4" s="185"/>
      <c r="M4" s="1"/>
      <c r="N4" s="1"/>
      <c r="O4" s="1"/>
      <c r="P4" s="1"/>
      <c r="Q4" s="1"/>
      <c r="R4" s="1"/>
      <c r="S4" s="1"/>
      <c r="T4" s="1"/>
      <c r="U4" s="1"/>
      <c r="AC4" s="77"/>
      <c r="AD4" s="77" t="e">
        <f>RANK(AL4,$AL$4:$AL$7)</f>
        <v>#REF!</v>
      </c>
      <c r="AE4" s="77" t="s">
        <v>9</v>
      </c>
      <c r="AF4" s="96" t="e">
        <f>IF(AND(#REF!&gt;#REF!,#REF!&lt;&gt;"",#REF!&lt;&gt;""),1,0)+IF(AND(#REF!&gt;#REF!,#REF!&lt;&gt;"",#REF!&lt;&gt;""),1,0)+IF(AND(#REF!&gt;#REF!,#REF!&lt;&gt;"",#REF!&lt;&gt;""),1,0)</f>
        <v>#REF!</v>
      </c>
      <c r="AG4" s="96" t="e">
        <f>IF(AND(#REF!=#REF!,#REF!&lt;&gt;"",#REF!&lt;&gt;""),1,0)+IF(AND(#REF!=#REF!,#REF!&lt;&gt;"",#REF!&lt;&gt;""),1,0)+IF(AND(#REF!=#REF!,#REF!&lt;&gt;"",#REF!&lt;&gt;""),1,0)</f>
        <v>#REF!</v>
      </c>
      <c r="AH4" s="96" t="e">
        <f>IF(AND(#REF!&lt;#REF!,#REF!&lt;&gt;"",#REF!&lt;&gt;""),1,0)+IF(AND(#REF!&lt;#REF!,#REF!&lt;&gt;"",#REF!&lt;&gt;""),1,0)+IF(AND(#REF!&lt;#REF!,#REF!&lt;&gt;"",#REF!&lt;&gt;""),1,0)</f>
        <v>#REF!</v>
      </c>
      <c r="AI4" s="96" t="e">
        <f>#REF!+#REF!+#REF!</f>
        <v>#REF!</v>
      </c>
      <c r="AJ4" s="96" t="e">
        <f>#REF!+#REF!+#REF!</f>
        <v>#REF!</v>
      </c>
      <c r="AK4" s="96" t="e">
        <f>AF4*3+AG4</f>
        <v>#REF!</v>
      </c>
      <c r="AL4" s="152" t="e">
        <f>+AK4*100000+AI4-AJ4+AI4/10+4/100000000</f>
        <v>#REF!</v>
      </c>
      <c r="AM4" s="77" t="str">
        <f>IFERROR(VLOOKUP(AE4,$AE$13:$AG$45,3,FALSE),VLOOKUP("imz",$AE$13:$AG$45,3,FALSE))</f>
        <v>A!$AB$38</v>
      </c>
      <c r="AN4" s="77"/>
      <c r="AO4" s="77"/>
      <c r="AP4" s="77"/>
      <c r="AQ4" s="77"/>
    </row>
    <row r="5" spans="10:43">
      <c r="J5" s="185"/>
      <c r="K5" s="185"/>
      <c r="L5" s="185"/>
      <c r="M5" s="1"/>
      <c r="N5" s="1"/>
      <c r="O5" s="1"/>
      <c r="P5" s="1"/>
      <c r="Q5" s="1"/>
      <c r="R5" s="1"/>
      <c r="S5" s="1"/>
      <c r="T5" s="1"/>
      <c r="U5" s="1"/>
      <c r="AC5" s="77"/>
      <c r="AD5" s="77" t="e">
        <f>RANK(AL5,$AL$4:$AL$7)</f>
        <v>#REF!</v>
      </c>
      <c r="AE5" s="77" t="s">
        <v>10</v>
      </c>
      <c r="AF5" s="96" t="e">
        <f>IF(AND(#REF!&gt;#REF!,#REF!&lt;&gt;"",#REF!&lt;&gt;""),1,0)+IF(AND(#REF!&gt;#REF!,#REF!&lt;&gt;"",#REF!&lt;&gt;""),1,0)+IF(AND(#REF!&gt;#REF!,#REF!&lt;&gt;"",#REF!&lt;&gt;""),1,0)</f>
        <v>#REF!</v>
      </c>
      <c r="AG5" s="96" t="e">
        <f>IF(AND(#REF!=#REF!,#REF!&lt;&gt;"",#REF!&lt;&gt;""),1,0)+IF(AND(#REF!=#REF!,#REF!&lt;&gt;"",#REF!&lt;&gt;""),1,0)+IF(AND(#REF!=#REF!,#REF!&lt;&gt;"",#REF!&lt;&gt;""),1,0)</f>
        <v>#REF!</v>
      </c>
      <c r="AH5" s="96" t="e">
        <f>IF(AND(#REF!&lt;#REF!,#REF!&lt;&gt;"",#REF!&lt;&gt;""),1,0)+IF(AND(#REF!&lt;#REF!,#REF!&lt;&gt;"",#REF!&lt;&gt;""),1,0)+IF(AND(#REF!&lt;#REF!,#REF!&lt;&gt;"",#REF!&lt;&gt;""),1,0)</f>
        <v>#REF!</v>
      </c>
      <c r="AI5" s="96" t="e">
        <f>#REF!+#REF!+#REF!</f>
        <v>#REF!</v>
      </c>
      <c r="AJ5" s="96" t="e">
        <f>#REF!+#REF!+#REF!</f>
        <v>#REF!</v>
      </c>
      <c r="AK5" s="96" t="e">
        <f>AF5*3+AG5</f>
        <v>#REF!</v>
      </c>
      <c r="AL5" s="152" t="e">
        <f>+AK5*100000+AI5-AJ5+AI5/10+3/100000000</f>
        <v>#REF!</v>
      </c>
      <c r="AM5" s="77" t="str">
        <f>IFERROR(VLOOKUP(AE5,$AE$13:$AG$45,3,FALSE),VLOOKUP("imz",$AE$13:$AG$45,3,FALSE))</f>
        <v>A!$AB$14</v>
      </c>
      <c r="AN5" s="77"/>
      <c r="AO5" s="77"/>
      <c r="AP5" s="77"/>
      <c r="AQ5" s="77"/>
    </row>
    <row r="6" spans="10:43">
      <c r="J6" s="185"/>
      <c r="K6" s="185"/>
      <c r="L6" s="185"/>
      <c r="M6" s="1"/>
      <c r="N6" s="1"/>
      <c r="O6" s="1"/>
      <c r="P6" s="1"/>
      <c r="Q6" s="1"/>
      <c r="R6" s="1"/>
      <c r="S6" s="1"/>
      <c r="T6" s="1"/>
      <c r="U6" s="1"/>
      <c r="AC6" s="77"/>
      <c r="AD6" s="77" t="e">
        <f>RANK(AL6,$AL$4:$AL$7)</f>
        <v>#REF!</v>
      </c>
      <c r="AE6" s="77" t="s">
        <v>11</v>
      </c>
      <c r="AF6" s="96" t="e">
        <f>IF(AND(#REF!&gt;#REF!,#REF!&lt;&gt;"",#REF!&lt;&gt;""),1,0)+IF(AND(#REF!&gt;#REF!,#REF!&lt;&gt;"",#REF!&lt;&gt;""),1,0)+IF(AND(#REF!&gt;#REF!,#REF!&lt;&gt;"",#REF!&lt;&gt;""),1,0)</f>
        <v>#REF!</v>
      </c>
      <c r="AG6" s="96" t="e">
        <f>IF(AND(#REF!=#REF!,#REF!&lt;&gt;"",#REF!&lt;&gt;""),1,0)+IF(AND(#REF!=#REF!,#REF!&lt;&gt;"",#REF!&lt;&gt;""),1,0)+IF(AND(#REF!=#REF!,#REF!&lt;&gt;"",#REF!&lt;&gt;""),1,0)</f>
        <v>#REF!</v>
      </c>
      <c r="AH6" s="96" t="e">
        <f>IF(AND(#REF!&lt;#REF!,#REF!&lt;&gt;"",#REF!&lt;&gt;""),1,0)+IF(AND(#REF!&lt;#REF!,#REF!&lt;&gt;"",#REF!&lt;&gt;""),1,0)+IF(AND(#REF!&lt;#REF!,#REF!&lt;&gt;"",#REF!&lt;&gt;""),1,0)</f>
        <v>#REF!</v>
      </c>
      <c r="AI6" s="96" t="e">
        <f>#REF!+#REF!+#REF!</f>
        <v>#REF!</v>
      </c>
      <c r="AJ6" s="96" t="e">
        <f>#REF!+#REF!+#REF!</f>
        <v>#REF!</v>
      </c>
      <c r="AK6" s="96" t="e">
        <f>AF6*3+AG6</f>
        <v>#REF!</v>
      </c>
      <c r="AL6" s="152" t="e">
        <f>+AK6*100000+AI6-AJ6+AI6/10+2/100000000</f>
        <v>#REF!</v>
      </c>
      <c r="AM6" s="77" t="str">
        <f>IFERROR(VLOOKUP(AE6,$AE$13:$AG$45,3,FALSE),VLOOKUP("imz",$AE$13:$AG$45,3,FALSE))</f>
        <v>A!$AB$24</v>
      </c>
      <c r="AN6" s="77"/>
      <c r="AO6" s="77"/>
      <c r="AP6" s="77"/>
      <c r="AQ6" s="77"/>
    </row>
    <row r="7" ht="18.75" customHeight="1" spans="10:43">
      <c r="J7" s="185"/>
      <c r="K7" s="185"/>
      <c r="L7" s="185"/>
      <c r="M7" s="186"/>
      <c r="N7" s="186"/>
      <c r="O7" s="186"/>
      <c r="P7" s="186"/>
      <c r="Q7" s="186"/>
      <c r="R7" s="186"/>
      <c r="S7" s="186"/>
      <c r="T7" s="1"/>
      <c r="U7" s="1"/>
      <c r="AC7" s="77"/>
      <c r="AD7" s="77" t="e">
        <f>RANK(AL7,$AL$4:$AL$7)</f>
        <v>#REF!</v>
      </c>
      <c r="AE7" s="77" t="s">
        <v>12</v>
      </c>
      <c r="AF7" s="96" t="e">
        <f>IF(AND(#REF!&gt;#REF!,#REF!&lt;&gt;"",#REF!&lt;&gt;""),1,0)+IF(AND(#REF!&gt;#REF!,#REF!&lt;&gt;"",#REF!&lt;&gt;""),1,0)+IF(AND(#REF!&gt;#REF!,#REF!&lt;&gt;"",#REF!&lt;&gt;""),1,0)</f>
        <v>#REF!</v>
      </c>
      <c r="AG7" s="96" t="e">
        <f>IF(AND(#REF!=#REF!,#REF!&lt;&gt;"",#REF!&lt;&gt;""),1,0)+IF(AND(#REF!=#REF!,#REF!&lt;&gt;"",#REF!&lt;&gt;""),1,0)+IF(AND(#REF!=#REF!,#REF!&lt;&gt;"",#REF!&lt;&gt;""),1,0)</f>
        <v>#REF!</v>
      </c>
      <c r="AH7" s="96" t="e">
        <f>IF(AND(#REF!&lt;#REF!,#REF!&lt;&gt;"",#REF!&lt;&gt;""),1,0)+IF(AND(#REF!&lt;#REF!,#REF!&lt;&gt;"",#REF!&lt;&gt;""),1,0)+IF(AND(#REF!&lt;#REF!,#REF!&lt;&gt;"",#REF!&lt;&gt;""),1,0)</f>
        <v>#REF!</v>
      </c>
      <c r="AI7" s="96" t="e">
        <f>#REF!+#REF!+#REF!</f>
        <v>#REF!</v>
      </c>
      <c r="AJ7" s="96" t="e">
        <f>#REF!+#REF!+#REF!</f>
        <v>#REF!</v>
      </c>
      <c r="AK7" s="96" t="e">
        <f>AF7*3+AG7</f>
        <v>#REF!</v>
      </c>
      <c r="AL7" s="152" t="e">
        <f>+AK7*100000+AI7-AJ7+AI7/10+1/100000000</f>
        <v>#REF!</v>
      </c>
      <c r="AM7" s="77" t="str">
        <f>IFERROR(VLOOKUP(AE7,$AE$13:$AG$45,3,FALSE),VLOOKUP("imz",$AE$13:$AG$45,3,FALSE))</f>
        <v>A!$AB$44</v>
      </c>
      <c r="AN7" s="77"/>
      <c r="AO7" s="77"/>
      <c r="AP7" s="77"/>
      <c r="AQ7" s="77"/>
    </row>
    <row r="8" spans="10:43">
      <c r="J8" s="185"/>
      <c r="K8" s="185"/>
      <c r="L8" s="185"/>
      <c r="M8" s="1"/>
      <c r="N8" s="1"/>
      <c r="O8" s="1"/>
      <c r="P8" s="1"/>
      <c r="Q8" s="1"/>
      <c r="R8" s="1"/>
      <c r="S8" s="1"/>
      <c r="T8" s="1"/>
      <c r="U8" s="1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</row>
    <row r="9" spans="10:43">
      <c r="J9" s="185"/>
      <c r="K9" s="185"/>
      <c r="L9" s="185"/>
      <c r="M9" s="1"/>
      <c r="N9" s="1"/>
      <c r="O9" s="1"/>
      <c r="P9" s="1"/>
      <c r="Q9" s="1"/>
      <c r="R9" s="1"/>
      <c r="S9" s="1"/>
      <c r="T9" s="1"/>
      <c r="U9" s="1"/>
      <c r="V9" s="93"/>
      <c r="AC9" s="77"/>
      <c r="AD9" s="77"/>
      <c r="AE9" s="77" t="e">
        <f>+IF(AND(COUNTA(#REF!,#REF!,#REF!,#REF!,#REF!,#REF!,#REF!,#REF!,#REF!,#REF!,#REF!,#REF!)=12,#REF!=""),#REF!,IF(AND(COUNTA(#REF!,#REF!,#REF!,#REF!,#REF!,#REF!,#REF!,#REF!,#REF!,#REF!,#REF!,#REF!)=12,#REF!&lt;&gt;""),#REF!,""))</f>
        <v>#REF!</v>
      </c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</row>
    <row r="10" spans="10:43">
      <c r="J10" s="185"/>
      <c r="K10" s="185"/>
      <c r="L10" s="185"/>
      <c r="M10" s="1"/>
      <c r="N10" s="1"/>
      <c r="O10" s="1"/>
      <c r="P10" s="1"/>
      <c r="Q10" s="1"/>
      <c r="R10" s="1"/>
      <c r="S10" s="1"/>
      <c r="T10" s="1"/>
      <c r="U10" s="1"/>
      <c r="AC10" s="77"/>
      <c r="AD10" s="77"/>
      <c r="AE10" s="77" t="e">
        <f>+IF(AND(COUNTA(#REF!,#REF!,#REF!,#REF!,#REF!,#REF!,#REF!,#REF!,#REF!,#REF!,#REF!,#REF!)=12,#REF!=""),#REF!,IF(AND(COUNTA(#REF!,#REF!,#REF!,#REF!,#REF!,#REF!,#REF!,#REF!,#REF!,#REF!,#REF!,#REF!)=12,#REF!&lt;&gt;""),#REF!,""))</f>
        <v>#REF!</v>
      </c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</row>
    <row r="11" spans="10:43">
      <c r="J11" s="185"/>
      <c r="K11" s="185"/>
      <c r="L11" s="185"/>
      <c r="M11" s="1"/>
      <c r="N11" s="1"/>
      <c r="O11" s="1"/>
      <c r="P11" s="1"/>
      <c r="Q11" s="1"/>
      <c r="R11" s="1"/>
      <c r="S11" s="1"/>
      <c r="T11" s="1"/>
      <c r="U11" s="1"/>
      <c r="AC11" s="77"/>
      <c r="AD11" s="77"/>
      <c r="AE11" s="77"/>
      <c r="AF11" s="97"/>
      <c r="AG11" s="100"/>
      <c r="AH11" s="77"/>
      <c r="AI11" s="77"/>
      <c r="AJ11" s="77"/>
      <c r="AK11" s="77"/>
      <c r="AL11" s="77"/>
      <c r="AM11" s="77"/>
      <c r="AN11" s="77"/>
      <c r="AO11" s="77"/>
      <c r="AP11" s="77"/>
      <c r="AQ11" s="77"/>
    </row>
    <row r="12" spans="10:43">
      <c r="J12" s="185"/>
      <c r="K12" s="185"/>
      <c r="L12" s="185"/>
      <c r="M12" s="1"/>
      <c r="N12" s="1"/>
      <c r="O12" s="1"/>
      <c r="P12" s="1"/>
      <c r="Q12" s="1"/>
      <c r="R12" s="1"/>
      <c r="S12" s="1"/>
      <c r="T12" s="1"/>
      <c r="U12" s="1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</row>
    <row r="13" ht="18.75" customHeight="1" spans="10:43">
      <c r="J13" s="185"/>
      <c r="K13" s="185"/>
      <c r="L13" s="185"/>
      <c r="M13" s="1"/>
      <c r="N13" s="1"/>
      <c r="O13" s="1"/>
      <c r="P13" s="1"/>
      <c r="Q13" s="1"/>
      <c r="R13" s="1"/>
      <c r="S13" s="1"/>
      <c r="T13" s="1"/>
      <c r="U13" s="1"/>
      <c r="AC13" s="77"/>
      <c r="AD13" s="77"/>
      <c r="AE13" s="98" t="s">
        <v>13</v>
      </c>
      <c r="AF13" s="77"/>
      <c r="AG13" s="77" t="str">
        <f>"A!$AB$"&amp;ROW()</f>
        <v>A!$AB$13</v>
      </c>
      <c r="AH13" s="77"/>
      <c r="AI13" s="77"/>
      <c r="AJ13" s="77"/>
      <c r="AK13" s="77"/>
      <c r="AL13" s="77"/>
      <c r="AM13" s="77"/>
      <c r="AN13" s="77"/>
      <c r="AO13" s="77"/>
      <c r="AP13" s="77"/>
      <c r="AQ13" s="77"/>
    </row>
    <row r="14" ht="18.75" customHeight="1" spans="10:43">
      <c r="J14" s="185"/>
      <c r="K14" s="185"/>
      <c r="L14" s="185"/>
      <c r="M14" s="1"/>
      <c r="N14" s="1"/>
      <c r="O14" s="1"/>
      <c r="P14" s="1"/>
      <c r="Q14" s="1"/>
      <c r="R14" s="1"/>
      <c r="S14" s="1"/>
      <c r="T14" s="1"/>
      <c r="U14" s="1"/>
      <c r="AC14" s="77"/>
      <c r="AD14" s="77"/>
      <c r="AE14" s="98" t="s">
        <v>10</v>
      </c>
      <c r="AF14" s="77"/>
      <c r="AG14" s="77" t="str">
        <f>"A!$AB$"&amp;ROW()</f>
        <v>A!$AB$14</v>
      </c>
      <c r="AH14" s="77"/>
      <c r="AI14" s="77"/>
      <c r="AJ14" s="77"/>
      <c r="AK14" s="77"/>
      <c r="AL14" s="77"/>
      <c r="AM14" s="77"/>
      <c r="AN14" s="77"/>
      <c r="AO14" s="77"/>
      <c r="AP14" s="77"/>
      <c r="AQ14" s="77"/>
    </row>
    <row r="15" ht="18.75" customHeight="1" spans="10:43">
      <c r="J15" s="185"/>
      <c r="K15" s="185"/>
      <c r="L15" s="185"/>
      <c r="M15" s="1"/>
      <c r="N15" s="1"/>
      <c r="O15" s="1"/>
      <c r="P15" s="1"/>
      <c r="Q15" s="1"/>
      <c r="R15" s="1"/>
      <c r="S15" s="1"/>
      <c r="T15" s="1"/>
      <c r="U15" s="1"/>
      <c r="AC15" s="77"/>
      <c r="AD15" s="77"/>
      <c r="AE15" s="98" t="s">
        <v>14</v>
      </c>
      <c r="AF15" s="77"/>
      <c r="AG15" s="77" t="str">
        <f t="shared" ref="AG15:AG25" si="0">"A!$AB$"&amp;ROW()</f>
        <v>A!$AB$15</v>
      </c>
      <c r="AH15" s="77"/>
      <c r="AI15" s="77"/>
      <c r="AJ15" s="77"/>
      <c r="AK15" s="77"/>
      <c r="AL15" s="77"/>
      <c r="AM15" s="77"/>
      <c r="AN15" s="77"/>
      <c r="AO15" s="77"/>
      <c r="AP15" s="77"/>
      <c r="AQ15" s="77"/>
    </row>
    <row r="16" ht="18.75" customHeight="1" spans="10:43">
      <c r="J16" s="185"/>
      <c r="K16" s="185"/>
      <c r="L16" s="185"/>
      <c r="M16" s="1"/>
      <c r="N16" s="1"/>
      <c r="O16" s="1"/>
      <c r="P16" s="1"/>
      <c r="Q16" s="1"/>
      <c r="R16" s="1"/>
      <c r="S16" s="1"/>
      <c r="T16" s="1"/>
      <c r="U16" s="1"/>
      <c r="AC16" s="77"/>
      <c r="AD16" s="77"/>
      <c r="AE16" s="98" t="s">
        <v>15</v>
      </c>
      <c r="AF16" s="77"/>
      <c r="AG16" s="77" t="str">
        <f t="shared" si="0"/>
        <v>A!$AB$16</v>
      </c>
      <c r="AH16" s="77"/>
      <c r="AI16" s="77"/>
      <c r="AJ16" s="77"/>
      <c r="AK16" s="77"/>
      <c r="AL16" s="77"/>
      <c r="AM16" s="77"/>
      <c r="AN16" s="77"/>
      <c r="AO16" s="77"/>
      <c r="AP16" s="77"/>
      <c r="AQ16" s="77"/>
    </row>
    <row r="17" ht="18.75" customHeight="1" spans="10:43">
      <c r="J17" s="185"/>
      <c r="K17" s="185"/>
      <c r="L17" s="185"/>
      <c r="M17" s="1"/>
      <c r="N17" s="1"/>
      <c r="O17" s="1"/>
      <c r="P17" s="1"/>
      <c r="Q17" s="1"/>
      <c r="R17" s="1"/>
      <c r="S17" s="1"/>
      <c r="T17" s="1"/>
      <c r="U17" s="1"/>
      <c r="AC17" s="77"/>
      <c r="AD17" s="77"/>
      <c r="AE17" s="98" t="s">
        <v>16</v>
      </c>
      <c r="AF17" s="77"/>
      <c r="AG17" s="77" t="str">
        <f t="shared" si="0"/>
        <v>A!$AB$17</v>
      </c>
      <c r="AH17" s="77"/>
      <c r="AI17" s="77"/>
      <c r="AJ17" s="77"/>
      <c r="AK17" s="77"/>
      <c r="AL17" s="77"/>
      <c r="AM17" s="77"/>
      <c r="AN17" s="77"/>
      <c r="AO17" s="77"/>
      <c r="AP17" s="77"/>
      <c r="AQ17" s="77"/>
    </row>
    <row r="18" ht="18.75" customHeight="1" spans="10:43">
      <c r="J18" s="185"/>
      <c r="K18" s="185"/>
      <c r="L18" s="185"/>
      <c r="M18" s="1"/>
      <c r="N18" s="1"/>
      <c r="O18" s="1"/>
      <c r="P18" s="1"/>
      <c r="Q18" s="1"/>
      <c r="R18" s="1"/>
      <c r="S18" s="1"/>
      <c r="T18" s="1"/>
      <c r="U18" s="1"/>
      <c r="AC18" s="77"/>
      <c r="AD18" s="77"/>
      <c r="AE18" s="98" t="s">
        <v>17</v>
      </c>
      <c r="AF18" s="77"/>
      <c r="AG18" s="77" t="str">
        <f t="shared" si="0"/>
        <v>A!$AB$18</v>
      </c>
      <c r="AH18" s="77"/>
      <c r="AI18" s="77"/>
      <c r="AJ18" s="77"/>
      <c r="AK18" s="77"/>
      <c r="AL18" s="77"/>
      <c r="AM18" s="77"/>
      <c r="AN18" s="77"/>
      <c r="AO18" s="77"/>
      <c r="AP18" s="77"/>
      <c r="AQ18" s="77"/>
    </row>
    <row r="19" ht="18.75" customHeight="1" spans="10:43">
      <c r="J19" s="185"/>
      <c r="K19" s="185"/>
      <c r="L19" s="185"/>
      <c r="M19" s="1"/>
      <c r="N19" s="1"/>
      <c r="O19" s="1"/>
      <c r="P19" s="1"/>
      <c r="Q19" s="1"/>
      <c r="R19" s="1"/>
      <c r="S19" s="1"/>
      <c r="T19" s="1"/>
      <c r="U19" s="1"/>
      <c r="AC19" s="77"/>
      <c r="AD19" s="77"/>
      <c r="AE19" s="98" t="s">
        <v>18</v>
      </c>
      <c r="AF19" s="77"/>
      <c r="AG19" s="77" t="str">
        <f t="shared" si="0"/>
        <v>A!$AB$19</v>
      </c>
      <c r="AH19" s="77"/>
      <c r="AI19" s="77"/>
      <c r="AJ19" s="77"/>
      <c r="AK19" s="77"/>
      <c r="AL19" s="77"/>
      <c r="AM19" s="77"/>
      <c r="AN19" s="77"/>
      <c r="AO19" s="77"/>
      <c r="AP19" s="77"/>
      <c r="AQ19" s="77"/>
    </row>
    <row r="20" ht="18.75" customHeight="1" spans="10:43">
      <c r="J20" s="185"/>
      <c r="K20" s="185"/>
      <c r="L20" s="185"/>
      <c r="M20" s="1"/>
      <c r="N20" s="1"/>
      <c r="O20" s="1"/>
      <c r="P20" s="1"/>
      <c r="Q20" s="1"/>
      <c r="R20" s="1"/>
      <c r="S20" s="1"/>
      <c r="T20" s="1"/>
      <c r="U20" s="1"/>
      <c r="AC20" s="77"/>
      <c r="AD20" s="77"/>
      <c r="AE20" s="98" t="s">
        <v>19</v>
      </c>
      <c r="AF20" s="77"/>
      <c r="AG20" s="77" t="str">
        <f t="shared" si="0"/>
        <v>A!$AB$20</v>
      </c>
      <c r="AH20" s="77"/>
      <c r="AI20" s="77"/>
      <c r="AJ20" s="77"/>
      <c r="AK20" s="77"/>
      <c r="AL20" s="77"/>
      <c r="AM20" s="77"/>
      <c r="AN20" s="77"/>
      <c r="AO20" s="77"/>
      <c r="AP20" s="77"/>
      <c r="AQ20" s="77"/>
    </row>
    <row r="21" ht="18.75" customHeight="1" spans="21:43">
      <c r="U21"/>
      <c r="AC21" s="77"/>
      <c r="AD21" s="77"/>
      <c r="AE21" s="98" t="s">
        <v>20</v>
      </c>
      <c r="AF21" s="77"/>
      <c r="AG21" s="77" t="str">
        <f t="shared" si="0"/>
        <v>A!$AB$21</v>
      </c>
      <c r="AH21" s="77"/>
      <c r="AI21" s="77"/>
      <c r="AJ21" s="77"/>
      <c r="AK21" s="77"/>
      <c r="AL21" s="77"/>
      <c r="AM21" s="77"/>
      <c r="AN21" s="77"/>
      <c r="AO21" s="77"/>
      <c r="AP21" s="77"/>
      <c r="AQ21" s="77"/>
    </row>
    <row r="22" ht="18.75" customHeight="1" spans="21:43">
      <c r="U22"/>
      <c r="AC22" s="77"/>
      <c r="AD22" s="77"/>
      <c r="AE22" s="98" t="s">
        <v>21</v>
      </c>
      <c r="AF22" s="77"/>
      <c r="AG22" s="77" t="str">
        <f t="shared" si="0"/>
        <v>A!$AB$22</v>
      </c>
      <c r="AH22" s="77"/>
      <c r="AI22" s="77"/>
      <c r="AJ22" s="77"/>
      <c r="AK22" s="77"/>
      <c r="AL22" s="77"/>
      <c r="AM22" s="77"/>
      <c r="AN22" s="77"/>
      <c r="AO22" s="77"/>
      <c r="AP22" s="77"/>
      <c r="AQ22" s="77"/>
    </row>
    <row r="23" ht="18.75" customHeight="1" spans="29:43">
      <c r="AC23" s="77"/>
      <c r="AD23" s="77"/>
      <c r="AE23" s="98" t="s">
        <v>22</v>
      </c>
      <c r="AF23" s="77"/>
      <c r="AG23" s="77" t="str">
        <f t="shared" si="0"/>
        <v>A!$AB$23</v>
      </c>
      <c r="AH23" s="77"/>
      <c r="AI23" s="77"/>
      <c r="AJ23" s="77"/>
      <c r="AK23" s="77"/>
      <c r="AL23" s="77"/>
      <c r="AM23" s="77"/>
      <c r="AN23" s="77"/>
      <c r="AO23" s="77"/>
      <c r="AP23" s="77"/>
      <c r="AQ23" s="77"/>
    </row>
    <row r="24" ht="18.75" customHeight="1" spans="29:43">
      <c r="AC24" s="77"/>
      <c r="AD24" s="77"/>
      <c r="AE24" s="98" t="s">
        <v>11</v>
      </c>
      <c r="AF24" s="77"/>
      <c r="AG24" s="77" t="str">
        <f t="shared" si="0"/>
        <v>A!$AB$24</v>
      </c>
      <c r="AH24" s="77"/>
      <c r="AI24" s="77"/>
      <c r="AJ24" s="77"/>
      <c r="AK24" s="77"/>
      <c r="AL24" s="77"/>
      <c r="AM24" s="77"/>
      <c r="AN24" s="77"/>
      <c r="AO24" s="77"/>
      <c r="AP24" s="77"/>
      <c r="AQ24" s="77"/>
    </row>
    <row r="25" ht="18.75" customHeight="1" spans="29:43">
      <c r="AC25" s="77"/>
      <c r="AD25" s="77"/>
      <c r="AE25" s="98" t="s">
        <v>23</v>
      </c>
      <c r="AF25" s="77"/>
      <c r="AG25" s="77" t="str">
        <f t="shared" si="0"/>
        <v>A!$AB$25</v>
      </c>
      <c r="AH25" s="77"/>
      <c r="AI25" s="77"/>
      <c r="AJ25" s="77"/>
      <c r="AK25" s="77"/>
      <c r="AL25" s="77"/>
      <c r="AM25" s="77"/>
      <c r="AN25" s="77"/>
      <c r="AO25" s="77"/>
      <c r="AP25" s="77"/>
      <c r="AQ25" s="77"/>
    </row>
    <row r="26" ht="18.75" customHeight="1" spans="29:43">
      <c r="AC26" s="77"/>
      <c r="AD26" s="77"/>
      <c r="AE26" s="98" t="s">
        <v>24</v>
      </c>
      <c r="AF26" s="77"/>
      <c r="AG26" s="77" t="str">
        <f t="shared" ref="AG26:AG45" si="1">"A!$AB$"&amp;ROW()</f>
        <v>A!$AB$26</v>
      </c>
      <c r="AH26" s="77"/>
      <c r="AI26" s="77"/>
      <c r="AJ26" s="77"/>
      <c r="AK26" s="77"/>
      <c r="AL26" s="77"/>
      <c r="AM26" s="77"/>
      <c r="AN26" s="77"/>
      <c r="AO26" s="77"/>
      <c r="AP26" s="77"/>
      <c r="AQ26" s="77"/>
    </row>
    <row r="27" ht="18.75" customHeight="1" spans="29:43">
      <c r="AC27" s="77"/>
      <c r="AD27" s="77"/>
      <c r="AE27" s="98" t="s">
        <v>25</v>
      </c>
      <c r="AF27" s="77"/>
      <c r="AG27" s="77" t="str">
        <f t="shared" si="1"/>
        <v>A!$AB$27</v>
      </c>
      <c r="AH27" s="77"/>
      <c r="AI27" s="77"/>
      <c r="AJ27" s="77"/>
      <c r="AK27" s="77"/>
      <c r="AL27" s="77"/>
      <c r="AM27" s="77"/>
      <c r="AN27" s="77"/>
      <c r="AO27" s="77"/>
      <c r="AP27" s="77"/>
      <c r="AQ27" s="77"/>
    </row>
    <row r="28" ht="18.75" customHeight="1" spans="29:43">
      <c r="AC28" s="77"/>
      <c r="AD28" s="77"/>
      <c r="AE28" s="98" t="s">
        <v>26</v>
      </c>
      <c r="AF28" s="77"/>
      <c r="AG28" s="77" t="str">
        <f t="shared" si="1"/>
        <v>A!$AB$28</v>
      </c>
      <c r="AH28" s="77"/>
      <c r="AI28" s="77"/>
      <c r="AJ28" s="77"/>
      <c r="AK28" s="77"/>
      <c r="AL28" s="77"/>
      <c r="AM28" s="77"/>
      <c r="AN28" s="77"/>
      <c r="AO28" s="77"/>
      <c r="AP28" s="77"/>
      <c r="AQ28" s="77"/>
    </row>
    <row r="29" ht="18.75" customHeight="1" spans="29:43">
      <c r="AC29" s="77"/>
      <c r="AD29" s="77"/>
      <c r="AE29" s="98" t="s">
        <v>27</v>
      </c>
      <c r="AF29" s="77"/>
      <c r="AG29" s="77" t="str">
        <f t="shared" si="1"/>
        <v>A!$AB$29</v>
      </c>
      <c r="AH29" s="77"/>
      <c r="AI29" s="77"/>
      <c r="AJ29" s="77"/>
      <c r="AK29" s="77"/>
      <c r="AL29" s="77"/>
      <c r="AM29" s="77"/>
      <c r="AN29" s="77"/>
      <c r="AO29" s="77"/>
      <c r="AP29" s="77"/>
      <c r="AQ29" s="77"/>
    </row>
    <row r="30" ht="18.75" customHeight="1" spans="29:43">
      <c r="AC30" s="77"/>
      <c r="AD30" s="77"/>
      <c r="AE30" s="98" t="s">
        <v>28</v>
      </c>
      <c r="AF30" s="77"/>
      <c r="AG30" s="77" t="str">
        <f t="shared" si="1"/>
        <v>A!$AB$30</v>
      </c>
      <c r="AH30" s="77"/>
      <c r="AI30" s="77"/>
      <c r="AJ30" s="77"/>
      <c r="AK30" s="77"/>
      <c r="AL30" s="77"/>
      <c r="AM30" s="77"/>
      <c r="AN30" s="77"/>
      <c r="AO30" s="77"/>
      <c r="AP30" s="77"/>
      <c r="AQ30" s="77"/>
    </row>
    <row r="31" ht="18.75" customHeight="1" spans="29:43">
      <c r="AC31" s="77"/>
      <c r="AD31" s="77"/>
      <c r="AE31" s="98" t="s">
        <v>29</v>
      </c>
      <c r="AF31" s="77"/>
      <c r="AG31" s="77" t="str">
        <f t="shared" si="1"/>
        <v>A!$AB$31</v>
      </c>
      <c r="AH31" s="77"/>
      <c r="AI31" s="77"/>
      <c r="AJ31" s="77"/>
      <c r="AK31" s="77"/>
      <c r="AL31" s="77"/>
      <c r="AM31" s="77"/>
      <c r="AN31" s="77"/>
      <c r="AO31" s="77"/>
      <c r="AP31" s="77"/>
      <c r="AQ31" s="77"/>
    </row>
    <row r="32" ht="18.75" customHeight="1" spans="29:43">
      <c r="AC32" s="77"/>
      <c r="AD32" s="77"/>
      <c r="AE32" s="98" t="s">
        <v>30</v>
      </c>
      <c r="AF32" s="77"/>
      <c r="AG32" s="77" t="str">
        <f t="shared" si="1"/>
        <v>A!$AB$32</v>
      </c>
      <c r="AH32" s="77"/>
      <c r="AI32" s="77"/>
      <c r="AJ32" s="77"/>
      <c r="AK32" s="77"/>
      <c r="AL32" s="77"/>
      <c r="AM32" s="77"/>
      <c r="AN32" s="77"/>
      <c r="AO32" s="77"/>
      <c r="AP32" s="77"/>
      <c r="AQ32" s="77"/>
    </row>
    <row r="33" ht="18.75" customHeight="1" spans="29:43">
      <c r="AC33" s="77"/>
      <c r="AD33" s="77"/>
      <c r="AE33" s="98" t="s">
        <v>31</v>
      </c>
      <c r="AF33" s="77"/>
      <c r="AG33" s="77" t="str">
        <f t="shared" si="1"/>
        <v>A!$AB$33</v>
      </c>
      <c r="AH33" s="77"/>
      <c r="AI33" s="77"/>
      <c r="AJ33" s="77"/>
      <c r="AK33" s="77"/>
      <c r="AL33" s="77"/>
      <c r="AM33" s="77"/>
      <c r="AN33" s="77"/>
      <c r="AO33" s="77"/>
      <c r="AP33" s="77"/>
      <c r="AQ33" s="77"/>
    </row>
    <row r="34" ht="18.75" customHeight="1" spans="29:43">
      <c r="AC34" s="77"/>
      <c r="AD34" s="77"/>
      <c r="AE34" s="98" t="s">
        <v>32</v>
      </c>
      <c r="AF34" s="77"/>
      <c r="AG34" s="77" t="str">
        <f t="shared" si="1"/>
        <v>A!$AB$34</v>
      </c>
      <c r="AH34" s="77"/>
      <c r="AI34" s="77"/>
      <c r="AJ34" s="77"/>
      <c r="AK34" s="77"/>
      <c r="AL34" s="77"/>
      <c r="AM34" s="77"/>
      <c r="AN34" s="77"/>
      <c r="AO34" s="77"/>
      <c r="AP34" s="77"/>
      <c r="AQ34" s="77"/>
    </row>
    <row r="35" ht="18.75" customHeight="1" spans="29:43">
      <c r="AC35" s="77"/>
      <c r="AD35" s="77"/>
      <c r="AE35" s="98" t="s">
        <v>33</v>
      </c>
      <c r="AF35" s="77"/>
      <c r="AG35" s="77" t="str">
        <f t="shared" si="1"/>
        <v>A!$AB$35</v>
      </c>
      <c r="AH35" s="77"/>
      <c r="AI35" s="77"/>
      <c r="AJ35" s="77"/>
      <c r="AK35" s="77"/>
      <c r="AL35" s="77"/>
      <c r="AM35" s="77"/>
      <c r="AN35" s="77"/>
      <c r="AO35" s="77"/>
      <c r="AP35" s="77"/>
      <c r="AQ35" s="77"/>
    </row>
    <row r="36" ht="18.75" customHeight="1" spans="29:43">
      <c r="AC36" s="77"/>
      <c r="AD36" s="77"/>
      <c r="AE36" s="98" t="s">
        <v>34</v>
      </c>
      <c r="AF36" s="77"/>
      <c r="AG36" s="77" t="str">
        <f t="shared" si="1"/>
        <v>A!$AB$36</v>
      </c>
      <c r="AH36" s="77"/>
      <c r="AI36" s="77"/>
      <c r="AJ36" s="77"/>
      <c r="AK36" s="77"/>
      <c r="AL36" s="77"/>
      <c r="AM36" s="77"/>
      <c r="AN36" s="77"/>
      <c r="AO36" s="77"/>
      <c r="AP36" s="77"/>
      <c r="AQ36" s="77"/>
    </row>
    <row r="37" ht="18.75" customHeight="1" spans="29:43">
      <c r="AC37" s="77"/>
      <c r="AD37" s="77"/>
      <c r="AE37" s="98" t="s">
        <v>35</v>
      </c>
      <c r="AF37" s="77"/>
      <c r="AG37" s="77" t="str">
        <f t="shared" si="1"/>
        <v>A!$AB$37</v>
      </c>
      <c r="AH37" s="77"/>
      <c r="AI37" s="77"/>
      <c r="AJ37" s="77"/>
      <c r="AK37" s="77"/>
      <c r="AL37" s="77"/>
      <c r="AM37" s="77"/>
      <c r="AN37" s="77"/>
      <c r="AO37" s="77"/>
      <c r="AP37" s="77"/>
      <c r="AQ37" s="77"/>
    </row>
    <row r="38" ht="18.75" customHeight="1" spans="29:43">
      <c r="AC38" s="77"/>
      <c r="AD38" s="77"/>
      <c r="AE38" s="98" t="s">
        <v>9</v>
      </c>
      <c r="AF38" s="77"/>
      <c r="AG38" s="77" t="str">
        <f t="shared" si="1"/>
        <v>A!$AB$38</v>
      </c>
      <c r="AH38" s="77"/>
      <c r="AI38" s="77"/>
      <c r="AJ38" s="77"/>
      <c r="AK38" s="77"/>
      <c r="AL38" s="77"/>
      <c r="AM38" s="77"/>
      <c r="AN38" s="77"/>
      <c r="AO38" s="77"/>
      <c r="AP38" s="77"/>
      <c r="AQ38" s="77"/>
    </row>
    <row r="39" ht="18.75" customHeight="1" spans="29:43">
      <c r="AC39" s="77"/>
      <c r="AD39" s="77"/>
      <c r="AE39" s="98" t="s">
        <v>36</v>
      </c>
      <c r="AF39" s="77"/>
      <c r="AG39" s="77" t="str">
        <f t="shared" si="1"/>
        <v>A!$AB$39</v>
      </c>
      <c r="AH39" s="77"/>
      <c r="AI39" s="77"/>
      <c r="AJ39" s="77"/>
      <c r="AK39" s="77"/>
      <c r="AL39" s="77"/>
      <c r="AM39" s="77"/>
      <c r="AN39" s="77"/>
      <c r="AO39" s="77"/>
      <c r="AP39" s="77"/>
      <c r="AQ39" s="77"/>
    </row>
    <row r="40" ht="18.75" customHeight="1" spans="29:43">
      <c r="AC40" s="77"/>
      <c r="AD40" s="77"/>
      <c r="AE40" s="98" t="s">
        <v>37</v>
      </c>
      <c r="AF40" s="77"/>
      <c r="AG40" s="77" t="str">
        <f t="shared" si="1"/>
        <v>A!$AB$40</v>
      </c>
      <c r="AH40" s="77"/>
      <c r="AI40" s="77"/>
      <c r="AJ40" s="77"/>
      <c r="AK40" s="77"/>
      <c r="AL40" s="77"/>
      <c r="AM40" s="77"/>
      <c r="AN40" s="77"/>
      <c r="AO40" s="77"/>
      <c r="AP40" s="77"/>
      <c r="AQ40" s="77"/>
    </row>
    <row r="41" ht="18.75" customHeight="1" spans="29:43">
      <c r="AC41" s="77"/>
      <c r="AD41" s="77"/>
      <c r="AE41" s="98" t="s">
        <v>38</v>
      </c>
      <c r="AF41" s="77"/>
      <c r="AG41" s="77" t="str">
        <f t="shared" si="1"/>
        <v>A!$AB$41</v>
      </c>
      <c r="AH41" s="77"/>
      <c r="AI41" s="77"/>
      <c r="AJ41" s="77"/>
      <c r="AK41" s="77"/>
      <c r="AL41" s="77"/>
      <c r="AM41" s="77"/>
      <c r="AN41" s="77"/>
      <c r="AO41" s="77"/>
      <c r="AP41" s="77"/>
      <c r="AQ41" s="77"/>
    </row>
    <row r="42" ht="18.75" customHeight="1" spans="29:43">
      <c r="AC42" s="77"/>
      <c r="AD42" s="77"/>
      <c r="AE42" s="98" t="s">
        <v>39</v>
      </c>
      <c r="AF42" s="77"/>
      <c r="AG42" s="77" t="str">
        <f t="shared" si="1"/>
        <v>A!$AB$42</v>
      </c>
      <c r="AH42" s="77"/>
      <c r="AI42" s="77"/>
      <c r="AJ42" s="77"/>
      <c r="AK42" s="77"/>
      <c r="AL42" s="77"/>
      <c r="AM42" s="77"/>
      <c r="AN42" s="77"/>
      <c r="AO42" s="77"/>
      <c r="AP42" s="77"/>
      <c r="AQ42" s="77"/>
    </row>
    <row r="43" ht="18.75" customHeight="1" spans="29:43">
      <c r="AC43" s="77"/>
      <c r="AD43" s="77"/>
      <c r="AE43" s="98" t="s">
        <v>40</v>
      </c>
      <c r="AF43" s="77"/>
      <c r="AG43" s="77" t="str">
        <f t="shared" si="1"/>
        <v>A!$AB$43</v>
      </c>
      <c r="AH43" s="77"/>
      <c r="AI43" s="77"/>
      <c r="AJ43" s="77"/>
      <c r="AK43" s="77"/>
      <c r="AL43" s="77"/>
      <c r="AM43" s="77"/>
      <c r="AN43" s="77"/>
      <c r="AO43" s="77"/>
      <c r="AP43" s="77"/>
      <c r="AQ43" s="77"/>
    </row>
    <row r="44" ht="18.75" customHeight="1" spans="29:43">
      <c r="AC44" s="77"/>
      <c r="AD44" s="77"/>
      <c r="AE44" s="98" t="s">
        <v>12</v>
      </c>
      <c r="AF44" s="77"/>
      <c r="AG44" s="77" t="str">
        <f t="shared" si="1"/>
        <v>A!$AB$44</v>
      </c>
      <c r="AH44" s="77"/>
      <c r="AI44" s="77"/>
      <c r="AJ44" s="77"/>
      <c r="AK44" s="77"/>
      <c r="AL44" s="77"/>
      <c r="AM44" s="77"/>
      <c r="AN44" s="77"/>
      <c r="AO44" s="77"/>
      <c r="AP44" s="77"/>
      <c r="AQ44" s="77"/>
    </row>
    <row r="45" ht="18.75" customHeight="1" spans="29:43">
      <c r="AC45" s="77"/>
      <c r="AD45" s="77"/>
      <c r="AE45" s="77" t="s">
        <v>41</v>
      </c>
      <c r="AF45" s="77"/>
      <c r="AG45" s="77" t="str">
        <f t="shared" si="1"/>
        <v>A!$AB$45</v>
      </c>
      <c r="AH45" s="77"/>
      <c r="AI45" s="77"/>
      <c r="AJ45" s="77"/>
      <c r="AK45" s="77"/>
      <c r="AL45" s="77"/>
      <c r="AM45" s="77"/>
      <c r="AN45" s="77"/>
      <c r="AO45" s="77"/>
      <c r="AP45" s="77"/>
      <c r="AQ45" s="77"/>
    </row>
  </sheetData>
  <mergeCells count="1">
    <mergeCell ref="M7:S7"/>
  </mergeCells>
  <dataValidations count="1">
    <dataValidation type="list" allowBlank="1" showInputMessage="1" showErrorMessage="1" sqref="M7:S7">
      <formula1>Paises</formula1>
    </dataValidation>
  </dataValidations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1"/>
  <dimension ref="A4:E24"/>
  <sheetViews>
    <sheetView zoomScale="90" zoomScaleNormal="90" workbookViewId="0">
      <selection activeCell="A4" sqref="A4"/>
    </sheetView>
  </sheetViews>
  <sheetFormatPr defaultColWidth="11" defaultRowHeight="15.75" outlineLevelCol="4"/>
  <cols>
    <col min="1" max="1" width="18" customWidth="1"/>
    <col min="2" max="2" width="17.5" customWidth="1"/>
    <col min="3" max="3" width="21.5" customWidth="1"/>
    <col min="4" max="4" width="12.3733333333333" customWidth="1"/>
  </cols>
  <sheetData>
    <row r="4" spans="1:5">
      <c r="A4" t="s">
        <v>42</v>
      </c>
      <c r="B4">
        <f>Eleccion</f>
        <v>0</v>
      </c>
      <c r="C4" s="181" t="s">
        <v>43</v>
      </c>
      <c r="D4" s="181"/>
      <c r="E4" s="181"/>
    </row>
    <row r="5" spans="3:5">
      <c r="C5" s="94" t="s">
        <v>14</v>
      </c>
      <c r="D5" s="182">
        <v>0.0833333333333333</v>
      </c>
      <c r="E5">
        <v>1</v>
      </c>
    </row>
    <row r="6" spans="3:5">
      <c r="C6" s="94" t="s">
        <v>44</v>
      </c>
      <c r="D6" s="182">
        <v>0.0416666666666667</v>
      </c>
      <c r="E6">
        <v>1</v>
      </c>
    </row>
    <row r="7" spans="3:5">
      <c r="C7" s="94" t="s">
        <v>17</v>
      </c>
      <c r="D7" s="182">
        <v>0.125</v>
      </c>
      <c r="E7">
        <v>1</v>
      </c>
    </row>
    <row r="8" spans="3:5">
      <c r="C8" s="94" t="s">
        <v>45</v>
      </c>
      <c r="D8" s="182">
        <v>0.0416666666666667</v>
      </c>
      <c r="E8">
        <v>1</v>
      </c>
    </row>
    <row r="9" spans="3:5">
      <c r="C9" s="94" t="s">
        <v>18</v>
      </c>
      <c r="D9" s="182">
        <v>0</v>
      </c>
      <c r="E9">
        <v>1</v>
      </c>
    </row>
    <row r="10" spans="3:5">
      <c r="C10" s="94" t="s">
        <v>20</v>
      </c>
      <c r="D10" s="182">
        <v>0.0416666666666667</v>
      </c>
      <c r="E10">
        <v>-1</v>
      </c>
    </row>
    <row r="11" spans="3:5">
      <c r="C11" s="94" t="s">
        <v>46</v>
      </c>
      <c r="D11" s="182">
        <v>0</v>
      </c>
      <c r="E11">
        <v>1</v>
      </c>
    </row>
    <row r="12" spans="3:5">
      <c r="C12" s="94" t="s">
        <v>47</v>
      </c>
      <c r="D12" s="182">
        <v>0.0416666666666667</v>
      </c>
      <c r="E12">
        <v>-1</v>
      </c>
    </row>
    <row r="13" spans="3:5">
      <c r="C13" s="94" t="s">
        <v>23</v>
      </c>
      <c r="D13" s="182">
        <v>0.291666666666667</v>
      </c>
      <c r="E13">
        <v>1</v>
      </c>
    </row>
    <row r="14" spans="3:5">
      <c r="C14" s="94" t="s">
        <v>48</v>
      </c>
      <c r="D14" s="182">
        <v>0.0833333333333333</v>
      </c>
      <c r="E14">
        <v>-1</v>
      </c>
    </row>
    <row r="15" spans="3:5">
      <c r="C15" s="94" t="s">
        <v>49</v>
      </c>
      <c r="D15" s="182">
        <v>0.0416666666666667</v>
      </c>
      <c r="E15">
        <v>-1</v>
      </c>
    </row>
    <row r="16" spans="3:5">
      <c r="C16" s="94" t="s">
        <v>50</v>
      </c>
      <c r="D16" s="182">
        <v>0.0416666666666667</v>
      </c>
      <c r="E16">
        <v>-1</v>
      </c>
    </row>
    <row r="17" spans="3:5">
      <c r="C17" s="94" t="s">
        <v>30</v>
      </c>
      <c r="D17" s="182">
        <v>0</v>
      </c>
      <c r="E17">
        <v>-1</v>
      </c>
    </row>
    <row r="18" spans="3:5">
      <c r="C18" s="94" t="s">
        <v>51</v>
      </c>
      <c r="D18" s="182">
        <v>0.0416666666666667</v>
      </c>
      <c r="E18">
        <v>-1</v>
      </c>
    </row>
    <row r="19" spans="3:5">
      <c r="C19" s="94" t="s">
        <v>32</v>
      </c>
      <c r="D19" s="182">
        <v>0</v>
      </c>
      <c r="E19">
        <v>1</v>
      </c>
    </row>
    <row r="20" spans="3:5">
      <c r="C20" s="94" t="s">
        <v>52</v>
      </c>
      <c r="D20" s="182">
        <v>0.0833333333333333</v>
      </c>
      <c r="E20">
        <v>1</v>
      </c>
    </row>
    <row r="21" spans="3:5">
      <c r="C21" s="94" t="s">
        <v>33</v>
      </c>
      <c r="D21" s="182">
        <v>0</v>
      </c>
      <c r="E21">
        <v>1</v>
      </c>
    </row>
    <row r="22" spans="3:5">
      <c r="C22" s="94" t="s">
        <v>53</v>
      </c>
      <c r="D22" s="182">
        <v>0.0416666666666667</v>
      </c>
      <c r="E22">
        <v>1</v>
      </c>
    </row>
    <row r="23" spans="3:5">
      <c r="C23" s="94" t="s">
        <v>12</v>
      </c>
      <c r="D23" s="182">
        <v>0.0833333333333333</v>
      </c>
      <c r="E23">
        <v>1</v>
      </c>
    </row>
    <row r="24" spans="3:5">
      <c r="C24" s="94" t="s">
        <v>54</v>
      </c>
      <c r="D24" s="182">
        <v>0.0416666666666667</v>
      </c>
      <c r="E24">
        <v>1</v>
      </c>
    </row>
  </sheetData>
  <mergeCells count="1">
    <mergeCell ref="C4:E4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2"/>
  <dimension ref="A1:AW73"/>
  <sheetViews>
    <sheetView showGridLines="0" workbookViewId="0">
      <selection activeCell="C13" sqref="C13:D14"/>
    </sheetView>
  </sheetViews>
  <sheetFormatPr defaultColWidth="11" defaultRowHeight="15.75"/>
  <cols>
    <col min="1" max="1" width="2.87333333333333" customWidth="1"/>
    <col min="2" max="2" width="8.12666666666667" customWidth="1"/>
    <col min="3" max="3" width="5.62666666666667" customWidth="1"/>
    <col min="4" max="4" width="13.6266666666667" customWidth="1"/>
    <col min="5" max="5" width="5.12666666666667" customWidth="1"/>
    <col min="6" max="6" width="4.12666666666667" customWidth="1"/>
    <col min="7" max="7" width="1.62666666666667" customWidth="1"/>
    <col min="8" max="8" width="4.12666666666667" customWidth="1"/>
    <col min="9" max="9" width="5.12666666666667" customWidth="1"/>
    <col min="10" max="10" width="13.6266666666667" customWidth="1"/>
    <col min="11" max="11" width="24.6266666666667" customWidth="1"/>
    <col min="12" max="12" width="12.1266666666667" customWidth="1"/>
    <col min="13" max="20" width="5.12666666666667" customWidth="1"/>
    <col min="21" max="21" width="5.12666666666667" style="94" customWidth="1"/>
    <col min="22" max="23" width="11" customWidth="1"/>
    <col min="24" max="25" width="11" style="77" customWidth="1"/>
    <col min="26" max="26" width="11" style="77"/>
    <col min="27" max="27" width="12.5" style="77" customWidth="1"/>
    <col min="28" max="28" width="4.75333333333333" style="77" customWidth="1"/>
    <col min="29" max="32" width="11" style="77"/>
    <col min="34" max="34" width="12.5" customWidth="1"/>
    <col min="36" max="36" width="4.37333333333333" customWidth="1"/>
    <col min="48" max="48" width="8" customWidth="1"/>
    <col min="49" max="49" width="5" style="104" customWidth="1"/>
    <col min="56" max="62" width="11" style="105"/>
    <col min="67" max="69" width="11" style="105"/>
  </cols>
  <sheetData>
    <row r="1" ht="36" customHeight="1" spans="49:49">
      <c r="AW1" s="103"/>
    </row>
    <row r="2" ht="24" customHeight="1" spans="2:3">
      <c r="B2" s="78" t="s">
        <v>55</v>
      </c>
      <c r="C2" s="79"/>
    </row>
    <row r="3" ht="50.1" customHeight="1"/>
    <row r="4" ht="30.95" customHeight="1" spans="2:25">
      <c r="B4" s="115" t="s">
        <v>56</v>
      </c>
      <c r="C4" s="115"/>
      <c r="I4" s="133" t="s">
        <v>57</v>
      </c>
      <c r="L4" s="115" t="s">
        <v>58</v>
      </c>
      <c r="M4" s="115"/>
      <c r="Y4" s="148" t="s">
        <v>59</v>
      </c>
    </row>
    <row r="5" spans="2:25">
      <c r="B5" s="18">
        <v>1</v>
      </c>
      <c r="C5" s="18" t="s">
        <v>60</v>
      </c>
      <c r="D5" s="18"/>
      <c r="E5" s="36"/>
      <c r="F5" s="43"/>
      <c r="G5" s="130"/>
      <c r="H5" s="43"/>
      <c r="I5" s="135">
        <v>182</v>
      </c>
      <c r="J5" s="135"/>
      <c r="N5" s="141" t="s">
        <v>61</v>
      </c>
      <c r="O5" s="141" t="s">
        <v>62</v>
      </c>
      <c r="P5" s="141" t="s">
        <v>63</v>
      </c>
      <c r="Q5" s="141" t="s">
        <v>64</v>
      </c>
      <c r="R5" s="141" t="s">
        <v>5</v>
      </c>
      <c r="S5" s="141" t="s">
        <v>6</v>
      </c>
      <c r="T5" s="141" t="s">
        <v>65</v>
      </c>
      <c r="U5" s="144" t="s">
        <v>66</v>
      </c>
      <c r="Y5" s="149">
        <v>0.416666666666667</v>
      </c>
    </row>
    <row r="6" ht="9.95" customHeight="1" spans="2:25">
      <c r="B6" s="18"/>
      <c r="C6" s="18"/>
      <c r="D6" s="18"/>
      <c r="E6" s="36"/>
      <c r="F6" s="43"/>
      <c r="G6" s="130"/>
      <c r="H6" s="43"/>
      <c r="I6" s="135"/>
      <c r="J6" s="135"/>
      <c r="N6" s="141"/>
      <c r="O6" s="141"/>
      <c r="P6" s="141"/>
      <c r="Q6" s="141"/>
      <c r="R6" s="141"/>
      <c r="S6" s="141"/>
      <c r="T6" s="141"/>
      <c r="U6" s="144"/>
      <c r="Y6" s="150"/>
    </row>
    <row r="7" ht="5.1" customHeight="1" spans="9:25">
      <c r="I7" s="155"/>
      <c r="J7" s="155"/>
      <c r="Y7" s="96"/>
    </row>
    <row r="8" ht="5.1" customHeight="1" spans="2:25">
      <c r="B8" s="116"/>
      <c r="C8" s="116"/>
      <c r="D8" s="116"/>
      <c r="E8" s="116"/>
      <c r="F8" s="116"/>
      <c r="G8" s="116"/>
      <c r="H8" s="116"/>
      <c r="I8" s="156"/>
      <c r="J8" s="156"/>
      <c r="L8" s="116"/>
      <c r="M8" s="116"/>
      <c r="N8" s="116"/>
      <c r="O8" s="116"/>
      <c r="P8" s="116"/>
      <c r="Q8" s="116"/>
      <c r="R8" s="116"/>
      <c r="S8" s="116"/>
      <c r="T8" s="116"/>
      <c r="U8" s="145"/>
      <c r="Y8" s="96"/>
    </row>
    <row r="9" spans="2:25">
      <c r="B9" s="117">
        <v>2</v>
      </c>
      <c r="C9" s="18" t="s">
        <v>67</v>
      </c>
      <c r="D9" s="18"/>
      <c r="E9" s="36"/>
      <c r="F9" s="43"/>
      <c r="G9" s="130"/>
      <c r="H9" s="43"/>
      <c r="I9" s="134">
        <v>64</v>
      </c>
      <c r="J9" s="134"/>
      <c r="L9" s="136" t="str">
        <f>+VLOOKUP(1,$Z$31:$AH$35,2,0)</f>
        <v>Rusia</v>
      </c>
      <c r="M9" s="136"/>
      <c r="N9" s="93">
        <f>+O9+P9+Q9</f>
        <v>0</v>
      </c>
      <c r="O9" s="93">
        <f>VLOOKUP(1,$Z$31:$AH$35,3,0)</f>
        <v>0</v>
      </c>
      <c r="P9" s="93">
        <f>VLOOKUP(1,$Z$31:$AH$35,4,0)</f>
        <v>0</v>
      </c>
      <c r="Q9" s="93">
        <f>VLOOKUP(1,$Z$31:$AH$35,5,0)</f>
        <v>0</v>
      </c>
      <c r="R9" s="93">
        <f>VLOOKUP(1,$Z$31:$AH$35,6,0)</f>
        <v>0</v>
      </c>
      <c r="S9" s="93">
        <f>VLOOKUP(1,$Z$31:$AH$35,7,0)</f>
        <v>0</v>
      </c>
      <c r="T9" s="93">
        <f>+R9-S9</f>
        <v>0</v>
      </c>
      <c r="U9" s="146">
        <f>+O9*3+P9</f>
        <v>0</v>
      </c>
      <c r="Y9" s="149">
        <v>0.291666666666667</v>
      </c>
    </row>
    <row r="10" ht="9.95" customHeight="1" spans="2:25">
      <c r="B10" s="117"/>
      <c r="C10" s="18"/>
      <c r="D10" s="18"/>
      <c r="E10" s="36"/>
      <c r="F10" s="43"/>
      <c r="G10" s="130"/>
      <c r="H10" s="43"/>
      <c r="I10" s="134"/>
      <c r="J10" s="134"/>
      <c r="L10" s="136"/>
      <c r="M10" s="136"/>
      <c r="N10" s="93"/>
      <c r="O10" s="93"/>
      <c r="P10" s="93"/>
      <c r="Q10" s="93"/>
      <c r="R10" s="93"/>
      <c r="S10" s="93"/>
      <c r="T10" s="93"/>
      <c r="U10" s="146"/>
      <c r="Y10" s="150"/>
    </row>
    <row r="11" ht="5.1" customHeight="1" spans="2:25">
      <c r="B11" s="118"/>
      <c r="I11" s="155"/>
      <c r="J11" s="155"/>
      <c r="N11" s="93"/>
      <c r="O11" s="93"/>
      <c r="P11" s="93"/>
      <c r="Q11" s="93"/>
      <c r="R11" s="93"/>
      <c r="S11" s="93"/>
      <c r="T11" s="93"/>
      <c r="U11" s="36"/>
      <c r="Y11" s="96"/>
    </row>
    <row r="12" ht="5.1" customHeight="1" spans="2:25">
      <c r="B12" s="119"/>
      <c r="C12" s="116"/>
      <c r="D12" s="116"/>
      <c r="E12" s="116"/>
      <c r="F12" s="116"/>
      <c r="G12" s="116"/>
      <c r="H12" s="116"/>
      <c r="I12" s="156"/>
      <c r="J12" s="156"/>
      <c r="L12" s="116"/>
      <c r="M12" s="116"/>
      <c r="N12" s="142"/>
      <c r="O12" s="142"/>
      <c r="P12" s="142"/>
      <c r="Q12" s="142"/>
      <c r="R12" s="142"/>
      <c r="S12" s="142"/>
      <c r="T12" s="142"/>
      <c r="U12" s="147"/>
      <c r="Y12" s="96"/>
    </row>
    <row r="13" spans="2:25">
      <c r="B13" s="120">
        <v>3</v>
      </c>
      <c r="C13" s="8" t="s">
        <v>68</v>
      </c>
      <c r="D13" s="8"/>
      <c r="E13" s="38"/>
      <c r="F13" s="43"/>
      <c r="G13" s="154"/>
      <c r="H13" s="43"/>
      <c r="I13" s="135">
        <v>7</v>
      </c>
      <c r="J13" s="135"/>
      <c r="L13" s="137" t="str">
        <f>+VLOOKUP(2,$Z$31:$AH$35,2,0)</f>
        <v>Arabia Saudí</v>
      </c>
      <c r="M13" s="137"/>
      <c r="N13" s="93">
        <f>+O13+P13+Q13</f>
        <v>0</v>
      </c>
      <c r="O13" s="93">
        <f>VLOOKUP(2,$Z$31:$AH$35,3,0)</f>
        <v>0</v>
      </c>
      <c r="P13" s="93">
        <f>VLOOKUP(2,$Z$31:$AH$35,4,0)</f>
        <v>0</v>
      </c>
      <c r="Q13" s="93">
        <f>VLOOKUP(2,$Z$31:$AH$35,5,0)</f>
        <v>0</v>
      </c>
      <c r="R13" s="93">
        <f>VLOOKUP(2,$Z$31:$AH$35,6,0)</f>
        <v>0</v>
      </c>
      <c r="S13" s="93">
        <f>VLOOKUP(2,$Z$31:$AH$35,7,0)</f>
        <v>0</v>
      </c>
      <c r="T13" s="93">
        <f>+R13-S13</f>
        <v>0</v>
      </c>
      <c r="U13" s="146">
        <f>+O13*3+P13</f>
        <v>0</v>
      </c>
      <c r="Y13" s="149">
        <v>0.541666666666667</v>
      </c>
    </row>
    <row r="14" ht="9.95" customHeight="1" spans="2:25">
      <c r="B14" s="120"/>
      <c r="C14" s="8"/>
      <c r="D14" s="8"/>
      <c r="E14" s="38"/>
      <c r="F14" s="43"/>
      <c r="G14" s="154"/>
      <c r="H14" s="43"/>
      <c r="I14" s="135"/>
      <c r="J14" s="135"/>
      <c r="L14" s="137"/>
      <c r="M14" s="137"/>
      <c r="N14" s="93"/>
      <c r="O14" s="93"/>
      <c r="P14" s="93"/>
      <c r="Q14" s="93"/>
      <c r="R14" s="93"/>
      <c r="S14" s="93"/>
      <c r="T14" s="93"/>
      <c r="U14" s="146"/>
      <c r="Y14" s="150"/>
    </row>
    <row r="15" ht="5.1" customHeight="1" spans="2:25">
      <c r="B15" s="121"/>
      <c r="N15" s="93"/>
      <c r="O15" s="93"/>
      <c r="P15" s="93"/>
      <c r="Q15" s="93"/>
      <c r="R15" s="93"/>
      <c r="S15" s="93"/>
      <c r="T15" s="93"/>
      <c r="U15" s="36"/>
      <c r="Y15" s="96"/>
    </row>
    <row r="16" ht="5.1" customHeight="1" spans="2:25">
      <c r="B16" s="119"/>
      <c r="C16" s="116"/>
      <c r="D16" s="116"/>
      <c r="E16" s="116"/>
      <c r="F16" s="116"/>
      <c r="G16" s="116"/>
      <c r="H16" s="116"/>
      <c r="I16" s="116"/>
      <c r="J16" s="116"/>
      <c r="L16" s="116"/>
      <c r="M16" s="116"/>
      <c r="N16" s="142"/>
      <c r="O16" s="142"/>
      <c r="P16" s="142"/>
      <c r="Q16" s="142"/>
      <c r="R16" s="142"/>
      <c r="S16" s="142"/>
      <c r="T16" s="142"/>
      <c r="U16" s="147"/>
      <c r="Y16" s="96"/>
    </row>
    <row r="17" spans="2:25">
      <c r="B17" s="120">
        <v>4</v>
      </c>
      <c r="C17" s="8" t="s">
        <v>69</v>
      </c>
      <c r="D17" s="8"/>
      <c r="E17" s="36"/>
      <c r="F17" s="43"/>
      <c r="G17" s="130"/>
      <c r="H17" s="43"/>
      <c r="I17" s="135">
        <v>257</v>
      </c>
      <c r="J17" s="135"/>
      <c r="L17" s="137" t="str">
        <f>+VLOOKUP(3,$Z$31:$AH$35,2,0)</f>
        <v>Egipto</v>
      </c>
      <c r="M17" s="137"/>
      <c r="N17" s="93">
        <f>+O17+P17+Q17</f>
        <v>0</v>
      </c>
      <c r="O17" s="93">
        <f>VLOOKUP(3,$Z$31:$AH$35,3,0)</f>
        <v>0</v>
      </c>
      <c r="P17" s="93">
        <f>VLOOKUP(3,$Z$31:$AH$35,4,0)</f>
        <v>0</v>
      </c>
      <c r="Q17" s="93">
        <f>VLOOKUP(3,$Z$31:$AH$35,5,0)</f>
        <v>0</v>
      </c>
      <c r="R17" s="93">
        <f>VLOOKUP(3,$Z$31:$AH$35,6,0)</f>
        <v>0</v>
      </c>
      <c r="S17" s="93">
        <f>VLOOKUP(3,$Z$31:$AH$35,7,0)</f>
        <v>0</v>
      </c>
      <c r="T17" s="93">
        <f>+R17-S17</f>
        <v>0</v>
      </c>
      <c r="U17" s="146">
        <f>+O17*3+P17</f>
        <v>0</v>
      </c>
      <c r="Y17" s="149">
        <v>0.416666666666667</v>
      </c>
    </row>
    <row r="18" ht="9.95" customHeight="1" spans="2:25">
      <c r="B18" s="120"/>
      <c r="C18" s="8"/>
      <c r="D18" s="8"/>
      <c r="E18" s="36"/>
      <c r="F18" s="43"/>
      <c r="G18" s="130"/>
      <c r="H18" s="43"/>
      <c r="I18" s="135"/>
      <c r="J18" s="135"/>
      <c r="L18" s="137"/>
      <c r="M18" s="137"/>
      <c r="N18" s="93"/>
      <c r="O18" s="93"/>
      <c r="P18" s="93"/>
      <c r="Q18" s="93"/>
      <c r="R18" s="93"/>
      <c r="S18" s="93"/>
      <c r="T18" s="93"/>
      <c r="U18" s="146"/>
      <c r="Y18" s="150"/>
    </row>
    <row r="19" ht="5.1" customHeight="1" spans="2:25">
      <c r="B19" s="121"/>
      <c r="I19" s="157"/>
      <c r="J19" s="157"/>
      <c r="N19" s="93"/>
      <c r="O19" s="93"/>
      <c r="P19" s="93"/>
      <c r="Q19" s="93"/>
      <c r="R19" s="93"/>
      <c r="S19" s="93"/>
      <c r="T19" s="93"/>
      <c r="U19" s="36"/>
      <c r="Y19" s="96"/>
    </row>
    <row r="20" ht="5.1" customHeight="1" spans="2:25">
      <c r="B20" s="119"/>
      <c r="C20" s="116"/>
      <c r="D20" s="116"/>
      <c r="E20" s="116"/>
      <c r="F20" s="116"/>
      <c r="G20" s="116"/>
      <c r="H20" s="116"/>
      <c r="I20" s="158"/>
      <c r="J20" s="158"/>
      <c r="L20" s="116"/>
      <c r="M20" s="116"/>
      <c r="N20" s="142"/>
      <c r="O20" s="142"/>
      <c r="P20" s="142"/>
      <c r="Q20" s="142"/>
      <c r="R20" s="142"/>
      <c r="S20" s="142"/>
      <c r="T20" s="142"/>
      <c r="U20" s="147"/>
      <c r="Y20" s="96"/>
    </row>
    <row r="21" spans="2:25">
      <c r="B21" s="117">
        <v>5</v>
      </c>
      <c r="C21" s="21" t="s">
        <v>70</v>
      </c>
      <c r="D21" s="21"/>
      <c r="E21" s="36"/>
      <c r="F21" s="43"/>
      <c r="G21" s="130"/>
      <c r="H21" s="43"/>
      <c r="I21" s="135">
        <v>453</v>
      </c>
      <c r="J21" s="135"/>
      <c r="L21" s="137" t="str">
        <f>+VLOOKUP(4,$Z$31:$AH$35,2,0)</f>
        <v>Uruguay</v>
      </c>
      <c r="M21" s="137"/>
      <c r="N21" s="93">
        <f>+O21+P21+Q21</f>
        <v>0</v>
      </c>
      <c r="O21" s="93">
        <f>VLOOKUP(4,$Z$31:$AH$35,3,0)</f>
        <v>0</v>
      </c>
      <c r="P21" s="93">
        <f>VLOOKUP(4,$Z$31:$AH$35,4,0)</f>
        <v>0</v>
      </c>
      <c r="Q21" s="93">
        <f>VLOOKUP(4,$Z$31:$AH$35,5,0)</f>
        <v>0</v>
      </c>
      <c r="R21" s="93">
        <f>VLOOKUP(4,$Z$31:$AH$35,6,0)</f>
        <v>0</v>
      </c>
      <c r="S21" s="93">
        <f>VLOOKUP(4,$Z$31:$AH$35,7,0)</f>
        <v>0</v>
      </c>
      <c r="T21" s="93">
        <f>+R21-S21</f>
        <v>0</v>
      </c>
      <c r="U21" s="146">
        <f>+O21*3+P21</f>
        <v>0</v>
      </c>
      <c r="Y21" s="149">
        <v>0.375</v>
      </c>
    </row>
    <row r="22" ht="9.95" customHeight="1" spans="2:25">
      <c r="B22" s="117"/>
      <c r="C22" s="21"/>
      <c r="D22" s="21"/>
      <c r="E22" s="36"/>
      <c r="F22" s="43"/>
      <c r="G22" s="130"/>
      <c r="H22" s="43"/>
      <c r="I22" s="135"/>
      <c r="J22" s="135"/>
      <c r="L22" s="137"/>
      <c r="M22" s="137"/>
      <c r="N22" s="93"/>
      <c r="O22" s="93"/>
      <c r="P22" s="93"/>
      <c r="Q22" s="93"/>
      <c r="R22" s="93"/>
      <c r="S22" s="93"/>
      <c r="T22" s="93"/>
      <c r="U22" s="146"/>
      <c r="Y22" s="150"/>
    </row>
    <row r="23" ht="5.1" customHeight="1" spans="14:25">
      <c r="N23" s="93"/>
      <c r="O23" s="93"/>
      <c r="P23" s="93"/>
      <c r="Q23" s="93"/>
      <c r="R23" s="93"/>
      <c r="S23" s="93"/>
      <c r="T23" s="93"/>
      <c r="U23" s="36"/>
      <c r="Y23" s="96"/>
    </row>
    <row r="24" ht="5.1" customHeight="1" spans="2:25">
      <c r="B24" s="116"/>
      <c r="C24" s="116"/>
      <c r="D24" s="116"/>
      <c r="E24" s="116"/>
      <c r="F24" s="116"/>
      <c r="G24" s="116"/>
      <c r="H24" s="116"/>
      <c r="I24" s="116"/>
      <c r="J24" s="116"/>
      <c r="L24" s="116"/>
      <c r="M24" s="116"/>
      <c r="N24" s="142"/>
      <c r="O24" s="142"/>
      <c r="P24" s="142"/>
      <c r="Q24" s="142"/>
      <c r="R24" s="142"/>
      <c r="S24" s="142"/>
      <c r="T24" s="142"/>
      <c r="U24" s="147"/>
      <c r="Y24" s="96"/>
    </row>
    <row r="25" spans="2:25">
      <c r="B25" s="122"/>
      <c r="C25" s="123"/>
      <c r="D25" s="124"/>
      <c r="E25" s="36"/>
      <c r="F25" s="43"/>
      <c r="G25" s="130"/>
      <c r="H25" s="43"/>
      <c r="I25" s="132"/>
      <c r="J25" s="138"/>
      <c r="K25" s="139"/>
      <c r="L25" s="136" t="str">
        <f>+VLOOKUP(1,$Z$31:$AH$35,2,0)</f>
        <v>Rusia</v>
      </c>
      <c r="M25" s="136"/>
      <c r="N25" s="93">
        <f>+O25+P25+Q25</f>
        <v>0</v>
      </c>
      <c r="O25" s="93">
        <f>VLOOKUP(1,$Z$31:$AH$35,3,0)</f>
        <v>0</v>
      </c>
      <c r="P25" s="93">
        <f>VLOOKUP(1,$Z$31:$AH$35,4,0)</f>
        <v>0</v>
      </c>
      <c r="Q25" s="93">
        <f>VLOOKUP(1,$Z$31:$AH$35,5,0)</f>
        <v>0</v>
      </c>
      <c r="R25" s="93">
        <f>VLOOKUP(1,$Z$31:$AH$35,6,0)</f>
        <v>0</v>
      </c>
      <c r="S25" s="93">
        <f>VLOOKUP(1,$Z$31:$AH$35,7,0)</f>
        <v>0</v>
      </c>
      <c r="T25" s="93">
        <f>+R25-S25</f>
        <v>0</v>
      </c>
      <c r="U25" s="146">
        <f>+O25*3+P25</f>
        <v>0</v>
      </c>
      <c r="V25" s="139"/>
      <c r="W25" s="139"/>
      <c r="X25" s="139"/>
      <c r="Y25" s="149">
        <v>0.375</v>
      </c>
    </row>
    <row r="26" ht="9.95" customHeight="1" spans="2:21">
      <c r="B26" s="125" t="s">
        <v>71</v>
      </c>
      <c r="C26" s="125"/>
      <c r="D26" s="125"/>
      <c r="E26" s="36"/>
      <c r="F26" s="43"/>
      <c r="G26" s="130"/>
      <c r="H26" s="43"/>
      <c r="I26" s="132"/>
      <c r="J26" s="138"/>
      <c r="L26" s="136"/>
      <c r="M26" s="136"/>
      <c r="N26" s="93"/>
      <c r="O26" s="93"/>
      <c r="P26" s="93"/>
      <c r="Q26" s="93"/>
      <c r="R26" s="93"/>
      <c r="S26" s="93"/>
      <c r="T26" s="93"/>
      <c r="U26" s="146"/>
    </row>
    <row r="27" spans="2:21">
      <c r="B27" s="125"/>
      <c r="C27" s="125"/>
      <c r="D27" s="125"/>
      <c r="L27" s="178"/>
      <c r="M27" s="178"/>
      <c r="N27" s="179"/>
      <c r="O27" s="179"/>
      <c r="P27" s="179"/>
      <c r="Q27" s="179"/>
      <c r="R27" s="179"/>
      <c r="S27" s="179"/>
      <c r="T27" s="179"/>
      <c r="U27" s="180"/>
    </row>
    <row r="28" ht="9" customHeight="1" spans="1:21">
      <c r="A28" s="81" t="s">
        <v>72</v>
      </c>
      <c r="B28" s="81"/>
      <c r="C28" s="81"/>
      <c r="N28" s="93"/>
      <c r="O28" s="93"/>
      <c r="P28" s="93"/>
      <c r="Q28" s="93"/>
      <c r="R28" s="93"/>
      <c r="S28" s="93"/>
      <c r="T28" s="93"/>
      <c r="U28" s="36"/>
    </row>
    <row r="29" ht="19" customHeight="1" spans="1:10">
      <c r="A29" s="81"/>
      <c r="B29" s="81"/>
      <c r="C29" s="81"/>
      <c r="D29" s="86"/>
      <c r="E29" s="86"/>
      <c r="F29" s="86"/>
      <c r="G29" s="86"/>
      <c r="H29" s="86"/>
      <c r="I29" s="86"/>
      <c r="J29" s="86"/>
    </row>
    <row r="30" ht="20" customHeight="1" spans="1:10">
      <c r="A30" s="86"/>
      <c r="B30" s="122" t="s">
        <v>73</v>
      </c>
      <c r="C30" s="167">
        <f>Y30+VLOOKUP([1]Menu!$B$4,[1]Menu!$C$5:$E$24,2,0)*VLOOKUP([1]Menu!$B$4,[1]Menu!$C$5:$E$24,3,0)</f>
        <v>0.0833333333333333</v>
      </c>
      <c r="D30" s="136" t="s">
        <v>9</v>
      </c>
      <c r="E30" s="38"/>
      <c r="F30" s="171">
        <v>4</v>
      </c>
      <c r="G30" s="154"/>
      <c r="H30" s="171">
        <v>0</v>
      </c>
      <c r="I30" s="173"/>
      <c r="J30" s="138" t="s">
        <v>10</v>
      </c>
    </row>
    <row r="31" spans="1:34">
      <c r="A31" s="86"/>
      <c r="B31" s="168" t="s">
        <v>74</v>
      </c>
      <c r="C31" s="168"/>
      <c r="D31" s="136"/>
      <c r="E31" s="38"/>
      <c r="F31" s="172"/>
      <c r="G31" s="154"/>
      <c r="H31" s="172"/>
      <c r="I31" s="173"/>
      <c r="J31" s="138"/>
      <c r="Z31" s="77" t="s">
        <v>0</v>
      </c>
      <c r="AA31" s="77" t="s">
        <v>1</v>
      </c>
      <c r="AB31" s="77" t="s">
        <v>2</v>
      </c>
      <c r="AC31" s="77" t="s">
        <v>3</v>
      </c>
      <c r="AD31" s="77" t="s">
        <v>4</v>
      </c>
      <c r="AE31" s="77" t="s">
        <v>5</v>
      </c>
      <c r="AF31" s="77" t="s">
        <v>6</v>
      </c>
      <c r="AG31" s="174" t="s">
        <v>7</v>
      </c>
      <c r="AH31" s="175" t="s">
        <v>8</v>
      </c>
    </row>
    <row r="32" spans="1:35">
      <c r="A32" s="86"/>
      <c r="B32" s="86"/>
      <c r="C32" s="86"/>
      <c r="D32" s="86"/>
      <c r="E32" s="86"/>
      <c r="F32" s="86"/>
      <c r="G32" s="86"/>
      <c r="H32" s="86"/>
      <c r="I32" s="86"/>
      <c r="J32" s="86"/>
      <c r="Z32" s="77">
        <f>RANK(AH32,$AH$32:$AH$35)</f>
        <v>1</v>
      </c>
      <c r="AA32" s="77" t="s">
        <v>9</v>
      </c>
      <c r="AB32" s="96">
        <f>IF(AND(F5&gt;H5,F5&lt;&gt;"",H5&lt;&gt;""),1,0)+IF(AND('4'!F21&gt;'4'!H21,'4'!F21&lt;&gt;"",'4'!H21&lt;&gt;""),1,0)+IF(AND(H25&gt;F25,F25&lt;&gt;"",H25&lt;&gt;""),1,0)</f>
        <v>0</v>
      </c>
      <c r="AC32" s="96">
        <f>IF(AND(F5=H5,F5&lt;&gt;"",H5&lt;&gt;""),1,0)+IF(AND('4'!F21='4'!H21,'4'!F21&lt;&gt;"",'4'!H21&lt;&gt;""),1,0)+IF(AND(H25=F25,F25&lt;&gt;"",H25&lt;&gt;""),1,0)</f>
        <v>0</v>
      </c>
      <c r="AD32" s="96">
        <f>IF(AND(F5&lt;H5,F5&lt;&gt;"",H5&lt;&gt;""),1,0)+IF(AND('4'!F21&lt;'4'!H21,'4'!F21&lt;&gt;"",'4'!H21&lt;&gt;""),1,0)+IF(AND(H25&lt;F25,F25&lt;&gt;"",H25&lt;&gt;""),1,0)</f>
        <v>0</v>
      </c>
      <c r="AE32" s="96">
        <f>F5+'4'!F21+H25</f>
        <v>0</v>
      </c>
      <c r="AF32" s="96">
        <f>H5+'4'!H21+F25</f>
        <v>0</v>
      </c>
      <c r="AG32" s="176">
        <f>AB32*3+AC32</f>
        <v>0</v>
      </c>
      <c r="AH32" s="177">
        <f>+AG32*100000+AE32-AF32+AE32/10+4/100000000</f>
        <v>4e-8</v>
      </c>
      <c r="AI32" t="str">
        <f>IFERROR(VLOOKUP(AA32,$AA$41:$AC$73,3,FALSE),VLOOKUP("imz",$AA$41:$AC$73,3,FALSE))</f>
        <v>A!$AB$66</v>
      </c>
    </row>
    <row r="33" spans="1:35">
      <c r="A33" s="86"/>
      <c r="B33" s="169"/>
      <c r="C33" s="169"/>
      <c r="D33" s="169"/>
      <c r="E33" s="169"/>
      <c r="F33" s="169"/>
      <c r="G33" s="169"/>
      <c r="H33" s="169"/>
      <c r="I33" s="169"/>
      <c r="J33" s="169"/>
      <c r="Z33" s="77">
        <f>RANK(AH33,$AH$32:$AH$35)</f>
        <v>2</v>
      </c>
      <c r="AA33" s="77" t="s">
        <v>10</v>
      </c>
      <c r="AB33" s="96">
        <f>IF(AND(H5&gt;F5,F5&lt;&gt;"",H5&lt;&gt;""),1,0)+IF(AND(H17&gt;F17,F17&lt;&gt;"",H17&lt;&gt;""),1,0)+IF(AND(F21&gt;H21,F21&lt;&gt;"",H21&lt;&gt;""),1,0)</f>
        <v>0</v>
      </c>
      <c r="AC33" s="96">
        <f>IF(AND(H5=F5,F5&lt;&gt;"",H5&lt;&gt;""),1,0)+IF(AND(H17=F17,F17&lt;&gt;"",H17&lt;&gt;""),1,0)+IF(AND(F21=H21,F21&lt;&gt;"",H21&lt;&gt;""),1,0)</f>
        <v>0</v>
      </c>
      <c r="AD33" s="96">
        <f>IF(AND(H5&lt;F5,F5&lt;&gt;"",H5&lt;&gt;""),1,0)+IF(AND(H17&lt;F17,F17&lt;&gt;"",H17&lt;&gt;""),1,0)+IF(AND(F21&lt;H21,F21&lt;&gt;"",H21&lt;&gt;""),1,0)</f>
        <v>0</v>
      </c>
      <c r="AE33" s="96">
        <f>H5+H17+F21</f>
        <v>0</v>
      </c>
      <c r="AF33" s="96">
        <f>F5+F17+H21</f>
        <v>0</v>
      </c>
      <c r="AG33" s="176">
        <f>AB33*3+AC33</f>
        <v>0</v>
      </c>
      <c r="AH33" s="177">
        <f>+AG33*100000+AE33-AF33+AE33/10+3/100000000</f>
        <v>3e-8</v>
      </c>
      <c r="AI33" t="str">
        <f>IFERROR(VLOOKUP(AA33,$AA$41:$AC$73,3,FALSE),VLOOKUP("imz",$AA$41:$AC$73,3,FALSE))</f>
        <v>A!$AB$42</v>
      </c>
    </row>
    <row r="34" spans="1:35">
      <c r="A34" s="86"/>
      <c r="B34" s="122" t="s">
        <v>75</v>
      </c>
      <c r="C34" s="167">
        <f>Y34+VLOOKUP([1]Menu!$B$4,[1]Menu!$C$5:$E$24,2,0)*VLOOKUP([1]Menu!$B$4,[1]Menu!$C$5:$E$24,3,0)</f>
        <v>0.0833333333333333</v>
      </c>
      <c r="D34" s="136" t="s">
        <v>11</v>
      </c>
      <c r="E34" s="38"/>
      <c r="F34" s="171"/>
      <c r="G34" s="154"/>
      <c r="H34" s="171"/>
      <c r="I34" s="173"/>
      <c r="J34" s="138" t="s">
        <v>12</v>
      </c>
      <c r="Z34" s="77">
        <f>RANK(AH34,$AH$32:$AH$35)</f>
        <v>3</v>
      </c>
      <c r="AA34" s="77" t="s">
        <v>11</v>
      </c>
      <c r="AB34" s="96">
        <f>IF(AND(F9&gt;H9,F9&lt;&gt;"",H9&lt;&gt;""),1,0)+IF(AND('4'!H21&gt;'4'!F21,'4'!F21&lt;&gt;"",'4'!H21&lt;&gt;""),1,0)+IF(AND(H21&gt;F21,F21&lt;&gt;"",H21&lt;&gt;""),1,0)</f>
        <v>0</v>
      </c>
      <c r="AC34" s="96">
        <f>IF(AND(F9=H9,F9&lt;&gt;"",H9&lt;&gt;""),1,0)+IF(AND('4'!H21='4'!F21,'4'!F21&lt;&gt;"",'4'!H21&lt;&gt;""),1,0)+IF(AND(H21=F21,F21&lt;&gt;"",H21&lt;&gt;""),1,0)</f>
        <v>0</v>
      </c>
      <c r="AD34" s="96">
        <f>IF(AND(F9&lt;H9,F9&lt;&gt;"",H9&lt;&gt;""),1,0)+IF(AND('4'!H21&lt;'4'!F21,'4'!F21&lt;&gt;"",'4'!H21&lt;&gt;""),1,0)+IF(AND(H21&lt;F21,F21&lt;&gt;"",H21&lt;&gt;""),1,0)</f>
        <v>0</v>
      </c>
      <c r="AE34" s="96">
        <f>F9+'4'!H21+H21</f>
        <v>0</v>
      </c>
      <c r="AF34" s="96">
        <f>H9+'4'!F21+F21</f>
        <v>0</v>
      </c>
      <c r="AG34" s="176">
        <f>AB34*3+AC34</f>
        <v>0</v>
      </c>
      <c r="AH34" s="177">
        <f>+AG34*100000+AE34-AF34+AE34/10+2/100000000</f>
        <v>2e-8</v>
      </c>
      <c r="AI34" t="str">
        <f>IFERROR(VLOOKUP(AA34,$AA$41:$AC$73,3,FALSE),VLOOKUP("imz",$AA$41:$AC$73,3,FALSE))</f>
        <v>A!$AB$52</v>
      </c>
    </row>
    <row r="35" spans="1:35">
      <c r="A35" s="86"/>
      <c r="B35" s="168" t="s">
        <v>76</v>
      </c>
      <c r="C35" s="168"/>
      <c r="D35" s="136"/>
      <c r="E35" s="38"/>
      <c r="F35" s="172"/>
      <c r="G35" s="154"/>
      <c r="H35" s="172"/>
      <c r="I35" s="173"/>
      <c r="J35" s="138"/>
      <c r="Z35" s="77">
        <f>RANK(AH35,$AH$32:$AH$35)</f>
        <v>4</v>
      </c>
      <c r="AA35" s="77" t="s">
        <v>12</v>
      </c>
      <c r="AB35" s="96">
        <f>IF(AND(H9&gt;F9,F9&lt;&gt;"",H9&lt;&gt;""),1,0)+IF(AND(F17&gt;H17,F17&lt;&gt;"",H17&lt;&gt;""),1,0)+IF(AND(F25&gt;H25,F25&lt;&gt;"",H25&lt;&gt;""),1,0)</f>
        <v>0</v>
      </c>
      <c r="AC35" s="96">
        <f>IF(AND(H9=F9,F9&lt;&gt;"",H9&lt;&gt;""),1,0)+IF(AND(F17=H17,F17&lt;&gt;"",H17&lt;&gt;""),1,0)+IF(AND(F25=H25,F25&lt;&gt;"",H25&lt;&gt;""),1,0)</f>
        <v>0</v>
      </c>
      <c r="AD35" s="96">
        <f>IF(AND(H9&lt;F9,F9&lt;&gt;"",H9&lt;&gt;""),1,0)+IF(AND(F17&lt;H17,F17&lt;&gt;"",H17&lt;&gt;""),1,0)+IF(AND(F25&lt;H25,F25&lt;&gt;"",H25&lt;&gt;""),1,0)</f>
        <v>0</v>
      </c>
      <c r="AE35" s="96">
        <f>H9+F17+F25</f>
        <v>0</v>
      </c>
      <c r="AF35" s="96">
        <f>F9+H17+H25</f>
        <v>0</v>
      </c>
      <c r="AG35" s="176">
        <f>AB35*3+AC35</f>
        <v>0</v>
      </c>
      <c r="AH35" s="177">
        <f>+AG35*100000+AE35-AF35+AE35/10+1/100000000</f>
        <v>1e-8</v>
      </c>
      <c r="AI35" t="str">
        <f>IFERROR(VLOOKUP(AA35,$AA$41:$AC$73,3,FALSE),VLOOKUP("imz",$AA$41:$AC$73,3,FALSE))</f>
        <v>A!$AB$72</v>
      </c>
    </row>
    <row r="36" spans="1:10">
      <c r="A36" s="86"/>
      <c r="B36" s="86"/>
      <c r="C36" s="86"/>
      <c r="D36" s="86"/>
      <c r="E36" s="86"/>
      <c r="F36" s="86"/>
      <c r="G36" s="86"/>
      <c r="H36" s="86"/>
      <c r="I36" s="86"/>
      <c r="J36" s="86"/>
    </row>
    <row r="37" spans="1:27">
      <c r="A37" s="86"/>
      <c r="B37" s="169"/>
      <c r="C37" s="169"/>
      <c r="D37" s="169"/>
      <c r="E37" s="169"/>
      <c r="F37" s="169"/>
      <c r="G37" s="169"/>
      <c r="H37" s="169"/>
      <c r="I37" s="169"/>
      <c r="J37" s="169"/>
      <c r="AA37" s="77" t="str">
        <f>+IF(AND(COUNTA(F5,H5,F9,H9,'4'!H21,'4'!F21,F17,H17,H21,F21,F25,H25)=12,L27=""),L9,IF(AND(COUNTA(F5,H5,F9,H9,'4'!H21,'4'!F21,F17,H17,H21,F21,F25,H25)=12,M27&lt;&gt;""),M27,""))</f>
        <v/>
      </c>
    </row>
    <row r="38" spans="1:27">
      <c r="A38" s="86"/>
      <c r="B38" s="122" t="s">
        <v>77</v>
      </c>
      <c r="C38" s="167">
        <f>Y38+VLOOKUP([1]Menu!$B$4,[1]Menu!$C$5:$E$24,2,0)*VLOOKUP([1]Menu!$B$4,[1]Menu!$C$5:$E$24,3,0)</f>
        <v>0.0833333333333333</v>
      </c>
      <c r="D38" s="136" t="s">
        <v>9</v>
      </c>
      <c r="E38" s="38"/>
      <c r="F38" s="171"/>
      <c r="G38" s="154"/>
      <c r="H38" s="171"/>
      <c r="I38" s="173"/>
      <c r="J38" s="138" t="s">
        <v>11</v>
      </c>
      <c r="AA38" s="77" t="str">
        <f>+IF(AND(COUNTA(F5,H5,F9,H9,'4'!H21,'4'!F21,F17,H17,H21,F21,F25,H25)=12,L28=""),L13,IF(AND(COUNTA(F5,H5,F9,H9,'4'!H21,'4'!F21,F17,H17,H21,F21,F25,H25)=12,M28&lt;&gt;""),M28,""))</f>
        <v/>
      </c>
    </row>
    <row r="39" spans="1:29">
      <c r="A39" s="86"/>
      <c r="B39" s="168" t="s">
        <v>78</v>
      </c>
      <c r="C39" s="168"/>
      <c r="D39" s="136"/>
      <c r="E39" s="38"/>
      <c r="F39" s="172"/>
      <c r="G39" s="154"/>
      <c r="H39" s="172"/>
      <c r="I39" s="173"/>
      <c r="J39" s="138"/>
      <c r="AB39" s="97"/>
      <c r="AC39" s="100"/>
    </row>
    <row r="40" spans="1:10">
      <c r="A40" s="86"/>
      <c r="B40" s="86"/>
      <c r="C40" s="86"/>
      <c r="D40" s="86"/>
      <c r="E40" s="86"/>
      <c r="F40" s="86"/>
      <c r="G40" s="86"/>
      <c r="H40" s="86"/>
      <c r="I40" s="86"/>
      <c r="J40" s="86"/>
    </row>
    <row r="41" ht="18.75" customHeight="1" spans="1:29">
      <c r="A41" s="86"/>
      <c r="B41" s="169"/>
      <c r="C41" s="169"/>
      <c r="D41" s="169"/>
      <c r="E41" s="169"/>
      <c r="F41" s="169"/>
      <c r="G41" s="169"/>
      <c r="H41" s="169"/>
      <c r="I41" s="169"/>
      <c r="J41" s="169"/>
      <c r="AA41" s="98" t="s">
        <v>13</v>
      </c>
      <c r="AC41" s="77" t="str">
        <f>"A!$AB$"&amp;ROW()</f>
        <v>A!$AB$41</v>
      </c>
    </row>
    <row r="42" ht="18.75" customHeight="1" spans="1:29">
      <c r="A42" s="86"/>
      <c r="B42" s="122" t="s">
        <v>79</v>
      </c>
      <c r="C42" s="167">
        <f>Y42+VLOOKUP([1]Menu!$B$4,[1]Menu!$C$5:$E$24,2,0)*VLOOKUP([1]Menu!$B$4,[1]Menu!$C$5:$E$24,3,0)</f>
        <v>0.0833333333333333</v>
      </c>
      <c r="D42" s="136" t="s">
        <v>12</v>
      </c>
      <c r="E42" s="38"/>
      <c r="F42" s="171"/>
      <c r="G42" s="154"/>
      <c r="H42" s="171"/>
      <c r="I42" s="173"/>
      <c r="J42" s="138" t="s">
        <v>10</v>
      </c>
      <c r="AA42" s="98" t="s">
        <v>10</v>
      </c>
      <c r="AC42" s="77" t="str">
        <f>"A!$AB$"&amp;ROW()</f>
        <v>A!$AB$42</v>
      </c>
    </row>
    <row r="43" ht="18.75" customHeight="1" spans="1:29">
      <c r="A43" s="86"/>
      <c r="B43" s="168" t="s">
        <v>80</v>
      </c>
      <c r="C43" s="168"/>
      <c r="D43" s="136"/>
      <c r="E43" s="38"/>
      <c r="F43" s="172"/>
      <c r="G43" s="154"/>
      <c r="H43" s="172"/>
      <c r="I43" s="173"/>
      <c r="J43" s="138"/>
      <c r="AA43" s="98" t="s">
        <v>14</v>
      </c>
      <c r="AC43" s="77" t="str">
        <f t="shared" ref="AC43:AC53" si="0">"A!$AB$"&amp;ROW()</f>
        <v>A!$AB$43</v>
      </c>
    </row>
    <row r="44" ht="18.75" customHeight="1" spans="1:29">
      <c r="A44" s="86"/>
      <c r="B44" s="86"/>
      <c r="C44" s="86"/>
      <c r="D44" s="86"/>
      <c r="E44" s="86"/>
      <c r="F44" s="86"/>
      <c r="G44" s="86"/>
      <c r="H44" s="86"/>
      <c r="I44" s="86"/>
      <c r="J44" s="86"/>
      <c r="AA44" s="98" t="s">
        <v>15</v>
      </c>
      <c r="AC44" s="77" t="str">
        <f t="shared" si="0"/>
        <v>A!$AB$44</v>
      </c>
    </row>
    <row r="45" ht="18.75" customHeight="1" spans="1:29">
      <c r="A45" s="86"/>
      <c r="B45" s="169"/>
      <c r="C45" s="169"/>
      <c r="D45" s="169"/>
      <c r="E45" s="169"/>
      <c r="F45" s="169"/>
      <c r="G45" s="169"/>
      <c r="H45" s="169"/>
      <c r="I45" s="169"/>
      <c r="J45" s="169"/>
      <c r="AA45" s="98" t="s">
        <v>16</v>
      </c>
      <c r="AC45" s="77" t="str">
        <f t="shared" si="0"/>
        <v>A!$AB$45</v>
      </c>
    </row>
    <row r="46" ht="18.75" customHeight="1" spans="1:29">
      <c r="A46" s="86"/>
      <c r="B46" s="122" t="s">
        <v>81</v>
      </c>
      <c r="C46" s="167">
        <f>Y46+VLOOKUP([1]Menu!$B$4,[1]Menu!$C$5:$E$24,2,0)*VLOOKUP([1]Menu!$B$4,[1]Menu!$C$5:$E$24,3,0)</f>
        <v>0.0833333333333333</v>
      </c>
      <c r="D46" s="136" t="s">
        <v>10</v>
      </c>
      <c r="E46" s="38"/>
      <c r="F46" s="171"/>
      <c r="G46" s="154"/>
      <c r="H46" s="171"/>
      <c r="I46" s="173"/>
      <c r="J46" s="138" t="s">
        <v>11</v>
      </c>
      <c r="AA46" s="98" t="s">
        <v>17</v>
      </c>
      <c r="AC46" s="77" t="str">
        <f t="shared" si="0"/>
        <v>A!$AB$46</v>
      </c>
    </row>
    <row r="47" ht="18.75" customHeight="1" spans="1:29">
      <c r="A47" s="86"/>
      <c r="B47" s="168" t="s">
        <v>82</v>
      </c>
      <c r="C47" s="168"/>
      <c r="D47" s="136"/>
      <c r="E47" s="38"/>
      <c r="F47" s="172"/>
      <c r="G47" s="154"/>
      <c r="H47" s="172"/>
      <c r="I47" s="173"/>
      <c r="J47" s="138"/>
      <c r="AA47" s="98" t="s">
        <v>18</v>
      </c>
      <c r="AC47" s="77" t="str">
        <f t="shared" si="0"/>
        <v>A!$AB$47</v>
      </c>
    </row>
    <row r="48" ht="18.75" customHeight="1" spans="1:29">
      <c r="A48" s="86"/>
      <c r="B48" s="86"/>
      <c r="C48" s="86"/>
      <c r="D48" s="86"/>
      <c r="E48" s="86"/>
      <c r="F48" s="86"/>
      <c r="G48" s="86"/>
      <c r="H48" s="86"/>
      <c r="I48" s="86"/>
      <c r="J48" s="86"/>
      <c r="AA48" s="98" t="s">
        <v>19</v>
      </c>
      <c r="AC48" s="77" t="str">
        <f t="shared" si="0"/>
        <v>A!$AB$48</v>
      </c>
    </row>
    <row r="49" ht="18.75" customHeight="1" spans="1:29">
      <c r="A49" s="86"/>
      <c r="B49" s="169"/>
      <c r="C49" s="169"/>
      <c r="D49" s="169"/>
      <c r="E49" s="169"/>
      <c r="F49" s="169"/>
      <c r="G49" s="169"/>
      <c r="H49" s="169"/>
      <c r="I49" s="169"/>
      <c r="J49" s="169"/>
      <c r="AA49" s="98" t="s">
        <v>20</v>
      </c>
      <c r="AC49" s="77" t="str">
        <f t="shared" si="0"/>
        <v>A!$AB$49</v>
      </c>
    </row>
    <row r="50" ht="18.75" customHeight="1" spans="1:29">
      <c r="A50" s="86"/>
      <c r="B50" s="122" t="s">
        <v>81</v>
      </c>
      <c r="C50" s="167">
        <f>Y50+VLOOKUP([1]Menu!$B$4,[1]Menu!$C$5:$E$24,2,0)*VLOOKUP([1]Menu!$B$4,[1]Menu!$C$5:$E$24,3,0)</f>
        <v>0.0833333333333333</v>
      </c>
      <c r="D50" s="136" t="s">
        <v>12</v>
      </c>
      <c r="E50" s="38"/>
      <c r="F50" s="171"/>
      <c r="G50" s="154"/>
      <c r="H50" s="171"/>
      <c r="I50" s="173"/>
      <c r="J50" s="138" t="s">
        <v>9</v>
      </c>
      <c r="AA50" s="98" t="s">
        <v>21</v>
      </c>
      <c r="AC50" s="77" t="str">
        <f t="shared" si="0"/>
        <v>A!$AB$50</v>
      </c>
    </row>
    <row r="51" ht="18.75" customHeight="1" spans="1:29">
      <c r="A51" s="86"/>
      <c r="B51" s="168" t="s">
        <v>83</v>
      </c>
      <c r="C51" s="168"/>
      <c r="D51" s="136"/>
      <c r="E51" s="38"/>
      <c r="F51" s="172"/>
      <c r="G51" s="154"/>
      <c r="H51" s="172"/>
      <c r="I51" s="173"/>
      <c r="J51" s="138"/>
      <c r="AA51" s="98" t="s">
        <v>22</v>
      </c>
      <c r="AC51" s="77" t="str">
        <f t="shared" si="0"/>
        <v>A!$AB$51</v>
      </c>
    </row>
    <row r="52" ht="18.75" customHeight="1" spans="1:29">
      <c r="A52" s="86"/>
      <c r="B52" s="86"/>
      <c r="C52" s="86"/>
      <c r="D52" s="86"/>
      <c r="E52" s="86"/>
      <c r="F52" s="86"/>
      <c r="G52" s="86"/>
      <c r="H52" s="86"/>
      <c r="I52" s="86"/>
      <c r="J52" s="86"/>
      <c r="AA52" s="98" t="s">
        <v>11</v>
      </c>
      <c r="AC52" s="77" t="str">
        <f t="shared" si="0"/>
        <v>A!$AB$52</v>
      </c>
    </row>
    <row r="53" ht="18.75" customHeight="1" spans="27:29">
      <c r="AA53" s="98" t="s">
        <v>23</v>
      </c>
      <c r="AC53" s="77" t="str">
        <f t="shared" si="0"/>
        <v>A!$AB$53</v>
      </c>
    </row>
    <row r="54" ht="18.75" customHeight="1" spans="27:29">
      <c r="AA54" s="98" t="s">
        <v>24</v>
      </c>
      <c r="AC54" s="77" t="str">
        <f t="shared" ref="AC54:AC65" si="1">"A!$AB$"&amp;ROW()</f>
        <v>A!$AB$54</v>
      </c>
    </row>
    <row r="55" ht="18.75" customHeight="1" spans="27:29">
      <c r="AA55" s="98" t="s">
        <v>25</v>
      </c>
      <c r="AC55" s="77" t="str">
        <f t="shared" si="1"/>
        <v>A!$AB$55</v>
      </c>
    </row>
    <row r="56" ht="18.75" customHeight="1" spans="27:29">
      <c r="AA56" s="98" t="s">
        <v>26</v>
      </c>
      <c r="AC56" s="77" t="str">
        <f t="shared" si="1"/>
        <v>A!$AB$56</v>
      </c>
    </row>
    <row r="57" ht="18.75" customHeight="1" spans="27:29">
      <c r="AA57" s="98" t="s">
        <v>27</v>
      </c>
      <c r="AC57" s="77" t="str">
        <f t="shared" si="1"/>
        <v>A!$AB$57</v>
      </c>
    </row>
    <row r="58" ht="18.75" customHeight="1" spans="27:29">
      <c r="AA58" s="98" t="s">
        <v>28</v>
      </c>
      <c r="AC58" s="77" t="str">
        <f t="shared" si="1"/>
        <v>A!$AB$58</v>
      </c>
    </row>
    <row r="59" ht="18.75" customHeight="1" spans="27:29">
      <c r="AA59" s="98" t="s">
        <v>29</v>
      </c>
      <c r="AC59" s="77" t="str">
        <f t="shared" si="1"/>
        <v>A!$AB$59</v>
      </c>
    </row>
    <row r="60" ht="18.75" customHeight="1" spans="27:29">
      <c r="AA60" s="98" t="s">
        <v>30</v>
      </c>
      <c r="AC60" s="77" t="str">
        <f t="shared" si="1"/>
        <v>A!$AB$60</v>
      </c>
    </row>
    <row r="61" ht="18.75" customHeight="1" spans="27:29">
      <c r="AA61" s="98" t="s">
        <v>31</v>
      </c>
      <c r="AC61" s="77" t="str">
        <f t="shared" si="1"/>
        <v>A!$AB$61</v>
      </c>
    </row>
    <row r="62" ht="18.75" customHeight="1" spans="27:29">
      <c r="AA62" s="98" t="s">
        <v>32</v>
      </c>
      <c r="AC62" s="77" t="str">
        <f t="shared" si="1"/>
        <v>A!$AB$62</v>
      </c>
    </row>
    <row r="63" ht="18.75" customHeight="1" spans="27:29">
      <c r="AA63" s="98" t="s">
        <v>33</v>
      </c>
      <c r="AC63" s="77" t="str">
        <f t="shared" si="1"/>
        <v>A!$AB$63</v>
      </c>
    </row>
    <row r="64" ht="18.75" customHeight="1" spans="27:29">
      <c r="AA64" s="98" t="s">
        <v>34</v>
      </c>
      <c r="AC64" s="77" t="str">
        <f t="shared" si="1"/>
        <v>A!$AB$64</v>
      </c>
    </row>
    <row r="65" ht="18.75" customHeight="1" spans="27:29">
      <c r="AA65" s="98" t="s">
        <v>35</v>
      </c>
      <c r="AC65" s="77" t="str">
        <f t="shared" si="1"/>
        <v>A!$AB$65</v>
      </c>
    </row>
    <row r="66" ht="18.75" customHeight="1" spans="27:29">
      <c r="AA66" s="98" t="s">
        <v>9</v>
      </c>
      <c r="AC66" s="77" t="str">
        <f t="shared" ref="AC66:AC73" si="2">"A!$AB$"&amp;ROW()</f>
        <v>A!$AB$66</v>
      </c>
    </row>
    <row r="67" ht="18.75" customHeight="1" spans="27:29">
      <c r="AA67" s="98" t="s">
        <v>36</v>
      </c>
      <c r="AC67" s="77" t="str">
        <f t="shared" si="2"/>
        <v>A!$AB$67</v>
      </c>
    </row>
    <row r="68" ht="18.75" customHeight="1" spans="27:29">
      <c r="AA68" s="98" t="s">
        <v>37</v>
      </c>
      <c r="AC68" s="77" t="str">
        <f t="shared" si="2"/>
        <v>A!$AB$68</v>
      </c>
    </row>
    <row r="69" ht="18.75" customHeight="1" spans="27:29">
      <c r="AA69" s="98" t="s">
        <v>38</v>
      </c>
      <c r="AC69" s="77" t="str">
        <f t="shared" si="2"/>
        <v>A!$AB$69</v>
      </c>
    </row>
    <row r="70" ht="18.75" customHeight="1" spans="27:29">
      <c r="AA70" s="98" t="s">
        <v>39</v>
      </c>
      <c r="AC70" s="77" t="str">
        <f t="shared" si="2"/>
        <v>A!$AB$70</v>
      </c>
    </row>
    <row r="71" ht="18.75" customHeight="1" spans="27:29">
      <c r="AA71" s="98" t="s">
        <v>40</v>
      </c>
      <c r="AC71" s="77" t="str">
        <f t="shared" si="2"/>
        <v>A!$AB$71</v>
      </c>
    </row>
    <row r="72" ht="18.75" customHeight="1" spans="27:29">
      <c r="AA72" s="98" t="s">
        <v>12</v>
      </c>
      <c r="AC72" s="77" t="str">
        <f t="shared" si="2"/>
        <v>A!$AB$72</v>
      </c>
    </row>
    <row r="73" ht="18.75" customHeight="1" spans="27:29">
      <c r="AA73" s="77" t="s">
        <v>41</v>
      </c>
      <c r="AC73" s="77" t="str">
        <f t="shared" si="2"/>
        <v>A!$AB$73</v>
      </c>
    </row>
  </sheetData>
  <mergeCells count="138">
    <mergeCell ref="B5:B6"/>
    <mergeCell ref="B9:B10"/>
    <mergeCell ref="B13:B14"/>
    <mergeCell ref="B17:B18"/>
    <mergeCell ref="B21:B22"/>
    <mergeCell ref="D30:D31"/>
    <mergeCell ref="D34:D35"/>
    <mergeCell ref="D38:D39"/>
    <mergeCell ref="D42:D43"/>
    <mergeCell ref="D46:D47"/>
    <mergeCell ref="D50:D51"/>
    <mergeCell ref="E5:E6"/>
    <mergeCell ref="E9:E10"/>
    <mergeCell ref="E13:E14"/>
    <mergeCell ref="E17:E18"/>
    <mergeCell ref="E21:E22"/>
    <mergeCell ref="E25:E26"/>
    <mergeCell ref="E30:E31"/>
    <mergeCell ref="E34:E35"/>
    <mergeCell ref="E38:E39"/>
    <mergeCell ref="E42:E43"/>
    <mergeCell ref="E46:E47"/>
    <mergeCell ref="E50:E51"/>
    <mergeCell ref="F5:F6"/>
    <mergeCell ref="F9:F10"/>
    <mergeCell ref="F13:F14"/>
    <mergeCell ref="F17:F18"/>
    <mergeCell ref="F21:F22"/>
    <mergeCell ref="F25:F26"/>
    <mergeCell ref="F30:F31"/>
    <mergeCell ref="F34:F35"/>
    <mergeCell ref="F38:F39"/>
    <mergeCell ref="F42:F43"/>
    <mergeCell ref="F46:F47"/>
    <mergeCell ref="F50:F51"/>
    <mergeCell ref="G5:G6"/>
    <mergeCell ref="G9:G10"/>
    <mergeCell ref="G13:G14"/>
    <mergeCell ref="G17:G18"/>
    <mergeCell ref="G21:G22"/>
    <mergeCell ref="G25:G26"/>
    <mergeCell ref="G30:G31"/>
    <mergeCell ref="G34:G35"/>
    <mergeCell ref="G38:G39"/>
    <mergeCell ref="G42:G43"/>
    <mergeCell ref="G46:G47"/>
    <mergeCell ref="G50:G51"/>
    <mergeCell ref="H5:H6"/>
    <mergeCell ref="H9:H10"/>
    <mergeCell ref="H13:H14"/>
    <mergeCell ref="H17:H18"/>
    <mergeCell ref="H21:H22"/>
    <mergeCell ref="H25:H26"/>
    <mergeCell ref="H30:H31"/>
    <mergeCell ref="H34:H35"/>
    <mergeCell ref="H38:H39"/>
    <mergeCell ref="H42:H43"/>
    <mergeCell ref="H46:H47"/>
    <mergeCell ref="H50:H51"/>
    <mergeCell ref="I25:I26"/>
    <mergeCell ref="I30:I31"/>
    <mergeCell ref="I34:I35"/>
    <mergeCell ref="I38:I39"/>
    <mergeCell ref="I42:I43"/>
    <mergeCell ref="I46:I47"/>
    <mergeCell ref="I50:I51"/>
    <mergeCell ref="J25:J26"/>
    <mergeCell ref="J30:J31"/>
    <mergeCell ref="J34:J35"/>
    <mergeCell ref="J38:J39"/>
    <mergeCell ref="J42:J43"/>
    <mergeCell ref="J46:J47"/>
    <mergeCell ref="J50:J51"/>
    <mergeCell ref="L9:L10"/>
    <mergeCell ref="L13:L14"/>
    <mergeCell ref="L17:L18"/>
    <mergeCell ref="L21:L22"/>
    <mergeCell ref="L25:L26"/>
    <mergeCell ref="N5:N6"/>
    <mergeCell ref="N9:N10"/>
    <mergeCell ref="N13:N14"/>
    <mergeCell ref="N17:N18"/>
    <mergeCell ref="N21:N22"/>
    <mergeCell ref="N25:N26"/>
    <mergeCell ref="O5:O6"/>
    <mergeCell ref="O9:O10"/>
    <mergeCell ref="O13:O14"/>
    <mergeCell ref="O17:O18"/>
    <mergeCell ref="O21:O22"/>
    <mergeCell ref="O25:O26"/>
    <mergeCell ref="P5:P6"/>
    <mergeCell ref="P9:P10"/>
    <mergeCell ref="P13:P14"/>
    <mergeCell ref="P17:P18"/>
    <mergeCell ref="P21:P22"/>
    <mergeCell ref="P25:P26"/>
    <mergeCell ref="Q5:Q6"/>
    <mergeCell ref="Q9:Q10"/>
    <mergeCell ref="Q13:Q14"/>
    <mergeCell ref="Q17:Q18"/>
    <mergeCell ref="Q21:Q22"/>
    <mergeCell ref="Q25:Q26"/>
    <mergeCell ref="R5:R6"/>
    <mergeCell ref="R9:R10"/>
    <mergeCell ref="R13:R14"/>
    <mergeCell ref="R17:R18"/>
    <mergeCell ref="R21:R22"/>
    <mergeCell ref="R25:R26"/>
    <mergeCell ref="S5:S6"/>
    <mergeCell ref="S9:S10"/>
    <mergeCell ref="S13:S14"/>
    <mergeCell ref="S17:S18"/>
    <mergeCell ref="S21:S22"/>
    <mergeCell ref="S25:S26"/>
    <mergeCell ref="T5:T6"/>
    <mergeCell ref="T9:T10"/>
    <mergeCell ref="T13:T14"/>
    <mergeCell ref="T17:T18"/>
    <mergeCell ref="T21:T22"/>
    <mergeCell ref="T25:T26"/>
    <mergeCell ref="U5:U6"/>
    <mergeCell ref="U9:U10"/>
    <mergeCell ref="U13:U14"/>
    <mergeCell ref="U17:U18"/>
    <mergeCell ref="U21:U22"/>
    <mergeCell ref="U25:U26"/>
    <mergeCell ref="C5:D6"/>
    <mergeCell ref="I5:J6"/>
    <mergeCell ref="C13:D14"/>
    <mergeCell ref="I13:J14"/>
    <mergeCell ref="C17:D18"/>
    <mergeCell ref="I17:J18"/>
    <mergeCell ref="C21:D22"/>
    <mergeCell ref="I21:J22"/>
    <mergeCell ref="B26:D27"/>
    <mergeCell ref="A28:C29"/>
    <mergeCell ref="C9:D10"/>
    <mergeCell ref="I9:J10"/>
  </mergeCells>
  <pageMargins left="0.7" right="0.7" top="0.75" bottom="0.75" header="0.3" footer="0.3"/>
  <pageSetup paperSize="1" orientation="portrait"/>
  <headerFooter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3"/>
  <dimension ref="A1:BQ52"/>
  <sheetViews>
    <sheetView showGridLines="0" workbookViewId="0">
      <selection activeCell="C17" sqref="C17:D18"/>
    </sheetView>
  </sheetViews>
  <sheetFormatPr defaultColWidth="11" defaultRowHeight="15.75"/>
  <cols>
    <col min="1" max="1" width="2.87333333333333" customWidth="1"/>
    <col min="2" max="2" width="6" customWidth="1"/>
    <col min="3" max="3" width="5.62666666666667" customWidth="1"/>
    <col min="4" max="4" width="15.7" customWidth="1"/>
    <col min="5" max="5" width="5.12666666666667" customWidth="1"/>
    <col min="6" max="6" width="4.12666666666667" customWidth="1"/>
    <col min="7" max="7" width="1.62666666666667" customWidth="1"/>
    <col min="8" max="8" width="4.12666666666667" customWidth="1"/>
    <col min="9" max="9" width="5.12666666666667" customWidth="1"/>
    <col min="10" max="10" width="13.6266666666667" customWidth="1"/>
    <col min="11" max="11" width="24.6266666666667" customWidth="1"/>
    <col min="12" max="12" width="12.1266666666667" customWidth="1"/>
    <col min="13" max="21" width="5.12666666666667" customWidth="1"/>
    <col min="22" max="25" width="11" style="77" customWidth="1"/>
    <col min="26" max="26" width="11" style="77"/>
    <col min="27" max="27" width="12" style="77" customWidth="1"/>
    <col min="28" max="28" width="8.75333333333333" style="77" customWidth="1"/>
    <col min="29" max="33" width="11" style="77"/>
    <col min="34" max="34" width="12.5" style="77" customWidth="1"/>
    <col min="35" max="50" width="11" style="77"/>
  </cols>
  <sheetData>
    <row r="1" ht="36" customHeight="1" spans="21:69">
      <c r="U1" s="94"/>
      <c r="V1"/>
      <c r="W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 s="103"/>
      <c r="AX1"/>
      <c r="BD1" s="105"/>
      <c r="BE1" s="105"/>
      <c r="BF1" s="105"/>
      <c r="BG1" s="105"/>
      <c r="BH1" s="105"/>
      <c r="BI1" s="105"/>
      <c r="BJ1" s="105"/>
      <c r="BO1" s="105"/>
      <c r="BP1" s="105"/>
      <c r="BQ1" s="105"/>
    </row>
    <row r="2" ht="24" customHeight="1" spans="2:69">
      <c r="B2" s="78" t="s">
        <v>55</v>
      </c>
      <c r="C2" s="79"/>
      <c r="U2" s="94"/>
      <c r="V2"/>
      <c r="W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s="104"/>
      <c r="AX2"/>
      <c r="BD2" s="105"/>
      <c r="BE2" s="105"/>
      <c r="BF2" s="105"/>
      <c r="BG2" s="105"/>
      <c r="BH2" s="105"/>
      <c r="BI2" s="105"/>
      <c r="BJ2" s="105"/>
      <c r="BO2" s="105"/>
      <c r="BP2" s="105"/>
      <c r="BQ2" s="105"/>
    </row>
    <row r="3" ht="50.1" customHeight="1" spans="21:69">
      <c r="U3" s="94"/>
      <c r="V3"/>
      <c r="W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 s="104"/>
      <c r="AX3"/>
      <c r="BD3" s="105"/>
      <c r="BE3" s="105"/>
      <c r="BF3" s="105"/>
      <c r="BG3" s="105"/>
      <c r="BH3" s="105"/>
      <c r="BI3" s="105"/>
      <c r="BJ3" s="105"/>
      <c r="BO3" s="105"/>
      <c r="BP3" s="105"/>
      <c r="BQ3" s="105"/>
    </row>
    <row r="4" ht="30.95" customHeight="1" spans="2:69">
      <c r="B4" s="115" t="s">
        <v>56</v>
      </c>
      <c r="C4" s="115"/>
      <c r="I4" s="133" t="s">
        <v>57</v>
      </c>
      <c r="L4" s="115" t="s">
        <v>58</v>
      </c>
      <c r="M4" s="115"/>
      <c r="U4" s="94"/>
      <c r="V4"/>
      <c r="W4"/>
      <c r="Y4" s="148" t="s">
        <v>59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s="104"/>
      <c r="AX4"/>
      <c r="BD4" s="105"/>
      <c r="BE4" s="105"/>
      <c r="BF4" s="105"/>
      <c r="BG4" s="105"/>
      <c r="BH4" s="105"/>
      <c r="BI4" s="105"/>
      <c r="BJ4" s="105"/>
      <c r="BO4" s="105"/>
      <c r="BP4" s="105"/>
      <c r="BQ4" s="105"/>
    </row>
    <row r="5" spans="2:69">
      <c r="B5" s="18">
        <v>1</v>
      </c>
      <c r="C5" s="18" t="s">
        <v>84</v>
      </c>
      <c r="D5" s="18"/>
      <c r="E5" s="36"/>
      <c r="F5" s="43"/>
      <c r="G5" s="130"/>
      <c r="H5" s="43"/>
      <c r="I5" s="135">
        <v>103</v>
      </c>
      <c r="J5" s="135"/>
      <c r="N5" s="141" t="s">
        <v>61</v>
      </c>
      <c r="O5" s="141" t="s">
        <v>62</v>
      </c>
      <c r="P5" s="141" t="s">
        <v>63</v>
      </c>
      <c r="Q5" s="141" t="s">
        <v>64</v>
      </c>
      <c r="R5" s="141" t="s">
        <v>5</v>
      </c>
      <c r="S5" s="141" t="s">
        <v>6</v>
      </c>
      <c r="T5" s="141" t="s">
        <v>65</v>
      </c>
      <c r="U5" s="144" t="s">
        <v>66</v>
      </c>
      <c r="V5"/>
      <c r="W5"/>
      <c r="Y5" s="149">
        <v>0.416666666666667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 s="104"/>
      <c r="AX5"/>
      <c r="BD5" s="105"/>
      <c r="BE5" s="105"/>
      <c r="BF5" s="105"/>
      <c r="BG5" s="105"/>
      <c r="BH5" s="105"/>
      <c r="BI5" s="105"/>
      <c r="BJ5" s="105"/>
      <c r="BO5" s="105"/>
      <c r="BP5" s="105"/>
      <c r="BQ5" s="105"/>
    </row>
    <row r="6" ht="9.95" customHeight="1" spans="2:69">
      <c r="B6" s="18"/>
      <c r="C6" s="18"/>
      <c r="D6" s="18"/>
      <c r="E6" s="36"/>
      <c r="F6" s="43"/>
      <c r="G6" s="130"/>
      <c r="H6" s="43"/>
      <c r="I6" s="135"/>
      <c r="J6" s="135"/>
      <c r="N6" s="141"/>
      <c r="O6" s="141"/>
      <c r="P6" s="141"/>
      <c r="Q6" s="141"/>
      <c r="R6" s="141"/>
      <c r="S6" s="141"/>
      <c r="T6" s="141"/>
      <c r="U6" s="144"/>
      <c r="V6"/>
      <c r="W6"/>
      <c r="Y6" s="150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 s="104"/>
      <c r="AX6"/>
      <c r="BD6" s="105"/>
      <c r="BE6" s="105"/>
      <c r="BF6" s="105"/>
      <c r="BG6" s="105"/>
      <c r="BH6" s="105"/>
      <c r="BI6" s="105"/>
      <c r="BJ6" s="105"/>
      <c r="BO6" s="105"/>
      <c r="BP6" s="105"/>
      <c r="BQ6" s="105"/>
    </row>
    <row r="7" ht="5.1" customHeight="1" spans="9:69">
      <c r="I7" s="155"/>
      <c r="J7" s="155"/>
      <c r="U7" s="94"/>
      <c r="V7"/>
      <c r="W7"/>
      <c r="Y7" s="96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 s="104"/>
      <c r="AX7"/>
      <c r="BD7" s="105"/>
      <c r="BE7" s="105"/>
      <c r="BF7" s="105"/>
      <c r="BG7" s="105"/>
      <c r="BH7" s="105"/>
      <c r="BI7" s="105"/>
      <c r="BJ7" s="105"/>
      <c r="BO7" s="105"/>
      <c r="BP7" s="105"/>
      <c r="BQ7" s="105"/>
    </row>
    <row r="8" ht="5.1" customHeight="1" spans="2:69">
      <c r="B8" s="116"/>
      <c r="C8" s="116"/>
      <c r="D8" s="116"/>
      <c r="E8" s="116"/>
      <c r="F8" s="116"/>
      <c r="G8" s="116"/>
      <c r="H8" s="116"/>
      <c r="I8" s="156"/>
      <c r="J8" s="156"/>
      <c r="L8" s="116"/>
      <c r="M8" s="116"/>
      <c r="N8" s="116"/>
      <c r="O8" s="116"/>
      <c r="P8" s="116"/>
      <c r="Q8" s="116"/>
      <c r="R8" s="116"/>
      <c r="S8" s="116"/>
      <c r="T8" s="116"/>
      <c r="U8" s="145"/>
      <c r="V8"/>
      <c r="W8"/>
      <c r="Y8" s="96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 s="104"/>
      <c r="AX8"/>
      <c r="BD8" s="105"/>
      <c r="BE8" s="105"/>
      <c r="BF8" s="105"/>
      <c r="BG8" s="105"/>
      <c r="BH8" s="105"/>
      <c r="BI8" s="105"/>
      <c r="BJ8" s="105"/>
      <c r="BO8" s="105"/>
      <c r="BP8" s="105"/>
      <c r="BQ8" s="105"/>
    </row>
    <row r="9" spans="2:69">
      <c r="B9" s="117">
        <v>2</v>
      </c>
      <c r="C9" s="8" t="s">
        <v>85</v>
      </c>
      <c r="D9" s="8"/>
      <c r="E9" s="36"/>
      <c r="F9" s="43"/>
      <c r="G9" s="130"/>
      <c r="H9" s="43"/>
      <c r="I9" s="135">
        <v>243</v>
      </c>
      <c r="J9" s="135"/>
      <c r="L9" s="136" t="str">
        <f>+VLOOKUP(1,$Z$31:$AH$35,2,0)</f>
        <v>Rusia</v>
      </c>
      <c r="M9" s="136"/>
      <c r="N9" s="93">
        <f>+O9+P9+Q9</f>
        <v>0</v>
      </c>
      <c r="O9" s="93">
        <f>VLOOKUP(1,$Z$31:$AH$35,3,0)</f>
        <v>0</v>
      </c>
      <c r="P9" s="93">
        <f>VLOOKUP(1,$Z$31:$AH$35,4,0)</f>
        <v>0</v>
      </c>
      <c r="Q9" s="93">
        <f>VLOOKUP(1,$Z$31:$AH$35,5,0)</f>
        <v>0</v>
      </c>
      <c r="R9" s="93">
        <f>VLOOKUP(1,$Z$31:$AH$35,6,0)</f>
        <v>0</v>
      </c>
      <c r="S9" s="93">
        <f>VLOOKUP(1,$Z$31:$AH$35,7,0)</f>
        <v>0</v>
      </c>
      <c r="T9" s="93">
        <f>+R9-S9</f>
        <v>0</v>
      </c>
      <c r="U9" s="146">
        <f>+O9*3+P9</f>
        <v>0</v>
      </c>
      <c r="V9"/>
      <c r="W9"/>
      <c r="Y9" s="149">
        <v>0.291666666666667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 s="104"/>
      <c r="AX9"/>
      <c r="BD9" s="105"/>
      <c r="BE9" s="105"/>
      <c r="BF9" s="105"/>
      <c r="BG9" s="105"/>
      <c r="BH9" s="105"/>
      <c r="BI9" s="105"/>
      <c r="BJ9" s="105"/>
      <c r="BO9" s="105"/>
      <c r="BP9" s="105"/>
      <c r="BQ9" s="105"/>
    </row>
    <row r="10" ht="9.95" customHeight="1" spans="2:69">
      <c r="B10" s="117"/>
      <c r="C10" s="8"/>
      <c r="D10" s="8"/>
      <c r="E10" s="36"/>
      <c r="F10" s="43"/>
      <c r="G10" s="130"/>
      <c r="H10" s="43"/>
      <c r="I10" s="135"/>
      <c r="J10" s="135"/>
      <c r="L10" s="136"/>
      <c r="M10" s="136"/>
      <c r="N10" s="93"/>
      <c r="O10" s="93"/>
      <c r="P10" s="93"/>
      <c r="Q10" s="93"/>
      <c r="R10" s="93"/>
      <c r="S10" s="93"/>
      <c r="T10" s="93"/>
      <c r="U10" s="146"/>
      <c r="V10"/>
      <c r="W10"/>
      <c r="Y10" s="15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 s="104"/>
      <c r="AX10"/>
      <c r="BD10" s="105"/>
      <c r="BE10" s="105"/>
      <c r="BF10" s="105"/>
      <c r="BG10" s="105"/>
      <c r="BH10" s="105"/>
      <c r="BI10" s="105"/>
      <c r="BJ10" s="105"/>
      <c r="BO10" s="105"/>
      <c r="BP10" s="105"/>
      <c r="BQ10" s="105"/>
    </row>
    <row r="11" ht="5.1" customHeight="1" spans="2:69">
      <c r="B11" s="118"/>
      <c r="I11" s="155"/>
      <c r="J11" s="155"/>
      <c r="N11" s="93"/>
      <c r="O11" s="93"/>
      <c r="P11" s="93"/>
      <c r="Q11" s="93"/>
      <c r="R11" s="93"/>
      <c r="S11" s="93"/>
      <c r="T11" s="93"/>
      <c r="U11" s="36"/>
      <c r="V11"/>
      <c r="W11"/>
      <c r="Y11" s="96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 s="104"/>
      <c r="AX11"/>
      <c r="BD11" s="105"/>
      <c r="BE11" s="105"/>
      <c r="BF11" s="105"/>
      <c r="BG11" s="105"/>
      <c r="BH11" s="105"/>
      <c r="BI11" s="105"/>
      <c r="BJ11" s="105"/>
      <c r="BO11" s="105"/>
      <c r="BP11" s="105"/>
      <c r="BQ11" s="105"/>
    </row>
    <row r="12" ht="5.1" customHeight="1" spans="2:69">
      <c r="B12" s="119"/>
      <c r="C12" s="116"/>
      <c r="D12" s="116"/>
      <c r="E12" s="116"/>
      <c r="F12" s="116"/>
      <c r="G12" s="116"/>
      <c r="H12" s="116"/>
      <c r="I12" s="156"/>
      <c r="J12" s="156"/>
      <c r="L12" s="116"/>
      <c r="M12" s="116"/>
      <c r="N12" s="142"/>
      <c r="O12" s="142"/>
      <c r="P12" s="142"/>
      <c r="Q12" s="142"/>
      <c r="R12" s="142"/>
      <c r="S12" s="142"/>
      <c r="T12" s="142"/>
      <c r="U12" s="147"/>
      <c r="V12"/>
      <c r="W12"/>
      <c r="Y12" s="96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 s="104"/>
      <c r="AX12"/>
      <c r="BD12" s="105"/>
      <c r="BE12" s="105"/>
      <c r="BF12" s="105"/>
      <c r="BG12" s="105"/>
      <c r="BH12" s="105"/>
      <c r="BI12" s="105"/>
      <c r="BJ12" s="105"/>
      <c r="BO12" s="105"/>
      <c r="BP12" s="105"/>
      <c r="BQ12" s="105"/>
    </row>
    <row r="13" spans="2:69">
      <c r="B13" s="120">
        <v>3</v>
      </c>
      <c r="C13" s="8" t="s">
        <v>86</v>
      </c>
      <c r="D13" s="8"/>
      <c r="E13" s="36"/>
      <c r="F13" s="43"/>
      <c r="G13" s="130"/>
      <c r="H13" s="43"/>
      <c r="I13" s="135">
        <v>25</v>
      </c>
      <c r="J13" s="135"/>
      <c r="L13" s="137" t="str">
        <f>+VLOOKUP(2,$Z$31:$AH$35,2,0)</f>
        <v>Arabia Saudí</v>
      </c>
      <c r="M13" s="137"/>
      <c r="N13" s="93">
        <f>+O13+P13+Q13</f>
        <v>0</v>
      </c>
      <c r="O13" s="93">
        <f>VLOOKUP(2,$Z$31:$AH$35,3,0)</f>
        <v>0</v>
      </c>
      <c r="P13" s="93">
        <f>VLOOKUP(2,$Z$31:$AH$35,4,0)</f>
        <v>0</v>
      </c>
      <c r="Q13" s="93">
        <f>VLOOKUP(2,$Z$31:$AH$35,5,0)</f>
        <v>0</v>
      </c>
      <c r="R13" s="93">
        <f>VLOOKUP(2,$Z$31:$AH$35,6,0)</f>
        <v>0</v>
      </c>
      <c r="S13" s="93">
        <f>VLOOKUP(2,$Z$31:$AH$35,7,0)</f>
        <v>0</v>
      </c>
      <c r="T13" s="93">
        <f>+R13-S13</f>
        <v>0</v>
      </c>
      <c r="U13" s="146">
        <f>+O13*3+P13</f>
        <v>0</v>
      </c>
      <c r="V13"/>
      <c r="W13"/>
      <c r="Y13" s="149">
        <v>0.541666666666667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 s="104"/>
      <c r="AX13"/>
      <c r="BD13" s="105"/>
      <c r="BE13" s="105"/>
      <c r="BF13" s="105"/>
      <c r="BG13" s="105"/>
      <c r="BH13" s="105"/>
      <c r="BI13" s="105"/>
      <c r="BJ13" s="105"/>
      <c r="BO13" s="105"/>
      <c r="BP13" s="105"/>
      <c r="BQ13" s="105"/>
    </row>
    <row r="14" ht="9.95" customHeight="1" spans="2:69">
      <c r="B14" s="120"/>
      <c r="C14" s="8"/>
      <c r="D14" s="8"/>
      <c r="E14" s="36"/>
      <c r="F14" s="43"/>
      <c r="G14" s="130"/>
      <c r="H14" s="43"/>
      <c r="I14" s="135"/>
      <c r="J14" s="135"/>
      <c r="L14" s="137"/>
      <c r="M14" s="137"/>
      <c r="N14" s="93"/>
      <c r="O14" s="93"/>
      <c r="P14" s="93"/>
      <c r="Q14" s="93"/>
      <c r="R14" s="93"/>
      <c r="S14" s="93"/>
      <c r="T14" s="93"/>
      <c r="U14" s="146"/>
      <c r="V14"/>
      <c r="W14"/>
      <c r="Y14" s="150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 s="104"/>
      <c r="AX14"/>
      <c r="BD14" s="105"/>
      <c r="BE14" s="105"/>
      <c r="BF14" s="105"/>
      <c r="BG14" s="105"/>
      <c r="BH14" s="105"/>
      <c r="BI14" s="105"/>
      <c r="BJ14" s="105"/>
      <c r="BO14" s="105"/>
      <c r="BP14" s="105"/>
      <c r="BQ14" s="105"/>
    </row>
    <row r="15" ht="5.1" customHeight="1" spans="2:69">
      <c r="B15" s="121"/>
      <c r="N15" s="93"/>
      <c r="O15" s="93"/>
      <c r="P15" s="93"/>
      <c r="Q15" s="93"/>
      <c r="R15" s="93"/>
      <c r="S15" s="93"/>
      <c r="T15" s="93"/>
      <c r="U15" s="36"/>
      <c r="V15"/>
      <c r="W15"/>
      <c r="Y15" s="96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 s="104"/>
      <c r="AX15"/>
      <c r="BD15" s="105"/>
      <c r="BE15" s="105"/>
      <c r="BF15" s="105"/>
      <c r="BG15" s="105"/>
      <c r="BH15" s="105"/>
      <c r="BI15" s="105"/>
      <c r="BJ15" s="105"/>
      <c r="BO15" s="105"/>
      <c r="BP15" s="105"/>
      <c r="BQ15" s="105"/>
    </row>
    <row r="16" ht="5.1" customHeight="1" spans="2:69">
      <c r="B16" s="119"/>
      <c r="C16" s="116"/>
      <c r="D16" s="116"/>
      <c r="E16" s="116"/>
      <c r="F16" s="116"/>
      <c r="G16" s="116"/>
      <c r="H16" s="116"/>
      <c r="I16" s="116"/>
      <c r="J16" s="116"/>
      <c r="L16" s="116"/>
      <c r="M16" s="116"/>
      <c r="N16" s="142"/>
      <c r="O16" s="142"/>
      <c r="P16" s="142"/>
      <c r="Q16" s="142"/>
      <c r="R16" s="142"/>
      <c r="S16" s="142"/>
      <c r="T16" s="142"/>
      <c r="U16" s="147"/>
      <c r="V16"/>
      <c r="W16"/>
      <c r="Y16" s="9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s="104"/>
      <c r="AX16"/>
      <c r="BD16" s="105"/>
      <c r="BE16" s="105"/>
      <c r="BF16" s="105"/>
      <c r="BG16" s="105"/>
      <c r="BH16" s="105"/>
      <c r="BI16" s="105"/>
      <c r="BJ16" s="105"/>
      <c r="BO16" s="105"/>
      <c r="BP16" s="105"/>
      <c r="BQ16" s="105"/>
    </row>
    <row r="17" spans="2:69">
      <c r="B17" s="120">
        <v>4</v>
      </c>
      <c r="C17" s="8" t="s">
        <v>87</v>
      </c>
      <c r="D17" s="8"/>
      <c r="E17" s="36"/>
      <c r="F17" s="43"/>
      <c r="G17" s="130"/>
      <c r="H17" s="43"/>
      <c r="I17" s="135">
        <v>170</v>
      </c>
      <c r="J17" s="135"/>
      <c r="L17" s="137" t="str">
        <f>+VLOOKUP(3,$Z$31:$AH$35,2,0)</f>
        <v>Egipto</v>
      </c>
      <c r="M17" s="137"/>
      <c r="N17" s="93">
        <f>+O17+P17+Q17</f>
        <v>0</v>
      </c>
      <c r="O17" s="93">
        <f>VLOOKUP(3,$Z$31:$AH$35,3,0)</f>
        <v>0</v>
      </c>
      <c r="P17" s="93">
        <f>VLOOKUP(3,$Z$31:$AH$35,4,0)</f>
        <v>0</v>
      </c>
      <c r="Q17" s="93">
        <f>VLOOKUP(3,$Z$31:$AH$35,5,0)</f>
        <v>0</v>
      </c>
      <c r="R17" s="93">
        <f>VLOOKUP(3,$Z$31:$AH$35,6,0)</f>
        <v>0</v>
      </c>
      <c r="S17" s="93">
        <f>VLOOKUP(3,$Z$31:$AH$35,7,0)</f>
        <v>0</v>
      </c>
      <c r="T17" s="93">
        <f>+R17-S17</f>
        <v>0</v>
      </c>
      <c r="U17" s="146">
        <f>+O17*3+P17</f>
        <v>0</v>
      </c>
      <c r="V17"/>
      <c r="W17"/>
      <c r="Y17" s="149">
        <v>0.416666666666667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s="104"/>
      <c r="AX17"/>
      <c r="BD17" s="105"/>
      <c r="BE17" s="105"/>
      <c r="BF17" s="105"/>
      <c r="BG17" s="105"/>
      <c r="BH17" s="105"/>
      <c r="BI17" s="105"/>
      <c r="BJ17" s="105"/>
      <c r="BO17" s="105"/>
      <c r="BP17" s="105"/>
      <c r="BQ17" s="105"/>
    </row>
    <row r="18" ht="9.95" customHeight="1" spans="2:69">
      <c r="B18" s="120"/>
      <c r="C18" s="8"/>
      <c r="D18" s="8"/>
      <c r="E18" s="36"/>
      <c r="F18" s="43"/>
      <c r="G18" s="130"/>
      <c r="H18" s="43"/>
      <c r="I18" s="135"/>
      <c r="J18" s="135"/>
      <c r="L18" s="137"/>
      <c r="M18" s="137"/>
      <c r="N18" s="93"/>
      <c r="O18" s="93"/>
      <c r="P18" s="93"/>
      <c r="Q18" s="93"/>
      <c r="R18" s="93"/>
      <c r="S18" s="93"/>
      <c r="T18" s="93"/>
      <c r="U18" s="146"/>
      <c r="V18"/>
      <c r="W18"/>
      <c r="Y18" s="150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s="104"/>
      <c r="AX18"/>
      <c r="BD18" s="105"/>
      <c r="BE18" s="105"/>
      <c r="BF18" s="105"/>
      <c r="BG18" s="105"/>
      <c r="BH18" s="105"/>
      <c r="BI18" s="105"/>
      <c r="BJ18" s="105"/>
      <c r="BO18" s="105"/>
      <c r="BP18" s="105"/>
      <c r="BQ18" s="105"/>
    </row>
    <row r="19" ht="5.1" customHeight="1" spans="2:69">
      <c r="B19" s="121"/>
      <c r="I19" s="157"/>
      <c r="J19" s="157"/>
      <c r="N19" s="93"/>
      <c r="O19" s="93"/>
      <c r="P19" s="93"/>
      <c r="Q19" s="93"/>
      <c r="R19" s="93"/>
      <c r="S19" s="93"/>
      <c r="T19" s="93"/>
      <c r="U19" s="36"/>
      <c r="V19"/>
      <c r="W19"/>
      <c r="Y19" s="96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 s="104"/>
      <c r="AX19"/>
      <c r="BD19" s="105"/>
      <c r="BE19" s="105"/>
      <c r="BF19" s="105"/>
      <c r="BG19" s="105"/>
      <c r="BH19" s="105"/>
      <c r="BI19" s="105"/>
      <c r="BJ19" s="105"/>
      <c r="BO19" s="105"/>
      <c r="BP19" s="105"/>
      <c r="BQ19" s="105"/>
    </row>
    <row r="20" ht="5.1" customHeight="1" spans="2:69">
      <c r="B20" s="119"/>
      <c r="C20" s="116"/>
      <c r="D20" s="116"/>
      <c r="E20" s="116"/>
      <c r="F20" s="116"/>
      <c r="G20" s="116"/>
      <c r="H20" s="116"/>
      <c r="I20" s="158"/>
      <c r="J20" s="158"/>
      <c r="L20" s="116"/>
      <c r="M20" s="116"/>
      <c r="N20" s="142"/>
      <c r="O20" s="142"/>
      <c r="P20" s="142"/>
      <c r="Q20" s="142"/>
      <c r="R20" s="142"/>
      <c r="S20" s="142"/>
      <c r="T20" s="142"/>
      <c r="U20" s="147"/>
      <c r="V20"/>
      <c r="W20"/>
      <c r="Y20" s="96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 s="104"/>
      <c r="AX20"/>
      <c r="BD20" s="105"/>
      <c r="BE20" s="105"/>
      <c r="BF20" s="105"/>
      <c r="BG20" s="105"/>
      <c r="BH20" s="105"/>
      <c r="BI20" s="105"/>
      <c r="BJ20" s="105"/>
      <c r="BO20" s="105"/>
      <c r="BP20" s="105"/>
      <c r="BQ20" s="105"/>
    </row>
    <row r="21" spans="2:69">
      <c r="B21" s="117">
        <v>5</v>
      </c>
      <c r="C21" s="21" t="s">
        <v>88</v>
      </c>
      <c r="D21" s="21"/>
      <c r="E21" s="36"/>
      <c r="F21" s="43"/>
      <c r="G21" s="130"/>
      <c r="H21" s="43"/>
      <c r="I21" s="135">
        <v>51</v>
      </c>
      <c r="J21" s="135"/>
      <c r="L21" s="137" t="str">
        <f>+VLOOKUP(4,$Z$31:$AH$35,2,0)</f>
        <v>Uruguay</v>
      </c>
      <c r="M21" s="137"/>
      <c r="N21" s="93">
        <f>+O21+P21+Q21</f>
        <v>0</v>
      </c>
      <c r="O21" s="93">
        <f>VLOOKUP(4,$Z$31:$AH$35,3,0)</f>
        <v>0</v>
      </c>
      <c r="P21" s="93">
        <f>VLOOKUP(4,$Z$31:$AH$35,4,0)</f>
        <v>0</v>
      </c>
      <c r="Q21" s="93">
        <f>VLOOKUP(4,$Z$31:$AH$35,5,0)</f>
        <v>0</v>
      </c>
      <c r="R21" s="93">
        <f>VLOOKUP(4,$Z$31:$AH$35,6,0)</f>
        <v>0</v>
      </c>
      <c r="S21" s="93">
        <f>VLOOKUP(4,$Z$31:$AH$35,7,0)</f>
        <v>0</v>
      </c>
      <c r="T21" s="93">
        <f>+R21-S21</f>
        <v>0</v>
      </c>
      <c r="U21" s="146">
        <f>+O21*3+P21</f>
        <v>0</v>
      </c>
      <c r="V21"/>
      <c r="W21"/>
      <c r="Y21" s="149">
        <v>0.375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 s="104"/>
      <c r="AX21"/>
      <c r="BD21" s="105"/>
      <c r="BE21" s="105"/>
      <c r="BF21" s="105"/>
      <c r="BG21" s="105"/>
      <c r="BH21" s="105"/>
      <c r="BI21" s="105"/>
      <c r="BJ21" s="105"/>
      <c r="BO21" s="105"/>
      <c r="BP21" s="105"/>
      <c r="BQ21" s="105"/>
    </row>
    <row r="22" ht="9.95" customHeight="1" spans="2:69">
      <c r="B22" s="117"/>
      <c r="C22" s="21"/>
      <c r="D22" s="21"/>
      <c r="E22" s="36"/>
      <c r="F22" s="43"/>
      <c r="G22" s="130"/>
      <c r="H22" s="43"/>
      <c r="I22" s="135"/>
      <c r="J22" s="135"/>
      <c r="L22" s="137"/>
      <c r="M22" s="137"/>
      <c r="N22" s="93"/>
      <c r="O22" s="93"/>
      <c r="P22" s="93"/>
      <c r="Q22" s="93"/>
      <c r="R22" s="93"/>
      <c r="S22" s="93"/>
      <c r="T22" s="93"/>
      <c r="U22" s="146"/>
      <c r="V22"/>
      <c r="W22"/>
      <c r="Y22" s="150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s="104"/>
      <c r="AX22"/>
      <c r="BD22" s="105"/>
      <c r="BE22" s="105"/>
      <c r="BF22" s="105"/>
      <c r="BG22" s="105"/>
      <c r="BH22" s="105"/>
      <c r="BI22" s="105"/>
      <c r="BJ22" s="105"/>
      <c r="BO22" s="105"/>
      <c r="BP22" s="105"/>
      <c r="BQ22" s="105"/>
    </row>
    <row r="23" ht="5.1" customHeight="1" spans="21:69">
      <c r="U23" s="94"/>
      <c r="V23"/>
      <c r="W23"/>
      <c r="Y23" s="96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 s="104"/>
      <c r="AX23"/>
      <c r="BD23" s="105"/>
      <c r="BE23" s="105"/>
      <c r="BF23" s="105"/>
      <c r="BG23" s="105"/>
      <c r="BH23" s="105"/>
      <c r="BI23" s="105"/>
      <c r="BJ23" s="105"/>
      <c r="BO23" s="105"/>
      <c r="BP23" s="105"/>
      <c r="BQ23" s="105"/>
    </row>
    <row r="24" ht="5.1" customHeight="1" spans="2:69">
      <c r="B24" s="116"/>
      <c r="C24" s="116"/>
      <c r="D24" s="116"/>
      <c r="E24" s="116"/>
      <c r="F24" s="116"/>
      <c r="G24" s="116"/>
      <c r="H24" s="116"/>
      <c r="I24" s="116"/>
      <c r="J24" s="116"/>
      <c r="U24" s="94"/>
      <c r="V24"/>
      <c r="W24"/>
      <c r="Y24" s="96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s="104"/>
      <c r="AX24"/>
      <c r="BD24" s="105"/>
      <c r="BE24" s="105"/>
      <c r="BF24" s="105"/>
      <c r="BG24" s="105"/>
      <c r="BH24" s="105"/>
      <c r="BI24" s="105"/>
      <c r="BJ24" s="105"/>
      <c r="BO24" s="105"/>
      <c r="BP24" s="105"/>
      <c r="BQ24" s="105"/>
    </row>
    <row r="25" spans="2:69">
      <c r="B25" s="122"/>
      <c r="C25" s="123"/>
      <c r="D25" s="124"/>
      <c r="E25" s="36"/>
      <c r="F25" s="43"/>
      <c r="G25" s="130"/>
      <c r="H25" s="43"/>
      <c r="I25" s="132"/>
      <c r="J25" s="138"/>
      <c r="K25" s="139" t="str">
        <f>IF(OR(N9&lt;&gt;3,N13&lt;&gt;3,N17&lt;&gt;3,N21&lt;&gt;3),"",IF(U9=U13,"Debido a la paridad de resultados no se puede deducir automáticamente el resultado, se debe completar posición 1 y 2",IF(U13=U17,"Debido a la paridad de resultados no se puede deducir automáticamente el resultado, completar la posición Número 2","")))</f>
        <v/>
      </c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49">
        <v>0.375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 s="104"/>
      <c r="AX25"/>
      <c r="BD25" s="105"/>
      <c r="BE25" s="105"/>
      <c r="BF25" s="105"/>
      <c r="BG25" s="105"/>
      <c r="BH25" s="105"/>
      <c r="BI25" s="105"/>
      <c r="BJ25" s="105"/>
      <c r="BO25" s="105"/>
      <c r="BP25" s="105"/>
      <c r="BQ25" s="105"/>
    </row>
    <row r="26" ht="7" customHeight="1" spans="2:69">
      <c r="B26" s="125" t="s">
        <v>71</v>
      </c>
      <c r="C26" s="125"/>
      <c r="D26" s="125"/>
      <c r="E26" s="36"/>
      <c r="F26" s="43"/>
      <c r="G26" s="130"/>
      <c r="H26" s="43"/>
      <c r="I26" s="132"/>
      <c r="J26" s="138"/>
      <c r="U26" s="94"/>
      <c r="V26"/>
      <c r="W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 s="104"/>
      <c r="AX26"/>
      <c r="BD26" s="105"/>
      <c r="BE26" s="105"/>
      <c r="BF26" s="105"/>
      <c r="BG26" s="105"/>
      <c r="BH26" s="105"/>
      <c r="BI26" s="105"/>
      <c r="BJ26" s="105"/>
      <c r="BO26" s="105"/>
      <c r="BP26" s="105"/>
      <c r="BQ26" s="105"/>
    </row>
    <row r="27" ht="23" customHeight="1" spans="2:69">
      <c r="B27" s="125"/>
      <c r="C27" s="125"/>
      <c r="D27" s="125"/>
      <c r="L27" s="140" t="str">
        <f>IF(AND(K25&lt;&gt;"",U9=U13),"Primero:","")</f>
        <v/>
      </c>
      <c r="M27" s="143"/>
      <c r="N27" s="143"/>
      <c r="O27" s="143"/>
      <c r="U27" s="94"/>
      <c r="V27"/>
      <c r="W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 s="104"/>
      <c r="AX27"/>
      <c r="BD27" s="105"/>
      <c r="BE27" s="105"/>
      <c r="BF27" s="105"/>
      <c r="BG27" s="105"/>
      <c r="BH27" s="105"/>
      <c r="BI27" s="105"/>
      <c r="BJ27" s="105"/>
      <c r="BO27" s="105"/>
      <c r="BP27" s="105"/>
      <c r="BQ27" s="105"/>
    </row>
    <row r="28" ht="14" customHeight="1" spans="1:69">
      <c r="A28" s="81" t="s">
        <v>72</v>
      </c>
      <c r="B28" s="81"/>
      <c r="C28" s="81"/>
      <c r="H28" s="170" t="s">
        <v>89</v>
      </c>
      <c r="I28" s="170"/>
      <c r="J28" s="170"/>
      <c r="N28" s="93"/>
      <c r="O28" s="93"/>
      <c r="P28" s="93"/>
      <c r="Q28" s="93"/>
      <c r="R28" s="93"/>
      <c r="S28" s="93"/>
      <c r="T28" s="93"/>
      <c r="U28" s="36"/>
      <c r="V28"/>
      <c r="W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 s="104"/>
      <c r="AX28"/>
      <c r="BD28" s="105"/>
      <c r="BE28" s="105"/>
      <c r="BF28" s="105"/>
      <c r="BG28" s="105"/>
      <c r="BH28" s="105"/>
      <c r="BI28" s="105"/>
      <c r="BJ28" s="105"/>
      <c r="BO28" s="105"/>
      <c r="BP28" s="105"/>
      <c r="BQ28" s="105"/>
    </row>
    <row r="29" ht="19" customHeight="1" spans="1:69">
      <c r="A29" s="81"/>
      <c r="B29" s="81"/>
      <c r="C29" s="81"/>
      <c r="D29" s="86"/>
      <c r="E29" s="86"/>
      <c r="F29" s="86"/>
      <c r="G29" s="86"/>
      <c r="H29" s="86"/>
      <c r="I29" s="86"/>
      <c r="J29" s="86"/>
      <c r="U29" s="94"/>
      <c r="V29"/>
      <c r="W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 s="104"/>
      <c r="AX29"/>
      <c r="BD29" s="105"/>
      <c r="BE29" s="105"/>
      <c r="BF29" s="105"/>
      <c r="BG29" s="105"/>
      <c r="BH29" s="105"/>
      <c r="BI29" s="105"/>
      <c r="BJ29" s="105"/>
      <c r="BO29" s="105"/>
      <c r="BP29" s="105"/>
      <c r="BQ29" s="105"/>
    </row>
    <row r="30" ht="20" customHeight="1" spans="1:69">
      <c r="A30" s="86"/>
      <c r="B30" s="122" t="s">
        <v>73</v>
      </c>
      <c r="C30" s="167">
        <f>Y30+VLOOKUP([1]Menu!$B$4,[1]Menu!$C$5:$E$24,2,0)*VLOOKUP([1]Menu!$B$4,[1]Menu!$C$5:$E$24,3,0)</f>
        <v>0.0833333333333333</v>
      </c>
      <c r="D30" s="136" t="s">
        <v>9</v>
      </c>
      <c r="E30" s="38"/>
      <c r="F30" s="171">
        <v>4</v>
      </c>
      <c r="G30" s="154"/>
      <c r="H30" s="171">
        <v>0</v>
      </c>
      <c r="I30" s="173"/>
      <c r="J30" s="138" t="s">
        <v>10</v>
      </c>
      <c r="U30" s="94"/>
      <c r="V30"/>
      <c r="W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 s="104"/>
      <c r="AX30"/>
      <c r="BD30" s="105"/>
      <c r="BE30" s="105"/>
      <c r="BF30" s="105"/>
      <c r="BG30" s="105"/>
      <c r="BH30" s="105"/>
      <c r="BI30" s="105"/>
      <c r="BJ30" s="105"/>
      <c r="BO30" s="105"/>
      <c r="BP30" s="105"/>
      <c r="BQ30" s="105"/>
    </row>
    <row r="31" spans="1:69">
      <c r="A31" s="86"/>
      <c r="B31" s="168" t="s">
        <v>74</v>
      </c>
      <c r="C31" s="168"/>
      <c r="D31" s="136"/>
      <c r="E31" s="38"/>
      <c r="F31" s="172"/>
      <c r="G31" s="154"/>
      <c r="H31" s="172"/>
      <c r="I31" s="173"/>
      <c r="J31" s="138"/>
      <c r="U31" s="94"/>
      <c r="V31"/>
      <c r="W31"/>
      <c r="Z31" s="77" t="s">
        <v>0</v>
      </c>
      <c r="AA31" s="77" t="s">
        <v>1</v>
      </c>
      <c r="AB31" s="77" t="s">
        <v>2</v>
      </c>
      <c r="AC31" s="77" t="s">
        <v>3</v>
      </c>
      <c r="AD31" s="77" t="s">
        <v>4</v>
      </c>
      <c r="AE31" s="77" t="s">
        <v>5</v>
      </c>
      <c r="AF31" s="77" t="s">
        <v>6</v>
      </c>
      <c r="AG31" s="174" t="s">
        <v>7</v>
      </c>
      <c r="AH31" s="175" t="s">
        <v>8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 s="104"/>
      <c r="AX31"/>
      <c r="BD31" s="105"/>
      <c r="BE31" s="105"/>
      <c r="BF31" s="105"/>
      <c r="BG31" s="105"/>
      <c r="BH31" s="105"/>
      <c r="BI31" s="105"/>
      <c r="BJ31" s="105"/>
      <c r="BO31" s="105"/>
      <c r="BP31" s="105"/>
      <c r="BQ31" s="105"/>
    </row>
    <row r="32" spans="1:69">
      <c r="A32" s="86"/>
      <c r="B32" s="86"/>
      <c r="C32" s="86"/>
      <c r="D32" s="86"/>
      <c r="E32" s="86"/>
      <c r="F32" s="86"/>
      <c r="G32" s="86"/>
      <c r="H32" s="86"/>
      <c r="I32" s="86"/>
      <c r="J32" s="86"/>
      <c r="U32" s="94"/>
      <c r="V32"/>
      <c r="W32"/>
      <c r="Z32" s="77">
        <f t="shared" ref="Z32:Z35" si="0">RANK(AH32,$AH$32:$AH$35)</f>
        <v>1</v>
      </c>
      <c r="AA32" s="77" t="s">
        <v>9</v>
      </c>
      <c r="AB32" s="96">
        <f>IF(AND(F5&gt;H5,F5&lt;&gt;"",H5&lt;&gt;""),1,0)+IF(AND(F13&gt;H13,F13&lt;&gt;"",H13&lt;&gt;""),1,0)+IF(AND(H25&gt;F25,F25&lt;&gt;"",H25&lt;&gt;""),1,0)</f>
        <v>0</v>
      </c>
      <c r="AC32" s="96">
        <f>IF(AND(F5=H5,F5&lt;&gt;"",H5&lt;&gt;""),1,0)+IF(AND(F13=H13,F13&lt;&gt;"",H13&lt;&gt;""),1,0)+IF(AND(H25=F25,F25&lt;&gt;"",H25&lt;&gt;""),1,0)</f>
        <v>0</v>
      </c>
      <c r="AD32" s="96">
        <f>IF(AND(F5&lt;H5,F5&lt;&gt;"",H5&lt;&gt;""),1,0)+IF(AND(F13&lt;H13,F13&lt;&gt;"",H13&lt;&gt;""),1,0)+IF(AND(H25&lt;F25,F25&lt;&gt;"",H25&lt;&gt;""),1,0)</f>
        <v>0</v>
      </c>
      <c r="AE32" s="96">
        <f>F5+F13+H25</f>
        <v>0</v>
      </c>
      <c r="AF32" s="96">
        <f>H5+H13+F25</f>
        <v>0</v>
      </c>
      <c r="AG32" s="176">
        <f t="shared" ref="AG32:AG35" si="1">AB32*3+AC32</f>
        <v>0</v>
      </c>
      <c r="AH32" s="177">
        <f>+AG32*100000+AE32-AF32+AE32/10+4/100000000</f>
        <v>4e-8</v>
      </c>
      <c r="AI32" t="e">
        <f t="shared" ref="AI32:AI35" si="2">IFERROR(VLOOKUP(AA32,$AA$41:$AC$73,3,FALSE),VLOOKUP("imz",$AA$41:$AC$73,3,FALSE))</f>
        <v>#N/A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 s="104"/>
      <c r="AX32"/>
      <c r="BD32" s="105"/>
      <c r="BE32" s="105"/>
      <c r="BF32" s="105"/>
      <c r="BG32" s="105"/>
      <c r="BH32" s="105"/>
      <c r="BI32" s="105"/>
      <c r="BJ32" s="105"/>
      <c r="BO32" s="105"/>
      <c r="BP32" s="105"/>
      <c r="BQ32" s="105"/>
    </row>
    <row r="33" spans="1:69">
      <c r="A33" s="86"/>
      <c r="B33" s="169"/>
      <c r="C33" s="169"/>
      <c r="D33" s="169"/>
      <c r="E33" s="169"/>
      <c r="F33" s="169"/>
      <c r="G33" s="169"/>
      <c r="H33" s="169"/>
      <c r="I33" s="169"/>
      <c r="J33" s="169"/>
      <c r="U33" s="94"/>
      <c r="V33"/>
      <c r="W33"/>
      <c r="Z33" s="77">
        <f t="shared" si="0"/>
        <v>2</v>
      </c>
      <c r="AA33" s="77" t="s">
        <v>10</v>
      </c>
      <c r="AB33" s="96">
        <f>IF(AND(H5&gt;F5,F5&lt;&gt;"",H5&lt;&gt;""),1,0)+IF(AND(H17&gt;F17,F17&lt;&gt;"",H17&lt;&gt;""),1,0)+IF(AND(F21&gt;H21,F21&lt;&gt;"",H21&lt;&gt;""),1,0)</f>
        <v>0</v>
      </c>
      <c r="AC33" s="96">
        <f>IF(AND(H5=F5,F5&lt;&gt;"",H5&lt;&gt;""),1,0)+IF(AND(H17=F17,F17&lt;&gt;"",H17&lt;&gt;""),1,0)+IF(AND(F21=H21,F21&lt;&gt;"",H21&lt;&gt;""),1,0)</f>
        <v>0</v>
      </c>
      <c r="AD33" s="96">
        <f>IF(AND(H5&lt;F5,F5&lt;&gt;"",H5&lt;&gt;""),1,0)+IF(AND(H17&lt;F17,F17&lt;&gt;"",H17&lt;&gt;""),1,0)+IF(AND(F21&lt;H21,F21&lt;&gt;"",H21&lt;&gt;""),1,0)</f>
        <v>0</v>
      </c>
      <c r="AE33" s="96">
        <f>H5+H17+F21</f>
        <v>0</v>
      </c>
      <c r="AF33" s="96">
        <f>F5+F17+H21</f>
        <v>0</v>
      </c>
      <c r="AG33" s="176">
        <f t="shared" si="1"/>
        <v>0</v>
      </c>
      <c r="AH33" s="177">
        <f>+AG33*100000+AE33-AF33+AE33/10+3/100000000</f>
        <v>3e-8</v>
      </c>
      <c r="AI33" t="str">
        <f t="shared" si="2"/>
        <v>A!$AB$42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 s="104"/>
      <c r="AX33"/>
      <c r="BD33" s="105"/>
      <c r="BE33" s="105"/>
      <c r="BF33" s="105"/>
      <c r="BG33" s="105"/>
      <c r="BH33" s="105"/>
      <c r="BI33" s="105"/>
      <c r="BJ33" s="105"/>
      <c r="BO33" s="105"/>
      <c r="BP33" s="105"/>
      <c r="BQ33" s="105"/>
    </row>
    <row r="34" spans="1:69">
      <c r="A34" s="86"/>
      <c r="B34" s="122" t="s">
        <v>75</v>
      </c>
      <c r="C34" s="167">
        <f>Y34+VLOOKUP([1]Menu!$B$4,[1]Menu!$C$5:$E$24,2,0)*VLOOKUP([1]Menu!$B$4,[1]Menu!$C$5:$E$24,3,0)</f>
        <v>0.0833333333333333</v>
      </c>
      <c r="D34" s="136" t="s">
        <v>11</v>
      </c>
      <c r="E34" s="38"/>
      <c r="F34" s="171"/>
      <c r="G34" s="154"/>
      <c r="H34" s="171"/>
      <c r="I34" s="173"/>
      <c r="J34" s="138" t="s">
        <v>12</v>
      </c>
      <c r="U34" s="94"/>
      <c r="V34"/>
      <c r="W34"/>
      <c r="Z34" s="77">
        <f t="shared" si="0"/>
        <v>3</v>
      </c>
      <c r="AA34" s="77" t="s">
        <v>11</v>
      </c>
      <c r="AB34" s="96">
        <f>IF(AND(F9&gt;H9,F9&lt;&gt;"",H9&lt;&gt;""),1,0)+IF(AND(H13&gt;F13,F13&lt;&gt;"",H13&lt;&gt;""),1,0)+IF(AND(H21&gt;F21,F21&lt;&gt;"",H21&lt;&gt;""),1,0)</f>
        <v>0</v>
      </c>
      <c r="AC34" s="96">
        <f>IF(AND(F9=H9,F9&lt;&gt;"",H9&lt;&gt;""),1,0)+IF(AND(H13=F13,F13&lt;&gt;"",H13&lt;&gt;""),1,0)+IF(AND(H21=F21,F21&lt;&gt;"",H21&lt;&gt;""),1,0)</f>
        <v>0</v>
      </c>
      <c r="AD34" s="96">
        <f>IF(AND(F9&lt;H9,F9&lt;&gt;"",H9&lt;&gt;""),1,0)+IF(AND(H13&lt;F13,F13&lt;&gt;"",H13&lt;&gt;""),1,0)+IF(AND(H21&lt;F21,F21&lt;&gt;"",H21&lt;&gt;""),1,0)</f>
        <v>0</v>
      </c>
      <c r="AE34" s="96">
        <f>F9+H13+H21</f>
        <v>0</v>
      </c>
      <c r="AF34" s="96">
        <f>H9+F13+F21</f>
        <v>0</v>
      </c>
      <c r="AG34" s="176">
        <f t="shared" si="1"/>
        <v>0</v>
      </c>
      <c r="AH34" s="177">
        <f>+AG34*100000+AE34-AF34+AE34/10+2/100000000</f>
        <v>2e-8</v>
      </c>
      <c r="AI34" t="str">
        <f t="shared" si="2"/>
        <v>A!$AB$52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 s="104"/>
      <c r="AX34"/>
      <c r="BD34" s="105"/>
      <c r="BE34" s="105"/>
      <c r="BF34" s="105"/>
      <c r="BG34" s="105"/>
      <c r="BH34" s="105"/>
      <c r="BI34" s="105"/>
      <c r="BJ34" s="105"/>
      <c r="BO34" s="105"/>
      <c r="BP34" s="105"/>
      <c r="BQ34" s="105"/>
    </row>
    <row r="35" spans="1:69">
      <c r="A35" s="86"/>
      <c r="B35" s="168" t="s">
        <v>76</v>
      </c>
      <c r="C35" s="168"/>
      <c r="D35" s="136"/>
      <c r="E35" s="38"/>
      <c r="F35" s="172"/>
      <c r="G35" s="154"/>
      <c r="H35" s="172"/>
      <c r="I35" s="173"/>
      <c r="J35" s="138"/>
      <c r="U35" s="94"/>
      <c r="V35"/>
      <c r="W35"/>
      <c r="Z35" s="77">
        <f t="shared" si="0"/>
        <v>4</v>
      </c>
      <c r="AA35" s="77" t="s">
        <v>12</v>
      </c>
      <c r="AB35" s="96">
        <f>IF(AND(H9&gt;F9,F9&lt;&gt;"",H9&lt;&gt;""),1,0)+IF(AND(F17&gt;H17,F17&lt;&gt;"",H17&lt;&gt;""),1,0)+IF(AND(F25&gt;H25,F25&lt;&gt;"",H25&lt;&gt;""),1,0)</f>
        <v>0</v>
      </c>
      <c r="AC35" s="96">
        <f>IF(AND(H9=F9,F9&lt;&gt;"",H9&lt;&gt;""),1,0)+IF(AND(F17=H17,F17&lt;&gt;"",H17&lt;&gt;""),1,0)+IF(AND(F25=H25,F25&lt;&gt;"",H25&lt;&gt;""),1,0)</f>
        <v>0</v>
      </c>
      <c r="AD35" s="96">
        <f>IF(AND(H9&lt;F9,F9&lt;&gt;"",H9&lt;&gt;""),1,0)+IF(AND(F17&lt;H17,F17&lt;&gt;"",H17&lt;&gt;""),1,0)+IF(AND(F25&lt;H25,F25&lt;&gt;"",H25&lt;&gt;""),1,0)</f>
        <v>0</v>
      </c>
      <c r="AE35" s="96">
        <f>H9+F17+F25</f>
        <v>0</v>
      </c>
      <c r="AF35" s="96">
        <f>F9+H17+H25</f>
        <v>0</v>
      </c>
      <c r="AG35" s="176">
        <f t="shared" si="1"/>
        <v>0</v>
      </c>
      <c r="AH35" s="177">
        <f>+AG35*100000+AE35-AF35+AE35/10+1/100000000</f>
        <v>1e-8</v>
      </c>
      <c r="AI35" t="e">
        <f t="shared" si="2"/>
        <v>#N/A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 s="104"/>
      <c r="AX35"/>
      <c r="BD35" s="105"/>
      <c r="BE35" s="105"/>
      <c r="BF35" s="105"/>
      <c r="BG35" s="105"/>
      <c r="BH35" s="105"/>
      <c r="BI35" s="105"/>
      <c r="BJ35" s="105"/>
      <c r="BO35" s="105"/>
      <c r="BP35" s="105"/>
      <c r="BQ35" s="105"/>
    </row>
    <row r="36" spans="1:69">
      <c r="A36" s="86"/>
      <c r="B36" s="86"/>
      <c r="C36" s="86"/>
      <c r="D36" s="86"/>
      <c r="E36" s="86"/>
      <c r="F36" s="86"/>
      <c r="G36" s="86"/>
      <c r="H36" s="86"/>
      <c r="I36" s="86"/>
      <c r="J36" s="86"/>
      <c r="U36" s="94"/>
      <c r="V36"/>
      <c r="W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 s="104"/>
      <c r="AX36"/>
      <c r="BD36" s="105"/>
      <c r="BE36" s="105"/>
      <c r="BF36" s="105"/>
      <c r="BG36" s="105"/>
      <c r="BH36" s="105"/>
      <c r="BI36" s="105"/>
      <c r="BJ36" s="105"/>
      <c r="BO36" s="105"/>
      <c r="BP36" s="105"/>
      <c r="BQ36" s="105"/>
    </row>
    <row r="37" spans="1:69">
      <c r="A37" s="86"/>
      <c r="B37" s="169"/>
      <c r="C37" s="169"/>
      <c r="D37" s="169"/>
      <c r="E37" s="169"/>
      <c r="F37" s="169"/>
      <c r="G37" s="169"/>
      <c r="H37" s="169"/>
      <c r="I37" s="169"/>
      <c r="J37" s="169"/>
      <c r="U37" s="94"/>
      <c r="V37"/>
      <c r="W37"/>
      <c r="AA37" s="77" t="str">
        <f>+IF(AND(COUNTA(F5,H5,F9,H9,H13,F13,F17,H17,H21,F21,F25,H25)=12,L27=""),L9,IF(AND(COUNTA(F5,H5,F9,H9,H13,F13,F17,H17,H21,F21,F25,H25)=12,M27&lt;&gt;""),M27,""))</f>
        <v/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 s="104"/>
      <c r="AX37"/>
      <c r="BD37" s="105"/>
      <c r="BE37" s="105"/>
      <c r="BF37" s="105"/>
      <c r="BG37" s="105"/>
      <c r="BH37" s="105"/>
      <c r="BI37" s="105"/>
      <c r="BJ37" s="105"/>
      <c r="BO37" s="105"/>
      <c r="BP37" s="105"/>
      <c r="BQ37" s="105"/>
    </row>
    <row r="38" spans="1:69">
      <c r="A38" s="86"/>
      <c r="B38" s="122" t="s">
        <v>77</v>
      </c>
      <c r="C38" s="167">
        <f>Y38+VLOOKUP([1]Menu!$B$4,[1]Menu!$C$5:$E$24,2,0)*VLOOKUP([1]Menu!$B$4,[1]Menu!$C$5:$E$24,3,0)</f>
        <v>0.0833333333333333</v>
      </c>
      <c r="D38" s="136" t="s">
        <v>9</v>
      </c>
      <c r="E38" s="38"/>
      <c r="F38" s="171"/>
      <c r="G38" s="154"/>
      <c r="H38" s="171"/>
      <c r="I38" s="173"/>
      <c r="J38" s="138" t="s">
        <v>11</v>
      </c>
      <c r="U38" s="94"/>
      <c r="V38"/>
      <c r="W38"/>
      <c r="AA38" s="77" t="str">
        <f>+IF(AND(COUNTA(F5,H5,F9,H9,H13,F13,F17,H17,H21,F21,F25,H25)=12,L28=""),L13,IF(AND(COUNTA(F5,H5,F9,H9,H13,F13,F17,H17,H21,F21,F25,H25)=12,M28&lt;&gt;""),M28,""))</f>
        <v/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 s="104"/>
      <c r="AX38"/>
      <c r="BD38" s="105"/>
      <c r="BE38" s="105"/>
      <c r="BF38" s="105"/>
      <c r="BG38" s="105"/>
      <c r="BH38" s="105"/>
      <c r="BI38" s="105"/>
      <c r="BJ38" s="105"/>
      <c r="BO38" s="105"/>
      <c r="BP38" s="105"/>
      <c r="BQ38" s="105"/>
    </row>
    <row r="39" spans="1:69">
      <c r="A39" s="86"/>
      <c r="B39" s="168" t="s">
        <v>78</v>
      </c>
      <c r="C39" s="168"/>
      <c r="D39" s="136"/>
      <c r="E39" s="38"/>
      <c r="F39" s="172"/>
      <c r="G39" s="154"/>
      <c r="H39" s="172"/>
      <c r="I39" s="173"/>
      <c r="J39" s="138"/>
      <c r="U39" s="94"/>
      <c r="V39"/>
      <c r="W39"/>
      <c r="AB39" s="97"/>
      <c r="AC39" s="100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s="104"/>
      <c r="AX39"/>
      <c r="BD39" s="105"/>
      <c r="BE39" s="105"/>
      <c r="BF39" s="105"/>
      <c r="BG39" s="105"/>
      <c r="BH39" s="105"/>
      <c r="BI39" s="105"/>
      <c r="BJ39" s="105"/>
      <c r="BO39" s="105"/>
      <c r="BP39" s="105"/>
      <c r="BQ39" s="105"/>
    </row>
    <row r="40" spans="1:69">
      <c r="A40" s="86"/>
      <c r="B40" s="86"/>
      <c r="C40" s="86"/>
      <c r="D40" s="86"/>
      <c r="E40" s="86"/>
      <c r="F40" s="86"/>
      <c r="G40" s="86"/>
      <c r="H40" s="86"/>
      <c r="I40" s="86"/>
      <c r="J40" s="86"/>
      <c r="U40" s="94"/>
      <c r="V40"/>
      <c r="W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 s="104"/>
      <c r="AX40"/>
      <c r="BD40" s="105"/>
      <c r="BE40" s="105"/>
      <c r="BF40" s="105"/>
      <c r="BG40" s="105"/>
      <c r="BH40" s="105"/>
      <c r="BI40" s="105"/>
      <c r="BJ40" s="105"/>
      <c r="BO40" s="105"/>
      <c r="BP40" s="105"/>
      <c r="BQ40" s="105"/>
    </row>
    <row r="41" ht="18.75" customHeight="1" spans="1:69">
      <c r="A41" s="86"/>
      <c r="B41" s="169"/>
      <c r="C41" s="169"/>
      <c r="D41" s="169"/>
      <c r="E41" s="169"/>
      <c r="F41" s="169"/>
      <c r="G41" s="169"/>
      <c r="H41" s="169"/>
      <c r="I41" s="169"/>
      <c r="J41" s="169"/>
      <c r="U41" s="94"/>
      <c r="V41"/>
      <c r="W41"/>
      <c r="AA41" s="98" t="s">
        <v>13</v>
      </c>
      <c r="AC41" s="77" t="str">
        <f t="shared" ref="AC41:AC52" si="3">"A!$AB$"&amp;ROW()</f>
        <v>A!$AB$41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s="104"/>
      <c r="AX41"/>
      <c r="BD41" s="105"/>
      <c r="BE41" s="105"/>
      <c r="BF41" s="105"/>
      <c r="BG41" s="105"/>
      <c r="BH41" s="105"/>
      <c r="BI41" s="105"/>
      <c r="BJ41" s="105"/>
      <c r="BO41" s="105"/>
      <c r="BP41" s="105"/>
      <c r="BQ41" s="105"/>
    </row>
    <row r="42" ht="18.75" customHeight="1" spans="1:69">
      <c r="A42" s="86"/>
      <c r="B42" s="122" t="s">
        <v>79</v>
      </c>
      <c r="C42" s="167">
        <f>Y42+VLOOKUP([1]Menu!$B$4,[1]Menu!$C$5:$E$24,2,0)*VLOOKUP([1]Menu!$B$4,[1]Menu!$C$5:$E$24,3,0)</f>
        <v>0.0833333333333333</v>
      </c>
      <c r="D42" s="136" t="s">
        <v>12</v>
      </c>
      <c r="E42" s="38"/>
      <c r="F42" s="171"/>
      <c r="G42" s="154"/>
      <c r="H42" s="171"/>
      <c r="I42" s="173"/>
      <c r="J42" s="138" t="s">
        <v>10</v>
      </c>
      <c r="U42" s="94"/>
      <c r="V42"/>
      <c r="W42"/>
      <c r="AA42" s="98" t="s">
        <v>10</v>
      </c>
      <c r="AC42" s="77" t="str">
        <f t="shared" si="3"/>
        <v>A!$AB$42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s="104"/>
      <c r="AX42"/>
      <c r="BD42" s="105"/>
      <c r="BE42" s="105"/>
      <c r="BF42" s="105"/>
      <c r="BG42" s="105"/>
      <c r="BH42" s="105"/>
      <c r="BI42" s="105"/>
      <c r="BJ42" s="105"/>
      <c r="BO42" s="105"/>
      <c r="BP42" s="105"/>
      <c r="BQ42" s="105"/>
    </row>
    <row r="43" ht="18.75" customHeight="1" spans="1:69">
      <c r="A43" s="86"/>
      <c r="B43" s="168" t="s">
        <v>80</v>
      </c>
      <c r="C43" s="168"/>
      <c r="D43" s="136"/>
      <c r="E43" s="38"/>
      <c r="F43" s="172"/>
      <c r="G43" s="154"/>
      <c r="H43" s="172"/>
      <c r="I43" s="173"/>
      <c r="J43" s="138"/>
      <c r="U43" s="94"/>
      <c r="V43"/>
      <c r="W43"/>
      <c r="AA43" s="98" t="s">
        <v>14</v>
      </c>
      <c r="AC43" s="77" t="str">
        <f t="shared" si="3"/>
        <v>A!$AB$43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 s="104"/>
      <c r="AX43"/>
      <c r="BD43" s="105"/>
      <c r="BE43" s="105"/>
      <c r="BF43" s="105"/>
      <c r="BG43" s="105"/>
      <c r="BH43" s="105"/>
      <c r="BI43" s="105"/>
      <c r="BJ43" s="105"/>
      <c r="BO43" s="105"/>
      <c r="BP43" s="105"/>
      <c r="BQ43" s="105"/>
    </row>
    <row r="44" ht="18.75" customHeight="1" spans="1:69">
      <c r="A44" s="86"/>
      <c r="B44" s="86"/>
      <c r="C44" s="86"/>
      <c r="D44" s="86"/>
      <c r="E44" s="86"/>
      <c r="F44" s="86"/>
      <c r="G44" s="86"/>
      <c r="H44" s="86"/>
      <c r="I44" s="86"/>
      <c r="J44" s="86"/>
      <c r="U44" s="94"/>
      <c r="V44"/>
      <c r="W44"/>
      <c r="AA44" s="98" t="s">
        <v>15</v>
      </c>
      <c r="AC44" s="77" t="str">
        <f t="shared" si="3"/>
        <v>A!$AB$44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 s="104"/>
      <c r="AX44"/>
      <c r="BD44" s="105"/>
      <c r="BE44" s="105"/>
      <c r="BF44" s="105"/>
      <c r="BG44" s="105"/>
      <c r="BH44" s="105"/>
      <c r="BI44" s="105"/>
      <c r="BJ44" s="105"/>
      <c r="BO44" s="105"/>
      <c r="BP44" s="105"/>
      <c r="BQ44" s="105"/>
    </row>
    <row r="45" ht="18.75" customHeight="1" spans="1:69">
      <c r="A45" s="86"/>
      <c r="B45" s="169"/>
      <c r="C45" s="169"/>
      <c r="D45" s="169"/>
      <c r="E45" s="169"/>
      <c r="F45" s="169"/>
      <c r="G45" s="169"/>
      <c r="H45" s="169"/>
      <c r="I45" s="169"/>
      <c r="J45" s="169"/>
      <c r="U45" s="94"/>
      <c r="V45"/>
      <c r="W45"/>
      <c r="AA45" s="98" t="s">
        <v>16</v>
      </c>
      <c r="AC45" s="77" t="str">
        <f t="shared" si="3"/>
        <v>A!$AB$45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 s="104"/>
      <c r="AX45"/>
      <c r="BD45" s="105"/>
      <c r="BE45" s="105"/>
      <c r="BF45" s="105"/>
      <c r="BG45" s="105"/>
      <c r="BH45" s="105"/>
      <c r="BI45" s="105"/>
      <c r="BJ45" s="105"/>
      <c r="BO45" s="105"/>
      <c r="BP45" s="105"/>
      <c r="BQ45" s="105"/>
    </row>
    <row r="46" ht="18.75" customHeight="1" spans="1:69">
      <c r="A46" s="86"/>
      <c r="B46" s="122" t="s">
        <v>81</v>
      </c>
      <c r="C46" s="167">
        <f>Y46+VLOOKUP([1]Menu!$B$4,[1]Menu!$C$5:$E$24,2,0)*VLOOKUP([1]Menu!$B$4,[1]Menu!$C$5:$E$24,3,0)</f>
        <v>0.0833333333333333</v>
      </c>
      <c r="D46" s="136" t="s">
        <v>10</v>
      </c>
      <c r="E46" s="38"/>
      <c r="F46" s="171"/>
      <c r="G46" s="154"/>
      <c r="H46" s="171"/>
      <c r="I46" s="173"/>
      <c r="J46" s="138" t="s">
        <v>11</v>
      </c>
      <c r="U46" s="94"/>
      <c r="V46"/>
      <c r="W46"/>
      <c r="AA46" s="98" t="s">
        <v>17</v>
      </c>
      <c r="AC46" s="77" t="str">
        <f t="shared" si="3"/>
        <v>A!$AB$46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 s="104"/>
      <c r="AX46"/>
      <c r="BD46" s="105"/>
      <c r="BE46" s="105"/>
      <c r="BF46" s="105"/>
      <c r="BG46" s="105"/>
      <c r="BH46" s="105"/>
      <c r="BI46" s="105"/>
      <c r="BJ46" s="105"/>
      <c r="BO46" s="105"/>
      <c r="BP46" s="105"/>
      <c r="BQ46" s="105"/>
    </row>
    <row r="47" ht="18.75" customHeight="1" spans="1:69">
      <c r="A47" s="86"/>
      <c r="B47" s="168" t="s">
        <v>82</v>
      </c>
      <c r="C47" s="168"/>
      <c r="D47" s="136"/>
      <c r="E47" s="38"/>
      <c r="F47" s="172"/>
      <c r="G47" s="154"/>
      <c r="H47" s="172"/>
      <c r="I47" s="173"/>
      <c r="J47" s="138"/>
      <c r="U47" s="94"/>
      <c r="V47"/>
      <c r="W47"/>
      <c r="AA47" s="98" t="s">
        <v>18</v>
      </c>
      <c r="AC47" s="77" t="str">
        <f t="shared" si="3"/>
        <v>A!$AB$47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 s="104"/>
      <c r="AX47"/>
      <c r="BD47" s="105"/>
      <c r="BE47" s="105"/>
      <c r="BF47" s="105"/>
      <c r="BG47" s="105"/>
      <c r="BH47" s="105"/>
      <c r="BI47" s="105"/>
      <c r="BJ47" s="105"/>
      <c r="BO47" s="105"/>
      <c r="BP47" s="105"/>
      <c r="BQ47" s="105"/>
    </row>
    <row r="48" ht="18.75" customHeight="1" spans="1:69">
      <c r="A48" s="86"/>
      <c r="B48" s="86"/>
      <c r="C48" s="86"/>
      <c r="D48" s="86"/>
      <c r="E48" s="86"/>
      <c r="F48" s="86"/>
      <c r="G48" s="86"/>
      <c r="H48" s="86"/>
      <c r="I48" s="86"/>
      <c r="J48" s="86"/>
      <c r="U48" s="94"/>
      <c r="V48"/>
      <c r="W48"/>
      <c r="AA48" s="98" t="s">
        <v>19</v>
      </c>
      <c r="AC48" s="77" t="str">
        <f t="shared" si="3"/>
        <v>A!$AB$48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 s="104"/>
      <c r="AX48"/>
      <c r="BD48" s="105"/>
      <c r="BE48" s="105"/>
      <c r="BF48" s="105"/>
      <c r="BG48" s="105"/>
      <c r="BH48" s="105"/>
      <c r="BI48" s="105"/>
      <c r="BJ48" s="105"/>
      <c r="BO48" s="105"/>
      <c r="BP48" s="105"/>
      <c r="BQ48" s="105"/>
    </row>
    <row r="49" ht="18.75" customHeight="1" spans="1:69">
      <c r="A49" s="86"/>
      <c r="B49" s="169"/>
      <c r="C49" s="169"/>
      <c r="D49" s="169"/>
      <c r="E49" s="169"/>
      <c r="F49" s="169"/>
      <c r="G49" s="169"/>
      <c r="H49" s="169"/>
      <c r="I49" s="169"/>
      <c r="J49" s="169"/>
      <c r="U49" s="94"/>
      <c r="V49"/>
      <c r="W49"/>
      <c r="AA49" s="98" t="s">
        <v>20</v>
      </c>
      <c r="AC49" s="77" t="str">
        <f t="shared" si="3"/>
        <v>A!$AB$49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 s="104"/>
      <c r="AX49"/>
      <c r="BD49" s="105"/>
      <c r="BE49" s="105"/>
      <c r="BF49" s="105"/>
      <c r="BG49" s="105"/>
      <c r="BH49" s="105"/>
      <c r="BI49" s="105"/>
      <c r="BJ49" s="105"/>
      <c r="BO49" s="105"/>
      <c r="BP49" s="105"/>
      <c r="BQ49" s="105"/>
    </row>
    <row r="50" ht="18.75" customHeight="1" spans="1:69">
      <c r="A50" s="86"/>
      <c r="B50" s="122" t="s">
        <v>81</v>
      </c>
      <c r="C50" s="167">
        <f>Y50+VLOOKUP([1]Menu!$B$4,[1]Menu!$C$5:$E$24,2,0)*VLOOKUP([1]Menu!$B$4,[1]Menu!$C$5:$E$24,3,0)</f>
        <v>0.0833333333333333</v>
      </c>
      <c r="D50" s="136" t="s">
        <v>12</v>
      </c>
      <c r="E50" s="38"/>
      <c r="F50" s="171"/>
      <c r="G50" s="154"/>
      <c r="H50" s="171"/>
      <c r="I50" s="173"/>
      <c r="J50" s="138" t="s">
        <v>9</v>
      </c>
      <c r="U50" s="94"/>
      <c r="V50"/>
      <c r="W50"/>
      <c r="AA50" s="98" t="s">
        <v>21</v>
      </c>
      <c r="AC50" s="77" t="str">
        <f t="shared" si="3"/>
        <v>A!$AB$50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s="104"/>
      <c r="AX50"/>
      <c r="BD50" s="105"/>
      <c r="BE50" s="105"/>
      <c r="BF50" s="105"/>
      <c r="BG50" s="105"/>
      <c r="BH50" s="105"/>
      <c r="BI50" s="105"/>
      <c r="BJ50" s="105"/>
      <c r="BO50" s="105"/>
      <c r="BP50" s="105"/>
      <c r="BQ50" s="105"/>
    </row>
    <row r="51" ht="18.75" customHeight="1" spans="1:69">
      <c r="A51" s="86"/>
      <c r="B51" s="168" t="s">
        <v>83</v>
      </c>
      <c r="C51" s="168"/>
      <c r="D51" s="136"/>
      <c r="E51" s="38"/>
      <c r="F51" s="172"/>
      <c r="G51" s="154"/>
      <c r="H51" s="172"/>
      <c r="I51" s="173"/>
      <c r="J51" s="138"/>
      <c r="U51" s="94"/>
      <c r="V51"/>
      <c r="W51"/>
      <c r="AA51" s="98" t="s">
        <v>22</v>
      </c>
      <c r="AC51" s="77" t="str">
        <f t="shared" si="3"/>
        <v>A!$AB$51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 s="104"/>
      <c r="AX51"/>
      <c r="BD51" s="105"/>
      <c r="BE51" s="105"/>
      <c r="BF51" s="105"/>
      <c r="BG51" s="105"/>
      <c r="BH51" s="105"/>
      <c r="BI51" s="105"/>
      <c r="BJ51" s="105"/>
      <c r="BO51" s="105"/>
      <c r="BP51" s="105"/>
      <c r="BQ51" s="105"/>
    </row>
    <row r="52" ht="18.75" customHeight="1" spans="1:69">
      <c r="A52" s="86"/>
      <c r="B52" s="86"/>
      <c r="C52" s="86"/>
      <c r="D52" s="86"/>
      <c r="E52" s="86"/>
      <c r="F52" s="86"/>
      <c r="G52" s="86"/>
      <c r="H52" s="86"/>
      <c r="I52" s="86"/>
      <c r="J52" s="86"/>
      <c r="U52" s="94"/>
      <c r="V52"/>
      <c r="W52"/>
      <c r="AA52" s="98" t="s">
        <v>11</v>
      </c>
      <c r="AC52" s="77" t="str">
        <f t="shared" si="3"/>
        <v>A!$AB$52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s="104"/>
      <c r="AX52"/>
      <c r="BD52" s="105"/>
      <c r="BE52" s="105"/>
      <c r="BF52" s="105"/>
      <c r="BG52" s="105"/>
      <c r="BH52" s="105"/>
      <c r="BI52" s="105"/>
      <c r="BJ52" s="105"/>
      <c r="BO52" s="105"/>
      <c r="BP52" s="105"/>
      <c r="BQ52" s="105"/>
    </row>
  </sheetData>
  <mergeCells count="132">
    <mergeCell ref="K25:X25"/>
    <mergeCell ref="M27:O27"/>
    <mergeCell ref="H28:J28"/>
    <mergeCell ref="B5:B6"/>
    <mergeCell ref="B9:B10"/>
    <mergeCell ref="B13:B14"/>
    <mergeCell ref="B17:B18"/>
    <mergeCell ref="B21:B22"/>
    <mergeCell ref="D30:D31"/>
    <mergeCell ref="D34:D35"/>
    <mergeCell ref="D38:D39"/>
    <mergeCell ref="D42:D43"/>
    <mergeCell ref="D46:D47"/>
    <mergeCell ref="D50:D51"/>
    <mergeCell ref="E5:E6"/>
    <mergeCell ref="E9:E10"/>
    <mergeCell ref="E13:E14"/>
    <mergeCell ref="E17:E18"/>
    <mergeCell ref="E21:E22"/>
    <mergeCell ref="E25:E26"/>
    <mergeCell ref="E30:E31"/>
    <mergeCell ref="E34:E35"/>
    <mergeCell ref="E38:E39"/>
    <mergeCell ref="E42:E43"/>
    <mergeCell ref="E46:E47"/>
    <mergeCell ref="E50:E51"/>
    <mergeCell ref="F5:F6"/>
    <mergeCell ref="F9:F10"/>
    <mergeCell ref="F13:F14"/>
    <mergeCell ref="F17:F18"/>
    <mergeCell ref="F21:F22"/>
    <mergeCell ref="F25:F26"/>
    <mergeCell ref="F30:F31"/>
    <mergeCell ref="F34:F35"/>
    <mergeCell ref="F38:F39"/>
    <mergeCell ref="F42:F43"/>
    <mergeCell ref="F46:F47"/>
    <mergeCell ref="F50:F51"/>
    <mergeCell ref="G5:G6"/>
    <mergeCell ref="G9:G10"/>
    <mergeCell ref="G13:G14"/>
    <mergeCell ref="G17:G18"/>
    <mergeCell ref="G21:G22"/>
    <mergeCell ref="G25:G26"/>
    <mergeCell ref="G30:G31"/>
    <mergeCell ref="G34:G35"/>
    <mergeCell ref="G38:G39"/>
    <mergeCell ref="G42:G43"/>
    <mergeCell ref="G46:G47"/>
    <mergeCell ref="G50:G51"/>
    <mergeCell ref="H5:H6"/>
    <mergeCell ref="H9:H10"/>
    <mergeCell ref="H13:H14"/>
    <mergeCell ref="H17:H18"/>
    <mergeCell ref="H21:H22"/>
    <mergeCell ref="H25:H26"/>
    <mergeCell ref="H30:H31"/>
    <mergeCell ref="H34:H35"/>
    <mergeCell ref="H38:H39"/>
    <mergeCell ref="H42:H43"/>
    <mergeCell ref="H46:H47"/>
    <mergeCell ref="H50:H51"/>
    <mergeCell ref="I25:I26"/>
    <mergeCell ref="I30:I31"/>
    <mergeCell ref="I34:I35"/>
    <mergeCell ref="I38:I39"/>
    <mergeCell ref="I42:I43"/>
    <mergeCell ref="I46:I47"/>
    <mergeCell ref="I50:I51"/>
    <mergeCell ref="J25:J26"/>
    <mergeCell ref="J30:J31"/>
    <mergeCell ref="J34:J35"/>
    <mergeCell ref="J38:J39"/>
    <mergeCell ref="J42:J43"/>
    <mergeCell ref="J46:J47"/>
    <mergeCell ref="J50:J51"/>
    <mergeCell ref="L9:L10"/>
    <mergeCell ref="L13:L14"/>
    <mergeCell ref="L17:L18"/>
    <mergeCell ref="L21:L22"/>
    <mergeCell ref="N5:N6"/>
    <mergeCell ref="N9:N10"/>
    <mergeCell ref="N13:N14"/>
    <mergeCell ref="N17:N18"/>
    <mergeCell ref="N21:N22"/>
    <mergeCell ref="O5:O6"/>
    <mergeCell ref="O9:O10"/>
    <mergeCell ref="O13:O14"/>
    <mergeCell ref="O17:O18"/>
    <mergeCell ref="O21:O22"/>
    <mergeCell ref="P5:P6"/>
    <mergeCell ref="P9:P10"/>
    <mergeCell ref="P13:P14"/>
    <mergeCell ref="P17:P18"/>
    <mergeCell ref="P21:P22"/>
    <mergeCell ref="Q5:Q6"/>
    <mergeCell ref="Q9:Q10"/>
    <mergeCell ref="Q13:Q14"/>
    <mergeCell ref="Q17:Q18"/>
    <mergeCell ref="Q21:Q22"/>
    <mergeCell ref="R5:R6"/>
    <mergeCell ref="R9:R10"/>
    <mergeCell ref="R13:R14"/>
    <mergeCell ref="R17:R18"/>
    <mergeCell ref="R21:R22"/>
    <mergeCell ref="S5:S6"/>
    <mergeCell ref="S9:S10"/>
    <mergeCell ref="S13:S14"/>
    <mergeCell ref="S17:S18"/>
    <mergeCell ref="S21:S22"/>
    <mergeCell ref="T5:T6"/>
    <mergeCell ref="T9:T10"/>
    <mergeCell ref="T13:T14"/>
    <mergeCell ref="T17:T18"/>
    <mergeCell ref="T21:T22"/>
    <mergeCell ref="U5:U6"/>
    <mergeCell ref="U9:U10"/>
    <mergeCell ref="U13:U14"/>
    <mergeCell ref="U17:U18"/>
    <mergeCell ref="U21:U22"/>
    <mergeCell ref="C5:D6"/>
    <mergeCell ref="I5:J6"/>
    <mergeCell ref="C9:D10"/>
    <mergeCell ref="I9:J10"/>
    <mergeCell ref="C13:D14"/>
    <mergeCell ref="I13:J14"/>
    <mergeCell ref="C17:D18"/>
    <mergeCell ref="I17:J18"/>
    <mergeCell ref="C21:D22"/>
    <mergeCell ref="I21:J22"/>
    <mergeCell ref="B26:D27"/>
    <mergeCell ref="A28:C29"/>
  </mergeCells>
  <conditionalFormatting sqref="M27:O27">
    <cfRule type="expression" dxfId="0" priority="1">
      <formula>L27&lt;&gt;""</formula>
    </cfRule>
  </conditionalFormatting>
  <pageMargins left="0.7" right="0.7" top="0.75" bottom="0.75" header="0.3" footer="0.3"/>
  <pageSetup paperSize="1" orientation="portrait"/>
  <headerFooter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4"/>
  <dimension ref="B1:BQ39"/>
  <sheetViews>
    <sheetView showGridLines="0" workbookViewId="0">
      <selection activeCell="C5" sqref="C5:D6"/>
    </sheetView>
  </sheetViews>
  <sheetFormatPr defaultColWidth="11" defaultRowHeight="15.75"/>
  <cols>
    <col min="1" max="1" width="2.87333333333333" customWidth="1"/>
    <col min="2" max="2" width="8.12666666666667" customWidth="1"/>
    <col min="3" max="3" width="5.62666666666667" customWidth="1"/>
    <col min="4" max="4" width="19" customWidth="1"/>
    <col min="5" max="5" width="5.12666666666667" customWidth="1"/>
    <col min="6" max="6" width="4.12666666666667" customWidth="1"/>
    <col min="7" max="7" width="1.62666666666667" customWidth="1"/>
    <col min="8" max="8" width="4.12666666666667" customWidth="1"/>
    <col min="9" max="9" width="5.12666666666667" customWidth="1"/>
    <col min="10" max="10" width="13.6266666666667" customWidth="1"/>
    <col min="11" max="11" width="24.6266666666667" customWidth="1"/>
    <col min="12" max="12" width="12.1266666666667" customWidth="1"/>
    <col min="13" max="21" width="5.12666666666667" customWidth="1"/>
    <col min="22" max="22" width="11" customWidth="1"/>
    <col min="23" max="23" width="11" style="159" customWidth="1"/>
    <col min="24" max="24" width="11" style="106" customWidth="1"/>
    <col min="25" max="25" width="11" style="77" customWidth="1"/>
    <col min="26" max="26" width="11" style="106"/>
    <col min="27" max="27" width="14.8733333333333" style="106" customWidth="1"/>
    <col min="28" max="28" width="6.62666666666667" style="106" customWidth="1"/>
    <col min="29" max="29" width="11" style="106"/>
    <col min="30" max="33" width="11" style="160"/>
    <col min="34" max="34" width="12.5" style="160" customWidth="1"/>
    <col min="35" max="43" width="11" style="160"/>
  </cols>
  <sheetData>
    <row r="1" ht="36" customHeight="1" spans="21:69">
      <c r="U1" s="94"/>
      <c r="W1"/>
      <c r="X1" s="77"/>
      <c r="Z1" s="77"/>
      <c r="AA1" s="77"/>
      <c r="AB1" s="77"/>
      <c r="AC1" s="77"/>
      <c r="AD1" s="77"/>
      <c r="AE1" s="77"/>
      <c r="AF1" s="77"/>
      <c r="AG1"/>
      <c r="AH1"/>
      <c r="AI1"/>
      <c r="AJ1"/>
      <c r="AK1"/>
      <c r="AL1"/>
      <c r="AM1"/>
      <c r="AN1"/>
      <c r="AO1"/>
      <c r="AP1"/>
      <c r="AQ1"/>
      <c r="AW1" s="103"/>
      <c r="BD1" s="105"/>
      <c r="BE1" s="105"/>
      <c r="BF1" s="105"/>
      <c r="BG1" s="105"/>
      <c r="BH1" s="105"/>
      <c r="BI1" s="105"/>
      <c r="BJ1" s="105"/>
      <c r="BO1" s="105"/>
      <c r="BP1" s="105"/>
      <c r="BQ1" s="105"/>
    </row>
    <row r="2" ht="24" customHeight="1" spans="2:69">
      <c r="B2" s="78" t="s">
        <v>55</v>
      </c>
      <c r="C2" s="79"/>
      <c r="U2" s="94"/>
      <c r="W2"/>
      <c r="X2" s="77"/>
      <c r="Z2" s="77"/>
      <c r="AA2" s="77"/>
      <c r="AB2" s="77"/>
      <c r="AC2" s="77"/>
      <c r="AD2" s="77"/>
      <c r="AE2" s="77"/>
      <c r="AF2" s="77"/>
      <c r="AG2"/>
      <c r="AH2"/>
      <c r="AI2"/>
      <c r="AJ2"/>
      <c r="AK2"/>
      <c r="AL2"/>
      <c r="AM2"/>
      <c r="AN2"/>
      <c r="AO2"/>
      <c r="AP2"/>
      <c r="AQ2"/>
      <c r="AW2" s="104"/>
      <c r="BD2" s="105"/>
      <c r="BE2" s="105"/>
      <c r="BF2" s="105"/>
      <c r="BG2" s="105"/>
      <c r="BH2" s="105"/>
      <c r="BI2" s="105"/>
      <c r="BJ2" s="105"/>
      <c r="BO2" s="105"/>
      <c r="BP2" s="105"/>
      <c r="BQ2" s="105"/>
    </row>
    <row r="3" ht="50.1" customHeight="1" spans="21:69">
      <c r="U3" s="94"/>
      <c r="W3"/>
      <c r="X3" s="77"/>
      <c r="Z3" s="77"/>
      <c r="AA3" s="77"/>
      <c r="AB3" s="77"/>
      <c r="AC3" s="77"/>
      <c r="AD3" s="77"/>
      <c r="AE3" s="77"/>
      <c r="AF3" s="77"/>
      <c r="AG3"/>
      <c r="AH3"/>
      <c r="AI3"/>
      <c r="AJ3"/>
      <c r="AK3"/>
      <c r="AL3"/>
      <c r="AM3"/>
      <c r="AN3"/>
      <c r="AO3"/>
      <c r="AP3"/>
      <c r="AQ3"/>
      <c r="AW3" s="104"/>
      <c r="BD3" s="105"/>
      <c r="BE3" s="105"/>
      <c r="BF3" s="105"/>
      <c r="BG3" s="105"/>
      <c r="BH3" s="105"/>
      <c r="BI3" s="105"/>
      <c r="BJ3" s="105"/>
      <c r="BO3" s="105"/>
      <c r="BP3" s="105"/>
      <c r="BQ3" s="105"/>
    </row>
    <row r="4" ht="30.95" customHeight="1" spans="2:69">
      <c r="B4" s="115" t="s">
        <v>56</v>
      </c>
      <c r="C4" s="115"/>
      <c r="I4" s="133" t="s">
        <v>57</v>
      </c>
      <c r="L4" s="115" t="s">
        <v>58</v>
      </c>
      <c r="M4" s="115"/>
      <c r="U4" s="94"/>
      <c r="W4"/>
      <c r="X4" s="77"/>
      <c r="Y4" s="148" t="s">
        <v>59</v>
      </c>
      <c r="Z4" s="77"/>
      <c r="AA4" s="77"/>
      <c r="AB4" s="77"/>
      <c r="AC4" s="77"/>
      <c r="AD4" s="77"/>
      <c r="AE4" s="77"/>
      <c r="AF4" s="77"/>
      <c r="AG4"/>
      <c r="AH4"/>
      <c r="AI4"/>
      <c r="AJ4"/>
      <c r="AK4"/>
      <c r="AL4"/>
      <c r="AM4"/>
      <c r="AN4"/>
      <c r="AO4"/>
      <c r="AP4"/>
      <c r="AQ4"/>
      <c r="AW4" s="104"/>
      <c r="BD4" s="105"/>
      <c r="BE4" s="105"/>
      <c r="BF4" s="105"/>
      <c r="BG4" s="105"/>
      <c r="BH4" s="105"/>
      <c r="BI4" s="105"/>
      <c r="BJ4" s="105"/>
      <c r="BO4" s="105"/>
      <c r="BP4" s="105"/>
      <c r="BQ4" s="105"/>
    </row>
    <row r="5" spans="2:69">
      <c r="B5" s="18">
        <v>1</v>
      </c>
      <c r="C5" s="18" t="s">
        <v>90</v>
      </c>
      <c r="D5" s="18"/>
      <c r="E5" s="36"/>
      <c r="F5" s="43"/>
      <c r="G5" s="130"/>
      <c r="H5" s="43"/>
      <c r="I5" s="135">
        <v>427</v>
      </c>
      <c r="J5" s="135"/>
      <c r="N5" s="141" t="s">
        <v>61</v>
      </c>
      <c r="O5" s="141" t="s">
        <v>62</v>
      </c>
      <c r="P5" s="141" t="s">
        <v>63</v>
      </c>
      <c r="Q5" s="141" t="s">
        <v>64</v>
      </c>
      <c r="R5" s="141" t="s">
        <v>5</v>
      </c>
      <c r="S5" s="141" t="s">
        <v>6</v>
      </c>
      <c r="T5" s="141" t="s">
        <v>65</v>
      </c>
      <c r="U5" s="144" t="s">
        <v>66</v>
      </c>
      <c r="W5"/>
      <c r="X5" s="77"/>
      <c r="Y5" s="149">
        <v>0.416666666666667</v>
      </c>
      <c r="Z5" s="77"/>
      <c r="AA5" s="77"/>
      <c r="AB5" s="77"/>
      <c r="AC5" s="77"/>
      <c r="AD5" s="77"/>
      <c r="AE5" s="77"/>
      <c r="AF5" s="77"/>
      <c r="AG5"/>
      <c r="AH5"/>
      <c r="AI5"/>
      <c r="AJ5"/>
      <c r="AK5"/>
      <c r="AL5"/>
      <c r="AM5"/>
      <c r="AN5"/>
      <c r="AO5"/>
      <c r="AP5"/>
      <c r="AQ5"/>
      <c r="AW5" s="104"/>
      <c r="BD5" s="105"/>
      <c r="BE5" s="105"/>
      <c r="BF5" s="105"/>
      <c r="BG5" s="105"/>
      <c r="BH5" s="105"/>
      <c r="BI5" s="105"/>
      <c r="BJ5" s="105"/>
      <c r="BO5" s="105"/>
      <c r="BP5" s="105"/>
      <c r="BQ5" s="105"/>
    </row>
    <row r="6" ht="9.95" customHeight="1" spans="2:69">
      <c r="B6" s="18"/>
      <c r="C6" s="18"/>
      <c r="D6" s="18"/>
      <c r="E6" s="36"/>
      <c r="F6" s="43"/>
      <c r="G6" s="130"/>
      <c r="H6" s="43"/>
      <c r="I6" s="135"/>
      <c r="J6" s="135"/>
      <c r="N6" s="141"/>
      <c r="O6" s="141"/>
      <c r="P6" s="141"/>
      <c r="Q6" s="141"/>
      <c r="R6" s="141"/>
      <c r="S6" s="141"/>
      <c r="T6" s="141"/>
      <c r="U6" s="144"/>
      <c r="W6"/>
      <c r="X6" s="77"/>
      <c r="Y6" s="150"/>
      <c r="Z6" s="77"/>
      <c r="AA6" s="77"/>
      <c r="AB6" s="77"/>
      <c r="AC6" s="77"/>
      <c r="AD6" s="77"/>
      <c r="AE6" s="77"/>
      <c r="AF6" s="77"/>
      <c r="AG6"/>
      <c r="AH6"/>
      <c r="AI6"/>
      <c r="AJ6"/>
      <c r="AK6"/>
      <c r="AL6"/>
      <c r="AM6"/>
      <c r="AN6"/>
      <c r="AO6"/>
      <c r="AP6"/>
      <c r="AQ6"/>
      <c r="AW6" s="104"/>
      <c r="BD6" s="105"/>
      <c r="BE6" s="105"/>
      <c r="BF6" s="105"/>
      <c r="BG6" s="105"/>
      <c r="BH6" s="105"/>
      <c r="BI6" s="105"/>
      <c r="BJ6" s="105"/>
      <c r="BO6" s="105"/>
      <c r="BP6" s="105"/>
      <c r="BQ6" s="105"/>
    </row>
    <row r="7" ht="5.1" customHeight="1" spans="9:69">
      <c r="I7" s="155"/>
      <c r="J7" s="155"/>
      <c r="U7" s="94"/>
      <c r="W7"/>
      <c r="X7" s="77"/>
      <c r="Y7" s="96"/>
      <c r="Z7" s="77"/>
      <c r="AA7" s="77"/>
      <c r="AB7" s="77"/>
      <c r="AC7" s="77"/>
      <c r="AD7" s="77"/>
      <c r="AE7" s="77"/>
      <c r="AF7" s="77"/>
      <c r="AG7"/>
      <c r="AH7"/>
      <c r="AI7"/>
      <c r="AJ7"/>
      <c r="AK7"/>
      <c r="AL7"/>
      <c r="AM7"/>
      <c r="AN7"/>
      <c r="AO7"/>
      <c r="AP7"/>
      <c r="AQ7"/>
      <c r="AW7" s="104"/>
      <c r="BD7" s="105"/>
      <c r="BE7" s="105"/>
      <c r="BF7" s="105"/>
      <c r="BG7" s="105"/>
      <c r="BH7" s="105"/>
      <c r="BI7" s="105"/>
      <c r="BJ7" s="105"/>
      <c r="BO7" s="105"/>
      <c r="BP7" s="105"/>
      <c r="BQ7" s="105"/>
    </row>
    <row r="8" ht="5.1" customHeight="1" spans="2:69">
      <c r="B8" s="116"/>
      <c r="C8" s="116"/>
      <c r="D8" s="116"/>
      <c r="E8" s="116"/>
      <c r="F8" s="116"/>
      <c r="G8" s="116"/>
      <c r="H8" s="116"/>
      <c r="I8" s="156"/>
      <c r="J8" s="156"/>
      <c r="L8" s="116"/>
      <c r="M8" s="116"/>
      <c r="N8" s="116"/>
      <c r="O8" s="116"/>
      <c r="P8" s="116"/>
      <c r="Q8" s="116"/>
      <c r="R8" s="116"/>
      <c r="S8" s="116"/>
      <c r="T8" s="116"/>
      <c r="U8" s="145"/>
      <c r="W8"/>
      <c r="X8" s="77"/>
      <c r="Y8" s="96"/>
      <c r="Z8" s="77"/>
      <c r="AA8" s="77"/>
      <c r="AB8" s="77"/>
      <c r="AC8" s="77"/>
      <c r="AD8" s="77"/>
      <c r="AE8" s="77"/>
      <c r="AF8" s="77"/>
      <c r="AG8"/>
      <c r="AH8"/>
      <c r="AI8"/>
      <c r="AJ8"/>
      <c r="AK8"/>
      <c r="AL8"/>
      <c r="AM8"/>
      <c r="AN8"/>
      <c r="AO8"/>
      <c r="AP8"/>
      <c r="AQ8"/>
      <c r="AW8" s="104"/>
      <c r="BD8" s="105"/>
      <c r="BE8" s="105"/>
      <c r="BF8" s="105"/>
      <c r="BG8" s="105"/>
      <c r="BH8" s="105"/>
      <c r="BI8" s="105"/>
      <c r="BJ8" s="105"/>
      <c r="BO8" s="105"/>
      <c r="BP8" s="105"/>
      <c r="BQ8" s="105"/>
    </row>
    <row r="9" spans="2:69">
      <c r="B9" s="117">
        <v>2</v>
      </c>
      <c r="C9" s="8" t="s">
        <v>91</v>
      </c>
      <c r="D9" s="8"/>
      <c r="E9" s="36"/>
      <c r="F9" s="43"/>
      <c r="G9" s="130"/>
      <c r="H9" s="43"/>
      <c r="I9" s="135">
        <v>824</v>
      </c>
      <c r="J9" s="135"/>
      <c r="L9" s="136" t="str">
        <f>+VLOOKUP(1,$Z$31:$AH$35,2,0)</f>
        <v>Francia</v>
      </c>
      <c r="M9" s="136"/>
      <c r="N9" s="93">
        <f>+O9+P9+Q9</f>
        <v>0</v>
      </c>
      <c r="O9" s="93">
        <f>VLOOKUP(1,$Z$31:$AH$35,3,0)</f>
        <v>0</v>
      </c>
      <c r="P9" s="93">
        <f>VLOOKUP(1,$Z$31:$AH$35,4,0)</f>
        <v>0</v>
      </c>
      <c r="Q9" s="93">
        <f>VLOOKUP(1,$Z$31:$AH$35,5,0)</f>
        <v>0</v>
      </c>
      <c r="R9" s="93">
        <f>VLOOKUP(1,$Z$31:$AH$35,6,0)</f>
        <v>0</v>
      </c>
      <c r="S9" s="93">
        <f>VLOOKUP(1,$Z$31:$AH$35,7,0)</f>
        <v>0</v>
      </c>
      <c r="T9" s="93">
        <f>+R9-S9</f>
        <v>0</v>
      </c>
      <c r="U9" s="146">
        <f>+O9*3+P9</f>
        <v>0</v>
      </c>
      <c r="W9"/>
      <c r="X9" s="77"/>
      <c r="Y9" s="149">
        <v>0.291666666666667</v>
      </c>
      <c r="Z9" s="77"/>
      <c r="AA9" s="77"/>
      <c r="AB9" s="77"/>
      <c r="AC9" s="77"/>
      <c r="AD9" s="77"/>
      <c r="AE9" s="77"/>
      <c r="AF9" s="77"/>
      <c r="AG9"/>
      <c r="AH9"/>
      <c r="AI9"/>
      <c r="AJ9"/>
      <c r="AK9"/>
      <c r="AL9"/>
      <c r="AM9"/>
      <c r="AN9"/>
      <c r="AO9"/>
      <c r="AP9"/>
      <c r="AQ9"/>
      <c r="AW9" s="104"/>
      <c r="BD9" s="105"/>
      <c r="BE9" s="105"/>
      <c r="BF9" s="105"/>
      <c r="BG9" s="105"/>
      <c r="BH9" s="105"/>
      <c r="BI9" s="105"/>
      <c r="BJ9" s="105"/>
      <c r="BO9" s="105"/>
      <c r="BP9" s="105"/>
      <c r="BQ9" s="105"/>
    </row>
    <row r="10" ht="9.95" customHeight="1" spans="2:69">
      <c r="B10" s="117"/>
      <c r="C10" s="8"/>
      <c r="D10" s="8"/>
      <c r="E10" s="36"/>
      <c r="F10" s="43"/>
      <c r="G10" s="130"/>
      <c r="H10" s="43"/>
      <c r="I10" s="135"/>
      <c r="J10" s="135"/>
      <c r="L10" s="136"/>
      <c r="M10" s="136"/>
      <c r="N10" s="93"/>
      <c r="O10" s="93"/>
      <c r="P10" s="93"/>
      <c r="Q10" s="93"/>
      <c r="R10" s="93"/>
      <c r="S10" s="93"/>
      <c r="T10" s="93"/>
      <c r="U10" s="146"/>
      <c r="W10"/>
      <c r="X10" s="77"/>
      <c r="Y10" s="150"/>
      <c r="Z10" s="77"/>
      <c r="AA10" s="77"/>
      <c r="AB10" s="77"/>
      <c r="AC10" s="77"/>
      <c r="AD10" s="77"/>
      <c r="AE10" s="77"/>
      <c r="AF10" s="77"/>
      <c r="AG10"/>
      <c r="AH10"/>
      <c r="AI10"/>
      <c r="AJ10"/>
      <c r="AK10"/>
      <c r="AL10"/>
      <c r="AM10"/>
      <c r="AN10"/>
      <c r="AO10"/>
      <c r="AP10"/>
      <c r="AQ10"/>
      <c r="AW10" s="104"/>
      <c r="BD10" s="105"/>
      <c r="BE10" s="105"/>
      <c r="BF10" s="105"/>
      <c r="BG10" s="105"/>
      <c r="BH10" s="105"/>
      <c r="BI10" s="105"/>
      <c r="BJ10" s="105"/>
      <c r="BO10" s="105"/>
      <c r="BP10" s="105"/>
      <c r="BQ10" s="105"/>
    </row>
    <row r="11" ht="5.1" customHeight="1" spans="2:69">
      <c r="B11" s="118"/>
      <c r="I11" s="155"/>
      <c r="J11" s="155"/>
      <c r="N11" s="93"/>
      <c r="O11" s="93"/>
      <c r="P11" s="93"/>
      <c r="Q11" s="93"/>
      <c r="R11" s="93"/>
      <c r="S11" s="93"/>
      <c r="T11" s="93"/>
      <c r="U11" s="36"/>
      <c r="W11"/>
      <c r="X11" s="77"/>
      <c r="Y11" s="96"/>
      <c r="Z11" s="77"/>
      <c r="AA11" s="77"/>
      <c r="AB11" s="77"/>
      <c r="AC11" s="77"/>
      <c r="AD11" s="77"/>
      <c r="AE11" s="77"/>
      <c r="AF11" s="77"/>
      <c r="AG11"/>
      <c r="AH11"/>
      <c r="AI11"/>
      <c r="AJ11"/>
      <c r="AK11"/>
      <c r="AL11"/>
      <c r="AM11"/>
      <c r="AN11"/>
      <c r="AO11"/>
      <c r="AP11"/>
      <c r="AQ11"/>
      <c r="AW11" s="104"/>
      <c r="BD11" s="105"/>
      <c r="BE11" s="105"/>
      <c r="BF11" s="105"/>
      <c r="BG11" s="105"/>
      <c r="BH11" s="105"/>
      <c r="BI11" s="105"/>
      <c r="BJ11" s="105"/>
      <c r="BO11" s="105"/>
      <c r="BP11" s="105"/>
      <c r="BQ11" s="105"/>
    </row>
    <row r="12" ht="5.1" customHeight="1" spans="2:69">
      <c r="B12" s="119"/>
      <c r="C12" s="116"/>
      <c r="D12" s="116"/>
      <c r="E12" s="116"/>
      <c r="F12" s="116"/>
      <c r="G12" s="116"/>
      <c r="H12" s="116"/>
      <c r="I12" s="156"/>
      <c r="J12" s="156"/>
      <c r="L12" s="116"/>
      <c r="M12" s="116"/>
      <c r="N12" s="142"/>
      <c r="O12" s="142"/>
      <c r="P12" s="142"/>
      <c r="Q12" s="142"/>
      <c r="R12" s="142"/>
      <c r="S12" s="142"/>
      <c r="T12" s="142"/>
      <c r="U12" s="147"/>
      <c r="W12"/>
      <c r="X12" s="77"/>
      <c r="Y12" s="96"/>
      <c r="Z12" s="77"/>
      <c r="AA12" s="77"/>
      <c r="AB12" s="77"/>
      <c r="AC12" s="77"/>
      <c r="AD12" s="77"/>
      <c r="AE12" s="77"/>
      <c r="AF12" s="77"/>
      <c r="AG12"/>
      <c r="AH12"/>
      <c r="AI12"/>
      <c r="AJ12"/>
      <c r="AK12"/>
      <c r="AL12"/>
      <c r="AM12"/>
      <c r="AN12"/>
      <c r="AO12"/>
      <c r="AP12"/>
      <c r="AQ12"/>
      <c r="AW12" s="104"/>
      <c r="BD12" s="105"/>
      <c r="BE12" s="105"/>
      <c r="BF12" s="105"/>
      <c r="BG12" s="105"/>
      <c r="BH12" s="105"/>
      <c r="BI12" s="105"/>
      <c r="BJ12" s="105"/>
      <c r="BO12" s="105"/>
      <c r="BP12" s="105"/>
      <c r="BQ12" s="105"/>
    </row>
    <row r="13" spans="2:69">
      <c r="B13" s="120">
        <v>3</v>
      </c>
      <c r="C13" s="8" t="s">
        <v>92</v>
      </c>
      <c r="D13" s="8"/>
      <c r="E13" s="36"/>
      <c r="F13" s="43"/>
      <c r="G13" s="130"/>
      <c r="H13" s="43"/>
      <c r="I13" s="135">
        <v>288</v>
      </c>
      <c r="J13" s="135"/>
      <c r="L13" s="137" t="str">
        <f>+VLOOKUP(2,$Z$31:$AH$35,2,0)</f>
        <v>Australia</v>
      </c>
      <c r="M13" s="137"/>
      <c r="N13" s="93">
        <f>+O13+P13+Q13</f>
        <v>0</v>
      </c>
      <c r="O13" s="93">
        <f>VLOOKUP(2,$Z$31:$AH$35,3,0)</f>
        <v>0</v>
      </c>
      <c r="P13" s="93">
        <f>VLOOKUP(2,$Z$31:$AH$35,4,0)</f>
        <v>0</v>
      </c>
      <c r="Q13" s="93">
        <f>VLOOKUP(2,$Z$31:$AH$35,5,0)</f>
        <v>0</v>
      </c>
      <c r="R13" s="93">
        <f>VLOOKUP(2,$Z$31:$AH$35,6,0)</f>
        <v>0</v>
      </c>
      <c r="S13" s="93">
        <f>VLOOKUP(2,$Z$31:$AH$35,7,0)</f>
        <v>0</v>
      </c>
      <c r="T13" s="93">
        <f>+R13-S13</f>
        <v>0</v>
      </c>
      <c r="U13" s="146">
        <f>+O13*3+P13</f>
        <v>0</v>
      </c>
      <c r="W13"/>
      <c r="X13" s="77"/>
      <c r="Y13" s="149">
        <v>0.541666666666667</v>
      </c>
      <c r="Z13" s="77"/>
      <c r="AA13" s="77"/>
      <c r="AB13" s="77"/>
      <c r="AC13" s="77"/>
      <c r="AD13" s="77"/>
      <c r="AE13" s="77"/>
      <c r="AF13" s="77"/>
      <c r="AG13"/>
      <c r="AH13"/>
      <c r="AI13"/>
      <c r="AJ13"/>
      <c r="AK13"/>
      <c r="AL13"/>
      <c r="AM13"/>
      <c r="AN13"/>
      <c r="AO13"/>
      <c r="AP13"/>
      <c r="AQ13"/>
      <c r="AW13" s="104"/>
      <c r="BD13" s="105"/>
      <c r="BE13" s="105"/>
      <c r="BF13" s="105"/>
      <c r="BG13" s="105"/>
      <c r="BH13" s="105"/>
      <c r="BI13" s="105"/>
      <c r="BJ13" s="105"/>
      <c r="BO13" s="105"/>
      <c r="BP13" s="105"/>
      <c r="BQ13" s="105"/>
    </row>
    <row r="14" ht="9.95" customHeight="1" spans="2:69">
      <c r="B14" s="120"/>
      <c r="C14" s="8"/>
      <c r="D14" s="8"/>
      <c r="E14" s="36"/>
      <c r="F14" s="43"/>
      <c r="G14" s="130"/>
      <c r="H14" s="43"/>
      <c r="I14" s="135"/>
      <c r="J14" s="135"/>
      <c r="L14" s="137"/>
      <c r="M14" s="137"/>
      <c r="N14" s="93"/>
      <c r="O14" s="93"/>
      <c r="P14" s="93"/>
      <c r="Q14" s="93"/>
      <c r="R14" s="93"/>
      <c r="S14" s="93"/>
      <c r="T14" s="93"/>
      <c r="U14" s="146"/>
      <c r="W14"/>
      <c r="X14" s="77"/>
      <c r="Y14" s="150"/>
      <c r="Z14" s="77"/>
      <c r="AA14" s="77"/>
      <c r="AB14" s="77"/>
      <c r="AC14" s="77"/>
      <c r="AD14" s="77"/>
      <c r="AE14" s="77"/>
      <c r="AF14" s="77"/>
      <c r="AG14"/>
      <c r="AH14"/>
      <c r="AI14"/>
      <c r="AJ14"/>
      <c r="AK14"/>
      <c r="AL14"/>
      <c r="AM14"/>
      <c r="AN14"/>
      <c r="AO14"/>
      <c r="AP14"/>
      <c r="AQ14"/>
      <c r="AW14" s="104"/>
      <c r="BD14" s="105"/>
      <c r="BE14" s="105"/>
      <c r="BF14" s="105"/>
      <c r="BG14" s="105"/>
      <c r="BH14" s="105"/>
      <c r="BI14" s="105"/>
      <c r="BJ14" s="105"/>
      <c r="BO14" s="105"/>
      <c r="BP14" s="105"/>
      <c r="BQ14" s="105"/>
    </row>
    <row r="15" ht="5.1" customHeight="1" spans="2:69">
      <c r="B15" s="121"/>
      <c r="N15" s="93"/>
      <c r="O15" s="93"/>
      <c r="P15" s="93"/>
      <c r="Q15" s="93"/>
      <c r="R15" s="93"/>
      <c r="S15" s="93"/>
      <c r="T15" s="93"/>
      <c r="U15" s="36"/>
      <c r="W15"/>
      <c r="X15" s="77"/>
      <c r="Y15" s="96"/>
      <c r="Z15" s="77"/>
      <c r="AA15" s="77"/>
      <c r="AB15" s="77"/>
      <c r="AC15" s="77"/>
      <c r="AD15" s="77"/>
      <c r="AE15" s="77"/>
      <c r="AF15" s="77"/>
      <c r="AG15"/>
      <c r="AH15"/>
      <c r="AI15"/>
      <c r="AJ15"/>
      <c r="AK15"/>
      <c r="AL15"/>
      <c r="AM15"/>
      <c r="AN15"/>
      <c r="AO15"/>
      <c r="AP15"/>
      <c r="AQ15"/>
      <c r="AW15" s="104"/>
      <c r="BD15" s="105"/>
      <c r="BE15" s="105"/>
      <c r="BF15" s="105"/>
      <c r="BG15" s="105"/>
      <c r="BH15" s="105"/>
      <c r="BI15" s="105"/>
      <c r="BJ15" s="105"/>
      <c r="BO15" s="105"/>
      <c r="BP15" s="105"/>
      <c r="BQ15" s="105"/>
    </row>
    <row r="16" ht="5.1" customHeight="1" spans="2:69">
      <c r="B16" s="119"/>
      <c r="C16" s="116"/>
      <c r="D16" s="116"/>
      <c r="E16" s="116"/>
      <c r="F16" s="116"/>
      <c r="G16" s="116"/>
      <c r="H16" s="116"/>
      <c r="I16" s="116"/>
      <c r="J16" s="116"/>
      <c r="L16" s="116"/>
      <c r="M16" s="116"/>
      <c r="N16" s="142"/>
      <c r="O16" s="142"/>
      <c r="P16" s="142"/>
      <c r="Q16" s="142"/>
      <c r="R16" s="142"/>
      <c r="S16" s="142"/>
      <c r="T16" s="142"/>
      <c r="U16" s="147"/>
      <c r="W16"/>
      <c r="X16" s="77"/>
      <c r="Y16" s="96"/>
      <c r="Z16" s="77"/>
      <c r="AA16" s="77"/>
      <c r="AB16" s="77"/>
      <c r="AC16" s="77"/>
      <c r="AD16" s="77"/>
      <c r="AE16" s="77"/>
      <c r="AF16" s="77"/>
      <c r="AG16"/>
      <c r="AH16"/>
      <c r="AI16"/>
      <c r="AJ16"/>
      <c r="AK16"/>
      <c r="AL16"/>
      <c r="AM16"/>
      <c r="AN16"/>
      <c r="AO16"/>
      <c r="AP16"/>
      <c r="AQ16"/>
      <c r="AW16" s="104"/>
      <c r="BD16" s="105"/>
      <c r="BE16" s="105"/>
      <c r="BF16" s="105"/>
      <c r="BG16" s="105"/>
      <c r="BH16" s="105"/>
      <c r="BI16" s="105"/>
      <c r="BJ16" s="105"/>
      <c r="BO16" s="105"/>
      <c r="BP16" s="105"/>
      <c r="BQ16" s="105"/>
    </row>
    <row r="17" spans="2:69">
      <c r="B17" s="120">
        <v>4</v>
      </c>
      <c r="C17" s="8" t="s">
        <v>93</v>
      </c>
      <c r="D17" s="8"/>
      <c r="E17" s="36"/>
      <c r="F17" s="43"/>
      <c r="G17" s="130"/>
      <c r="H17" s="43"/>
      <c r="I17" s="135">
        <v>1265</v>
      </c>
      <c r="J17" s="135"/>
      <c r="L17" s="137" t="str">
        <f>+VLOOKUP(3,$Z$31:$AH$35,2,0)</f>
        <v>Perú</v>
      </c>
      <c r="M17" s="137"/>
      <c r="N17" s="93">
        <f>+O17+P17+Q17</f>
        <v>0</v>
      </c>
      <c r="O17" s="93">
        <f>VLOOKUP(3,$Z$31:$AH$35,3,0)</f>
        <v>0</v>
      </c>
      <c r="P17" s="93">
        <f>VLOOKUP(3,$Z$31:$AH$35,4,0)</f>
        <v>0</v>
      </c>
      <c r="Q17" s="93">
        <f>VLOOKUP(3,$Z$31:$AH$35,5,0)</f>
        <v>0</v>
      </c>
      <c r="R17" s="93">
        <f>VLOOKUP(3,$Z$31:$AH$35,6,0)</f>
        <v>0</v>
      </c>
      <c r="S17" s="93">
        <f>VLOOKUP(3,$Z$31:$AH$35,7,0)</f>
        <v>0</v>
      </c>
      <c r="T17" s="93">
        <f>+R17-S17</f>
        <v>0</v>
      </c>
      <c r="U17" s="146">
        <f>+O17*3+P17</f>
        <v>0</v>
      </c>
      <c r="W17"/>
      <c r="X17" s="77"/>
      <c r="Y17" s="149">
        <v>0.416666666666667</v>
      </c>
      <c r="Z17" s="77"/>
      <c r="AA17" s="77"/>
      <c r="AB17" s="77"/>
      <c r="AC17" s="77"/>
      <c r="AD17" s="77"/>
      <c r="AE17" s="77"/>
      <c r="AF17" s="77"/>
      <c r="AG17"/>
      <c r="AH17"/>
      <c r="AI17"/>
      <c r="AJ17"/>
      <c r="AK17"/>
      <c r="AL17"/>
      <c r="AM17"/>
      <c r="AN17"/>
      <c r="AO17"/>
      <c r="AP17"/>
      <c r="AQ17"/>
      <c r="AW17" s="104"/>
      <c r="BD17" s="105"/>
      <c r="BE17" s="105"/>
      <c r="BF17" s="105"/>
      <c r="BG17" s="105"/>
      <c r="BH17" s="105"/>
      <c r="BI17" s="105"/>
      <c r="BJ17" s="105"/>
      <c r="BO17" s="105"/>
      <c r="BP17" s="105"/>
      <c r="BQ17" s="105"/>
    </row>
    <row r="18" ht="9.95" customHeight="1" spans="2:69">
      <c r="B18" s="120"/>
      <c r="C18" s="8"/>
      <c r="D18" s="8"/>
      <c r="E18" s="36"/>
      <c r="F18" s="43"/>
      <c r="G18" s="130"/>
      <c r="H18" s="43"/>
      <c r="I18" s="135"/>
      <c r="J18" s="135"/>
      <c r="L18" s="137"/>
      <c r="M18" s="137"/>
      <c r="N18" s="93"/>
      <c r="O18" s="93"/>
      <c r="P18" s="93"/>
      <c r="Q18" s="93"/>
      <c r="R18" s="93"/>
      <c r="S18" s="93"/>
      <c r="T18" s="93"/>
      <c r="U18" s="146"/>
      <c r="W18"/>
      <c r="X18" s="77"/>
      <c r="Y18" s="150"/>
      <c r="Z18" s="77"/>
      <c r="AA18" s="77"/>
      <c r="AB18" s="77"/>
      <c r="AC18" s="77"/>
      <c r="AD18" s="77"/>
      <c r="AE18" s="77"/>
      <c r="AF18" s="77"/>
      <c r="AG18"/>
      <c r="AH18"/>
      <c r="AI18"/>
      <c r="AJ18"/>
      <c r="AK18"/>
      <c r="AL18"/>
      <c r="AM18"/>
      <c r="AN18"/>
      <c r="AO18"/>
      <c r="AP18"/>
      <c r="AQ18"/>
      <c r="AW18" s="104"/>
      <c r="BD18" s="105"/>
      <c r="BE18" s="105"/>
      <c r="BF18" s="105"/>
      <c r="BG18" s="105"/>
      <c r="BH18" s="105"/>
      <c r="BI18" s="105"/>
      <c r="BJ18" s="105"/>
      <c r="BO18" s="105"/>
      <c r="BP18" s="105"/>
      <c r="BQ18" s="105"/>
    </row>
    <row r="19" ht="5.1" customHeight="1" spans="2:69">
      <c r="B19" s="121"/>
      <c r="I19" s="157"/>
      <c r="J19" s="157"/>
      <c r="N19" s="93"/>
      <c r="O19" s="93"/>
      <c r="P19" s="93"/>
      <c r="Q19" s="93"/>
      <c r="R19" s="93"/>
      <c r="S19" s="93"/>
      <c r="T19" s="93"/>
      <c r="U19" s="36"/>
      <c r="W19"/>
      <c r="X19" s="77"/>
      <c r="Y19" s="96"/>
      <c r="Z19" s="77"/>
      <c r="AA19" s="77"/>
      <c r="AB19" s="77"/>
      <c r="AC19" s="77"/>
      <c r="AD19" s="77"/>
      <c r="AE19" s="77"/>
      <c r="AF19" s="77"/>
      <c r="AG19"/>
      <c r="AH19"/>
      <c r="AI19"/>
      <c r="AJ19"/>
      <c r="AK19"/>
      <c r="AL19"/>
      <c r="AM19"/>
      <c r="AN19"/>
      <c r="AO19"/>
      <c r="AP19"/>
      <c r="AQ19"/>
      <c r="AW19" s="104"/>
      <c r="BD19" s="105"/>
      <c r="BE19" s="105"/>
      <c r="BF19" s="105"/>
      <c r="BG19" s="105"/>
      <c r="BH19" s="105"/>
      <c r="BI19" s="105"/>
      <c r="BJ19" s="105"/>
      <c r="BO19" s="105"/>
      <c r="BP19" s="105"/>
      <c r="BQ19" s="105"/>
    </row>
    <row r="20" ht="5.1" customHeight="1" spans="2:69">
      <c r="B20" s="119"/>
      <c r="C20" s="116"/>
      <c r="D20" s="116"/>
      <c r="E20" s="116"/>
      <c r="F20" s="116"/>
      <c r="G20" s="116"/>
      <c r="H20" s="116"/>
      <c r="I20" s="158"/>
      <c r="J20" s="158"/>
      <c r="L20" s="116"/>
      <c r="M20" s="116"/>
      <c r="N20" s="142"/>
      <c r="O20" s="142"/>
      <c r="P20" s="142"/>
      <c r="Q20" s="142"/>
      <c r="R20" s="142"/>
      <c r="S20" s="142"/>
      <c r="T20" s="142"/>
      <c r="U20" s="147"/>
      <c r="W20"/>
      <c r="X20" s="77"/>
      <c r="Y20" s="96"/>
      <c r="Z20" s="77"/>
      <c r="AA20" s="77"/>
      <c r="AB20" s="77"/>
      <c r="AC20" s="77"/>
      <c r="AD20" s="77"/>
      <c r="AE20" s="77"/>
      <c r="AF20" s="77"/>
      <c r="AG20"/>
      <c r="AH20"/>
      <c r="AI20"/>
      <c r="AJ20"/>
      <c r="AK20"/>
      <c r="AL20"/>
      <c r="AM20"/>
      <c r="AN20"/>
      <c r="AO20"/>
      <c r="AP20"/>
      <c r="AQ20"/>
      <c r="AW20" s="104"/>
      <c r="BD20" s="105"/>
      <c r="BE20" s="105"/>
      <c r="BF20" s="105"/>
      <c r="BG20" s="105"/>
      <c r="BH20" s="105"/>
      <c r="BI20" s="105"/>
      <c r="BJ20" s="105"/>
      <c r="BO20" s="105"/>
      <c r="BP20" s="105"/>
      <c r="BQ20" s="105"/>
    </row>
    <row r="21" spans="2:69">
      <c r="B21" s="117">
        <v>5</v>
      </c>
      <c r="C21" s="21" t="s">
        <v>94</v>
      </c>
      <c r="D21" s="21"/>
      <c r="E21" s="36"/>
      <c r="F21" s="43"/>
      <c r="G21" s="130"/>
      <c r="H21" s="43"/>
      <c r="I21" s="135">
        <v>241</v>
      </c>
      <c r="J21" s="135"/>
      <c r="L21" s="137" t="str">
        <f>+VLOOKUP(4,$Z$31:$AH$35,2,0)</f>
        <v>Dinamarca</v>
      </c>
      <c r="M21" s="137"/>
      <c r="N21" s="93">
        <f>+O21+P21+Q21</f>
        <v>0</v>
      </c>
      <c r="O21" s="93">
        <f>VLOOKUP(4,$Z$31:$AH$35,3,0)</f>
        <v>0</v>
      </c>
      <c r="P21" s="93">
        <f>VLOOKUP(4,$Z$31:$AH$35,4,0)</f>
        <v>0</v>
      </c>
      <c r="Q21" s="93">
        <f>VLOOKUP(4,$Z$31:$AH$35,5,0)</f>
        <v>0</v>
      </c>
      <c r="R21" s="93">
        <f>VLOOKUP(4,$Z$31:$AH$35,6,0)</f>
        <v>0</v>
      </c>
      <c r="S21" s="93">
        <f>VLOOKUP(4,$Z$31:$AH$35,7,0)</f>
        <v>0</v>
      </c>
      <c r="T21" s="93">
        <f>+R21-S21</f>
        <v>0</v>
      </c>
      <c r="U21" s="146">
        <f>+O21*3+P21</f>
        <v>0</v>
      </c>
      <c r="W21"/>
      <c r="X21" s="77"/>
      <c r="Y21" s="149">
        <v>0.375</v>
      </c>
      <c r="Z21" s="77"/>
      <c r="AA21" s="77"/>
      <c r="AB21" s="77"/>
      <c r="AC21" s="77"/>
      <c r="AD21" s="77"/>
      <c r="AE21" s="77"/>
      <c r="AF21" s="77"/>
      <c r="AG21"/>
      <c r="AH21"/>
      <c r="AI21"/>
      <c r="AJ21"/>
      <c r="AK21"/>
      <c r="AL21"/>
      <c r="AM21"/>
      <c r="AN21"/>
      <c r="AO21"/>
      <c r="AP21"/>
      <c r="AQ21"/>
      <c r="AW21" s="104"/>
      <c r="BD21" s="105"/>
      <c r="BE21" s="105"/>
      <c r="BF21" s="105"/>
      <c r="BG21" s="105"/>
      <c r="BH21" s="105"/>
      <c r="BI21" s="105"/>
      <c r="BJ21" s="105"/>
      <c r="BO21" s="105"/>
      <c r="BP21" s="105"/>
      <c r="BQ21" s="105"/>
    </row>
    <row r="22" ht="9.95" customHeight="1" spans="2:69">
      <c r="B22" s="117"/>
      <c r="C22" s="21"/>
      <c r="D22" s="21"/>
      <c r="E22" s="36"/>
      <c r="F22" s="43"/>
      <c r="G22" s="130"/>
      <c r="H22" s="43"/>
      <c r="I22" s="135"/>
      <c r="J22" s="135"/>
      <c r="L22" s="137"/>
      <c r="M22" s="137"/>
      <c r="N22" s="93"/>
      <c r="O22" s="93"/>
      <c r="P22" s="93"/>
      <c r="Q22" s="93"/>
      <c r="R22" s="93"/>
      <c r="S22" s="93"/>
      <c r="T22" s="93"/>
      <c r="U22" s="146"/>
      <c r="W22"/>
      <c r="X22" s="77"/>
      <c r="Y22" s="150"/>
      <c r="Z22" s="77"/>
      <c r="AA22" s="77"/>
      <c r="AB22" s="77"/>
      <c r="AC22" s="77"/>
      <c r="AD22" s="77"/>
      <c r="AE22" s="77"/>
      <c r="AF22" s="77"/>
      <c r="AG22"/>
      <c r="AH22"/>
      <c r="AI22"/>
      <c r="AJ22"/>
      <c r="AK22"/>
      <c r="AL22"/>
      <c r="AM22"/>
      <c r="AN22"/>
      <c r="AO22"/>
      <c r="AP22"/>
      <c r="AQ22"/>
      <c r="AW22" s="104"/>
      <c r="BD22" s="105"/>
      <c r="BE22" s="105"/>
      <c r="BF22" s="105"/>
      <c r="BG22" s="105"/>
      <c r="BH22" s="105"/>
      <c r="BI22" s="105"/>
      <c r="BJ22" s="105"/>
      <c r="BO22" s="105"/>
      <c r="BP22" s="105"/>
      <c r="BQ22" s="105"/>
    </row>
    <row r="23" ht="5.1" customHeight="1" spans="21:69">
      <c r="U23" s="94"/>
      <c r="W23"/>
      <c r="X23" s="77"/>
      <c r="Y23" s="96"/>
      <c r="Z23" s="77"/>
      <c r="AA23" s="77"/>
      <c r="AB23" s="77"/>
      <c r="AC23" s="77"/>
      <c r="AD23" s="77"/>
      <c r="AE23" s="77"/>
      <c r="AF23" s="77"/>
      <c r="AG23"/>
      <c r="AH23"/>
      <c r="AI23"/>
      <c r="AJ23"/>
      <c r="AK23"/>
      <c r="AL23"/>
      <c r="AM23"/>
      <c r="AN23"/>
      <c r="AO23"/>
      <c r="AP23"/>
      <c r="AQ23"/>
      <c r="AW23" s="104"/>
      <c r="BD23" s="105"/>
      <c r="BE23" s="105"/>
      <c r="BF23" s="105"/>
      <c r="BG23" s="105"/>
      <c r="BH23" s="105"/>
      <c r="BI23" s="105"/>
      <c r="BJ23" s="105"/>
      <c r="BO23" s="105"/>
      <c r="BP23" s="105"/>
      <c r="BQ23" s="105"/>
    </row>
    <row r="24" ht="5.1" customHeight="1" spans="2:69">
      <c r="B24" s="116"/>
      <c r="C24" s="116"/>
      <c r="D24" s="116"/>
      <c r="E24" s="116"/>
      <c r="F24" s="116"/>
      <c r="G24" s="116"/>
      <c r="H24" s="116"/>
      <c r="I24" s="116"/>
      <c r="J24" s="116"/>
      <c r="U24" s="94"/>
      <c r="W24"/>
      <c r="X24" s="77"/>
      <c r="Y24" s="96"/>
      <c r="Z24" s="77"/>
      <c r="AA24" s="77"/>
      <c r="AB24" s="77"/>
      <c r="AC24" s="77"/>
      <c r="AD24" s="77"/>
      <c r="AE24" s="77"/>
      <c r="AF24" s="77"/>
      <c r="AG24"/>
      <c r="AH24"/>
      <c r="AI24"/>
      <c r="AJ24"/>
      <c r="AK24"/>
      <c r="AL24"/>
      <c r="AM24"/>
      <c r="AN24"/>
      <c r="AO24"/>
      <c r="AP24"/>
      <c r="AQ24"/>
      <c r="AW24" s="104"/>
      <c r="BD24" s="105"/>
      <c r="BE24" s="105"/>
      <c r="BF24" s="105"/>
      <c r="BG24" s="105"/>
      <c r="BH24" s="105"/>
      <c r="BI24" s="105"/>
      <c r="BJ24" s="105"/>
      <c r="BO24" s="105"/>
      <c r="BP24" s="105"/>
      <c r="BQ24" s="105"/>
    </row>
    <row r="25" spans="2:69">
      <c r="B25" s="122"/>
      <c r="C25" s="123"/>
      <c r="D25" s="124"/>
      <c r="E25" s="36"/>
      <c r="F25" s="43"/>
      <c r="G25" s="130"/>
      <c r="H25" s="43"/>
      <c r="I25" s="132"/>
      <c r="J25" s="138"/>
      <c r="K25" s="139" t="str">
        <f>IF(OR(N9&lt;&gt;3,N13&lt;&gt;3,N17&lt;&gt;3,N21&lt;&gt;3),"",IF(U9=U13,"Debido a la paridad de resultados no se puede deducir automáticamente el resultado, se debe completar posición 1 y 2",IF(U13=U17,"Debido a la paridad de resultados no se puede deducir automáticamente el resultado, completar la posición Número 2","")))</f>
        <v/>
      </c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49">
        <v>0.375</v>
      </c>
      <c r="Z25" s="77"/>
      <c r="AA25" s="77"/>
      <c r="AB25" s="77"/>
      <c r="AC25" s="77"/>
      <c r="AD25" s="77"/>
      <c r="AE25" s="77"/>
      <c r="AF25" s="77"/>
      <c r="AG25"/>
      <c r="AH25"/>
      <c r="AI25"/>
      <c r="AJ25"/>
      <c r="AK25"/>
      <c r="AL25"/>
      <c r="AM25"/>
      <c r="AN25"/>
      <c r="AO25"/>
      <c r="AP25"/>
      <c r="AQ25"/>
      <c r="AW25" s="104"/>
      <c r="BD25" s="105"/>
      <c r="BE25" s="105"/>
      <c r="BF25" s="105"/>
      <c r="BG25" s="105"/>
      <c r="BH25" s="105"/>
      <c r="BI25" s="105"/>
      <c r="BJ25" s="105"/>
      <c r="BO25" s="105"/>
      <c r="BP25" s="105"/>
      <c r="BQ25" s="105"/>
    </row>
    <row r="26" ht="9.95" customHeight="1" spans="2:69">
      <c r="B26" s="125" t="s">
        <v>71</v>
      </c>
      <c r="C26" s="125"/>
      <c r="D26" s="125"/>
      <c r="E26" s="36"/>
      <c r="F26" s="43"/>
      <c r="G26" s="130"/>
      <c r="H26" s="43"/>
      <c r="I26" s="132"/>
      <c r="J26" s="138"/>
      <c r="U26" s="94"/>
      <c r="W26"/>
      <c r="X26" s="77"/>
      <c r="Z26" s="77"/>
      <c r="AA26" s="77"/>
      <c r="AB26" s="77"/>
      <c r="AC26" s="77"/>
      <c r="AD26" s="77"/>
      <c r="AE26" s="77"/>
      <c r="AF26" s="77"/>
      <c r="AG26"/>
      <c r="AH26"/>
      <c r="AI26"/>
      <c r="AJ26"/>
      <c r="AK26"/>
      <c r="AL26"/>
      <c r="AM26"/>
      <c r="AN26"/>
      <c r="AO26"/>
      <c r="AP26"/>
      <c r="AQ26"/>
      <c r="AW26" s="104"/>
      <c r="BD26" s="105"/>
      <c r="BE26" s="105"/>
      <c r="BF26" s="105"/>
      <c r="BG26" s="105"/>
      <c r="BH26" s="105"/>
      <c r="BI26" s="105"/>
      <c r="BJ26" s="105"/>
      <c r="BO26" s="105"/>
      <c r="BP26" s="105"/>
      <c r="BQ26" s="105"/>
    </row>
    <row r="27" spans="2:69">
      <c r="B27" s="125"/>
      <c r="C27" s="125"/>
      <c r="D27" s="125"/>
      <c r="L27" s="140" t="str">
        <f>IF(AND(K25&lt;&gt;"",U9=U13),"Primero:","")</f>
        <v/>
      </c>
      <c r="M27" s="143"/>
      <c r="N27" s="143"/>
      <c r="O27" s="143"/>
      <c r="U27" s="94"/>
      <c r="W27"/>
      <c r="X27" s="77"/>
      <c r="Z27" s="77"/>
      <c r="AA27" s="77"/>
      <c r="AB27" s="77"/>
      <c r="AC27" s="77"/>
      <c r="AD27" s="77"/>
      <c r="AE27" s="77"/>
      <c r="AF27" s="77"/>
      <c r="AG27"/>
      <c r="AH27"/>
      <c r="AI27"/>
      <c r="AJ27"/>
      <c r="AK27"/>
      <c r="AL27"/>
      <c r="AM27"/>
      <c r="AN27"/>
      <c r="AO27"/>
      <c r="AP27"/>
      <c r="AQ27"/>
      <c r="AW27" s="104"/>
      <c r="BD27" s="105"/>
      <c r="BE27" s="105"/>
      <c r="BF27" s="105"/>
      <c r="BG27" s="105"/>
      <c r="BH27" s="105"/>
      <c r="BI27" s="105"/>
      <c r="BJ27" s="105"/>
      <c r="BO27" s="105"/>
      <c r="BP27" s="105"/>
      <c r="BQ27" s="105"/>
    </row>
    <row r="28" spans="12:15">
      <c r="L28" s="140" t="str">
        <f>IF(AND(K25&lt;&gt;"",OR(U9=U13,U13=U17)),"Segundo:","")</f>
        <v/>
      </c>
      <c r="M28" s="143"/>
      <c r="N28" s="143"/>
      <c r="O28" s="143"/>
    </row>
    <row r="30" spans="2:2">
      <c r="B30" s="153"/>
    </row>
    <row r="31" spans="26:34">
      <c r="Z31" s="106" t="s">
        <v>0</v>
      </c>
      <c r="AA31" s="106" t="s">
        <v>1</v>
      </c>
      <c r="AB31" s="106" t="s">
        <v>2</v>
      </c>
      <c r="AC31" s="106" t="s">
        <v>3</v>
      </c>
      <c r="AD31" s="160" t="s">
        <v>4</v>
      </c>
      <c r="AE31" s="160" t="s">
        <v>5</v>
      </c>
      <c r="AF31" s="160" t="s">
        <v>6</v>
      </c>
      <c r="AG31" s="160" t="s">
        <v>7</v>
      </c>
      <c r="AH31" s="165" t="s">
        <v>8</v>
      </c>
    </row>
    <row r="32" spans="26:35">
      <c r="Z32" s="106">
        <f>RANK(AH32,$AH$32:$AH$35)</f>
        <v>1</v>
      </c>
      <c r="AA32" s="106" t="s">
        <v>24</v>
      </c>
      <c r="AB32" s="161">
        <f>IF(AND(F5&gt;H5,F5&lt;&gt;"",H5&lt;&gt;""),1,0)+IF(AND(F17&gt;H17,F17&lt;&gt;"",H17&lt;&gt;""),1,0)+IF(AND(H25&gt;F25,F25&lt;&gt;"",H25&lt;&gt;""),1,0)</f>
        <v>0</v>
      </c>
      <c r="AC32" s="161">
        <f>IF(AND(F5=H5,F5&lt;&gt;"",H5&lt;&gt;""),1,0)+IF(AND(F17=H17,F17&lt;&gt;"",H17&lt;&gt;""),1,0)+IF(AND(H25=F25,F25&lt;&gt;"",H25&lt;&gt;""),1,0)</f>
        <v>0</v>
      </c>
      <c r="AD32" s="163">
        <f>IF(AND(F5&lt;H5,F5&lt;&gt;"",H5&lt;&gt;""),1,0)+IF(AND(F17&lt;H17,F17&lt;&gt;"",H17&lt;&gt;""),1,0)+IF(AND(H25&lt;F25,F25&lt;&gt;"",H25&lt;&gt;""),1,0)</f>
        <v>0</v>
      </c>
      <c r="AE32" s="163">
        <f>F5+F17+H25</f>
        <v>0</v>
      </c>
      <c r="AF32" s="163">
        <f>H5+H17+F25</f>
        <v>0</v>
      </c>
      <c r="AG32" s="163">
        <f>AB32*3+AC32</f>
        <v>0</v>
      </c>
      <c r="AH32" s="166">
        <f>+AG32*100000+AE32-AF32+AE32/10+4/100000000</f>
        <v>4e-8</v>
      </c>
      <c r="AI32" s="160" t="str">
        <f>IFERROR(VLOOKUP(AA32,'1'!$AA$41:$AC$73,3,FALSE),VLOOKUP("imz",'1'!$AA$41:$AC$73,3,FALSE))</f>
        <v>A!$AB$54</v>
      </c>
    </row>
    <row r="33" spans="26:35">
      <c r="Z33" s="106">
        <f>RANK(AH33,$AH$32:$AH$35)</f>
        <v>2</v>
      </c>
      <c r="AA33" s="106" t="s">
        <v>15</v>
      </c>
      <c r="AB33" s="161">
        <f>IF(AND(H5&gt;F5,F5&lt;&gt;"",H5&lt;&gt;""),1,0)+IF(AND(H13&gt;F13,H13&lt;&gt;"",F13&lt;&gt;""),1,0)+IF(AND(F21&gt;H21,F21&lt;&gt;"",H21&lt;&gt;""),1,0)</f>
        <v>0</v>
      </c>
      <c r="AC33" s="161">
        <f>IF(AND(H5=F5,F5&lt;&gt;"",H5&lt;&gt;""),1,0)+IF(AND(F13=H13,F13&lt;&gt;"",H13&lt;&gt;""),1,0)+IF(AND(F21=H21,F21&lt;&gt;"",H21&lt;&gt;""),1,0)</f>
        <v>0</v>
      </c>
      <c r="AD33" s="163">
        <f>IF(AND(H5&lt;F5,F5&lt;&gt;"",H5&lt;&gt;""),1,0)+IF(AND(H13&lt;F13,H13&lt;&gt;"",F13&lt;&gt;""),1,0)+IF(AND(F21&lt;H21,F21&lt;&gt;"",H21&lt;&gt;""),1,0)</f>
        <v>0</v>
      </c>
      <c r="AE33" s="163">
        <f>H5+H13+F21</f>
        <v>0</v>
      </c>
      <c r="AF33" s="163">
        <f>F5+F13+H21</f>
        <v>0</v>
      </c>
      <c r="AG33" s="163">
        <f>AB33*3+AC33</f>
        <v>0</v>
      </c>
      <c r="AH33" s="166">
        <f>+AG33*100000+AE33-AF33+AE33/10+3/100000000</f>
        <v>3e-8</v>
      </c>
      <c r="AI33" s="160" t="str">
        <f>IFERROR(VLOOKUP(AA33,'1'!$AA$41:$AC$73,3,FALSE),VLOOKUP("imz",'1'!$AA$41:$AC$73,3,FALSE))</f>
        <v>A!$AB$44</v>
      </c>
    </row>
    <row r="34" spans="26:35">
      <c r="Z34" s="106">
        <f>RANK(AH34,$AH$32:$AH$35)</f>
        <v>3</v>
      </c>
      <c r="AA34" s="106" t="s">
        <v>33</v>
      </c>
      <c r="AB34" s="161">
        <f>IF(AND(F9&gt;H9,F9&lt;&gt;"",H9&lt;&gt;""),1,0)+IF(AND(H17&gt;F17,H17&lt;&gt;"",F17&lt;&gt;""),1,0)+IF(AND(H21&gt;F21,F21&lt;&gt;"",H21&lt;&gt;""),1,0)</f>
        <v>0</v>
      </c>
      <c r="AC34" s="161">
        <f>IF(AND(F9=H9,F9&lt;&gt;"",H9&lt;&gt;""),1,0)+IF(AND(H17=F17,H17&lt;&gt;"",F17&lt;&gt;""),1,0)+IF(AND(H21=F21,F21&lt;&gt;"",H21&lt;&gt;""),1,0)</f>
        <v>0</v>
      </c>
      <c r="AD34" s="163">
        <f>IF(AND(F9&lt;H9,F9&lt;&gt;"",H9&lt;&gt;""),1,0)+IF(AND(H17&lt;F17,H17&lt;&gt;"",F17&lt;&gt;""),1,0)+IF(AND(H21&lt;F21,F21&lt;&gt;"",H21&lt;&gt;""),1,0)</f>
        <v>0</v>
      </c>
      <c r="AE34" s="163">
        <f>F9+H17+H21</f>
        <v>0</v>
      </c>
      <c r="AF34" s="163">
        <f>H9+F21+F17</f>
        <v>0</v>
      </c>
      <c r="AG34" s="163">
        <f>AB34*3+AC34</f>
        <v>0</v>
      </c>
      <c r="AH34" s="166">
        <f>+AG34*100000+AE34-AF34+AE34/10+2/100000000</f>
        <v>2e-8</v>
      </c>
      <c r="AI34" s="160" t="str">
        <f>IFERROR(VLOOKUP(AA34,'1'!$AA$41:$AC$73,3,FALSE),VLOOKUP("imz",'1'!$AA$41:$AC$73,3,FALSE))</f>
        <v>A!$AB$63</v>
      </c>
    </row>
    <row r="35" spans="26:35">
      <c r="Z35" s="106">
        <f>RANK(AH35,$AH$32:$AH$35)</f>
        <v>4</v>
      </c>
      <c r="AA35" s="106" t="s">
        <v>22</v>
      </c>
      <c r="AB35" s="161">
        <f>IF(AND(H9&gt;F9,F9&lt;&gt;"",H9&lt;&gt;""),1,0)+IF(AND(F13&gt;H13,F13&lt;&gt;"",H13&lt;&gt;""),1,0)+IF(AND(F25&gt;H25,F25&lt;&gt;"",H25&lt;&gt;""),1,0)</f>
        <v>0</v>
      </c>
      <c r="AC35" s="161">
        <f>IF(AND(H9=F9,F9&lt;&gt;"",H9&lt;&gt;""),1,0)+IF(AND(F13=H13,F13&lt;&gt;"",H13&lt;&gt;""),1,0)+IF(AND(F25=H25,F25&lt;&gt;"",H25&lt;&gt;""),1,0)</f>
        <v>0</v>
      </c>
      <c r="AD35" s="163">
        <f>IF(AND(H9&lt;F9,F9&lt;&gt;"",H9&lt;&gt;""),1,0)+IF(AND(F13&lt;H13,F13&lt;&gt;"",H13&lt;&gt;""),1,0)+IF(AND(F25&lt;H25,F25&lt;&gt;"",H25&lt;&gt;""),1,0)</f>
        <v>0</v>
      </c>
      <c r="AE35" s="163">
        <f>H9+F13+F25</f>
        <v>0</v>
      </c>
      <c r="AF35" s="163">
        <f>F9+H13+H25</f>
        <v>0</v>
      </c>
      <c r="AG35" s="163">
        <f>AB35*3+AC35</f>
        <v>0</v>
      </c>
      <c r="AH35" s="166">
        <f>+AG35*100000+AE35-AF35+AE35/10+1/100000000</f>
        <v>1e-8</v>
      </c>
      <c r="AI35" s="160" t="str">
        <f>IFERROR(VLOOKUP(AA35,'1'!$AA$41:$AC$73,3,FALSE),VLOOKUP("imz",'1'!$AA$41:$AC$73,3,FALSE))</f>
        <v>A!$AB$51</v>
      </c>
    </row>
    <row r="37" spans="27:27">
      <c r="AA37" s="106" t="str">
        <f>+IF(AND(COUNTA(F5,H5,F9,H9,H13,F13,F17,H17,H21,F21,F25,H25)=12,L27=""),L9,IF(AND(COUNTA(F5,H5,F9,H9,H13,F13,F17,H17,H21,F21,F25,H25)=12,M27&lt;&gt;""),M27,""))</f>
        <v/>
      </c>
    </row>
    <row r="38" spans="27:27">
      <c r="AA38" s="106" t="str">
        <f>+IF(AND(COUNTA(F5,H5,F9,H9,H13,F13,F17,H17,H21,F21,F25,H25)=12,L28=""),L13,IF(AND(COUNTA(F5,H5,F9,H9,H13,F13,F17,H17,H21,F21,F25,H25)=12,M28&lt;&gt;""),M28,""))</f>
        <v/>
      </c>
    </row>
    <row r="39" spans="28:29">
      <c r="AB39" s="162"/>
      <c r="AC39" s="164"/>
    </row>
  </sheetData>
  <mergeCells count="89">
    <mergeCell ref="K25:X25"/>
    <mergeCell ref="M27:O27"/>
    <mergeCell ref="M28:O28"/>
    <mergeCell ref="B5:B6"/>
    <mergeCell ref="B9:B10"/>
    <mergeCell ref="B13:B14"/>
    <mergeCell ref="B17:B18"/>
    <mergeCell ref="B21:B22"/>
    <mergeCell ref="E5:E6"/>
    <mergeCell ref="E9:E10"/>
    <mergeCell ref="E13:E14"/>
    <mergeCell ref="E17:E18"/>
    <mergeCell ref="E21:E22"/>
    <mergeCell ref="E25:E26"/>
    <mergeCell ref="F5:F6"/>
    <mergeCell ref="F9:F10"/>
    <mergeCell ref="F13:F14"/>
    <mergeCell ref="F17:F18"/>
    <mergeCell ref="F21:F22"/>
    <mergeCell ref="F25:F26"/>
    <mergeCell ref="G5:G6"/>
    <mergeCell ref="G9:G10"/>
    <mergeCell ref="G13:G14"/>
    <mergeCell ref="G17:G18"/>
    <mergeCell ref="G21:G22"/>
    <mergeCell ref="G25:G26"/>
    <mergeCell ref="H5:H6"/>
    <mergeCell ref="H9:H10"/>
    <mergeCell ref="H13:H14"/>
    <mergeCell ref="H17:H18"/>
    <mergeCell ref="H21:H22"/>
    <mergeCell ref="H25:H26"/>
    <mergeCell ref="I25:I26"/>
    <mergeCell ref="J25:J26"/>
    <mergeCell ref="L9:L10"/>
    <mergeCell ref="L13:L14"/>
    <mergeCell ref="L17:L18"/>
    <mergeCell ref="L21:L22"/>
    <mergeCell ref="N5:N6"/>
    <mergeCell ref="N9:N10"/>
    <mergeCell ref="N13:N14"/>
    <mergeCell ref="N17:N18"/>
    <mergeCell ref="N21:N22"/>
    <mergeCell ref="O5:O6"/>
    <mergeCell ref="O9:O10"/>
    <mergeCell ref="O13:O14"/>
    <mergeCell ref="O17:O18"/>
    <mergeCell ref="O21:O22"/>
    <mergeCell ref="P5:P6"/>
    <mergeCell ref="P9:P10"/>
    <mergeCell ref="P13:P14"/>
    <mergeCell ref="P17:P18"/>
    <mergeCell ref="P21:P22"/>
    <mergeCell ref="Q5:Q6"/>
    <mergeCell ref="Q9:Q10"/>
    <mergeCell ref="Q13:Q14"/>
    <mergeCell ref="Q17:Q18"/>
    <mergeCell ref="Q21:Q22"/>
    <mergeCell ref="R5:R6"/>
    <mergeCell ref="R9:R10"/>
    <mergeCell ref="R13:R14"/>
    <mergeCell ref="R17:R18"/>
    <mergeCell ref="R21:R22"/>
    <mergeCell ref="S5:S6"/>
    <mergeCell ref="S9:S10"/>
    <mergeCell ref="S13:S14"/>
    <mergeCell ref="S17:S18"/>
    <mergeCell ref="S21:S22"/>
    <mergeCell ref="T5:T6"/>
    <mergeCell ref="T9:T10"/>
    <mergeCell ref="T13:T14"/>
    <mergeCell ref="T17:T18"/>
    <mergeCell ref="T21:T22"/>
    <mergeCell ref="U5:U6"/>
    <mergeCell ref="U9:U10"/>
    <mergeCell ref="U13:U14"/>
    <mergeCell ref="U17:U18"/>
    <mergeCell ref="U21:U22"/>
    <mergeCell ref="C5:D6"/>
    <mergeCell ref="I5:J6"/>
    <mergeCell ref="C9:D10"/>
    <mergeCell ref="I9:J10"/>
    <mergeCell ref="C13:D14"/>
    <mergeCell ref="I13:J14"/>
    <mergeCell ref="C17:D18"/>
    <mergeCell ref="I17:J18"/>
    <mergeCell ref="C21:D22"/>
    <mergeCell ref="I21:J22"/>
    <mergeCell ref="B26:D27"/>
  </mergeCells>
  <conditionalFormatting sqref="M27:O27">
    <cfRule type="expression" dxfId="0" priority="1">
      <formula>L27&lt;&gt;""</formula>
    </cfRule>
  </conditionalFormatting>
  <conditionalFormatting sqref="M28:O28">
    <cfRule type="expression" dxfId="0" priority="3">
      <formula>L28&lt;&gt;""</formula>
    </cfRule>
  </conditionalFormatting>
  <pageMargins left="0.7" right="0.7" top="0.75" bottom="0.75" header="0.3" footer="0.3"/>
  <pageSetup paperSize="1" orientation="portrait"/>
  <headerFooter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5"/>
  <dimension ref="B1:BQ39"/>
  <sheetViews>
    <sheetView showGridLines="0" workbookViewId="0">
      <selection activeCell="C13" sqref="C13:E14"/>
    </sheetView>
  </sheetViews>
  <sheetFormatPr defaultColWidth="11" defaultRowHeight="15.75"/>
  <cols>
    <col min="1" max="1" width="2.87333333333333" customWidth="1"/>
    <col min="2" max="2" width="8.12666666666667" customWidth="1"/>
    <col min="3" max="3" width="5.62666666666667" customWidth="1"/>
    <col min="4" max="4" width="28" customWidth="1"/>
    <col min="5" max="5" width="5.12666666666667" customWidth="1"/>
    <col min="6" max="6" width="4.12666666666667" customWidth="1"/>
    <col min="7" max="7" width="1.62666666666667" customWidth="1"/>
    <col min="8" max="8" width="4.12666666666667" customWidth="1"/>
    <col min="9" max="9" width="5.12666666666667" customWidth="1"/>
    <col min="10" max="10" width="13.6266666666667" customWidth="1"/>
    <col min="11" max="11" width="24.6266666666667" customWidth="1"/>
    <col min="12" max="12" width="12.1266666666667" customWidth="1"/>
    <col min="13" max="21" width="5.12666666666667" customWidth="1"/>
    <col min="22" max="22" width="11" customWidth="1"/>
    <col min="23" max="25" width="11" style="77" customWidth="1"/>
    <col min="26" max="26" width="11" style="77"/>
    <col min="27" max="27" width="14.8733333333333" style="77" customWidth="1"/>
    <col min="28" max="28" width="6.62666666666667" style="77" customWidth="1"/>
    <col min="29" max="33" width="11" style="77"/>
    <col min="34" max="34" width="12.5" style="77" customWidth="1"/>
    <col min="35" max="43" width="11" style="77"/>
  </cols>
  <sheetData>
    <row r="1" ht="36" customHeight="1" spans="21:69">
      <c r="U1" s="94"/>
      <c r="W1"/>
      <c r="AG1"/>
      <c r="AH1"/>
      <c r="AI1"/>
      <c r="AJ1"/>
      <c r="AK1"/>
      <c r="AL1"/>
      <c r="AM1"/>
      <c r="AN1"/>
      <c r="AO1"/>
      <c r="AP1"/>
      <c r="AQ1"/>
      <c r="AW1" s="103"/>
      <c r="BD1" s="105"/>
      <c r="BE1" s="105"/>
      <c r="BF1" s="105"/>
      <c r="BG1" s="105"/>
      <c r="BH1" s="105"/>
      <c r="BI1" s="105"/>
      <c r="BJ1" s="105"/>
      <c r="BO1" s="105"/>
      <c r="BP1" s="105"/>
      <c r="BQ1" s="105"/>
    </row>
    <row r="2" ht="24" customHeight="1" spans="2:69">
      <c r="B2" s="78" t="s">
        <v>55</v>
      </c>
      <c r="C2" s="79"/>
      <c r="U2" s="94"/>
      <c r="W2"/>
      <c r="AG2"/>
      <c r="AH2"/>
      <c r="AI2"/>
      <c r="AJ2"/>
      <c r="AK2"/>
      <c r="AL2"/>
      <c r="AM2"/>
      <c r="AN2"/>
      <c r="AO2"/>
      <c r="AP2"/>
      <c r="AQ2"/>
      <c r="AW2" s="104"/>
      <c r="BD2" s="105"/>
      <c r="BE2" s="105"/>
      <c r="BF2" s="105"/>
      <c r="BG2" s="105"/>
      <c r="BH2" s="105"/>
      <c r="BI2" s="105"/>
      <c r="BJ2" s="105"/>
      <c r="BO2" s="105"/>
      <c r="BP2" s="105"/>
      <c r="BQ2" s="105"/>
    </row>
    <row r="3" ht="50.1" customHeight="1" spans="21:69">
      <c r="U3" s="94"/>
      <c r="W3"/>
      <c r="AG3"/>
      <c r="AH3"/>
      <c r="AI3"/>
      <c r="AJ3"/>
      <c r="AK3"/>
      <c r="AL3"/>
      <c r="AM3"/>
      <c r="AN3"/>
      <c r="AO3"/>
      <c r="AP3"/>
      <c r="AQ3"/>
      <c r="AW3" s="104"/>
      <c r="BD3" s="105"/>
      <c r="BE3" s="105"/>
      <c r="BF3" s="105"/>
      <c r="BG3" s="105"/>
      <c r="BH3" s="105"/>
      <c r="BI3" s="105"/>
      <c r="BJ3" s="105"/>
      <c r="BO3" s="105"/>
      <c r="BP3" s="105"/>
      <c r="BQ3" s="105"/>
    </row>
    <row r="4" ht="30.95" customHeight="1" spans="2:69">
      <c r="B4" s="115" t="s">
        <v>56</v>
      </c>
      <c r="C4" s="115"/>
      <c r="I4" s="133" t="s">
        <v>57</v>
      </c>
      <c r="L4" s="115" t="s">
        <v>58</v>
      </c>
      <c r="M4" s="115"/>
      <c r="U4" s="94"/>
      <c r="W4"/>
      <c r="Y4" s="148" t="s">
        <v>59</v>
      </c>
      <c r="AG4"/>
      <c r="AH4"/>
      <c r="AI4"/>
      <c r="AJ4"/>
      <c r="AK4"/>
      <c r="AL4"/>
      <c r="AM4"/>
      <c r="AN4"/>
      <c r="AO4"/>
      <c r="AP4"/>
      <c r="AQ4"/>
      <c r="AW4" s="104"/>
      <c r="BD4" s="105"/>
      <c r="BE4" s="105"/>
      <c r="BF4" s="105"/>
      <c r="BG4" s="105"/>
      <c r="BH4" s="105"/>
      <c r="BI4" s="105"/>
      <c r="BJ4" s="105"/>
      <c r="BO4" s="105"/>
      <c r="BP4" s="105"/>
      <c r="BQ4" s="105"/>
    </row>
    <row r="5" spans="2:69">
      <c r="B5" s="18">
        <v>1</v>
      </c>
      <c r="C5" s="18" t="s">
        <v>95</v>
      </c>
      <c r="D5" s="18"/>
      <c r="E5" s="36"/>
      <c r="F5" s="43"/>
      <c r="G5" s="130"/>
      <c r="H5" s="43"/>
      <c r="I5" s="135">
        <v>230</v>
      </c>
      <c r="J5" s="135"/>
      <c r="N5" s="141" t="s">
        <v>61</v>
      </c>
      <c r="O5" s="141" t="s">
        <v>62</v>
      </c>
      <c r="P5" s="141" t="s">
        <v>63</v>
      </c>
      <c r="Q5" s="141" t="s">
        <v>64</v>
      </c>
      <c r="R5" s="141" t="s">
        <v>5</v>
      </c>
      <c r="S5" s="141" t="s">
        <v>6</v>
      </c>
      <c r="T5" s="141" t="s">
        <v>65</v>
      </c>
      <c r="U5" s="144" t="s">
        <v>66</v>
      </c>
      <c r="W5"/>
      <c r="Y5" s="149">
        <v>0.416666666666667</v>
      </c>
      <c r="AG5"/>
      <c r="AH5"/>
      <c r="AI5"/>
      <c r="AJ5"/>
      <c r="AK5"/>
      <c r="AL5"/>
      <c r="AM5"/>
      <c r="AN5"/>
      <c r="AO5"/>
      <c r="AP5"/>
      <c r="AQ5"/>
      <c r="AW5" s="104"/>
      <c r="BD5" s="105"/>
      <c r="BE5" s="105"/>
      <c r="BF5" s="105"/>
      <c r="BG5" s="105"/>
      <c r="BH5" s="105"/>
      <c r="BI5" s="105"/>
      <c r="BJ5" s="105"/>
      <c r="BO5" s="105"/>
      <c r="BP5" s="105"/>
      <c r="BQ5" s="105"/>
    </row>
    <row r="6" ht="9.95" customHeight="1" spans="2:69">
      <c r="B6" s="18"/>
      <c r="C6" s="18"/>
      <c r="D6" s="18"/>
      <c r="E6" s="36"/>
      <c r="F6" s="43"/>
      <c r="G6" s="130"/>
      <c r="H6" s="43"/>
      <c r="I6" s="135"/>
      <c r="J6" s="135"/>
      <c r="N6" s="141"/>
      <c r="O6" s="141"/>
      <c r="P6" s="141"/>
      <c r="Q6" s="141"/>
      <c r="R6" s="141"/>
      <c r="S6" s="141"/>
      <c r="T6" s="141"/>
      <c r="U6" s="144"/>
      <c r="W6"/>
      <c r="Y6" s="150"/>
      <c r="AG6"/>
      <c r="AH6"/>
      <c r="AI6"/>
      <c r="AJ6"/>
      <c r="AK6"/>
      <c r="AL6"/>
      <c r="AM6"/>
      <c r="AN6"/>
      <c r="AO6"/>
      <c r="AP6"/>
      <c r="AQ6"/>
      <c r="AW6" s="104"/>
      <c r="BD6" s="105"/>
      <c r="BE6" s="105"/>
      <c r="BF6" s="105"/>
      <c r="BG6" s="105"/>
      <c r="BH6" s="105"/>
      <c r="BI6" s="105"/>
      <c r="BJ6" s="105"/>
      <c r="BO6" s="105"/>
      <c r="BP6" s="105"/>
      <c r="BQ6" s="105"/>
    </row>
    <row r="7" ht="5.1" customHeight="1" spans="9:69">
      <c r="I7" s="155"/>
      <c r="J7" s="155"/>
      <c r="U7" s="94"/>
      <c r="W7"/>
      <c r="Y7" s="96"/>
      <c r="AG7"/>
      <c r="AH7"/>
      <c r="AI7"/>
      <c r="AJ7"/>
      <c r="AK7"/>
      <c r="AL7"/>
      <c r="AM7"/>
      <c r="AN7"/>
      <c r="AO7"/>
      <c r="AP7"/>
      <c r="AQ7"/>
      <c r="AW7" s="104"/>
      <c r="BD7" s="105"/>
      <c r="BE7" s="105"/>
      <c r="BF7" s="105"/>
      <c r="BG7" s="105"/>
      <c r="BH7" s="105"/>
      <c r="BI7" s="105"/>
      <c r="BJ7" s="105"/>
      <c r="BO7" s="105"/>
      <c r="BP7" s="105"/>
      <c r="BQ7" s="105"/>
    </row>
    <row r="8" ht="5.1" customHeight="1" spans="2:69">
      <c r="B8" s="116"/>
      <c r="C8" s="116"/>
      <c r="D8" s="116"/>
      <c r="E8" s="116"/>
      <c r="F8" s="116"/>
      <c r="G8" s="116"/>
      <c r="H8" s="116"/>
      <c r="I8" s="156"/>
      <c r="J8" s="156"/>
      <c r="L8" s="116"/>
      <c r="M8" s="116"/>
      <c r="N8" s="116"/>
      <c r="O8" s="116"/>
      <c r="P8" s="116"/>
      <c r="Q8" s="116"/>
      <c r="R8" s="116"/>
      <c r="S8" s="116"/>
      <c r="T8" s="116"/>
      <c r="U8" s="145"/>
      <c r="W8"/>
      <c r="Y8" s="96"/>
      <c r="AG8"/>
      <c r="AH8"/>
      <c r="AI8"/>
      <c r="AJ8"/>
      <c r="AK8"/>
      <c r="AL8"/>
      <c r="AM8"/>
      <c r="AN8"/>
      <c r="AO8"/>
      <c r="AP8"/>
      <c r="AQ8"/>
      <c r="AW8" s="104"/>
      <c r="BD8" s="105"/>
      <c r="BE8" s="105"/>
      <c r="BF8" s="105"/>
      <c r="BG8" s="105"/>
      <c r="BH8" s="105"/>
      <c r="BI8" s="105"/>
      <c r="BJ8" s="105"/>
      <c r="BO8" s="105"/>
      <c r="BP8" s="105"/>
      <c r="BQ8" s="105"/>
    </row>
    <row r="9" spans="2:69">
      <c r="B9" s="117">
        <v>2</v>
      </c>
      <c r="C9" s="8" t="s">
        <v>96</v>
      </c>
      <c r="D9" s="8"/>
      <c r="E9" s="36"/>
      <c r="F9" s="43"/>
      <c r="G9" s="130"/>
      <c r="H9" s="43"/>
      <c r="I9" s="135">
        <v>147</v>
      </c>
      <c r="J9" s="135"/>
      <c r="L9" s="136" t="e">
        <f>+VLOOKUP(1,$Z$31:$AH$35,2,0)</f>
        <v>#N/A</v>
      </c>
      <c r="M9" s="136"/>
      <c r="N9" s="93" t="e">
        <f>+O9+P9+Q9</f>
        <v>#N/A</v>
      </c>
      <c r="O9" s="93" t="e">
        <f>VLOOKUP(1,$Z$31:$AH$35,3,0)</f>
        <v>#N/A</v>
      </c>
      <c r="P9" s="93" t="e">
        <f>VLOOKUP(1,$Z$31:$AH$35,4,0)</f>
        <v>#N/A</v>
      </c>
      <c r="Q9" s="93" t="e">
        <f>VLOOKUP(1,$Z$31:$AH$35,5,0)</f>
        <v>#N/A</v>
      </c>
      <c r="R9" s="93" t="e">
        <f>VLOOKUP(1,$Z$31:$AH$35,6,0)</f>
        <v>#N/A</v>
      </c>
      <c r="S9" s="93" t="e">
        <f>VLOOKUP(1,$Z$31:$AH$35,7,0)</f>
        <v>#N/A</v>
      </c>
      <c r="T9" s="93" t="e">
        <f>+R9-S9</f>
        <v>#N/A</v>
      </c>
      <c r="U9" s="146" t="e">
        <f>+O9*3+P9</f>
        <v>#N/A</v>
      </c>
      <c r="W9"/>
      <c r="Y9" s="149">
        <v>0.291666666666667</v>
      </c>
      <c r="AG9"/>
      <c r="AH9"/>
      <c r="AI9"/>
      <c r="AJ9"/>
      <c r="AK9"/>
      <c r="AL9"/>
      <c r="AM9"/>
      <c r="AN9"/>
      <c r="AO9"/>
      <c r="AP9"/>
      <c r="AQ9"/>
      <c r="AW9" s="104"/>
      <c r="BD9" s="105"/>
      <c r="BE9" s="105"/>
      <c r="BF9" s="105"/>
      <c r="BG9" s="105"/>
      <c r="BH9" s="105"/>
      <c r="BI9" s="105"/>
      <c r="BJ9" s="105"/>
      <c r="BO9" s="105"/>
      <c r="BP9" s="105"/>
      <c r="BQ9" s="105"/>
    </row>
    <row r="10" ht="9.95" customHeight="1" spans="2:69">
      <c r="B10" s="117"/>
      <c r="C10" s="8"/>
      <c r="D10" s="8"/>
      <c r="E10" s="36"/>
      <c r="F10" s="43"/>
      <c r="G10" s="130"/>
      <c r="H10" s="43"/>
      <c r="I10" s="135"/>
      <c r="J10" s="135"/>
      <c r="L10" s="136"/>
      <c r="M10" s="136"/>
      <c r="N10" s="93"/>
      <c r="O10" s="93"/>
      <c r="P10" s="93"/>
      <c r="Q10" s="93"/>
      <c r="R10" s="93"/>
      <c r="S10" s="93"/>
      <c r="T10" s="93"/>
      <c r="U10" s="146"/>
      <c r="W10"/>
      <c r="Y10" s="150"/>
      <c r="AG10"/>
      <c r="AH10"/>
      <c r="AI10"/>
      <c r="AJ10"/>
      <c r="AK10"/>
      <c r="AL10"/>
      <c r="AM10"/>
      <c r="AN10"/>
      <c r="AO10"/>
      <c r="AP10"/>
      <c r="AQ10"/>
      <c r="AW10" s="104"/>
      <c r="BD10" s="105"/>
      <c r="BE10" s="105"/>
      <c r="BF10" s="105"/>
      <c r="BG10" s="105"/>
      <c r="BH10" s="105"/>
      <c r="BI10" s="105"/>
      <c r="BJ10" s="105"/>
      <c r="BO10" s="105"/>
      <c r="BP10" s="105"/>
      <c r="BQ10" s="105"/>
    </row>
    <row r="11" ht="5.1" customHeight="1" spans="2:69">
      <c r="B11" s="118"/>
      <c r="I11" s="155"/>
      <c r="J11" s="155"/>
      <c r="N11" s="93"/>
      <c r="O11" s="93"/>
      <c r="P11" s="93"/>
      <c r="Q11" s="93"/>
      <c r="R11" s="93"/>
      <c r="S11" s="93"/>
      <c r="T11" s="93"/>
      <c r="U11" s="36"/>
      <c r="W11"/>
      <c r="Y11" s="96"/>
      <c r="AG11"/>
      <c r="AH11"/>
      <c r="AI11"/>
      <c r="AJ11"/>
      <c r="AK11"/>
      <c r="AL11"/>
      <c r="AM11"/>
      <c r="AN11"/>
      <c r="AO11"/>
      <c r="AP11"/>
      <c r="AQ11"/>
      <c r="AW11" s="104"/>
      <c r="BD11" s="105"/>
      <c r="BE11" s="105"/>
      <c r="BF11" s="105"/>
      <c r="BG11" s="105"/>
      <c r="BH11" s="105"/>
      <c r="BI11" s="105"/>
      <c r="BJ11" s="105"/>
      <c r="BO11" s="105"/>
      <c r="BP11" s="105"/>
      <c r="BQ11" s="105"/>
    </row>
    <row r="12" ht="5.1" customHeight="1" spans="2:69">
      <c r="B12" s="119"/>
      <c r="C12" s="116"/>
      <c r="D12" s="116"/>
      <c r="E12" s="116"/>
      <c r="F12" s="116"/>
      <c r="G12" s="116"/>
      <c r="H12" s="116"/>
      <c r="I12" s="156"/>
      <c r="J12" s="156"/>
      <c r="L12" s="116"/>
      <c r="M12" s="116"/>
      <c r="N12" s="142"/>
      <c r="O12" s="142"/>
      <c r="P12" s="142"/>
      <c r="Q12" s="142"/>
      <c r="R12" s="142"/>
      <c r="S12" s="142"/>
      <c r="T12" s="142"/>
      <c r="U12" s="147"/>
      <c r="W12"/>
      <c r="Y12" s="96"/>
      <c r="AG12"/>
      <c r="AH12"/>
      <c r="AI12"/>
      <c r="AJ12"/>
      <c r="AK12"/>
      <c r="AL12"/>
      <c r="AM12"/>
      <c r="AN12"/>
      <c r="AO12"/>
      <c r="AP12"/>
      <c r="AQ12"/>
      <c r="AW12" s="104"/>
      <c r="BD12" s="105"/>
      <c r="BE12" s="105"/>
      <c r="BF12" s="105"/>
      <c r="BG12" s="105"/>
      <c r="BH12" s="105"/>
      <c r="BI12" s="105"/>
      <c r="BJ12" s="105"/>
      <c r="BO12" s="105"/>
      <c r="BP12" s="105"/>
      <c r="BQ12" s="105"/>
    </row>
    <row r="13" spans="2:69">
      <c r="B13" s="120">
        <v>3</v>
      </c>
      <c r="C13" s="8" t="s">
        <v>97</v>
      </c>
      <c r="D13" s="8"/>
      <c r="E13" s="36"/>
      <c r="F13" s="43"/>
      <c r="G13" s="130"/>
      <c r="H13" s="43"/>
      <c r="I13" s="135">
        <v>49</v>
      </c>
      <c r="J13" s="135"/>
      <c r="L13" s="137" t="e">
        <f>+VLOOKUP(2,$Z$31:$AH$35,2,0)</f>
        <v>#N/A</v>
      </c>
      <c r="M13" s="137"/>
      <c r="N13" s="93" t="e">
        <f>+O13+P13+Q13</f>
        <v>#N/A</v>
      </c>
      <c r="O13" s="93" t="e">
        <f>VLOOKUP(2,$Z$31:$AH$35,3,0)</f>
        <v>#N/A</v>
      </c>
      <c r="P13" s="93" t="e">
        <f>VLOOKUP(2,$Z$31:$AH$35,4,0)</f>
        <v>#N/A</v>
      </c>
      <c r="Q13" s="93" t="e">
        <f>VLOOKUP(2,$Z$31:$AH$35,5,0)</f>
        <v>#N/A</v>
      </c>
      <c r="R13" s="93" t="e">
        <f>VLOOKUP(2,$Z$31:$AH$35,6,0)</f>
        <v>#N/A</v>
      </c>
      <c r="S13" s="93" t="e">
        <f>VLOOKUP(2,$Z$31:$AH$35,7,0)</f>
        <v>#N/A</v>
      </c>
      <c r="T13" s="93" t="e">
        <f>+R13-S13</f>
        <v>#N/A</v>
      </c>
      <c r="U13" s="146" t="e">
        <f>+O13*3+P13</f>
        <v>#N/A</v>
      </c>
      <c r="W13"/>
      <c r="Y13" s="149">
        <v>0.541666666666667</v>
      </c>
      <c r="AG13"/>
      <c r="AH13"/>
      <c r="AI13"/>
      <c r="AJ13"/>
      <c r="AK13"/>
      <c r="AL13"/>
      <c r="AM13"/>
      <c r="AN13"/>
      <c r="AO13"/>
      <c r="AP13"/>
      <c r="AQ13"/>
      <c r="AW13" s="104"/>
      <c r="BD13" s="105"/>
      <c r="BE13" s="105"/>
      <c r="BF13" s="105"/>
      <c r="BG13" s="105"/>
      <c r="BH13" s="105"/>
      <c r="BI13" s="105"/>
      <c r="BJ13" s="105"/>
      <c r="BO13" s="105"/>
      <c r="BP13" s="105"/>
      <c r="BQ13" s="105"/>
    </row>
    <row r="14" ht="9.95" customHeight="1" spans="2:69">
      <c r="B14" s="120"/>
      <c r="C14" s="8"/>
      <c r="D14" s="8"/>
      <c r="E14" s="36"/>
      <c r="F14" s="43"/>
      <c r="G14" s="130"/>
      <c r="H14" s="43"/>
      <c r="I14" s="135"/>
      <c r="J14" s="135"/>
      <c r="L14" s="137"/>
      <c r="M14" s="137"/>
      <c r="N14" s="93"/>
      <c r="O14" s="93"/>
      <c r="P14" s="93"/>
      <c r="Q14" s="93"/>
      <c r="R14" s="93"/>
      <c r="S14" s="93"/>
      <c r="T14" s="93"/>
      <c r="U14" s="146"/>
      <c r="W14"/>
      <c r="Y14" s="150"/>
      <c r="AG14"/>
      <c r="AH14"/>
      <c r="AI14"/>
      <c r="AJ14"/>
      <c r="AK14"/>
      <c r="AL14"/>
      <c r="AM14"/>
      <c r="AN14"/>
      <c r="AO14"/>
      <c r="AP14"/>
      <c r="AQ14"/>
      <c r="AW14" s="104"/>
      <c r="BD14" s="105"/>
      <c r="BE14" s="105"/>
      <c r="BF14" s="105"/>
      <c r="BG14" s="105"/>
      <c r="BH14" s="105"/>
      <c r="BI14" s="105"/>
      <c r="BJ14" s="105"/>
      <c r="BO14" s="105"/>
      <c r="BP14" s="105"/>
      <c r="BQ14" s="105"/>
    </row>
    <row r="15" ht="5.1" customHeight="1" spans="2:69">
      <c r="B15" s="121"/>
      <c r="N15" s="93"/>
      <c r="O15" s="93"/>
      <c r="P15" s="93"/>
      <c r="Q15" s="93"/>
      <c r="R15" s="93"/>
      <c r="S15" s="93"/>
      <c r="T15" s="93"/>
      <c r="U15" s="36"/>
      <c r="W15"/>
      <c r="Y15" s="96"/>
      <c r="AG15"/>
      <c r="AH15"/>
      <c r="AI15"/>
      <c r="AJ15"/>
      <c r="AK15"/>
      <c r="AL15"/>
      <c r="AM15"/>
      <c r="AN15"/>
      <c r="AO15"/>
      <c r="AP15"/>
      <c r="AQ15"/>
      <c r="AW15" s="104"/>
      <c r="BD15" s="105"/>
      <c r="BE15" s="105"/>
      <c r="BF15" s="105"/>
      <c r="BG15" s="105"/>
      <c r="BH15" s="105"/>
      <c r="BI15" s="105"/>
      <c r="BJ15" s="105"/>
      <c r="BO15" s="105"/>
      <c r="BP15" s="105"/>
      <c r="BQ15" s="105"/>
    </row>
    <row r="16" ht="5.1" customHeight="1" spans="2:69">
      <c r="B16" s="119"/>
      <c r="C16" s="116"/>
      <c r="D16" s="116"/>
      <c r="E16" s="116"/>
      <c r="F16" s="116"/>
      <c r="G16" s="116"/>
      <c r="H16" s="116"/>
      <c r="I16" s="116"/>
      <c r="J16" s="116"/>
      <c r="L16" s="116"/>
      <c r="M16" s="116"/>
      <c r="N16" s="142"/>
      <c r="O16" s="142"/>
      <c r="P16" s="142"/>
      <c r="Q16" s="142"/>
      <c r="R16" s="142"/>
      <c r="S16" s="142"/>
      <c r="T16" s="142"/>
      <c r="U16" s="147"/>
      <c r="W16"/>
      <c r="Y16" s="96"/>
      <c r="AG16"/>
      <c r="AH16"/>
      <c r="AI16"/>
      <c r="AJ16"/>
      <c r="AK16"/>
      <c r="AL16"/>
      <c r="AM16"/>
      <c r="AN16"/>
      <c r="AO16"/>
      <c r="AP16"/>
      <c r="AQ16"/>
      <c r="AW16" s="104"/>
      <c r="BD16" s="105"/>
      <c r="BE16" s="105"/>
      <c r="BF16" s="105"/>
      <c r="BG16" s="105"/>
      <c r="BH16" s="105"/>
      <c r="BI16" s="105"/>
      <c r="BJ16" s="105"/>
      <c r="BO16" s="105"/>
      <c r="BP16" s="105"/>
      <c r="BQ16" s="105"/>
    </row>
    <row r="17" spans="2:69">
      <c r="B17" s="120">
        <v>4</v>
      </c>
      <c r="C17" s="8" t="s">
        <v>98</v>
      </c>
      <c r="D17" s="8"/>
      <c r="E17" s="36"/>
      <c r="F17" s="43"/>
      <c r="G17" s="130"/>
      <c r="H17" s="43"/>
      <c r="I17" s="135">
        <v>116</v>
      </c>
      <c r="J17" s="135"/>
      <c r="L17" s="137" t="e">
        <f>+VLOOKUP(3,$Z$31:$AH$35,2,0)</f>
        <v>#N/A</v>
      </c>
      <c r="M17" s="137"/>
      <c r="N17" s="93" t="e">
        <f>+O17+P17+Q17</f>
        <v>#N/A</v>
      </c>
      <c r="O17" s="93" t="e">
        <f>VLOOKUP(3,$Z$31:$AH$35,3,0)</f>
        <v>#N/A</v>
      </c>
      <c r="P17" s="93" t="e">
        <f>VLOOKUP(3,$Z$31:$AH$35,4,0)</f>
        <v>#N/A</v>
      </c>
      <c r="Q17" s="93" t="e">
        <f>VLOOKUP(3,$Z$31:$AH$35,5,0)</f>
        <v>#N/A</v>
      </c>
      <c r="R17" s="93" t="e">
        <f>VLOOKUP(3,$Z$31:$AH$35,6,0)</f>
        <v>#N/A</v>
      </c>
      <c r="S17" s="93" t="e">
        <f>VLOOKUP(3,$Z$31:$AH$35,7,0)</f>
        <v>#N/A</v>
      </c>
      <c r="T17" s="93" t="e">
        <f>+R17-S17</f>
        <v>#N/A</v>
      </c>
      <c r="U17" s="146" t="e">
        <f>+O17*3+P17</f>
        <v>#N/A</v>
      </c>
      <c r="W17"/>
      <c r="Y17" s="149">
        <v>0.416666666666667</v>
      </c>
      <c r="AG17"/>
      <c r="AH17"/>
      <c r="AI17"/>
      <c r="AJ17"/>
      <c r="AK17"/>
      <c r="AL17"/>
      <c r="AM17"/>
      <c r="AN17"/>
      <c r="AO17"/>
      <c r="AP17"/>
      <c r="AQ17"/>
      <c r="AW17" s="104"/>
      <c r="BD17" s="105"/>
      <c r="BE17" s="105"/>
      <c r="BF17" s="105"/>
      <c r="BG17" s="105"/>
      <c r="BH17" s="105"/>
      <c r="BI17" s="105"/>
      <c r="BJ17" s="105"/>
      <c r="BO17" s="105"/>
      <c r="BP17" s="105"/>
      <c r="BQ17" s="105"/>
    </row>
    <row r="18" ht="9.95" customHeight="1" spans="2:69">
      <c r="B18" s="120"/>
      <c r="C18" s="8"/>
      <c r="D18" s="8"/>
      <c r="E18" s="36"/>
      <c r="F18" s="43"/>
      <c r="G18" s="130"/>
      <c r="H18" s="43"/>
      <c r="I18" s="135"/>
      <c r="J18" s="135"/>
      <c r="L18" s="137"/>
      <c r="M18" s="137"/>
      <c r="N18" s="93"/>
      <c r="O18" s="93"/>
      <c r="P18" s="93"/>
      <c r="Q18" s="93"/>
      <c r="R18" s="93"/>
      <c r="S18" s="93"/>
      <c r="T18" s="93"/>
      <c r="U18" s="146"/>
      <c r="W18"/>
      <c r="Y18" s="150"/>
      <c r="AG18"/>
      <c r="AH18"/>
      <c r="AI18"/>
      <c r="AJ18"/>
      <c r="AK18"/>
      <c r="AL18"/>
      <c r="AM18"/>
      <c r="AN18"/>
      <c r="AO18"/>
      <c r="AP18"/>
      <c r="AQ18"/>
      <c r="AW18" s="104"/>
      <c r="BD18" s="105"/>
      <c r="BE18" s="105"/>
      <c r="BF18" s="105"/>
      <c r="BG18" s="105"/>
      <c r="BH18" s="105"/>
      <c r="BI18" s="105"/>
      <c r="BJ18" s="105"/>
      <c r="BO18" s="105"/>
      <c r="BP18" s="105"/>
      <c r="BQ18" s="105"/>
    </row>
    <row r="19" ht="5.1" customHeight="1" spans="2:69">
      <c r="B19" s="121"/>
      <c r="I19" s="157"/>
      <c r="J19" s="157"/>
      <c r="N19" s="93"/>
      <c r="O19" s="93"/>
      <c r="P19" s="93"/>
      <c r="Q19" s="93"/>
      <c r="R19" s="93"/>
      <c r="S19" s="93"/>
      <c r="T19" s="93"/>
      <c r="U19" s="36"/>
      <c r="W19"/>
      <c r="Y19" s="96"/>
      <c r="AG19"/>
      <c r="AH19"/>
      <c r="AI19"/>
      <c r="AJ19"/>
      <c r="AK19"/>
      <c r="AL19"/>
      <c r="AM19"/>
      <c r="AN19"/>
      <c r="AO19"/>
      <c r="AP19"/>
      <c r="AQ19"/>
      <c r="AW19" s="104"/>
      <c r="BD19" s="105"/>
      <c r="BE19" s="105"/>
      <c r="BF19" s="105"/>
      <c r="BG19" s="105"/>
      <c r="BH19" s="105"/>
      <c r="BI19" s="105"/>
      <c r="BJ19" s="105"/>
      <c r="BO19" s="105"/>
      <c r="BP19" s="105"/>
      <c r="BQ19" s="105"/>
    </row>
    <row r="20" ht="5.1" customHeight="1" spans="2:69">
      <c r="B20" s="119"/>
      <c r="C20" s="116"/>
      <c r="D20" s="116"/>
      <c r="E20" s="116"/>
      <c r="F20" s="116"/>
      <c r="G20" s="116"/>
      <c r="H20" s="116"/>
      <c r="I20" s="158"/>
      <c r="J20" s="158"/>
      <c r="L20" s="116"/>
      <c r="M20" s="116"/>
      <c r="N20" s="142"/>
      <c r="O20" s="142"/>
      <c r="P20" s="142"/>
      <c r="Q20" s="142"/>
      <c r="R20" s="142"/>
      <c r="S20" s="142"/>
      <c r="T20" s="142"/>
      <c r="U20" s="147"/>
      <c r="W20"/>
      <c r="Y20" s="96"/>
      <c r="AG20"/>
      <c r="AH20"/>
      <c r="AI20"/>
      <c r="AJ20"/>
      <c r="AK20"/>
      <c r="AL20"/>
      <c r="AM20"/>
      <c r="AN20"/>
      <c r="AO20"/>
      <c r="AP20"/>
      <c r="AQ20"/>
      <c r="AW20" s="104"/>
      <c r="BD20" s="105"/>
      <c r="BE20" s="105"/>
      <c r="BF20" s="105"/>
      <c r="BG20" s="105"/>
      <c r="BH20" s="105"/>
      <c r="BI20" s="105"/>
      <c r="BJ20" s="105"/>
      <c r="BO20" s="105"/>
      <c r="BP20" s="105"/>
      <c r="BQ20" s="105"/>
    </row>
    <row r="21" spans="2:69">
      <c r="B21" s="117">
        <v>5</v>
      </c>
      <c r="C21" s="8" t="s">
        <v>99</v>
      </c>
      <c r="D21" s="8"/>
      <c r="E21" s="38"/>
      <c r="F21" s="43"/>
      <c r="G21" s="154"/>
      <c r="H21" s="43"/>
      <c r="I21" s="135">
        <v>252</v>
      </c>
      <c r="J21" s="135"/>
      <c r="L21" s="137" t="e">
        <f>+VLOOKUP(4,$Z$31:$AH$35,2,0)</f>
        <v>#N/A</v>
      </c>
      <c r="M21" s="137"/>
      <c r="N21" s="93" t="e">
        <f>+O21+P21+Q21</f>
        <v>#N/A</v>
      </c>
      <c r="O21" s="93" t="e">
        <f>VLOOKUP(4,$Z$31:$AH$35,3,0)</f>
        <v>#N/A</v>
      </c>
      <c r="P21" s="93" t="e">
        <f>VLOOKUP(4,$Z$31:$AH$35,4,0)</f>
        <v>#N/A</v>
      </c>
      <c r="Q21" s="93" t="e">
        <f>VLOOKUP(4,$Z$31:$AH$35,5,0)</f>
        <v>#N/A</v>
      </c>
      <c r="R21" s="93" t="e">
        <f>VLOOKUP(4,$Z$31:$AH$35,6,0)</f>
        <v>#N/A</v>
      </c>
      <c r="S21" s="93" t="e">
        <f>VLOOKUP(4,$Z$31:$AH$35,7,0)</f>
        <v>#N/A</v>
      </c>
      <c r="T21" s="93" t="e">
        <f>+R21-S21</f>
        <v>#N/A</v>
      </c>
      <c r="U21" s="146" t="e">
        <f>+O21*3+P21</f>
        <v>#N/A</v>
      </c>
      <c r="W21"/>
      <c r="Y21" s="149">
        <v>0.375</v>
      </c>
      <c r="AG21"/>
      <c r="AH21"/>
      <c r="AI21"/>
      <c r="AJ21"/>
      <c r="AK21"/>
      <c r="AL21"/>
      <c r="AM21"/>
      <c r="AN21"/>
      <c r="AO21"/>
      <c r="AP21"/>
      <c r="AQ21"/>
      <c r="AW21" s="104"/>
      <c r="BD21" s="105"/>
      <c r="BE21" s="105"/>
      <c r="BF21" s="105"/>
      <c r="BG21" s="105"/>
      <c r="BH21" s="105"/>
      <c r="BI21" s="105"/>
      <c r="BJ21" s="105"/>
      <c r="BO21" s="105"/>
      <c r="BP21" s="105"/>
      <c r="BQ21" s="105"/>
    </row>
    <row r="22" ht="9.95" customHeight="1" spans="2:69">
      <c r="B22" s="117"/>
      <c r="C22" s="8"/>
      <c r="D22" s="8"/>
      <c r="E22" s="38"/>
      <c r="F22" s="43"/>
      <c r="G22" s="154"/>
      <c r="H22" s="43"/>
      <c r="I22" s="135"/>
      <c r="J22" s="135"/>
      <c r="L22" s="137"/>
      <c r="M22" s="137"/>
      <c r="N22" s="93"/>
      <c r="O22" s="93"/>
      <c r="P22" s="93"/>
      <c r="Q22" s="93"/>
      <c r="R22" s="93"/>
      <c r="S22" s="93"/>
      <c r="T22" s="93"/>
      <c r="U22" s="146"/>
      <c r="W22"/>
      <c r="Y22" s="150"/>
      <c r="AG22"/>
      <c r="AH22"/>
      <c r="AI22"/>
      <c r="AJ22"/>
      <c r="AK22"/>
      <c r="AL22"/>
      <c r="AM22"/>
      <c r="AN22"/>
      <c r="AO22"/>
      <c r="AP22"/>
      <c r="AQ22"/>
      <c r="AW22" s="104"/>
      <c r="BD22" s="105"/>
      <c r="BE22" s="105"/>
      <c r="BF22" s="105"/>
      <c r="BG22" s="105"/>
      <c r="BH22" s="105"/>
      <c r="BI22" s="105"/>
      <c r="BJ22" s="105"/>
      <c r="BO22" s="105"/>
      <c r="BP22" s="105"/>
      <c r="BQ22" s="105"/>
    </row>
    <row r="23" ht="5.1" customHeight="1" spans="21:69">
      <c r="U23" s="94"/>
      <c r="W23"/>
      <c r="Y23" s="96"/>
      <c r="AG23"/>
      <c r="AH23"/>
      <c r="AI23"/>
      <c r="AJ23"/>
      <c r="AK23"/>
      <c r="AL23"/>
      <c r="AM23"/>
      <c r="AN23"/>
      <c r="AO23"/>
      <c r="AP23"/>
      <c r="AQ23"/>
      <c r="AW23" s="104"/>
      <c r="BD23" s="105"/>
      <c r="BE23" s="105"/>
      <c r="BF23" s="105"/>
      <c r="BG23" s="105"/>
      <c r="BH23" s="105"/>
      <c r="BI23" s="105"/>
      <c r="BJ23" s="105"/>
      <c r="BO23" s="105"/>
      <c r="BP23" s="105"/>
      <c r="BQ23" s="105"/>
    </row>
    <row r="24" ht="5.1" customHeight="1" spans="2:69">
      <c r="B24" s="116"/>
      <c r="C24" s="116"/>
      <c r="D24" s="116"/>
      <c r="E24" s="116"/>
      <c r="F24" s="116"/>
      <c r="G24" s="116"/>
      <c r="H24" s="116"/>
      <c r="I24" s="116"/>
      <c r="J24" s="116"/>
      <c r="U24" s="94"/>
      <c r="W24"/>
      <c r="Y24" s="96"/>
      <c r="AG24"/>
      <c r="AH24"/>
      <c r="AI24"/>
      <c r="AJ24"/>
      <c r="AK24"/>
      <c r="AL24"/>
      <c r="AM24"/>
      <c r="AN24"/>
      <c r="AO24"/>
      <c r="AP24"/>
      <c r="AQ24"/>
      <c r="AW24" s="104"/>
      <c r="BD24" s="105"/>
      <c r="BE24" s="105"/>
      <c r="BF24" s="105"/>
      <c r="BG24" s="105"/>
      <c r="BH24" s="105"/>
      <c r="BI24" s="105"/>
      <c r="BJ24" s="105"/>
      <c r="BO24" s="105"/>
      <c r="BP24" s="105"/>
      <c r="BQ24" s="105"/>
    </row>
    <row r="25" spans="2:69">
      <c r="B25" s="122"/>
      <c r="C25" s="123"/>
      <c r="D25" s="124"/>
      <c r="E25" s="36"/>
      <c r="F25" s="43"/>
      <c r="G25" s="130"/>
      <c r="H25" s="43"/>
      <c r="I25" s="132"/>
      <c r="J25" s="138"/>
      <c r="K25" s="139" t="e">
        <f>IF(OR(N9&lt;&gt;3,N13&lt;&gt;3,N17&lt;&gt;3,N21&lt;&gt;3),"",IF(U9=U13,"Debido a la paridad de resultados no se puede deducir automáticamente el resultado, se debe completar posición 1 y 2",IF(U13=U17,"Debido a la paridad de resultados no se puede deducir automáticamente el resultado, completar la posición Número 2","")))</f>
        <v>#N/A</v>
      </c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49">
        <v>0.375</v>
      </c>
      <c r="AG25"/>
      <c r="AH25"/>
      <c r="AI25"/>
      <c r="AJ25"/>
      <c r="AK25"/>
      <c r="AL25"/>
      <c r="AM25"/>
      <c r="AN25"/>
      <c r="AO25"/>
      <c r="AP25"/>
      <c r="AQ25"/>
      <c r="AW25" s="104"/>
      <c r="BD25" s="105"/>
      <c r="BE25" s="105"/>
      <c r="BF25" s="105"/>
      <c r="BG25" s="105"/>
      <c r="BH25" s="105"/>
      <c r="BI25" s="105"/>
      <c r="BJ25" s="105"/>
      <c r="BO25" s="105"/>
      <c r="BP25" s="105"/>
      <c r="BQ25" s="105"/>
    </row>
    <row r="26" ht="9.95" customHeight="1" spans="2:69">
      <c r="B26" s="125" t="s">
        <v>71</v>
      </c>
      <c r="C26" s="125"/>
      <c r="D26" s="125"/>
      <c r="E26" s="36"/>
      <c r="F26" s="43"/>
      <c r="G26" s="130"/>
      <c r="H26" s="43"/>
      <c r="I26" s="132"/>
      <c r="J26" s="138"/>
      <c r="U26" s="94"/>
      <c r="W26"/>
      <c r="AG26"/>
      <c r="AH26"/>
      <c r="AI26"/>
      <c r="AJ26"/>
      <c r="AK26"/>
      <c r="AL26"/>
      <c r="AM26"/>
      <c r="AN26"/>
      <c r="AO26"/>
      <c r="AP26"/>
      <c r="AQ26"/>
      <c r="AW26" s="104"/>
      <c r="BD26" s="105"/>
      <c r="BE26" s="105"/>
      <c r="BF26" s="105"/>
      <c r="BG26" s="105"/>
      <c r="BH26" s="105"/>
      <c r="BI26" s="105"/>
      <c r="BJ26" s="105"/>
      <c r="BO26" s="105"/>
      <c r="BP26" s="105"/>
      <c r="BQ26" s="105"/>
    </row>
    <row r="27" spans="2:69">
      <c r="B27" s="125"/>
      <c r="C27" s="125"/>
      <c r="D27" s="125"/>
      <c r="L27" s="140" t="e">
        <f>IF(AND(K25&lt;&gt;"",U9=U13),"Primero:","")</f>
        <v>#N/A</v>
      </c>
      <c r="M27" s="143"/>
      <c r="N27" s="143"/>
      <c r="O27" s="143"/>
      <c r="U27" s="94"/>
      <c r="W27"/>
      <c r="AG27"/>
      <c r="AH27"/>
      <c r="AI27"/>
      <c r="AJ27"/>
      <c r="AK27"/>
      <c r="AL27"/>
      <c r="AM27"/>
      <c r="AN27"/>
      <c r="AO27"/>
      <c r="AP27"/>
      <c r="AQ27"/>
      <c r="AW27" s="104"/>
      <c r="BD27" s="105"/>
      <c r="BE27" s="105"/>
      <c r="BF27" s="105"/>
      <c r="BG27" s="105"/>
      <c r="BH27" s="105"/>
      <c r="BI27" s="105"/>
      <c r="BJ27" s="105"/>
      <c r="BO27" s="105"/>
      <c r="BP27" s="105"/>
      <c r="BQ27" s="105"/>
    </row>
    <row r="28" spans="12:15">
      <c r="L28" s="140" t="e">
        <f>IF(AND(K25&lt;&gt;"",OR(U9=U13,U13=U17)),"Segundo:","")</f>
        <v>#N/A</v>
      </c>
      <c r="M28" s="143"/>
      <c r="N28" s="143"/>
      <c r="O28" s="143"/>
    </row>
    <row r="30" spans="2:2">
      <c r="B30" s="153"/>
    </row>
    <row r="31" spans="26:34">
      <c r="Z31" s="77" t="s">
        <v>0</v>
      </c>
      <c r="AA31" s="77" t="s">
        <v>1</v>
      </c>
      <c r="AB31" s="77" t="s">
        <v>2</v>
      </c>
      <c r="AC31" s="77" t="s">
        <v>3</v>
      </c>
      <c r="AD31" s="77" t="s">
        <v>4</v>
      </c>
      <c r="AE31" s="77" t="s">
        <v>5</v>
      </c>
      <c r="AF31" s="77" t="s">
        <v>6</v>
      </c>
      <c r="AG31" s="77" t="s">
        <v>7</v>
      </c>
      <c r="AH31" s="151" t="s">
        <v>8</v>
      </c>
    </row>
    <row r="32" spans="26:35">
      <c r="Z32" s="77" t="e">
        <f>RANK(AH32,$AH$32:$AH$35)</f>
        <v>#REF!</v>
      </c>
      <c r="AA32" s="77" t="s">
        <v>14</v>
      </c>
      <c r="AB32" s="96">
        <f>IF(AND(F5&gt;H5,F5&lt;&gt;"",H5&lt;&gt;""),1,0)+IF(AND(F13&gt;H13,F13&lt;&gt;"",H13&lt;&gt;""),1,0)+IF(AND(H25&gt;F25,F25&lt;&gt;"",H25&lt;&gt;""),1,0)</f>
        <v>0</v>
      </c>
      <c r="AC32" s="96">
        <f>IF(AND(F5=H5,F5&lt;&gt;"",H5&lt;&gt;""),1,0)+IF(AND(F13=H13,F13&lt;&gt;"",H13&lt;&gt;""),1,0)+IF(AND(H25=F25,F25&lt;&gt;"",H25&lt;&gt;""),1,0)</f>
        <v>0</v>
      </c>
      <c r="AD32" s="96">
        <f>IF(AND(F5&lt;H5,F5&lt;&gt;"",H5&lt;&gt;""),1,0)+IF(AND(F13&lt;H13,F13&lt;&gt;"",H13&lt;&gt;""),1,0)+IF(AND(H25&lt;F25,F25&lt;&gt;"",H25&lt;&gt;""),1,0)</f>
        <v>0</v>
      </c>
      <c r="AE32" s="96">
        <f>F5+F13+H25</f>
        <v>0</v>
      </c>
      <c r="AF32" s="96">
        <f>H5+H13+F25</f>
        <v>0</v>
      </c>
      <c r="AG32" s="96">
        <f>AB32*3+AC32</f>
        <v>0</v>
      </c>
      <c r="AH32" s="152">
        <f>+AG32*100000+AE32-AF32+AE32/10+4/100000000</f>
        <v>4e-8</v>
      </c>
      <c r="AI32" s="77" t="str">
        <f>IFERROR(VLOOKUP(AA32,'1'!$AA$41:$AC$73,3,FALSE),VLOOKUP("imz",'1'!$AA$41:$AC$73,3,FALSE))</f>
        <v>A!$AB$43</v>
      </c>
    </row>
    <row r="33" spans="26:35">
      <c r="Z33" s="77" t="e">
        <f>RANK(AH33,$AH$32:$AH$35)</f>
        <v>#REF!</v>
      </c>
      <c r="AA33" s="77" t="s">
        <v>27</v>
      </c>
      <c r="AB33" s="96" t="e">
        <f>IF(AND(H5&gt;F5,F5&lt;&gt;"",H5&lt;&gt;""),1,0)+IF(AND(H17&gt;F17,F17&lt;&gt;"",H17&lt;&gt;""),1,0)+IF(AND(#REF!&gt;#REF!,#REF!&lt;&gt;"",#REF!&lt;&gt;""),1,0)</f>
        <v>#REF!</v>
      </c>
      <c r="AC33" s="96" t="e">
        <f>IF(AND(H5=F5,F5&lt;&gt;"",H5&lt;&gt;""),1,0)+IF(AND(H17=F17,F17&lt;&gt;"",H17&lt;&gt;""),1,0)+IF(AND(#REF!=#REF!,#REF!&lt;&gt;"",#REF!&lt;&gt;""),1,0)</f>
        <v>#REF!</v>
      </c>
      <c r="AD33" s="96" t="e">
        <f>IF(AND(H5&lt;F5,F5&lt;&gt;"",H5&lt;&gt;""),1,0)+IF(AND(H17&lt;F17,F17&lt;&gt;"",H17&lt;&gt;""),1,0)+IF(AND(#REF!&lt;#REF!,#REF!&lt;&gt;"",#REF!&lt;&gt;""),1,0)</f>
        <v>#REF!</v>
      </c>
      <c r="AE33" s="96" t="e">
        <f>H5+H17+#REF!</f>
        <v>#REF!</v>
      </c>
      <c r="AF33" s="96" t="e">
        <f>F5+F17+#REF!</f>
        <v>#REF!</v>
      </c>
      <c r="AG33" s="96" t="e">
        <f>AB33*3+AC33</f>
        <v>#REF!</v>
      </c>
      <c r="AH33" s="152" t="e">
        <f>+AG33*100000+AE33-AF33+AE33/10+3/100000000</f>
        <v>#REF!</v>
      </c>
      <c r="AI33" s="77" t="str">
        <f>IFERROR(VLOOKUP(AA33,'1'!$AA$41:$AC$73,3,FALSE),VLOOKUP("imz",'1'!$AA$41:$AC$73,3,FALSE))</f>
        <v>A!$AB$57</v>
      </c>
    </row>
    <row r="34" spans="26:35">
      <c r="Z34" s="77" t="e">
        <f>RANK(AH34,$AH$32:$AH$35)</f>
        <v>#REF!</v>
      </c>
      <c r="AA34" s="77" t="s">
        <v>21</v>
      </c>
      <c r="AB34" s="96" t="e">
        <f>IF(AND(F9&gt;H9,F9&lt;&gt;"",H9&lt;&gt;""),1,0)+IF(AND(H13&gt;F13,F13&lt;&gt;"",H13&lt;&gt;""),1,0)+IF(AND(#REF!&gt;#REF!,#REF!&lt;&gt;"",#REF!&lt;&gt;""),1,0)</f>
        <v>#REF!</v>
      </c>
      <c r="AC34" s="96" t="e">
        <f>IF(AND(F9=H9,F9&lt;&gt;"",H9&lt;&gt;""),1,0)+IF(AND(H13=F13,F13&lt;&gt;"",H13&lt;&gt;""),1,0)+IF(AND(#REF!=#REF!,#REF!&lt;&gt;"",#REF!&lt;&gt;""),1,0)</f>
        <v>#REF!</v>
      </c>
      <c r="AD34" s="96" t="e">
        <f>IF(AND(F9&lt;H9,F9&lt;&gt;"",H9&lt;&gt;""),1,0)+IF(AND(H13&lt;F13,F13&lt;&gt;"",H13&lt;&gt;""),1,0)+IF(AND(#REF!&lt;#REF!,#REF!&lt;&gt;"",#REF!&lt;&gt;""),1,0)</f>
        <v>#REF!</v>
      </c>
      <c r="AE34" s="96" t="e">
        <f>F9+H13+#REF!</f>
        <v>#REF!</v>
      </c>
      <c r="AF34" s="96" t="e">
        <f>H9+F13+#REF!</f>
        <v>#REF!</v>
      </c>
      <c r="AG34" s="96" t="e">
        <f>AB34*3+AC34</f>
        <v>#REF!</v>
      </c>
      <c r="AH34" s="152" t="e">
        <f>+AG34*100000+AE34-AF34+AE34/10+2/100000000</f>
        <v>#REF!</v>
      </c>
      <c r="AI34" s="77" t="str">
        <f>IFERROR(VLOOKUP(AA34,'1'!$AA$41:$AC$73,3,FALSE),VLOOKUP("imz",'1'!$AA$41:$AC$73,3,FALSE))</f>
        <v>A!$AB$50</v>
      </c>
    </row>
    <row r="35" spans="26:35">
      <c r="Z35" s="77" t="e">
        <f>RANK(AH35,$AH$32:$AH$35)</f>
        <v>#REF!</v>
      </c>
      <c r="AA35" s="77" t="s">
        <v>31</v>
      </c>
      <c r="AB35" s="96">
        <f>IF(AND(H9&gt;F9,F9&lt;&gt;"",H9&lt;&gt;""),1,0)+IF(AND(F17&gt;H17,F17&lt;&gt;"",H17&lt;&gt;""),1,0)+IF(AND(F25&gt;H25,F25&lt;&gt;"",H25&lt;&gt;""),1,0)</f>
        <v>0</v>
      </c>
      <c r="AC35" s="96">
        <f>IF(AND(H9=F9,F9&lt;&gt;"",H9&lt;&gt;""),1,0)+IF(AND(F17=H17,F17&lt;&gt;"",H17&lt;&gt;""),1,0)+IF(AND(F25=H25,F25&lt;&gt;"",H25&lt;&gt;""),1,0)</f>
        <v>0</v>
      </c>
      <c r="AD35" s="96">
        <f>IF(AND(H9&lt;F9,F9&lt;&gt;"",H9&lt;&gt;""),1,0)+IF(AND(F17&lt;H17,F17&lt;&gt;"",H17&lt;&gt;""),1,0)+IF(AND(F25&lt;H25,F25&lt;&gt;"",H25&lt;&gt;""),1,0)</f>
        <v>0</v>
      </c>
      <c r="AE35" s="96">
        <f>H9+F17+F25</f>
        <v>0</v>
      </c>
      <c r="AF35" s="96">
        <f>F9+H17+H25</f>
        <v>0</v>
      </c>
      <c r="AG35" s="96">
        <f>AB35*3+AC35</f>
        <v>0</v>
      </c>
      <c r="AH35" s="152">
        <f>+AG35*100000+AE35-AF35+AE35/10+1/100000000</f>
        <v>1e-8</v>
      </c>
      <c r="AI35" s="77" t="str">
        <f>IFERROR(VLOOKUP(AA35,'1'!$AA$41:$AC$73,3,FALSE),VLOOKUP("imz",'1'!$AA$41:$AC$73,3,FALSE))</f>
        <v>A!$AB$61</v>
      </c>
    </row>
    <row r="37" spans="27:27">
      <c r="AA37" s="77" t="e">
        <f>+IF(AND(COUNTA(F5,H5,F9,H9,H13,F13,F17,H17,#REF!,#REF!,F25,H25)=12,L27=""),L9,IF(AND(COUNTA(F5,H5,F9,H9,H13,F13,F17,H17,#REF!,#REF!,F25,H25)=12,M27&lt;&gt;""),M27,""))</f>
        <v>#N/A</v>
      </c>
    </row>
    <row r="38" spans="27:27">
      <c r="AA38" s="77" t="e">
        <f>+IF(AND(COUNTA(F5,H5,F9,H9,H13,F13,F17,H17,#REF!,#REF!,F25,H25)=12,L28=""),L13,IF(AND(COUNTA(F5,H5,F9,H9,H13,F13,F17,H17,#REF!,#REF!,F25,H25)=12,M28&lt;&gt;""),M28,""))</f>
        <v>#N/A</v>
      </c>
    </row>
    <row r="39" spans="28:29">
      <c r="AB39" s="97"/>
      <c r="AC39" s="100"/>
    </row>
  </sheetData>
  <mergeCells count="89">
    <mergeCell ref="K25:X25"/>
    <mergeCell ref="M27:O27"/>
    <mergeCell ref="M28:O28"/>
    <mergeCell ref="B5:B6"/>
    <mergeCell ref="B9:B10"/>
    <mergeCell ref="B13:B14"/>
    <mergeCell ref="B17:B18"/>
    <mergeCell ref="B21:B22"/>
    <mergeCell ref="E5:E6"/>
    <mergeCell ref="E9:E10"/>
    <mergeCell ref="E13:E14"/>
    <mergeCell ref="E17:E18"/>
    <mergeCell ref="E21:E22"/>
    <mergeCell ref="E25:E26"/>
    <mergeCell ref="F5:F6"/>
    <mergeCell ref="F9:F10"/>
    <mergeCell ref="F13:F14"/>
    <mergeCell ref="F17:F18"/>
    <mergeCell ref="F21:F22"/>
    <mergeCell ref="F25:F26"/>
    <mergeCell ref="G5:G6"/>
    <mergeCell ref="G9:G10"/>
    <mergeCell ref="G13:G14"/>
    <mergeCell ref="G17:G18"/>
    <mergeCell ref="G21:G22"/>
    <mergeCell ref="G25:G26"/>
    <mergeCell ref="H5:H6"/>
    <mergeCell ref="H9:H10"/>
    <mergeCell ref="H13:H14"/>
    <mergeCell ref="H17:H18"/>
    <mergeCell ref="H21:H22"/>
    <mergeCell ref="H25:H26"/>
    <mergeCell ref="I25:I26"/>
    <mergeCell ref="J25:J26"/>
    <mergeCell ref="L9:L10"/>
    <mergeCell ref="L13:L14"/>
    <mergeCell ref="L17:L18"/>
    <mergeCell ref="L21:L22"/>
    <mergeCell ref="N5:N6"/>
    <mergeCell ref="N9:N10"/>
    <mergeCell ref="N13:N14"/>
    <mergeCell ref="N17:N18"/>
    <mergeCell ref="N21:N22"/>
    <mergeCell ref="O5:O6"/>
    <mergeCell ref="O9:O10"/>
    <mergeCell ref="O13:O14"/>
    <mergeCell ref="O17:O18"/>
    <mergeCell ref="O21:O22"/>
    <mergeCell ref="P5:P6"/>
    <mergeCell ref="P9:P10"/>
    <mergeCell ref="P13:P14"/>
    <mergeCell ref="P17:P18"/>
    <mergeCell ref="P21:P22"/>
    <mergeCell ref="Q5:Q6"/>
    <mergeCell ref="Q9:Q10"/>
    <mergeCell ref="Q13:Q14"/>
    <mergeCell ref="Q17:Q18"/>
    <mergeCell ref="Q21:Q22"/>
    <mergeCell ref="R5:R6"/>
    <mergeCell ref="R9:R10"/>
    <mergeCell ref="R13:R14"/>
    <mergeCell ref="R17:R18"/>
    <mergeCell ref="R21:R22"/>
    <mergeCell ref="S5:S6"/>
    <mergeCell ref="S9:S10"/>
    <mergeCell ref="S13:S14"/>
    <mergeCell ref="S17:S18"/>
    <mergeCell ref="S21:S22"/>
    <mergeCell ref="T5:T6"/>
    <mergeCell ref="T9:T10"/>
    <mergeCell ref="T13:T14"/>
    <mergeCell ref="T17:T18"/>
    <mergeCell ref="T21:T22"/>
    <mergeCell ref="U5:U6"/>
    <mergeCell ref="U9:U10"/>
    <mergeCell ref="U13:U14"/>
    <mergeCell ref="U17:U18"/>
    <mergeCell ref="U21:U22"/>
    <mergeCell ref="C5:D6"/>
    <mergeCell ref="I5:J6"/>
    <mergeCell ref="C9:D10"/>
    <mergeCell ref="I9:J10"/>
    <mergeCell ref="C13:D14"/>
    <mergeCell ref="I13:J14"/>
    <mergeCell ref="C17:D18"/>
    <mergeCell ref="I17:J18"/>
    <mergeCell ref="B26:D27"/>
    <mergeCell ref="C21:D22"/>
    <mergeCell ref="I21:J22"/>
  </mergeCells>
  <conditionalFormatting sqref="M27:O27">
    <cfRule type="expression" dxfId="0" priority="1">
      <formula>L27&lt;&gt;""</formula>
    </cfRule>
  </conditionalFormatting>
  <conditionalFormatting sqref="M28:O28">
    <cfRule type="expression" dxfId="0" priority="2">
      <formula>L28&lt;&gt;""</formula>
    </cfRule>
  </conditionalFormatting>
  <pageMargins left="0.7" right="0.7" top="0.75" bottom="0.75" header="0.3" footer="0.3"/>
  <pageSetup paperSize="1" orientation="portrait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oja6"/>
  <dimension ref="B1:BQ39"/>
  <sheetViews>
    <sheetView showGridLines="0" workbookViewId="0">
      <selection activeCell="L9" sqref="L9:L10"/>
    </sheetView>
  </sheetViews>
  <sheetFormatPr defaultColWidth="11" defaultRowHeight="15.75"/>
  <cols>
    <col min="1" max="1" width="2.87333333333333" customWidth="1"/>
    <col min="2" max="2" width="8.12666666666667" customWidth="1"/>
    <col min="3" max="3" width="5.62666666666667" customWidth="1"/>
    <col min="4" max="4" width="13.6266666666667" customWidth="1"/>
    <col min="5" max="5" width="5.12666666666667" customWidth="1"/>
    <col min="6" max="6" width="4.12666666666667" customWidth="1"/>
    <col min="7" max="7" width="1.62666666666667" customWidth="1"/>
    <col min="8" max="8" width="4.12666666666667" customWidth="1"/>
    <col min="9" max="9" width="5.12666666666667" customWidth="1"/>
    <col min="10" max="10" width="13.6266666666667" customWidth="1"/>
    <col min="11" max="11" width="24.6266666666667" customWidth="1"/>
    <col min="12" max="12" width="12.1266666666667" customWidth="1"/>
    <col min="13" max="21" width="5.12666666666667" customWidth="1"/>
    <col min="22" max="22" width="11" customWidth="1"/>
    <col min="23" max="25" width="11" style="77" customWidth="1"/>
    <col min="26" max="26" width="11" style="77"/>
    <col min="27" max="27" width="14.8733333333333" style="77" customWidth="1"/>
    <col min="28" max="28" width="6.62666666666667" style="77" customWidth="1"/>
    <col min="29" max="33" width="11" style="77"/>
    <col min="34" max="34" width="12.5" style="77" customWidth="1"/>
    <col min="35" max="39" width="11" style="77"/>
  </cols>
  <sheetData>
    <row r="1" ht="36" customHeight="1" spans="21:69">
      <c r="U1" s="94"/>
      <c r="W1"/>
      <c r="AG1"/>
      <c r="AH1"/>
      <c r="AI1"/>
      <c r="AJ1"/>
      <c r="AK1"/>
      <c r="AL1"/>
      <c r="AM1"/>
      <c r="AW1" s="103"/>
      <c r="BD1" s="105"/>
      <c r="BE1" s="105"/>
      <c r="BF1" s="105"/>
      <c r="BG1" s="105"/>
      <c r="BH1" s="105"/>
      <c r="BI1" s="105"/>
      <c r="BJ1" s="105"/>
      <c r="BO1" s="105"/>
      <c r="BP1" s="105"/>
      <c r="BQ1" s="105"/>
    </row>
    <row r="2" ht="24" customHeight="1" spans="2:69">
      <c r="B2" s="78" t="s">
        <v>55</v>
      </c>
      <c r="C2" s="79"/>
      <c r="U2" s="94"/>
      <c r="W2"/>
      <c r="AG2"/>
      <c r="AH2"/>
      <c r="AI2"/>
      <c r="AJ2"/>
      <c r="AK2"/>
      <c r="AL2"/>
      <c r="AM2"/>
      <c r="AW2" s="104"/>
      <c r="BD2" s="105"/>
      <c r="BE2" s="105"/>
      <c r="BF2" s="105"/>
      <c r="BG2" s="105"/>
      <c r="BH2" s="105"/>
      <c r="BI2" s="105"/>
      <c r="BJ2" s="105"/>
      <c r="BO2" s="105"/>
      <c r="BP2" s="105"/>
      <c r="BQ2" s="105"/>
    </row>
    <row r="3" ht="50.1" customHeight="1" spans="21:69">
      <c r="U3" s="94"/>
      <c r="W3"/>
      <c r="AG3"/>
      <c r="AH3"/>
      <c r="AI3"/>
      <c r="AJ3"/>
      <c r="AK3"/>
      <c r="AL3"/>
      <c r="AM3"/>
      <c r="AW3" s="104"/>
      <c r="BD3" s="105"/>
      <c r="BE3" s="105"/>
      <c r="BF3" s="105"/>
      <c r="BG3" s="105"/>
      <c r="BH3" s="105"/>
      <c r="BI3" s="105"/>
      <c r="BJ3" s="105"/>
      <c r="BO3" s="105"/>
      <c r="BP3" s="105"/>
      <c r="BQ3" s="105"/>
    </row>
    <row r="4" ht="30.95" customHeight="1" spans="2:69">
      <c r="B4" s="115" t="s">
        <v>56</v>
      </c>
      <c r="C4" s="115"/>
      <c r="I4" s="133" t="s">
        <v>57</v>
      </c>
      <c r="L4" s="115" t="s">
        <v>58</v>
      </c>
      <c r="M4" s="115"/>
      <c r="U4" s="94"/>
      <c r="W4"/>
      <c r="Y4" s="148" t="s">
        <v>59</v>
      </c>
      <c r="AG4"/>
      <c r="AH4"/>
      <c r="AI4"/>
      <c r="AJ4"/>
      <c r="AK4"/>
      <c r="AL4"/>
      <c r="AM4"/>
      <c r="AW4" s="104"/>
      <c r="BD4" s="105"/>
      <c r="BE4" s="105"/>
      <c r="BF4" s="105"/>
      <c r="BG4" s="105"/>
      <c r="BH4" s="105"/>
      <c r="BI4" s="105"/>
      <c r="BJ4" s="105"/>
      <c r="BO4" s="105"/>
      <c r="BP4" s="105"/>
      <c r="BQ4" s="105"/>
    </row>
    <row r="5" spans="2:69">
      <c r="B5" s="18">
        <v>1</v>
      </c>
      <c r="C5" s="18" t="s">
        <v>100</v>
      </c>
      <c r="D5" s="18"/>
      <c r="E5" s="36"/>
      <c r="F5" s="43"/>
      <c r="G5" s="130"/>
      <c r="H5" s="43"/>
      <c r="I5" s="134">
        <v>6</v>
      </c>
      <c r="J5" s="134"/>
      <c r="N5" s="141" t="s">
        <v>61</v>
      </c>
      <c r="O5" s="141" t="s">
        <v>62</v>
      </c>
      <c r="P5" s="141" t="s">
        <v>63</v>
      </c>
      <c r="Q5" s="141" t="s">
        <v>64</v>
      </c>
      <c r="R5" s="141" t="s">
        <v>5</v>
      </c>
      <c r="S5" s="141" t="s">
        <v>6</v>
      </c>
      <c r="T5" s="141" t="s">
        <v>65</v>
      </c>
      <c r="U5" s="144" t="s">
        <v>66</v>
      </c>
      <c r="W5"/>
      <c r="Y5" s="149">
        <v>0.416666666666667</v>
      </c>
      <c r="AG5"/>
      <c r="AH5"/>
      <c r="AI5"/>
      <c r="AJ5"/>
      <c r="AK5"/>
      <c r="AL5"/>
      <c r="AM5"/>
      <c r="AW5" s="104"/>
      <c r="BD5" s="105"/>
      <c r="BE5" s="105"/>
      <c r="BF5" s="105"/>
      <c r="BG5" s="105"/>
      <c r="BH5" s="105"/>
      <c r="BI5" s="105"/>
      <c r="BJ5" s="105"/>
      <c r="BO5" s="105"/>
      <c r="BP5" s="105"/>
      <c r="BQ5" s="105"/>
    </row>
    <row r="6" ht="9.95" customHeight="1" spans="2:69">
      <c r="B6" s="18"/>
      <c r="C6" s="18"/>
      <c r="D6" s="18"/>
      <c r="E6" s="36"/>
      <c r="F6" s="43"/>
      <c r="G6" s="130"/>
      <c r="H6" s="43"/>
      <c r="I6" s="134"/>
      <c r="J6" s="134"/>
      <c r="N6" s="141"/>
      <c r="O6" s="141"/>
      <c r="P6" s="141"/>
      <c r="Q6" s="141"/>
      <c r="R6" s="141"/>
      <c r="S6" s="141"/>
      <c r="T6" s="141"/>
      <c r="U6" s="144"/>
      <c r="W6"/>
      <c r="Y6" s="150"/>
      <c r="AG6"/>
      <c r="AH6"/>
      <c r="AI6"/>
      <c r="AJ6"/>
      <c r="AK6"/>
      <c r="AL6"/>
      <c r="AM6"/>
      <c r="AW6" s="104"/>
      <c r="BD6" s="105"/>
      <c r="BE6" s="105"/>
      <c r="BF6" s="105"/>
      <c r="BG6" s="105"/>
      <c r="BH6" s="105"/>
      <c r="BI6" s="105"/>
      <c r="BJ6" s="105"/>
      <c r="BO6" s="105"/>
      <c r="BP6" s="105"/>
      <c r="BQ6" s="105"/>
    </row>
    <row r="7" ht="5.1" customHeight="1" spans="21:69">
      <c r="U7" s="94"/>
      <c r="W7"/>
      <c r="Y7" s="96"/>
      <c r="AG7"/>
      <c r="AH7"/>
      <c r="AI7"/>
      <c r="AJ7"/>
      <c r="AK7"/>
      <c r="AL7"/>
      <c r="AM7"/>
      <c r="AW7" s="104"/>
      <c r="BD7" s="105"/>
      <c r="BE7" s="105"/>
      <c r="BF7" s="105"/>
      <c r="BG7" s="105"/>
      <c r="BH7" s="105"/>
      <c r="BI7" s="105"/>
      <c r="BJ7" s="105"/>
      <c r="BO7" s="105"/>
      <c r="BP7" s="105"/>
      <c r="BQ7" s="105"/>
    </row>
    <row r="8" ht="5.1" customHeight="1" spans="2:69">
      <c r="B8" s="116"/>
      <c r="C8" s="116"/>
      <c r="D8" s="116"/>
      <c r="E8" s="116"/>
      <c r="F8" s="116"/>
      <c r="G8" s="116"/>
      <c r="H8" s="116"/>
      <c r="I8" s="116"/>
      <c r="J8" s="116"/>
      <c r="L8" s="116"/>
      <c r="M8" s="116"/>
      <c r="N8" s="116"/>
      <c r="O8" s="116"/>
      <c r="P8" s="116"/>
      <c r="Q8" s="116"/>
      <c r="R8" s="116"/>
      <c r="S8" s="116"/>
      <c r="T8" s="116"/>
      <c r="U8" s="145"/>
      <c r="W8"/>
      <c r="Y8" s="96"/>
      <c r="AG8"/>
      <c r="AH8"/>
      <c r="AI8"/>
      <c r="AJ8"/>
      <c r="AK8"/>
      <c r="AL8"/>
      <c r="AM8"/>
      <c r="AW8" s="104"/>
      <c r="BD8" s="105"/>
      <c r="BE8" s="105"/>
      <c r="BF8" s="105"/>
      <c r="BG8" s="105"/>
      <c r="BH8" s="105"/>
      <c r="BI8" s="105"/>
      <c r="BJ8" s="105"/>
      <c r="BO8" s="105"/>
      <c r="BP8" s="105"/>
      <c r="BQ8" s="105"/>
    </row>
    <row r="9" spans="2:69">
      <c r="B9" s="117">
        <v>2</v>
      </c>
      <c r="C9" s="8" t="s">
        <v>101</v>
      </c>
      <c r="D9" s="8"/>
      <c r="E9" s="36"/>
      <c r="F9" s="43"/>
      <c r="G9" s="130"/>
      <c r="H9" s="43"/>
      <c r="I9" s="135">
        <v>574</v>
      </c>
      <c r="J9" s="135"/>
      <c r="L9" s="136" t="str">
        <f>+VLOOKUP(1,$Z$31:$AH$35,2,0)</f>
        <v>Brasil</v>
      </c>
      <c r="M9" s="136"/>
      <c r="N9" s="93">
        <f>+O9+P9+Q9</f>
        <v>0</v>
      </c>
      <c r="O9" s="93">
        <f>VLOOKUP(1,$Z$31:$AH$35,3,0)</f>
        <v>0</v>
      </c>
      <c r="P9" s="93">
        <f>VLOOKUP(1,$Z$31:$AH$35,4,0)</f>
        <v>0</v>
      </c>
      <c r="Q9" s="93">
        <f>VLOOKUP(1,$Z$31:$AH$35,5,0)</f>
        <v>0</v>
      </c>
      <c r="R9" s="93">
        <f>VLOOKUP(1,$Z$31:$AH$35,6,0)</f>
        <v>0</v>
      </c>
      <c r="S9" s="93">
        <f>VLOOKUP(1,$Z$31:$AH$35,7,0)</f>
        <v>0</v>
      </c>
      <c r="T9" s="93">
        <f>+R9-S9</f>
        <v>0</v>
      </c>
      <c r="U9" s="146">
        <f>+O9*3+P9</f>
        <v>0</v>
      </c>
      <c r="W9"/>
      <c r="Y9" s="149">
        <v>0.291666666666667</v>
      </c>
      <c r="AG9"/>
      <c r="AH9"/>
      <c r="AI9"/>
      <c r="AJ9"/>
      <c r="AK9"/>
      <c r="AL9"/>
      <c r="AM9"/>
      <c r="AW9" s="104"/>
      <c r="BD9" s="105"/>
      <c r="BE9" s="105"/>
      <c r="BF9" s="105"/>
      <c r="BG9" s="105"/>
      <c r="BH9" s="105"/>
      <c r="BI9" s="105"/>
      <c r="BJ9" s="105"/>
      <c r="BO9" s="105"/>
      <c r="BP9" s="105"/>
      <c r="BQ9" s="105"/>
    </row>
    <row r="10" ht="9.95" customHeight="1" spans="2:69">
      <c r="B10" s="117"/>
      <c r="C10" s="8"/>
      <c r="D10" s="8"/>
      <c r="E10" s="36"/>
      <c r="F10" s="43"/>
      <c r="G10" s="130"/>
      <c r="H10" s="43"/>
      <c r="I10" s="135"/>
      <c r="J10" s="135"/>
      <c r="L10" s="136"/>
      <c r="M10" s="136"/>
      <c r="N10" s="93"/>
      <c r="O10" s="93"/>
      <c r="P10" s="93"/>
      <c r="Q10" s="93"/>
      <c r="R10" s="93"/>
      <c r="S10" s="93"/>
      <c r="T10" s="93"/>
      <c r="U10" s="146"/>
      <c r="W10"/>
      <c r="Y10" s="150"/>
      <c r="AG10"/>
      <c r="AH10"/>
      <c r="AI10"/>
      <c r="AJ10"/>
      <c r="AK10"/>
      <c r="AL10"/>
      <c r="AM10"/>
      <c r="AW10" s="104"/>
      <c r="BD10" s="105"/>
      <c r="BE10" s="105"/>
      <c r="BF10" s="105"/>
      <c r="BG10" s="105"/>
      <c r="BH10" s="105"/>
      <c r="BI10" s="105"/>
      <c r="BJ10" s="105"/>
      <c r="BO10" s="105"/>
      <c r="BP10" s="105"/>
      <c r="BQ10" s="105"/>
    </row>
    <row r="11" ht="5.1" customHeight="1" spans="2:69">
      <c r="B11" s="118"/>
      <c r="N11" s="93"/>
      <c r="O11" s="93"/>
      <c r="P11" s="93"/>
      <c r="Q11" s="93"/>
      <c r="R11" s="93"/>
      <c r="S11" s="93"/>
      <c r="T11" s="93"/>
      <c r="U11" s="36"/>
      <c r="W11"/>
      <c r="Y11" s="96"/>
      <c r="AG11"/>
      <c r="AH11"/>
      <c r="AI11"/>
      <c r="AJ11"/>
      <c r="AK11"/>
      <c r="AL11"/>
      <c r="AM11"/>
      <c r="AW11" s="104"/>
      <c r="BD11" s="105"/>
      <c r="BE11" s="105"/>
      <c r="BF11" s="105"/>
      <c r="BG11" s="105"/>
      <c r="BH11" s="105"/>
      <c r="BI11" s="105"/>
      <c r="BJ11" s="105"/>
      <c r="BO11" s="105"/>
      <c r="BP11" s="105"/>
      <c r="BQ11" s="105"/>
    </row>
    <row r="12" ht="5.1" customHeight="1" spans="2:69">
      <c r="B12" s="119"/>
      <c r="C12" s="116"/>
      <c r="D12" s="116"/>
      <c r="E12" s="116"/>
      <c r="F12" s="116"/>
      <c r="G12" s="116"/>
      <c r="H12" s="116"/>
      <c r="I12" s="116"/>
      <c r="J12" s="116"/>
      <c r="L12" s="116"/>
      <c r="M12" s="116"/>
      <c r="N12" s="142"/>
      <c r="O12" s="142"/>
      <c r="P12" s="142"/>
      <c r="Q12" s="142"/>
      <c r="R12" s="142"/>
      <c r="S12" s="142"/>
      <c r="T12" s="142"/>
      <c r="U12" s="147"/>
      <c r="W12"/>
      <c r="Y12" s="96"/>
      <c r="AG12"/>
      <c r="AH12"/>
      <c r="AI12"/>
      <c r="AJ12"/>
      <c r="AK12"/>
      <c r="AL12"/>
      <c r="AM12"/>
      <c r="AW12" s="104"/>
      <c r="BD12" s="105"/>
      <c r="BE12" s="105"/>
      <c r="BF12" s="105"/>
      <c r="BG12" s="105"/>
      <c r="BH12" s="105"/>
      <c r="BI12" s="105"/>
      <c r="BJ12" s="105"/>
      <c r="BO12" s="105"/>
      <c r="BP12" s="105"/>
      <c r="BQ12" s="105"/>
    </row>
    <row r="13" spans="2:69">
      <c r="B13" s="120">
        <v>3</v>
      </c>
      <c r="C13" s="8" t="s">
        <v>102</v>
      </c>
      <c r="D13" s="8"/>
      <c r="I13" s="135">
        <v>13</v>
      </c>
      <c r="J13" s="135"/>
      <c r="L13" s="137" t="str">
        <f>+VLOOKUP(2,$Z$31:$AH$35,2,0)</f>
        <v>Costa Rica</v>
      </c>
      <c r="M13" s="137"/>
      <c r="N13" s="93">
        <f>+O13+P13+Q13</f>
        <v>0</v>
      </c>
      <c r="O13" s="93">
        <f>VLOOKUP(2,$Z$31:$AH$35,3,0)</f>
        <v>0</v>
      </c>
      <c r="P13" s="93">
        <f>VLOOKUP(2,$Z$31:$AH$35,4,0)</f>
        <v>0</v>
      </c>
      <c r="Q13" s="93">
        <f>VLOOKUP(2,$Z$31:$AH$35,5,0)</f>
        <v>0</v>
      </c>
      <c r="R13" s="93">
        <f>VLOOKUP(2,$Z$31:$AH$35,6,0)</f>
        <v>0</v>
      </c>
      <c r="S13" s="93">
        <f>VLOOKUP(2,$Z$31:$AH$35,7,0)</f>
        <v>0</v>
      </c>
      <c r="T13" s="93">
        <f>+R13-S13</f>
        <v>0</v>
      </c>
      <c r="U13" s="146">
        <f>+O13*3+P13</f>
        <v>0</v>
      </c>
      <c r="W13"/>
      <c r="Y13" s="149">
        <v>0.541666666666667</v>
      </c>
      <c r="AG13"/>
      <c r="AH13"/>
      <c r="AI13"/>
      <c r="AJ13"/>
      <c r="AK13"/>
      <c r="AL13"/>
      <c r="AM13"/>
      <c r="AW13" s="104"/>
      <c r="BD13" s="105"/>
      <c r="BE13" s="105"/>
      <c r="BF13" s="105"/>
      <c r="BG13" s="105"/>
      <c r="BH13" s="105"/>
      <c r="BI13" s="105"/>
      <c r="BJ13" s="105"/>
      <c r="BO13" s="105"/>
      <c r="BP13" s="105"/>
      <c r="BQ13" s="105"/>
    </row>
    <row r="14" ht="9.95" customHeight="1" spans="2:69">
      <c r="B14" s="120"/>
      <c r="C14" s="8"/>
      <c r="D14" s="8"/>
      <c r="I14" s="135"/>
      <c r="J14" s="135"/>
      <c r="L14" s="137"/>
      <c r="M14" s="137"/>
      <c r="N14" s="93"/>
      <c r="O14" s="93"/>
      <c r="P14" s="93"/>
      <c r="Q14" s="93"/>
      <c r="R14" s="93"/>
      <c r="S14" s="93"/>
      <c r="T14" s="93"/>
      <c r="U14" s="146"/>
      <c r="W14"/>
      <c r="Y14" s="150"/>
      <c r="AG14"/>
      <c r="AH14"/>
      <c r="AI14"/>
      <c r="AJ14"/>
      <c r="AK14"/>
      <c r="AL14"/>
      <c r="AM14"/>
      <c r="AW14" s="104"/>
      <c r="BD14" s="105"/>
      <c r="BE14" s="105"/>
      <c r="BF14" s="105"/>
      <c r="BG14" s="105"/>
      <c r="BH14" s="105"/>
      <c r="BI14" s="105"/>
      <c r="BJ14" s="105"/>
      <c r="BO14" s="105"/>
      <c r="BP14" s="105"/>
      <c r="BQ14" s="105"/>
    </row>
    <row r="15" ht="5.1" customHeight="1" spans="2:69">
      <c r="B15" s="121"/>
      <c r="N15" s="93"/>
      <c r="O15" s="93"/>
      <c r="P15" s="93"/>
      <c r="Q15" s="93"/>
      <c r="R15" s="93"/>
      <c r="S15" s="93"/>
      <c r="T15" s="93"/>
      <c r="U15" s="36"/>
      <c r="W15"/>
      <c r="Y15" s="96"/>
      <c r="AG15"/>
      <c r="AH15"/>
      <c r="AI15"/>
      <c r="AJ15"/>
      <c r="AK15"/>
      <c r="AL15"/>
      <c r="AM15"/>
      <c r="AW15" s="104"/>
      <c r="BD15" s="105"/>
      <c r="BE15" s="105"/>
      <c r="BF15" s="105"/>
      <c r="BG15" s="105"/>
      <c r="BH15" s="105"/>
      <c r="BI15" s="105"/>
      <c r="BJ15" s="105"/>
      <c r="BO15" s="105"/>
      <c r="BP15" s="105"/>
      <c r="BQ15" s="105"/>
    </row>
    <row r="16" ht="5.1" customHeight="1" spans="2:69">
      <c r="B16" s="119"/>
      <c r="C16" s="116"/>
      <c r="D16" s="116"/>
      <c r="E16" s="116"/>
      <c r="F16" s="116"/>
      <c r="G16" s="116"/>
      <c r="H16" s="116"/>
      <c r="I16" s="116"/>
      <c r="J16" s="116"/>
      <c r="L16" s="116"/>
      <c r="M16" s="116"/>
      <c r="N16" s="142"/>
      <c r="O16" s="142"/>
      <c r="P16" s="142"/>
      <c r="Q16" s="142"/>
      <c r="R16" s="142"/>
      <c r="S16" s="142"/>
      <c r="T16" s="142"/>
      <c r="U16" s="147"/>
      <c r="W16"/>
      <c r="Y16" s="96"/>
      <c r="AG16"/>
      <c r="AH16"/>
      <c r="AI16"/>
      <c r="AJ16"/>
      <c r="AK16"/>
      <c r="AL16"/>
      <c r="AM16"/>
      <c r="AW16" s="104"/>
      <c r="BD16" s="105"/>
      <c r="BE16" s="105"/>
      <c r="BF16" s="105"/>
      <c r="BG16" s="105"/>
      <c r="BH16" s="105"/>
      <c r="BI16" s="105"/>
      <c r="BJ16" s="105"/>
      <c r="BO16" s="105"/>
      <c r="BP16" s="105"/>
      <c r="BQ16" s="105"/>
    </row>
    <row r="17" spans="2:69">
      <c r="B17" s="120">
        <v>4</v>
      </c>
      <c r="C17" s="8" t="s">
        <v>103</v>
      </c>
      <c r="D17" s="8"/>
      <c r="E17" s="36"/>
      <c r="F17" s="43"/>
      <c r="G17" s="130"/>
      <c r="H17" s="43"/>
      <c r="I17" s="135" t="s">
        <v>104</v>
      </c>
      <c r="J17" s="135"/>
      <c r="L17" s="137" t="str">
        <f>+VLOOKUP(3,$Z$31:$AH$35,2,0)</f>
        <v>Serbia</v>
      </c>
      <c r="M17" s="137"/>
      <c r="N17" s="93">
        <f>+O17+P17+Q17</f>
        <v>0</v>
      </c>
      <c r="O17" s="93">
        <f>VLOOKUP(3,$Z$31:$AH$35,3,0)</f>
        <v>0</v>
      </c>
      <c r="P17" s="93">
        <f>VLOOKUP(3,$Z$31:$AH$35,4,0)</f>
        <v>0</v>
      </c>
      <c r="Q17" s="93">
        <f>VLOOKUP(3,$Z$31:$AH$35,5,0)</f>
        <v>0</v>
      </c>
      <c r="R17" s="93">
        <f>VLOOKUP(3,$Z$31:$AH$35,6,0)</f>
        <v>0</v>
      </c>
      <c r="S17" s="93">
        <f>VLOOKUP(3,$Z$31:$AH$35,7,0)</f>
        <v>0</v>
      </c>
      <c r="T17" s="93">
        <f>+R17-S17</f>
        <v>0</v>
      </c>
      <c r="U17" s="146">
        <f>+O17*3+P17</f>
        <v>0</v>
      </c>
      <c r="W17"/>
      <c r="Y17" s="149">
        <v>0.416666666666667</v>
      </c>
      <c r="AG17"/>
      <c r="AH17"/>
      <c r="AI17"/>
      <c r="AJ17"/>
      <c r="AK17"/>
      <c r="AL17"/>
      <c r="AM17"/>
      <c r="AW17" s="104"/>
      <c r="BD17" s="105"/>
      <c r="BE17" s="105"/>
      <c r="BF17" s="105"/>
      <c r="BG17" s="105"/>
      <c r="BH17" s="105"/>
      <c r="BI17" s="105"/>
      <c r="BJ17" s="105"/>
      <c r="BO17" s="105"/>
      <c r="BP17" s="105"/>
      <c r="BQ17" s="105"/>
    </row>
    <row r="18" ht="9.95" customHeight="1" spans="2:69">
      <c r="B18" s="120"/>
      <c r="C18" s="8"/>
      <c r="D18" s="8"/>
      <c r="E18" s="36"/>
      <c r="F18" s="43"/>
      <c r="G18" s="130"/>
      <c r="H18" s="43"/>
      <c r="I18" s="135"/>
      <c r="J18" s="135"/>
      <c r="L18" s="137"/>
      <c r="M18" s="137"/>
      <c r="N18" s="93"/>
      <c r="O18" s="93"/>
      <c r="P18" s="93"/>
      <c r="Q18" s="93"/>
      <c r="R18" s="93"/>
      <c r="S18" s="93"/>
      <c r="T18" s="93"/>
      <c r="U18" s="146"/>
      <c r="W18"/>
      <c r="Y18" s="150"/>
      <c r="AG18"/>
      <c r="AH18"/>
      <c r="AI18"/>
      <c r="AJ18"/>
      <c r="AK18"/>
      <c r="AL18"/>
      <c r="AM18"/>
      <c r="AW18" s="104"/>
      <c r="BD18" s="105"/>
      <c r="BE18" s="105"/>
      <c r="BF18" s="105"/>
      <c r="BG18" s="105"/>
      <c r="BH18" s="105"/>
      <c r="BI18" s="105"/>
      <c r="BJ18" s="105"/>
      <c r="BO18" s="105"/>
      <c r="BP18" s="105"/>
      <c r="BQ18" s="105"/>
    </row>
    <row r="19" ht="5.1" customHeight="1" spans="2:69">
      <c r="B19" s="121"/>
      <c r="N19" s="93"/>
      <c r="O19" s="93"/>
      <c r="P19" s="93"/>
      <c r="Q19" s="93"/>
      <c r="R19" s="93"/>
      <c r="S19" s="93"/>
      <c r="T19" s="93"/>
      <c r="U19" s="36"/>
      <c r="W19"/>
      <c r="Y19" s="96"/>
      <c r="AG19"/>
      <c r="AH19"/>
      <c r="AI19"/>
      <c r="AJ19"/>
      <c r="AK19"/>
      <c r="AL19"/>
      <c r="AM19"/>
      <c r="AW19" s="104"/>
      <c r="BD19" s="105"/>
      <c r="BE19" s="105"/>
      <c r="BF19" s="105"/>
      <c r="BG19" s="105"/>
      <c r="BH19" s="105"/>
      <c r="BI19" s="105"/>
      <c r="BJ19" s="105"/>
      <c r="BO19" s="105"/>
      <c r="BP19" s="105"/>
      <c r="BQ19" s="105"/>
    </row>
    <row r="20" ht="5.1" customHeight="1" spans="2:69">
      <c r="B20" s="119"/>
      <c r="C20" s="116"/>
      <c r="D20" s="116"/>
      <c r="E20" s="116"/>
      <c r="F20" s="116"/>
      <c r="G20" s="116"/>
      <c r="H20" s="116"/>
      <c r="I20" s="116"/>
      <c r="J20" s="116"/>
      <c r="L20" s="116"/>
      <c r="M20" s="116"/>
      <c r="N20" s="142"/>
      <c r="O20" s="142"/>
      <c r="P20" s="142"/>
      <c r="Q20" s="142"/>
      <c r="R20" s="142"/>
      <c r="S20" s="142"/>
      <c r="T20" s="142"/>
      <c r="U20" s="147"/>
      <c r="W20"/>
      <c r="Y20" s="96"/>
      <c r="AG20"/>
      <c r="AH20"/>
      <c r="AI20"/>
      <c r="AJ20"/>
      <c r="AK20"/>
      <c r="AL20"/>
      <c r="AM20"/>
      <c r="AW20" s="104"/>
      <c r="BD20" s="105"/>
      <c r="BE20" s="105"/>
      <c r="BF20" s="105"/>
      <c r="BG20" s="105"/>
      <c r="BH20" s="105"/>
      <c r="BI20" s="105"/>
      <c r="BJ20" s="105"/>
      <c r="BO20" s="105"/>
      <c r="BP20" s="105"/>
      <c r="BQ20" s="105"/>
    </row>
    <row r="21" spans="2:69">
      <c r="B21" s="117"/>
      <c r="C21" s="21"/>
      <c r="D21" s="21"/>
      <c r="E21" s="36"/>
      <c r="F21" s="43"/>
      <c r="G21" s="130"/>
      <c r="H21" s="43"/>
      <c r="I21" s="132"/>
      <c r="J21" s="138"/>
      <c r="L21" s="137"/>
      <c r="M21" s="137"/>
      <c r="N21" s="93"/>
      <c r="O21" s="93"/>
      <c r="P21" s="93"/>
      <c r="Q21" s="93"/>
      <c r="R21" s="93"/>
      <c r="S21" s="93"/>
      <c r="T21" s="93"/>
      <c r="U21" s="146"/>
      <c r="W21"/>
      <c r="Y21" s="149"/>
      <c r="AG21"/>
      <c r="AH21"/>
      <c r="AI21"/>
      <c r="AJ21"/>
      <c r="AK21"/>
      <c r="AL21"/>
      <c r="AM21"/>
      <c r="AW21" s="104"/>
      <c r="BD21" s="105"/>
      <c r="BE21" s="105"/>
      <c r="BF21" s="105"/>
      <c r="BG21" s="105"/>
      <c r="BH21" s="105"/>
      <c r="BI21" s="105"/>
      <c r="BJ21" s="105"/>
      <c r="BO21" s="105"/>
      <c r="BP21" s="105"/>
      <c r="BQ21" s="105"/>
    </row>
    <row r="22" ht="9.95" customHeight="1" spans="2:69">
      <c r="B22" s="117"/>
      <c r="C22" s="21"/>
      <c r="D22" s="21"/>
      <c r="E22" s="36"/>
      <c r="F22" s="43"/>
      <c r="G22" s="130"/>
      <c r="H22" s="43"/>
      <c r="I22" s="132"/>
      <c r="J22" s="138"/>
      <c r="L22" s="137"/>
      <c r="M22" s="137"/>
      <c r="N22" s="93"/>
      <c r="O22" s="93"/>
      <c r="P22" s="93"/>
      <c r="Q22" s="93"/>
      <c r="R22" s="93"/>
      <c r="S22" s="93"/>
      <c r="T22" s="93"/>
      <c r="U22" s="146"/>
      <c r="W22"/>
      <c r="Y22" s="150"/>
      <c r="AG22"/>
      <c r="AH22"/>
      <c r="AI22"/>
      <c r="AJ22"/>
      <c r="AK22"/>
      <c r="AL22"/>
      <c r="AM22"/>
      <c r="AW22" s="104"/>
      <c r="BD22" s="105"/>
      <c r="BE22" s="105"/>
      <c r="BF22" s="105"/>
      <c r="BG22" s="105"/>
      <c r="BH22" s="105"/>
      <c r="BI22" s="105"/>
      <c r="BJ22" s="105"/>
      <c r="BO22" s="105"/>
      <c r="BP22" s="105"/>
      <c r="BQ22" s="105"/>
    </row>
    <row r="23" ht="5.1" customHeight="1" spans="2:69">
      <c r="B23" s="76"/>
      <c r="C23" s="76"/>
      <c r="D23" s="76"/>
      <c r="E23" s="76"/>
      <c r="F23" s="76"/>
      <c r="G23" s="76"/>
      <c r="H23" s="76"/>
      <c r="I23" s="76"/>
      <c r="J23" s="76"/>
      <c r="U23" s="94"/>
      <c r="W23"/>
      <c r="Y23" s="96"/>
      <c r="AG23"/>
      <c r="AH23"/>
      <c r="AI23"/>
      <c r="AJ23"/>
      <c r="AK23"/>
      <c r="AL23"/>
      <c r="AM23"/>
      <c r="AW23" s="104"/>
      <c r="BD23" s="105"/>
      <c r="BE23" s="105"/>
      <c r="BF23" s="105"/>
      <c r="BG23" s="105"/>
      <c r="BH23" s="105"/>
      <c r="BI23" s="105"/>
      <c r="BJ23" s="105"/>
      <c r="BO23" s="105"/>
      <c r="BP23" s="105"/>
      <c r="BQ23" s="105"/>
    </row>
    <row r="24" ht="5.1" customHeight="1" spans="2:69">
      <c r="B24" s="76"/>
      <c r="C24" s="76"/>
      <c r="D24" s="76"/>
      <c r="E24" s="76"/>
      <c r="F24" s="76"/>
      <c r="G24" s="76"/>
      <c r="H24" s="76"/>
      <c r="I24" s="76"/>
      <c r="J24" s="76"/>
      <c r="U24" s="94"/>
      <c r="W24"/>
      <c r="Y24" s="96"/>
      <c r="AG24"/>
      <c r="AH24"/>
      <c r="AI24"/>
      <c r="AJ24"/>
      <c r="AK24"/>
      <c r="AL24"/>
      <c r="AM24"/>
      <c r="AW24" s="104"/>
      <c r="BD24" s="105"/>
      <c r="BE24" s="105"/>
      <c r="BF24" s="105"/>
      <c r="BG24" s="105"/>
      <c r="BH24" s="105"/>
      <c r="BI24" s="105"/>
      <c r="BJ24" s="105"/>
      <c r="BO24" s="105"/>
      <c r="BP24" s="105"/>
      <c r="BQ24" s="105"/>
    </row>
    <row r="25" spans="2:69">
      <c r="B25" s="122"/>
      <c r="C25" s="123"/>
      <c r="D25" s="124"/>
      <c r="E25" s="36"/>
      <c r="F25" s="43"/>
      <c r="G25" s="130"/>
      <c r="H25" s="43"/>
      <c r="I25" s="132"/>
      <c r="J25" s="138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49"/>
      <c r="AG25"/>
      <c r="AH25"/>
      <c r="AI25"/>
      <c r="AJ25"/>
      <c r="AK25"/>
      <c r="AL25"/>
      <c r="AM25"/>
      <c r="AW25" s="104"/>
      <c r="BD25" s="105"/>
      <c r="BE25" s="105"/>
      <c r="BF25" s="105"/>
      <c r="BG25" s="105"/>
      <c r="BH25" s="105"/>
      <c r="BI25" s="105"/>
      <c r="BJ25" s="105"/>
      <c r="BO25" s="105"/>
      <c r="BP25" s="105"/>
      <c r="BQ25" s="105"/>
    </row>
    <row r="26" ht="9.95" customHeight="1" spans="2:69">
      <c r="B26" s="125"/>
      <c r="C26" s="125"/>
      <c r="D26" s="125"/>
      <c r="E26" s="36"/>
      <c r="F26" s="43"/>
      <c r="G26" s="130"/>
      <c r="H26" s="43"/>
      <c r="I26" s="132"/>
      <c r="J26" s="138"/>
      <c r="U26" s="94"/>
      <c r="W26"/>
      <c r="AG26"/>
      <c r="AH26"/>
      <c r="AI26"/>
      <c r="AJ26"/>
      <c r="AK26"/>
      <c r="AL26"/>
      <c r="AM26"/>
      <c r="AW26" s="104"/>
      <c r="BD26" s="105"/>
      <c r="BE26" s="105"/>
      <c r="BF26" s="105"/>
      <c r="BG26" s="105"/>
      <c r="BH26" s="105"/>
      <c r="BI26" s="105"/>
      <c r="BJ26" s="105"/>
      <c r="BO26" s="105"/>
      <c r="BP26" s="105"/>
      <c r="BQ26" s="105"/>
    </row>
    <row r="27" spans="2:69">
      <c r="B27" s="125"/>
      <c r="C27" s="125"/>
      <c r="D27" s="125"/>
      <c r="L27" s="140"/>
      <c r="M27" s="143"/>
      <c r="N27" s="143"/>
      <c r="O27" s="143"/>
      <c r="U27" s="94"/>
      <c r="W27"/>
      <c r="AG27"/>
      <c r="AH27"/>
      <c r="AI27"/>
      <c r="AJ27"/>
      <c r="AK27"/>
      <c r="AL27"/>
      <c r="AM27"/>
      <c r="AW27" s="104"/>
      <c r="BD27" s="105"/>
      <c r="BE27" s="105"/>
      <c r="BF27" s="105"/>
      <c r="BG27" s="105"/>
      <c r="BH27" s="105"/>
      <c r="BI27" s="105"/>
      <c r="BJ27" s="105"/>
      <c r="BO27" s="105"/>
      <c r="BP27" s="105"/>
      <c r="BQ27" s="105"/>
    </row>
    <row r="28" spans="12:15">
      <c r="L28" s="140" t="str">
        <f>IF(AND(K25&lt;&gt;"",OR(U9=U13,U13=U17)),"Segundo:","")</f>
        <v/>
      </c>
      <c r="M28" s="143"/>
      <c r="N28" s="143"/>
      <c r="O28" s="143"/>
    </row>
    <row r="30" spans="2:10">
      <c r="B30" s="126"/>
      <c r="C30" s="127"/>
      <c r="D30" s="128"/>
      <c r="E30" s="131"/>
      <c r="F30" s="43"/>
      <c r="G30" s="132"/>
      <c r="H30" s="43"/>
      <c r="I30" s="132"/>
      <c r="J30" s="92"/>
    </row>
    <row r="31" spans="2:34">
      <c r="B31" s="129"/>
      <c r="C31" s="129"/>
      <c r="D31" s="128"/>
      <c r="E31" s="131"/>
      <c r="F31" s="43"/>
      <c r="G31" s="132"/>
      <c r="H31" s="43"/>
      <c r="I31" s="132"/>
      <c r="J31" s="92"/>
      <c r="Z31" s="77" t="s">
        <v>0</v>
      </c>
      <c r="AA31" s="77" t="s">
        <v>1</v>
      </c>
      <c r="AB31" s="77" t="s">
        <v>2</v>
      </c>
      <c r="AC31" s="77" t="s">
        <v>3</v>
      </c>
      <c r="AD31" s="77" t="s">
        <v>4</v>
      </c>
      <c r="AE31" s="77" t="s">
        <v>5</v>
      </c>
      <c r="AF31" s="77" t="s">
        <v>6</v>
      </c>
      <c r="AG31" s="77" t="s">
        <v>7</v>
      </c>
      <c r="AH31" s="151" t="s">
        <v>8</v>
      </c>
    </row>
    <row r="32" spans="2:35">
      <c r="B32" s="76"/>
      <c r="C32" s="76"/>
      <c r="D32" s="76"/>
      <c r="E32" s="76"/>
      <c r="F32" s="76"/>
      <c r="G32" s="76"/>
      <c r="H32" s="76"/>
      <c r="I32" s="76"/>
      <c r="J32" s="76"/>
      <c r="Z32" s="77">
        <f>RANK(AH32,$AH$32:$AH$35)</f>
        <v>1</v>
      </c>
      <c r="AA32" s="77" t="s">
        <v>17</v>
      </c>
      <c r="AB32" s="96">
        <f>IF(AND(F9&gt;H9,F9&lt;&gt;"",H9&lt;&gt;""),1,0)+IF(AND('1'!F13&gt;'1'!H13,'1'!F13&lt;&gt;"",'1'!H13&lt;&gt;""),1,0)+IF(AND(H21&gt;F21,H21&lt;&gt;"",F21&lt;&gt;""),1,0)</f>
        <v>0</v>
      </c>
      <c r="AC32" s="96">
        <f>IF(AND(F9=H9,F9&lt;&gt;"",H9&lt;&gt;""),1,0)+IF(AND('1'!F13='1'!H13,'1'!F13&lt;&gt;"",'1'!H13&lt;&gt;""),1,0)+IF(AND(H21=F21,H21&lt;&gt;"",F21&lt;&gt;""),1,0)</f>
        <v>0</v>
      </c>
      <c r="AD32" s="96">
        <f>IF(AND(F9&lt;H9,F9&lt;&gt;"",H9&lt;&gt;""),1,0)+IF(AND('1'!F13&lt;'1'!H13,'1'!F13&lt;&gt;"",'1'!H13&lt;&gt;""),1,0)+IF(AND(H21&lt;F21,H21&lt;&gt;"",F21&lt;&gt;""),1,0)</f>
        <v>0</v>
      </c>
      <c r="AE32" s="96">
        <f>F9+'1'!F13+H21</f>
        <v>0</v>
      </c>
      <c r="AF32" s="96">
        <f>H9+'1'!H13+F21</f>
        <v>0</v>
      </c>
      <c r="AG32" s="96">
        <f>AB32*3+AC32</f>
        <v>0</v>
      </c>
      <c r="AH32" s="152">
        <f>+AG32*100000+AE32-AF32+AE32/10+4/100000000</f>
        <v>4e-8</v>
      </c>
      <c r="AI32" s="77" t="str">
        <f>IFERROR(VLOOKUP(AA32,'1'!$AA$41:$AC$73,3,FALSE),VLOOKUP("imz",'1'!$AA$41:$AC$73,3,FALSE))</f>
        <v>A!$AB$46</v>
      </c>
    </row>
    <row r="33" spans="26:35">
      <c r="Z33" s="77">
        <f>RANK(AH33,$AH$32:$AH$35)</f>
        <v>2</v>
      </c>
      <c r="AA33" s="77" t="s">
        <v>20</v>
      </c>
      <c r="AB33" s="96">
        <f>IF(AND(F5&gt;H5,F5&lt;&gt;"",H5&lt;&gt;""),1,0)+IF(AND('1'!H13&gt;'1'!F13,'1'!H13&lt;&gt;"",'1'!F13&lt;&gt;""),1,0)+IF(AND(H25&gt;F25,H25&lt;&gt;"",F25&lt;&gt;""),1,0)</f>
        <v>0</v>
      </c>
      <c r="AC33" s="96">
        <f>IF(AND(F5=H5,F5&lt;&gt;"",H5&lt;&gt;""),1,0)+IF(AND('1'!H13='1'!F13,'1'!H13&lt;&gt;"",'1'!F13&lt;&gt;""),1,0)+IF(AND(H25=F25,H25&lt;&gt;"",F25&lt;&gt;""),1,0)</f>
        <v>0</v>
      </c>
      <c r="AD33" s="96">
        <f>IF(AND(F5&lt;H5,F5&lt;&gt;"",H5&lt;&gt;""),1,0)+IF(AND('1'!H13&lt;'1'!F13,'1'!H13&lt;&gt;"",'1'!F13&lt;&gt;""),1,0)+IF(AND(H25&lt;F25,H25&lt;&gt;"",F25&lt;&gt;""),1,0)</f>
        <v>0</v>
      </c>
      <c r="AE33" s="96">
        <f>F5+'1'!H13+H25</f>
        <v>0</v>
      </c>
      <c r="AF33" s="96">
        <f>H5+'1'!F13+F25</f>
        <v>0</v>
      </c>
      <c r="AG33" s="96">
        <f>AB33*3+AC33</f>
        <v>0</v>
      </c>
      <c r="AH33" s="152">
        <f>+AG33*100000+AE33-AF33+AE33/10+3/100000000</f>
        <v>3e-8</v>
      </c>
      <c r="AI33" s="77" t="str">
        <f>IFERROR(VLOOKUP(AA33,'1'!$AA$41:$AC$73,3,FALSE),VLOOKUP("imz",'1'!$AA$41:$AC$73,3,FALSE))</f>
        <v>A!$AB$49</v>
      </c>
    </row>
    <row r="34" spans="26:35">
      <c r="Z34" s="77">
        <f>RANK(AH34,$AH$32:$AH$35)</f>
        <v>3</v>
      </c>
      <c r="AA34" s="77" t="s">
        <v>37</v>
      </c>
      <c r="AB34" s="96">
        <f>IF(AND(H5&gt;F5,F5&lt;&gt;"",H5&lt;&gt;""),1,0)+IF(AND(F17&gt;H17,F17&lt;&gt;"",H17&lt;&gt;""),1,0)+IF(AND(F21&gt;H21,F21&lt;&gt;"",H21&lt;&gt;""),1,0)</f>
        <v>0</v>
      </c>
      <c r="AC34" s="96">
        <f>IF(AND(H5=F5,F5&lt;&gt;"",H5&lt;&gt;""),1,0)+IF(AND(F17=H17,F17&lt;&gt;"",H17&lt;&gt;""),1,0)+IF(AND(F21=H21,F21&lt;&gt;"",H21&lt;&gt;""),1,0)</f>
        <v>0</v>
      </c>
      <c r="AD34" s="96">
        <f>IF(AND(H5&lt;F5,F5&lt;&gt;"",H5&lt;&gt;""),1,0)+IF(AND(F17&lt;H17,F17&lt;&gt;"",H17&lt;&gt;""),1,0)+IF(AND(F21&lt;H21,F21&lt;&gt;"",H21&lt;&gt;""),1,0)</f>
        <v>0</v>
      </c>
      <c r="AE34" s="96">
        <f>H5+F17+F21</f>
        <v>0</v>
      </c>
      <c r="AF34" s="96">
        <f>F5+H17+H21</f>
        <v>0</v>
      </c>
      <c r="AG34" s="96">
        <f>AB34*3+AC34</f>
        <v>0</v>
      </c>
      <c r="AH34" s="152">
        <f>+AG34*100000+AE34-AF34+AE34/10+2/100000000</f>
        <v>2e-8</v>
      </c>
      <c r="AI34" s="77" t="str">
        <f>IFERROR(VLOOKUP(AA34,'1'!$AA$41:$AC$73,3,FALSE),VLOOKUP("imz",'1'!$AA$41:$AC$73,3,FALSE))</f>
        <v>A!$AB$68</v>
      </c>
    </row>
    <row r="35" spans="26:35">
      <c r="Z35" s="77">
        <f>RANK(AH35,$AH$32:$AH$35)</f>
        <v>4</v>
      </c>
      <c r="AA35" s="77" t="s">
        <v>39</v>
      </c>
      <c r="AB35" s="96">
        <f>IF(AND(H9&gt;F9,H9&lt;&gt;"",F9&lt;&gt;""),1,0)+IF(AND(H17&gt;F17,F17&lt;&gt;"",H17&lt;&gt;""),1,0)+IF(AND(F25&gt;H25,F25&lt;&gt;"",H25&lt;&gt;""),1,0)</f>
        <v>0</v>
      </c>
      <c r="AC35" s="96">
        <f>IF(AND(H9=F9,H9&lt;&gt;"",F9&lt;&gt;""),1,0)+IF(AND(H17=F17,F17&lt;&gt;"",H17&lt;&gt;""),1,0)+IF(AND(F25=H25,F25&lt;&gt;"",H25&lt;&gt;""),1,0)</f>
        <v>0</v>
      </c>
      <c r="AD35" s="96">
        <f>IF(AND(H9&lt;F9,H9&lt;&gt;"",F9&lt;&gt;""),1,0)+IF(AND(H17&lt;F17,F17&lt;&gt;"",H17&lt;&gt;""),1,0)+IF(AND(F25&lt;H25,F25&lt;&gt;"",H25&lt;&gt;""),1,0)</f>
        <v>0</v>
      </c>
      <c r="AE35" s="96">
        <f>H9+H17+F25</f>
        <v>0</v>
      </c>
      <c r="AF35" s="96">
        <f>F9+F17+H25</f>
        <v>0</v>
      </c>
      <c r="AG35" s="96">
        <f>AB35*3+AC35</f>
        <v>0</v>
      </c>
      <c r="AH35" s="152">
        <f>+AG35*100000+AE35-AF35+AE35/10+1/100000000</f>
        <v>1e-8</v>
      </c>
      <c r="AI35" s="77" t="str">
        <f>IFERROR(VLOOKUP(AA35,'1'!$AA$41:$AC$73,3,FALSE),VLOOKUP("imz",'1'!$AA$41:$AC$73,3,FALSE))</f>
        <v>A!$AB$70</v>
      </c>
    </row>
    <row r="37" spans="27:27">
      <c r="AA37" s="77" t="str">
        <f>+IF(AND(COUNTA(F5,H5,F9,H9,'1'!H13,'1'!F13,F17,H17,H21,F21,F25,H25)=12,L27=""),L9,IF(AND(COUNTA(F5,H5,F9,H9,'1'!H13,'1'!F13,F17,H17,H21,F21,F25,H25)=12,M27&lt;&gt;""),M27,""))</f>
        <v/>
      </c>
    </row>
    <row r="38" spans="27:27">
      <c r="AA38" s="77" t="str">
        <f>+IF(AND(COUNTA(F5,H5,F9,H9,'1'!H13,'1'!F13,F17,H17,H21,F21,F25,H25)=12,L28=""),L13,IF(AND(COUNTA(F5,H5,F9,H9,'1'!H13,'1'!F13,F17,H17,H21,F21,F25,H25)=12,M28&lt;&gt;""),M28,""))</f>
        <v/>
      </c>
    </row>
    <row r="39" spans="28:29">
      <c r="AB39" s="97"/>
      <c r="AC39" s="100"/>
    </row>
  </sheetData>
  <mergeCells count="93">
    <mergeCell ref="K25:X25"/>
    <mergeCell ref="M27:O27"/>
    <mergeCell ref="M28:O28"/>
    <mergeCell ref="B5:B6"/>
    <mergeCell ref="B9:B10"/>
    <mergeCell ref="B13:B14"/>
    <mergeCell ref="B17:B18"/>
    <mergeCell ref="B21:B22"/>
    <mergeCell ref="D30:D31"/>
    <mergeCell ref="E5:E6"/>
    <mergeCell ref="E9:E10"/>
    <mergeCell ref="E17:E18"/>
    <mergeCell ref="E21:E22"/>
    <mergeCell ref="E25:E26"/>
    <mergeCell ref="E30:E31"/>
    <mergeCell ref="F5:F6"/>
    <mergeCell ref="F9:F10"/>
    <mergeCell ref="F17:F18"/>
    <mergeCell ref="F21:F22"/>
    <mergeCell ref="F25:F26"/>
    <mergeCell ref="F30:F31"/>
    <mergeCell ref="G5:G6"/>
    <mergeCell ref="G9:G10"/>
    <mergeCell ref="G17:G18"/>
    <mergeCell ref="G21:G22"/>
    <mergeCell ref="G25:G26"/>
    <mergeCell ref="G30:G31"/>
    <mergeCell ref="H5:H6"/>
    <mergeCell ref="H9:H10"/>
    <mergeCell ref="H17:H18"/>
    <mergeCell ref="H21:H22"/>
    <mergeCell ref="H25:H26"/>
    <mergeCell ref="H30:H31"/>
    <mergeCell ref="I21:I22"/>
    <mergeCell ref="I25:I26"/>
    <mergeCell ref="I30:I31"/>
    <mergeCell ref="J21:J22"/>
    <mergeCell ref="J25:J26"/>
    <mergeCell ref="J30:J31"/>
    <mergeCell ref="L9:L10"/>
    <mergeCell ref="L13:L14"/>
    <mergeCell ref="L17:L18"/>
    <mergeCell ref="L21:L22"/>
    <mergeCell ref="N5:N6"/>
    <mergeCell ref="N9:N10"/>
    <mergeCell ref="N13:N14"/>
    <mergeCell ref="N17:N18"/>
    <mergeCell ref="N21:N22"/>
    <mergeCell ref="O5:O6"/>
    <mergeCell ref="O9:O10"/>
    <mergeCell ref="O13:O14"/>
    <mergeCell ref="O17:O18"/>
    <mergeCell ref="O21:O22"/>
    <mergeCell ref="P5:P6"/>
    <mergeCell ref="P9:P10"/>
    <mergeCell ref="P13:P14"/>
    <mergeCell ref="P17:P18"/>
    <mergeCell ref="P21:P22"/>
    <mergeCell ref="Q5:Q6"/>
    <mergeCell ref="Q9:Q10"/>
    <mergeCell ref="Q13:Q14"/>
    <mergeCell ref="Q17:Q18"/>
    <mergeCell ref="Q21:Q22"/>
    <mergeCell ref="R5:R6"/>
    <mergeCell ref="R9:R10"/>
    <mergeCell ref="R13:R14"/>
    <mergeCell ref="R17:R18"/>
    <mergeCell ref="R21:R22"/>
    <mergeCell ref="S5:S6"/>
    <mergeCell ref="S9:S10"/>
    <mergeCell ref="S13:S14"/>
    <mergeCell ref="S17:S18"/>
    <mergeCell ref="S21:S22"/>
    <mergeCell ref="T5:T6"/>
    <mergeCell ref="T9:T10"/>
    <mergeCell ref="T13:T14"/>
    <mergeCell ref="T17:T18"/>
    <mergeCell ref="T21:T22"/>
    <mergeCell ref="U5:U6"/>
    <mergeCell ref="U9:U10"/>
    <mergeCell ref="U13:U14"/>
    <mergeCell ref="U17:U18"/>
    <mergeCell ref="U21:U22"/>
    <mergeCell ref="C5:D6"/>
    <mergeCell ref="I5:J6"/>
    <mergeCell ref="C9:D10"/>
    <mergeCell ref="I9:J10"/>
    <mergeCell ref="C17:D18"/>
    <mergeCell ref="I17:J18"/>
    <mergeCell ref="C21:D22"/>
    <mergeCell ref="B26:D27"/>
    <mergeCell ref="C13:D14"/>
    <mergeCell ref="I13:J14"/>
  </mergeCells>
  <conditionalFormatting sqref="M27:O27">
    <cfRule type="expression" dxfId="0" priority="1">
      <formula>L27&lt;&gt;""</formula>
    </cfRule>
  </conditionalFormatting>
  <conditionalFormatting sqref="M28:O28">
    <cfRule type="expression" dxfId="0" priority="2">
      <formula>L28&lt;&gt;""</formula>
    </cfRule>
  </conditionalFormatting>
  <pageMargins left="0.7" right="0.7" top="0.75" bottom="0.75" header="0.3" footer="0.3"/>
  <pageSetup paperSize="1" orientation="portrait"/>
  <headerFooter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Q220"/>
  <sheetViews>
    <sheetView showGridLines="0" topLeftCell="A99" workbookViewId="0">
      <selection activeCell="G121" sqref="G121"/>
    </sheetView>
  </sheetViews>
  <sheetFormatPr defaultColWidth="11" defaultRowHeight="15.75"/>
  <cols>
    <col min="1" max="1" width="2.87333333333333" customWidth="1"/>
    <col min="2" max="2" width="10.8733333333333" customWidth="1"/>
    <col min="3" max="3" width="14.9" customWidth="1"/>
    <col min="4" max="4" width="14.6266666666667" customWidth="1"/>
    <col min="5" max="5" width="5.62666666666667" customWidth="1"/>
    <col min="6" max="6" width="6.62666666666667" customWidth="1"/>
    <col min="7" max="7" width="5.62666666666667" customWidth="1"/>
    <col min="8" max="8" width="10.6" customWidth="1"/>
    <col min="9" max="9" width="9.4" customWidth="1"/>
    <col min="10" max="10" width="18.5" customWidth="1"/>
    <col min="11" max="11" width="4.12666666666667" customWidth="1"/>
    <col min="12" max="12" width="5.12666666666667" customWidth="1"/>
    <col min="13" max="13" width="13.6266666666667" customWidth="1"/>
    <col min="26" max="26" width="11" customWidth="1"/>
    <col min="27" max="27" width="11" style="77" customWidth="1"/>
    <col min="28" max="35" width="11" customWidth="1"/>
  </cols>
  <sheetData>
    <row r="1" ht="36" customHeight="1" spans="21:69">
      <c r="U1" s="94"/>
      <c r="AW1" s="103"/>
      <c r="BD1" s="105"/>
      <c r="BE1" s="105"/>
      <c r="BF1" s="105"/>
      <c r="BG1" s="105"/>
      <c r="BH1" s="105"/>
      <c r="BI1" s="105"/>
      <c r="BJ1" s="105"/>
      <c r="BO1" s="105"/>
      <c r="BP1" s="105"/>
      <c r="BQ1" s="105"/>
    </row>
    <row r="2" ht="24" customHeight="1" spans="2:69">
      <c r="B2" s="78" t="s">
        <v>105</v>
      </c>
      <c r="C2" s="79"/>
      <c r="U2" s="94"/>
      <c r="AW2" s="104"/>
      <c r="BD2" s="105"/>
      <c r="BE2" s="105"/>
      <c r="BF2" s="105"/>
      <c r="BG2" s="105"/>
      <c r="BH2" s="105"/>
      <c r="BI2" s="105"/>
      <c r="BJ2" s="105"/>
      <c r="BO2" s="105"/>
      <c r="BP2" s="105"/>
      <c r="BQ2" s="105"/>
    </row>
    <row r="3" ht="32.1" customHeight="1"/>
    <row r="4" ht="9" customHeight="1" spans="1:69">
      <c r="A4" s="80"/>
      <c r="B4" s="81" t="s">
        <v>106</v>
      </c>
      <c r="C4" s="81"/>
      <c r="D4" s="82" t="s">
        <v>107</v>
      </c>
      <c r="E4" s="85"/>
      <c r="G4" s="82" t="s">
        <v>108</v>
      </c>
      <c r="H4" s="82"/>
      <c r="I4" s="85"/>
      <c r="N4" s="93"/>
      <c r="O4" s="93"/>
      <c r="P4" s="93"/>
      <c r="Q4" s="93"/>
      <c r="R4" s="93"/>
      <c r="S4" s="93"/>
      <c r="T4" s="93"/>
      <c r="U4" s="36"/>
      <c r="X4" s="77"/>
      <c r="Y4" s="77"/>
      <c r="Z4" s="77"/>
      <c r="AB4" s="77"/>
      <c r="AC4" s="77"/>
      <c r="AD4" s="77"/>
      <c r="AE4" s="77"/>
      <c r="AF4" s="77"/>
      <c r="AW4" s="104"/>
      <c r="BD4" s="105"/>
      <c r="BE4" s="105"/>
      <c r="BF4" s="105"/>
      <c r="BG4" s="105"/>
      <c r="BH4" s="105"/>
      <c r="BI4" s="105"/>
      <c r="BJ4" s="105"/>
      <c r="BO4" s="105"/>
      <c r="BP4" s="105"/>
      <c r="BQ4" s="105"/>
    </row>
    <row r="5" ht="19" customHeight="1" spans="1:69">
      <c r="A5" s="80"/>
      <c r="B5" s="81"/>
      <c r="C5" s="81"/>
      <c r="D5" s="82"/>
      <c r="E5" s="85"/>
      <c r="F5" s="86"/>
      <c r="G5" s="82"/>
      <c r="H5" s="82"/>
      <c r="I5" s="85"/>
      <c r="J5" s="86"/>
      <c r="U5" s="94"/>
      <c r="X5" s="77"/>
      <c r="Y5" s="77"/>
      <c r="Z5" s="77"/>
      <c r="AB5" s="77"/>
      <c r="AC5" s="77"/>
      <c r="AD5" s="77"/>
      <c r="AE5" s="77"/>
      <c r="AF5" s="77"/>
      <c r="AW5" s="104"/>
      <c r="BD5" s="105"/>
      <c r="BE5" s="105"/>
      <c r="BF5" s="105"/>
      <c r="BG5" s="105"/>
      <c r="BH5" s="105"/>
      <c r="BI5" s="105"/>
      <c r="BJ5" s="105"/>
      <c r="BO5" s="105"/>
      <c r="BP5" s="105"/>
      <c r="BQ5" s="105"/>
    </row>
    <row r="6" s="76" customFormat="1" ht="20" customHeight="1" spans="1:69">
      <c r="A6" s="83"/>
      <c r="B6" s="84" t="s">
        <v>109</v>
      </c>
      <c r="C6" s="84"/>
      <c r="D6" s="84"/>
      <c r="E6" s="87" t="s">
        <v>110</v>
      </c>
      <c r="F6" s="84" t="s">
        <v>111</v>
      </c>
      <c r="G6" s="84"/>
      <c r="H6" s="84"/>
      <c r="I6" s="84"/>
      <c r="J6" s="88"/>
      <c r="U6" s="95"/>
      <c r="X6" s="77"/>
      <c r="Y6" s="77"/>
      <c r="Z6" s="77"/>
      <c r="AA6" s="77"/>
      <c r="AB6" s="77"/>
      <c r="AC6" s="77"/>
      <c r="AD6" s="77"/>
      <c r="AE6" s="77"/>
      <c r="AF6" s="77"/>
      <c r="BD6" s="106"/>
      <c r="BE6" s="106"/>
      <c r="BF6" s="106"/>
      <c r="BG6" s="106"/>
      <c r="BH6" s="106"/>
      <c r="BI6" s="106"/>
      <c r="BJ6" s="106"/>
      <c r="BO6" s="106"/>
      <c r="BP6" s="106"/>
      <c r="BQ6" s="106"/>
    </row>
    <row r="7" s="76" customFormat="1" spans="1:69">
      <c r="A7" s="83"/>
      <c r="B7" s="84"/>
      <c r="C7" s="84"/>
      <c r="D7" s="84"/>
      <c r="E7" s="87"/>
      <c r="F7" s="84"/>
      <c r="G7" s="84"/>
      <c r="H7" s="84"/>
      <c r="I7" s="84"/>
      <c r="J7" s="89"/>
      <c r="K7" s="89"/>
      <c r="U7" s="95"/>
      <c r="X7" s="77"/>
      <c r="Y7" s="77"/>
      <c r="Z7" s="77"/>
      <c r="AA7" s="77"/>
      <c r="AB7" s="77"/>
      <c r="AC7" s="77"/>
      <c r="AD7" s="77"/>
      <c r="AE7" s="77"/>
      <c r="AF7" s="77"/>
      <c r="AH7" s="95"/>
      <c r="BD7" s="106"/>
      <c r="BE7" s="106"/>
      <c r="BF7" s="106"/>
      <c r="BG7" s="106"/>
      <c r="BH7" s="106"/>
      <c r="BI7" s="106"/>
      <c r="BJ7" s="106"/>
      <c r="BO7" s="106"/>
      <c r="BP7" s="106"/>
      <c r="BQ7" s="106"/>
    </row>
    <row r="8" s="76" customFormat="1" spans="1:69">
      <c r="A8" s="83"/>
      <c r="B8" s="84" t="s">
        <v>112</v>
      </c>
      <c r="C8" s="84"/>
      <c r="D8" s="84"/>
      <c r="E8" s="87" t="s">
        <v>110</v>
      </c>
      <c r="F8" s="84" t="s">
        <v>113</v>
      </c>
      <c r="G8" s="84"/>
      <c r="H8" s="84"/>
      <c r="I8" s="84"/>
      <c r="J8" s="89"/>
      <c r="K8" s="89"/>
      <c r="U8" s="95"/>
      <c r="X8" s="77"/>
      <c r="Y8" s="77"/>
      <c r="Z8" s="77"/>
      <c r="AA8" s="77"/>
      <c r="AB8" s="96"/>
      <c r="AC8" s="96"/>
      <c r="AD8" s="96"/>
      <c r="AE8" s="96"/>
      <c r="AF8" s="96"/>
      <c r="AG8" s="101"/>
      <c r="AH8" s="102"/>
      <c r="BD8" s="106"/>
      <c r="BE8" s="106"/>
      <c r="BF8" s="106"/>
      <c r="BG8" s="106"/>
      <c r="BH8" s="106"/>
      <c r="BI8" s="106"/>
      <c r="BJ8" s="106"/>
      <c r="BO8" s="106"/>
      <c r="BP8" s="106"/>
      <c r="BQ8" s="106"/>
    </row>
    <row r="9" s="76" customFormat="1" spans="1:69">
      <c r="A9" s="83"/>
      <c r="B9" s="84"/>
      <c r="C9" s="84"/>
      <c r="D9" s="84"/>
      <c r="E9" s="87"/>
      <c r="F9" s="84"/>
      <c r="G9" s="84"/>
      <c r="H9" s="84"/>
      <c r="I9" s="84"/>
      <c r="J9" s="90"/>
      <c r="K9" s="90"/>
      <c r="U9" s="95"/>
      <c r="X9" s="77"/>
      <c r="Y9" s="77"/>
      <c r="Z9" s="77"/>
      <c r="AA9" s="77"/>
      <c r="AB9" s="96"/>
      <c r="AC9" s="96"/>
      <c r="AD9" s="96"/>
      <c r="AE9" s="96"/>
      <c r="AF9" s="96"/>
      <c r="AG9" s="101"/>
      <c r="AH9" s="102"/>
      <c r="BD9" s="106"/>
      <c r="BE9" s="106"/>
      <c r="BF9" s="106"/>
      <c r="BG9" s="106"/>
      <c r="BH9" s="106"/>
      <c r="BI9" s="106"/>
      <c r="BJ9" s="106"/>
      <c r="BO9" s="106"/>
      <c r="BP9" s="106"/>
      <c r="BQ9" s="106"/>
    </row>
    <row r="10" s="76" customFormat="1" spans="1:69">
      <c r="A10" s="83"/>
      <c r="B10" s="84" t="s">
        <v>114</v>
      </c>
      <c r="C10" s="84"/>
      <c r="D10" s="84"/>
      <c r="E10" s="87" t="s">
        <v>110</v>
      </c>
      <c r="F10" s="84" t="s">
        <v>115</v>
      </c>
      <c r="G10" s="84"/>
      <c r="H10" s="84"/>
      <c r="I10" s="84"/>
      <c r="J10" s="90"/>
      <c r="K10" s="90"/>
      <c r="U10" s="95"/>
      <c r="X10" s="77"/>
      <c r="Y10" s="77"/>
      <c r="Z10" s="77"/>
      <c r="AA10" s="77"/>
      <c r="AB10" s="96"/>
      <c r="AC10" s="96"/>
      <c r="AD10" s="96"/>
      <c r="AE10" s="96"/>
      <c r="AF10" s="96"/>
      <c r="AG10" s="101"/>
      <c r="AH10" s="102"/>
      <c r="BD10" s="106"/>
      <c r="BE10" s="106"/>
      <c r="BF10" s="106"/>
      <c r="BG10" s="106"/>
      <c r="BH10" s="106"/>
      <c r="BI10" s="106"/>
      <c r="BJ10" s="106"/>
      <c r="BO10" s="106"/>
      <c r="BP10" s="106"/>
      <c r="BQ10" s="106"/>
    </row>
    <row r="11" s="76" customFormat="1" spans="1:69">
      <c r="A11" s="83"/>
      <c r="B11" s="84"/>
      <c r="C11" s="84"/>
      <c r="D11" s="84"/>
      <c r="E11" s="87"/>
      <c r="F11" s="84"/>
      <c r="G11" s="84"/>
      <c r="H11" s="84"/>
      <c r="I11" s="84"/>
      <c r="J11" s="89"/>
      <c r="K11" s="89"/>
      <c r="U11" s="95"/>
      <c r="X11" s="77"/>
      <c r="Y11" s="77"/>
      <c r="Z11" s="77"/>
      <c r="AA11" s="77"/>
      <c r="AB11" s="96"/>
      <c r="AC11" s="96"/>
      <c r="AD11" s="96"/>
      <c r="AE11" s="96"/>
      <c r="AF11" s="96"/>
      <c r="AG11" s="101"/>
      <c r="AH11" s="102"/>
      <c r="BD11" s="106"/>
      <c r="BE11" s="106"/>
      <c r="BF11" s="106"/>
      <c r="BG11" s="106"/>
      <c r="BH11" s="106"/>
      <c r="BI11" s="106"/>
      <c r="BJ11" s="106"/>
      <c r="BO11" s="106"/>
      <c r="BP11" s="106"/>
      <c r="BQ11" s="106"/>
    </row>
    <row r="12" s="76" customFormat="1" spans="1:69">
      <c r="A12" s="83"/>
      <c r="B12" s="84" t="s">
        <v>116</v>
      </c>
      <c r="C12" s="84"/>
      <c r="D12" s="84"/>
      <c r="E12" s="87" t="s">
        <v>110</v>
      </c>
      <c r="F12" s="84" t="s">
        <v>117</v>
      </c>
      <c r="G12" s="84"/>
      <c r="H12" s="84"/>
      <c r="I12" s="84"/>
      <c r="J12" s="89"/>
      <c r="K12" s="89"/>
      <c r="U12" s="95"/>
      <c r="X12" s="77"/>
      <c r="Y12" s="77"/>
      <c r="Z12" s="77"/>
      <c r="AB12" s="77"/>
      <c r="AC12" s="77"/>
      <c r="AD12" s="77"/>
      <c r="AE12" s="77"/>
      <c r="AF12" s="77"/>
      <c r="BD12" s="106"/>
      <c r="BE12" s="106"/>
      <c r="BF12" s="106"/>
      <c r="BG12" s="106"/>
      <c r="BH12" s="106"/>
      <c r="BI12" s="106"/>
      <c r="BJ12" s="106"/>
      <c r="BO12" s="106"/>
      <c r="BP12" s="106"/>
      <c r="BQ12" s="106"/>
    </row>
    <row r="13" s="76" customFormat="1" spans="1:69">
      <c r="A13" s="83"/>
      <c r="B13" s="84"/>
      <c r="C13" s="84"/>
      <c r="D13" s="84"/>
      <c r="E13" s="87"/>
      <c r="F13" s="84"/>
      <c r="G13" s="84"/>
      <c r="H13" s="84"/>
      <c r="I13" s="84"/>
      <c r="J13" s="90"/>
      <c r="K13" s="90"/>
      <c r="U13" s="95"/>
      <c r="X13" s="77"/>
      <c r="Y13" s="77"/>
      <c r="Z13" s="77"/>
      <c r="AA13" s="77"/>
      <c r="AB13" s="77"/>
      <c r="AC13" s="77"/>
      <c r="AD13" s="77"/>
      <c r="AE13" s="77"/>
      <c r="AF13" s="77"/>
      <c r="BD13" s="106"/>
      <c r="BE13" s="106"/>
      <c r="BF13" s="106"/>
      <c r="BG13" s="106"/>
      <c r="BH13" s="106"/>
      <c r="BI13" s="106"/>
      <c r="BJ13" s="106"/>
      <c r="BO13" s="106"/>
      <c r="BP13" s="106"/>
      <c r="BQ13" s="106"/>
    </row>
    <row r="14" s="76" customFormat="1" spans="1:69">
      <c r="A14" s="83"/>
      <c r="B14" s="84" t="s">
        <v>118</v>
      </c>
      <c r="C14" s="84"/>
      <c r="D14" s="84"/>
      <c r="E14" s="87" t="s">
        <v>110</v>
      </c>
      <c r="F14" s="84" t="s">
        <v>119</v>
      </c>
      <c r="G14" s="84"/>
      <c r="H14" s="84"/>
      <c r="I14" s="84"/>
      <c r="J14" s="90"/>
      <c r="K14" s="90"/>
      <c r="U14" s="95"/>
      <c r="X14" s="77"/>
      <c r="Y14" s="77"/>
      <c r="Z14" s="77"/>
      <c r="AA14" s="77"/>
      <c r="AB14" s="77"/>
      <c r="AC14" s="77"/>
      <c r="AD14" s="77"/>
      <c r="AE14" s="77"/>
      <c r="AF14" s="77"/>
      <c r="BD14" s="106"/>
      <c r="BE14" s="106"/>
      <c r="BF14" s="106"/>
      <c r="BG14" s="106"/>
      <c r="BH14" s="106"/>
      <c r="BI14" s="106"/>
      <c r="BJ14" s="106"/>
      <c r="BO14" s="106"/>
      <c r="BP14" s="106"/>
      <c r="BQ14" s="106"/>
    </row>
    <row r="15" s="76" customFormat="1" spans="1:69">
      <c r="A15" s="83"/>
      <c r="B15" s="84"/>
      <c r="C15" s="84"/>
      <c r="D15" s="84"/>
      <c r="E15" s="87"/>
      <c r="F15" s="84"/>
      <c r="G15" s="84"/>
      <c r="H15" s="84"/>
      <c r="I15" s="84"/>
      <c r="J15" s="89"/>
      <c r="K15" s="89"/>
      <c r="U15" s="95"/>
      <c r="X15" s="77"/>
      <c r="Y15" s="77"/>
      <c r="Z15" s="77"/>
      <c r="AB15" s="97"/>
      <c r="AC15" s="100"/>
      <c r="AD15" s="77"/>
      <c r="AE15" s="77"/>
      <c r="AF15" s="77"/>
      <c r="BD15" s="106"/>
      <c r="BE15" s="106"/>
      <c r="BF15" s="106"/>
      <c r="BG15" s="106"/>
      <c r="BH15" s="106"/>
      <c r="BI15" s="106"/>
      <c r="BJ15" s="106"/>
      <c r="BO15" s="106"/>
      <c r="BP15" s="106"/>
      <c r="BQ15" s="106"/>
    </row>
    <row r="16" s="76" customFormat="1" spans="1:69">
      <c r="A16" s="83"/>
      <c r="B16" s="84" t="s">
        <v>120</v>
      </c>
      <c r="C16" s="84"/>
      <c r="D16" s="84"/>
      <c r="E16" s="87" t="s">
        <v>110</v>
      </c>
      <c r="F16" s="84" t="s">
        <v>121</v>
      </c>
      <c r="G16" s="84"/>
      <c r="H16" s="84"/>
      <c r="I16" s="84"/>
      <c r="J16" s="89"/>
      <c r="K16" s="89"/>
      <c r="U16" s="95"/>
      <c r="X16" s="77"/>
      <c r="Y16" s="77"/>
      <c r="Z16" s="77"/>
      <c r="AA16" s="77"/>
      <c r="AB16" s="77"/>
      <c r="AC16" s="77"/>
      <c r="AD16" s="77"/>
      <c r="AE16" s="77"/>
      <c r="AF16" s="77"/>
      <c r="BD16" s="106"/>
      <c r="BE16" s="106"/>
      <c r="BF16" s="106"/>
      <c r="BG16" s="106"/>
      <c r="BH16" s="106"/>
      <c r="BI16" s="106"/>
      <c r="BJ16" s="106"/>
      <c r="BO16" s="106"/>
      <c r="BP16" s="106"/>
      <c r="BQ16" s="106"/>
    </row>
    <row r="17" s="76" customFormat="1" ht="18.75" customHeight="1" spans="1:69">
      <c r="A17" s="83"/>
      <c r="B17" s="84"/>
      <c r="C17" s="84"/>
      <c r="D17" s="84"/>
      <c r="E17" s="87"/>
      <c r="F17" s="84"/>
      <c r="G17" s="84"/>
      <c r="H17" s="84"/>
      <c r="I17" s="84"/>
      <c r="U17" s="95"/>
      <c r="X17" s="77"/>
      <c r="Y17" s="77"/>
      <c r="Z17" s="77"/>
      <c r="AA17" s="98"/>
      <c r="AB17" s="77"/>
      <c r="AC17" s="77"/>
      <c r="AD17" s="77"/>
      <c r="AE17" s="77"/>
      <c r="AF17" s="77"/>
      <c r="BD17" s="106"/>
      <c r="BE17" s="106"/>
      <c r="BF17" s="106"/>
      <c r="BG17" s="106"/>
      <c r="BH17" s="106"/>
      <c r="BI17" s="106"/>
      <c r="BJ17" s="106"/>
      <c r="BO17" s="106"/>
      <c r="BP17" s="106"/>
      <c r="BQ17" s="106"/>
    </row>
    <row r="18" s="76" customFormat="1" ht="18.75" customHeight="1" spans="1:69">
      <c r="A18" s="83"/>
      <c r="B18" s="84" t="s">
        <v>122</v>
      </c>
      <c r="C18" s="84"/>
      <c r="D18" s="84"/>
      <c r="E18" s="87" t="s">
        <v>110</v>
      </c>
      <c r="F18" s="84" t="s">
        <v>123</v>
      </c>
      <c r="G18" s="84"/>
      <c r="H18" s="84"/>
      <c r="I18" s="84"/>
      <c r="U18" s="95"/>
      <c r="X18" s="77"/>
      <c r="Y18" s="77"/>
      <c r="Z18" s="77"/>
      <c r="AA18" s="98"/>
      <c r="AB18" s="77"/>
      <c r="AC18" s="77"/>
      <c r="AD18" s="77"/>
      <c r="AE18" s="77"/>
      <c r="AF18" s="77"/>
      <c r="BD18" s="106"/>
      <c r="BE18" s="106"/>
      <c r="BF18" s="106"/>
      <c r="BG18" s="106"/>
      <c r="BH18" s="106"/>
      <c r="BI18" s="106"/>
      <c r="BJ18" s="106"/>
      <c r="BO18" s="106"/>
      <c r="BP18" s="106"/>
      <c r="BQ18" s="106"/>
    </row>
    <row r="19" s="76" customFormat="1" ht="18.75" customHeight="1" spans="1:69">
      <c r="A19" s="83"/>
      <c r="B19" s="84"/>
      <c r="C19" s="84"/>
      <c r="D19" s="84"/>
      <c r="E19" s="87"/>
      <c r="F19" s="84"/>
      <c r="G19" s="84"/>
      <c r="H19" s="84"/>
      <c r="I19" s="84"/>
      <c r="J19" s="89"/>
      <c r="K19" s="89"/>
      <c r="U19" s="95"/>
      <c r="X19" s="77"/>
      <c r="Y19" s="77"/>
      <c r="Z19" s="77"/>
      <c r="AA19" s="98"/>
      <c r="AB19" s="77"/>
      <c r="AC19" s="77"/>
      <c r="AD19" s="77"/>
      <c r="AE19" s="77"/>
      <c r="AF19" s="77"/>
      <c r="BD19" s="106"/>
      <c r="BE19" s="106"/>
      <c r="BF19" s="106"/>
      <c r="BG19" s="106"/>
      <c r="BH19" s="106"/>
      <c r="BI19" s="106"/>
      <c r="BJ19" s="106"/>
      <c r="BO19" s="106"/>
      <c r="BP19" s="106"/>
      <c r="BQ19" s="106"/>
    </row>
    <row r="20" s="76" customFormat="1" ht="18.75" customHeight="1" spans="1:69">
      <c r="A20" s="83"/>
      <c r="B20" s="84" t="s">
        <v>124</v>
      </c>
      <c r="C20" s="84"/>
      <c r="D20" s="84"/>
      <c r="E20" s="87" t="s">
        <v>110</v>
      </c>
      <c r="F20" s="84" t="s">
        <v>125</v>
      </c>
      <c r="G20" s="84"/>
      <c r="H20" s="84"/>
      <c r="I20" s="84"/>
      <c r="J20" s="89"/>
      <c r="K20" s="89"/>
      <c r="U20" s="95"/>
      <c r="X20" s="77"/>
      <c r="Y20" s="77"/>
      <c r="Z20" s="77"/>
      <c r="AA20" s="98"/>
      <c r="AB20" s="77"/>
      <c r="AC20" s="77"/>
      <c r="AD20" s="77"/>
      <c r="AE20" s="77"/>
      <c r="AF20" s="77"/>
      <c r="BD20" s="106"/>
      <c r="BE20" s="106"/>
      <c r="BF20" s="106"/>
      <c r="BG20" s="106"/>
      <c r="BH20" s="106"/>
      <c r="BI20" s="106"/>
      <c r="BJ20" s="106"/>
      <c r="BO20" s="106"/>
      <c r="BP20" s="106"/>
      <c r="BQ20" s="106"/>
    </row>
    <row r="21" s="76" customFormat="1" ht="18.75" customHeight="1" spans="1:69">
      <c r="A21" s="83"/>
      <c r="B21" s="84"/>
      <c r="C21" s="84"/>
      <c r="D21" s="84"/>
      <c r="E21" s="87"/>
      <c r="F21" s="84"/>
      <c r="G21" s="84"/>
      <c r="H21" s="84"/>
      <c r="I21" s="84"/>
      <c r="J21" s="91"/>
      <c r="K21" s="91"/>
      <c r="U21" s="95"/>
      <c r="X21" s="77"/>
      <c r="Y21" s="77"/>
      <c r="Z21" s="77"/>
      <c r="AA21" s="98"/>
      <c r="AB21" s="77"/>
      <c r="AC21" s="77"/>
      <c r="AD21" s="77"/>
      <c r="AE21" s="77"/>
      <c r="AF21" s="77"/>
      <c r="BD21" s="106"/>
      <c r="BE21" s="106"/>
      <c r="BF21" s="106"/>
      <c r="BG21" s="106"/>
      <c r="BH21" s="106"/>
      <c r="BI21" s="106"/>
      <c r="BJ21" s="106"/>
      <c r="BO21" s="106"/>
      <c r="BP21" s="106"/>
      <c r="BQ21" s="106"/>
    </row>
    <row r="22" s="76" customFormat="1" ht="18.75" customHeight="1" spans="1:69">
      <c r="A22" s="83"/>
      <c r="B22" s="84" t="s">
        <v>114</v>
      </c>
      <c r="C22" s="84"/>
      <c r="D22" s="84"/>
      <c r="E22" s="87" t="s">
        <v>110</v>
      </c>
      <c r="F22" s="84" t="s">
        <v>126</v>
      </c>
      <c r="G22" s="84"/>
      <c r="H22" s="84"/>
      <c r="I22" s="84"/>
      <c r="J22" s="91"/>
      <c r="K22" s="91"/>
      <c r="U22" s="95"/>
      <c r="X22" s="77"/>
      <c r="Y22" s="77"/>
      <c r="Z22" s="77"/>
      <c r="AA22" s="98"/>
      <c r="AB22" s="77"/>
      <c r="AC22" s="77"/>
      <c r="AD22" s="77"/>
      <c r="AE22" s="77"/>
      <c r="AF22" s="77"/>
      <c r="BD22" s="106"/>
      <c r="BE22" s="106"/>
      <c r="BF22" s="106"/>
      <c r="BG22" s="106"/>
      <c r="BH22" s="106"/>
      <c r="BI22" s="106"/>
      <c r="BJ22" s="106"/>
      <c r="BO22" s="106"/>
      <c r="BP22" s="106"/>
      <c r="BQ22" s="106"/>
    </row>
    <row r="23" s="76" customFormat="1" ht="18.75" customHeight="1" spans="1:69">
      <c r="A23" s="83"/>
      <c r="B23" s="84"/>
      <c r="C23" s="84"/>
      <c r="D23" s="84"/>
      <c r="E23" s="87"/>
      <c r="F23" s="84"/>
      <c r="G23" s="84"/>
      <c r="H23" s="84"/>
      <c r="I23" s="84"/>
      <c r="J23" s="89"/>
      <c r="K23" s="89"/>
      <c r="U23" s="95"/>
      <c r="X23" s="77"/>
      <c r="Y23" s="77"/>
      <c r="Z23" s="77"/>
      <c r="AA23" s="98"/>
      <c r="AB23" s="77"/>
      <c r="AC23" s="77"/>
      <c r="AD23" s="77"/>
      <c r="AE23" s="77"/>
      <c r="AF23" s="77"/>
      <c r="BD23" s="106"/>
      <c r="BE23" s="106"/>
      <c r="BF23" s="106"/>
      <c r="BG23" s="106"/>
      <c r="BH23" s="106"/>
      <c r="BI23" s="106"/>
      <c r="BJ23" s="106"/>
      <c r="BO23" s="106"/>
      <c r="BP23" s="106"/>
      <c r="BQ23" s="106"/>
    </row>
    <row r="24" s="76" customFormat="1" ht="18.75" customHeight="1" spans="1:69">
      <c r="A24" s="83"/>
      <c r="B24" s="84" t="s">
        <v>127</v>
      </c>
      <c r="C24" s="84"/>
      <c r="D24" s="84"/>
      <c r="E24" s="87" t="s">
        <v>110</v>
      </c>
      <c r="F24" s="84" t="s">
        <v>128</v>
      </c>
      <c r="G24" s="84"/>
      <c r="H24" s="84"/>
      <c r="I24" s="84"/>
      <c r="J24" s="89"/>
      <c r="K24" s="89"/>
      <c r="U24" s="95"/>
      <c r="X24" s="77"/>
      <c r="Y24" s="77"/>
      <c r="Z24" s="77"/>
      <c r="AA24" s="98"/>
      <c r="AB24" s="77"/>
      <c r="AC24" s="77"/>
      <c r="AD24" s="77"/>
      <c r="AE24" s="77"/>
      <c r="AF24" s="77"/>
      <c r="BD24" s="106"/>
      <c r="BE24" s="106"/>
      <c r="BF24" s="106"/>
      <c r="BG24" s="106"/>
      <c r="BH24" s="106"/>
      <c r="BI24" s="106"/>
      <c r="BJ24" s="106"/>
      <c r="BO24" s="106"/>
      <c r="BP24" s="106"/>
      <c r="BQ24" s="106"/>
    </row>
    <row r="25" s="76" customFormat="1" ht="18.75" customHeight="1" spans="1:69">
      <c r="A25" s="83"/>
      <c r="B25" s="84"/>
      <c r="C25" s="84"/>
      <c r="D25" s="84"/>
      <c r="E25" s="87"/>
      <c r="F25" s="84"/>
      <c r="G25" s="84"/>
      <c r="H25" s="84"/>
      <c r="I25" s="84"/>
      <c r="U25" s="95"/>
      <c r="X25" s="77"/>
      <c r="Y25" s="77"/>
      <c r="Z25" s="77"/>
      <c r="AA25" s="98"/>
      <c r="AB25" s="77"/>
      <c r="AC25" s="77"/>
      <c r="AD25" s="77"/>
      <c r="AE25" s="77"/>
      <c r="AF25" s="77"/>
      <c r="BD25" s="106"/>
      <c r="BE25" s="106"/>
      <c r="BF25" s="106"/>
      <c r="BG25" s="106"/>
      <c r="BH25" s="106"/>
      <c r="BI25" s="106"/>
      <c r="BJ25" s="106"/>
      <c r="BO25" s="106"/>
      <c r="BP25" s="106"/>
      <c r="BQ25" s="106"/>
    </row>
    <row r="26" s="76" customFormat="1" ht="18.75" customHeight="1" spans="1:69">
      <c r="A26" s="83"/>
      <c r="B26" s="84" t="s">
        <v>129</v>
      </c>
      <c r="C26" s="84"/>
      <c r="D26" s="84"/>
      <c r="E26" s="87" t="s">
        <v>110</v>
      </c>
      <c r="F26" s="84" t="s">
        <v>130</v>
      </c>
      <c r="G26" s="84"/>
      <c r="H26" s="84"/>
      <c r="I26" s="84"/>
      <c r="U26" s="95"/>
      <c r="X26" s="77"/>
      <c r="Y26" s="77"/>
      <c r="Z26" s="77"/>
      <c r="AA26" s="98"/>
      <c r="AB26" s="77"/>
      <c r="AC26" s="77"/>
      <c r="AD26" s="77"/>
      <c r="AE26" s="77"/>
      <c r="AF26" s="77"/>
      <c r="BD26" s="106"/>
      <c r="BE26" s="106"/>
      <c r="BF26" s="106"/>
      <c r="BG26" s="106"/>
      <c r="BH26" s="106"/>
      <c r="BI26" s="106"/>
      <c r="BJ26" s="106"/>
      <c r="BO26" s="106"/>
      <c r="BP26" s="106"/>
      <c r="BQ26" s="106"/>
    </row>
    <row r="27" s="76" customFormat="1" ht="18.75" customHeight="1" spans="1:69">
      <c r="A27" s="83"/>
      <c r="B27" s="84"/>
      <c r="C27" s="84"/>
      <c r="D27" s="84"/>
      <c r="E27" s="87"/>
      <c r="F27" s="84"/>
      <c r="G27" s="84"/>
      <c r="H27" s="84"/>
      <c r="I27" s="84"/>
      <c r="J27" s="92"/>
      <c r="U27" s="95"/>
      <c r="X27" s="77"/>
      <c r="Y27" s="77"/>
      <c r="Z27" s="77"/>
      <c r="AA27" s="98"/>
      <c r="AB27" s="77"/>
      <c r="AC27" s="77"/>
      <c r="AD27" s="77"/>
      <c r="AE27" s="77"/>
      <c r="AF27" s="77"/>
      <c r="BD27" s="106"/>
      <c r="BE27" s="106"/>
      <c r="BF27" s="106"/>
      <c r="BG27" s="106"/>
      <c r="BH27" s="106"/>
      <c r="BI27" s="106"/>
      <c r="BJ27" s="106"/>
      <c r="BO27" s="106"/>
      <c r="BP27" s="106"/>
      <c r="BQ27" s="106"/>
    </row>
    <row r="28" s="76" customFormat="1" ht="18.75" customHeight="1" spans="1:69">
      <c r="A28" s="83"/>
      <c r="B28" s="84" t="s">
        <v>131</v>
      </c>
      <c r="C28" s="84"/>
      <c r="D28" s="84"/>
      <c r="E28" s="87" t="s">
        <v>110</v>
      </c>
      <c r="F28" s="84" t="s">
        <v>132</v>
      </c>
      <c r="G28" s="84"/>
      <c r="H28" s="84"/>
      <c r="I28" s="84"/>
      <c r="J28" s="83"/>
      <c r="U28" s="95"/>
      <c r="X28" s="77"/>
      <c r="Y28" s="77"/>
      <c r="Z28" s="77"/>
      <c r="AA28" s="98"/>
      <c r="AB28" s="77"/>
      <c r="AC28" s="77"/>
      <c r="AD28" s="77"/>
      <c r="AE28" s="77"/>
      <c r="AF28" s="77"/>
      <c r="BD28" s="106"/>
      <c r="BE28" s="106"/>
      <c r="BF28" s="106"/>
      <c r="BG28" s="106"/>
      <c r="BH28" s="106"/>
      <c r="BI28" s="106"/>
      <c r="BJ28" s="106"/>
      <c r="BO28" s="106"/>
      <c r="BP28" s="106"/>
      <c r="BQ28" s="106"/>
    </row>
    <row r="29" ht="16.5" customHeight="1" spans="1:27">
      <c r="A29" s="76"/>
      <c r="B29" s="84"/>
      <c r="C29" s="84"/>
      <c r="D29" s="84"/>
      <c r="E29" s="87"/>
      <c r="F29" s="84"/>
      <c r="G29" s="84"/>
      <c r="H29" s="84"/>
      <c r="I29" s="84"/>
      <c r="J29" s="76"/>
      <c r="K29" s="76"/>
      <c r="L29" s="76"/>
      <c r="AA29" s="99"/>
    </row>
    <row r="30" s="76" customFormat="1" ht="18.75" customHeight="1" spans="1:69">
      <c r="A30" s="83"/>
      <c r="B30" s="84" t="s">
        <v>114</v>
      </c>
      <c r="C30" s="84"/>
      <c r="D30" s="84"/>
      <c r="E30" s="87" t="s">
        <v>110</v>
      </c>
      <c r="F30" s="84" t="s">
        <v>133</v>
      </c>
      <c r="G30" s="84"/>
      <c r="H30" s="84"/>
      <c r="I30" s="84"/>
      <c r="U30" s="95"/>
      <c r="X30" s="77"/>
      <c r="Y30" s="77"/>
      <c r="Z30" s="77"/>
      <c r="AA30" s="98"/>
      <c r="AB30" s="77"/>
      <c r="AC30" s="77"/>
      <c r="AD30" s="77"/>
      <c r="AE30" s="77"/>
      <c r="AF30" s="77"/>
      <c r="BD30" s="106"/>
      <c r="BE30" s="106"/>
      <c r="BF30" s="106"/>
      <c r="BG30" s="106"/>
      <c r="BH30" s="106"/>
      <c r="BI30" s="106"/>
      <c r="BJ30" s="106"/>
      <c r="BO30" s="106"/>
      <c r="BP30" s="106"/>
      <c r="BQ30" s="106"/>
    </row>
    <row r="31" s="76" customFormat="1" ht="18.75" customHeight="1" spans="1:69">
      <c r="A31" s="83"/>
      <c r="B31" s="84"/>
      <c r="C31" s="84"/>
      <c r="D31" s="84"/>
      <c r="E31" s="87"/>
      <c r="F31" s="84"/>
      <c r="G31" s="84"/>
      <c r="H31" s="84"/>
      <c r="I31" s="84"/>
      <c r="J31" s="92"/>
      <c r="U31" s="95"/>
      <c r="X31" s="77"/>
      <c r="Y31" s="77"/>
      <c r="Z31" s="77"/>
      <c r="AA31" s="98"/>
      <c r="AB31" s="77"/>
      <c r="AC31" s="77"/>
      <c r="AD31" s="77"/>
      <c r="AE31" s="77"/>
      <c r="AF31" s="77"/>
      <c r="BD31" s="106"/>
      <c r="BE31" s="106"/>
      <c r="BF31" s="106"/>
      <c r="BG31" s="106"/>
      <c r="BH31" s="106"/>
      <c r="BI31" s="106"/>
      <c r="BJ31" s="106"/>
      <c r="BO31" s="106"/>
      <c r="BP31" s="106"/>
      <c r="BQ31" s="106"/>
    </row>
    <row r="32" s="76" customFormat="1" ht="18.75" customHeight="1" spans="1:69">
      <c r="A32" s="83"/>
      <c r="B32" s="84" t="s">
        <v>134</v>
      </c>
      <c r="C32" s="84"/>
      <c r="D32" s="84"/>
      <c r="E32" s="87" t="s">
        <v>110</v>
      </c>
      <c r="F32" s="84" t="s">
        <v>135</v>
      </c>
      <c r="G32" s="84"/>
      <c r="H32" s="84"/>
      <c r="I32" s="84"/>
      <c r="U32" s="95"/>
      <c r="X32" s="77"/>
      <c r="Y32" s="77"/>
      <c r="Z32" s="77"/>
      <c r="AA32" s="98"/>
      <c r="AB32" s="77"/>
      <c r="AC32" s="77"/>
      <c r="AD32" s="77"/>
      <c r="AE32" s="77"/>
      <c r="AF32" s="77"/>
      <c r="BD32" s="106"/>
      <c r="BE32" s="106"/>
      <c r="BF32" s="106"/>
      <c r="BG32" s="106"/>
      <c r="BH32" s="106"/>
      <c r="BI32" s="106"/>
      <c r="BJ32" s="106"/>
      <c r="BO32" s="106"/>
      <c r="BP32" s="106"/>
      <c r="BQ32" s="106"/>
    </row>
    <row r="33" s="76" customFormat="1" ht="18.75" customHeight="1" spans="1:69">
      <c r="A33" s="83"/>
      <c r="B33" s="84"/>
      <c r="C33" s="84"/>
      <c r="D33" s="84"/>
      <c r="E33" s="87"/>
      <c r="F33" s="84"/>
      <c r="G33" s="84"/>
      <c r="H33" s="84"/>
      <c r="I33" s="84"/>
      <c r="J33" s="92"/>
      <c r="U33" s="95"/>
      <c r="X33" s="77"/>
      <c r="Y33" s="77"/>
      <c r="Z33" s="77"/>
      <c r="AA33" s="98"/>
      <c r="AB33" s="77"/>
      <c r="AC33" s="77"/>
      <c r="AD33" s="77"/>
      <c r="AE33" s="77"/>
      <c r="AF33" s="77"/>
      <c r="BD33" s="106"/>
      <c r="BE33" s="106"/>
      <c r="BF33" s="106"/>
      <c r="BG33" s="106"/>
      <c r="BH33" s="106"/>
      <c r="BI33" s="106"/>
      <c r="BJ33" s="106"/>
      <c r="BO33" s="106"/>
      <c r="BP33" s="106"/>
      <c r="BQ33" s="106"/>
    </row>
    <row r="34" s="76" customFormat="1" ht="18.75" customHeight="1" spans="1:69">
      <c r="A34" s="83"/>
      <c r="B34" s="84" t="s">
        <v>136</v>
      </c>
      <c r="C34" s="84"/>
      <c r="D34" s="84"/>
      <c r="E34" s="87" t="s">
        <v>110</v>
      </c>
      <c r="F34" s="84" t="s">
        <v>137</v>
      </c>
      <c r="G34" s="84"/>
      <c r="H34" s="84"/>
      <c r="I34" s="84"/>
      <c r="U34" s="95"/>
      <c r="X34" s="77"/>
      <c r="Y34" s="77"/>
      <c r="Z34" s="77"/>
      <c r="AA34" s="98"/>
      <c r="AB34" s="77"/>
      <c r="AC34" s="77"/>
      <c r="AD34" s="77"/>
      <c r="AE34" s="77"/>
      <c r="AF34" s="77"/>
      <c r="BD34" s="106"/>
      <c r="BE34" s="106"/>
      <c r="BF34" s="106"/>
      <c r="BG34" s="106"/>
      <c r="BH34" s="106"/>
      <c r="BI34" s="106"/>
      <c r="BJ34" s="106"/>
      <c r="BO34" s="106"/>
      <c r="BP34" s="106"/>
      <c r="BQ34" s="106"/>
    </row>
    <row r="35" s="76" customFormat="1" ht="18.75" customHeight="1" spans="1:69">
      <c r="A35" s="83"/>
      <c r="B35" s="84"/>
      <c r="C35" s="84"/>
      <c r="D35" s="84"/>
      <c r="E35" s="87"/>
      <c r="F35" s="84"/>
      <c r="G35" s="84"/>
      <c r="H35" s="84"/>
      <c r="I35" s="84"/>
      <c r="J35" s="92"/>
      <c r="U35" s="95"/>
      <c r="X35" s="77"/>
      <c r="Y35" s="77"/>
      <c r="Z35" s="77"/>
      <c r="AA35" s="98"/>
      <c r="AB35" s="77"/>
      <c r="AC35" s="77"/>
      <c r="AD35" s="77"/>
      <c r="AE35" s="77"/>
      <c r="AF35" s="77"/>
      <c r="BD35" s="106"/>
      <c r="BE35" s="106"/>
      <c r="BF35" s="106"/>
      <c r="BG35" s="106"/>
      <c r="BH35" s="106"/>
      <c r="BI35" s="106"/>
      <c r="BJ35" s="106"/>
      <c r="BO35" s="106"/>
      <c r="BP35" s="106"/>
      <c r="BQ35" s="106"/>
    </row>
    <row r="36" s="76" customFormat="1" ht="18.75" customHeight="1" spans="1:69">
      <c r="A36" s="83"/>
      <c r="B36" s="84" t="s">
        <v>138</v>
      </c>
      <c r="C36" s="84"/>
      <c r="D36" s="84"/>
      <c r="E36" s="87" t="s">
        <v>110</v>
      </c>
      <c r="F36" s="84" t="s">
        <v>139</v>
      </c>
      <c r="G36" s="84"/>
      <c r="H36" s="84"/>
      <c r="I36" s="84"/>
      <c r="U36" s="95"/>
      <c r="X36" s="77"/>
      <c r="Y36" s="77"/>
      <c r="Z36" s="77"/>
      <c r="AA36" s="98"/>
      <c r="AB36" s="77"/>
      <c r="AC36" s="77"/>
      <c r="AD36" s="77"/>
      <c r="AE36" s="77"/>
      <c r="AF36" s="77"/>
      <c r="BD36" s="106"/>
      <c r="BE36" s="106"/>
      <c r="BF36" s="106"/>
      <c r="BG36" s="106"/>
      <c r="BH36" s="106"/>
      <c r="BI36" s="106"/>
      <c r="BJ36" s="106"/>
      <c r="BO36" s="106"/>
      <c r="BP36" s="106"/>
      <c r="BQ36" s="106"/>
    </row>
    <row r="37" s="76" customFormat="1" ht="18.75" customHeight="1" spans="1:69">
      <c r="A37" s="83"/>
      <c r="B37" s="84"/>
      <c r="C37" s="84"/>
      <c r="D37" s="84"/>
      <c r="E37" s="87"/>
      <c r="F37" s="84"/>
      <c r="G37" s="84"/>
      <c r="H37" s="84"/>
      <c r="I37" s="84"/>
      <c r="J37" s="92"/>
      <c r="U37" s="95"/>
      <c r="X37" s="77"/>
      <c r="Y37" s="77"/>
      <c r="Z37" s="77"/>
      <c r="AA37" s="98"/>
      <c r="AB37" s="77"/>
      <c r="AC37" s="77"/>
      <c r="AD37" s="77"/>
      <c r="AE37" s="77"/>
      <c r="AF37" s="77"/>
      <c r="BD37" s="106"/>
      <c r="BE37" s="106"/>
      <c r="BF37" s="106"/>
      <c r="BG37" s="106"/>
      <c r="BH37" s="106"/>
      <c r="BI37" s="106"/>
      <c r="BJ37" s="106"/>
      <c r="BO37" s="106"/>
      <c r="BP37" s="106"/>
      <c r="BQ37" s="106"/>
    </row>
    <row r="38" s="76" customFormat="1" ht="18.75" customHeight="1" spans="1:69">
      <c r="A38" s="83"/>
      <c r="B38" s="84" t="s">
        <v>134</v>
      </c>
      <c r="C38" s="84"/>
      <c r="D38" s="84"/>
      <c r="E38" s="87" t="s">
        <v>110</v>
      </c>
      <c r="F38" s="84" t="s">
        <v>140</v>
      </c>
      <c r="G38" s="84"/>
      <c r="H38" s="84"/>
      <c r="I38" s="84"/>
      <c r="U38" s="95"/>
      <c r="X38" s="77"/>
      <c r="Y38" s="77"/>
      <c r="Z38" s="77"/>
      <c r="AA38" s="98"/>
      <c r="AB38" s="77"/>
      <c r="AC38" s="77"/>
      <c r="AD38" s="77"/>
      <c r="AE38" s="77"/>
      <c r="AF38" s="77"/>
      <c r="BD38" s="106"/>
      <c r="BE38" s="106"/>
      <c r="BF38" s="106"/>
      <c r="BG38" s="106"/>
      <c r="BH38" s="106"/>
      <c r="BI38" s="106"/>
      <c r="BJ38" s="106"/>
      <c r="BO38" s="106"/>
      <c r="BP38" s="106"/>
      <c r="BQ38" s="106"/>
    </row>
    <row r="39" s="76" customFormat="1" ht="18.75" customHeight="1" spans="1:69">
      <c r="A39" s="83"/>
      <c r="B39" s="84"/>
      <c r="C39" s="84"/>
      <c r="D39" s="84"/>
      <c r="E39" s="87"/>
      <c r="F39" s="84"/>
      <c r="G39" s="84"/>
      <c r="H39" s="84"/>
      <c r="I39" s="84"/>
      <c r="J39" s="92"/>
      <c r="U39" s="95"/>
      <c r="X39" s="77"/>
      <c r="Y39" s="77"/>
      <c r="Z39" s="77"/>
      <c r="AA39" s="98"/>
      <c r="AB39" s="77"/>
      <c r="AC39" s="77"/>
      <c r="AD39" s="77"/>
      <c r="AE39" s="77"/>
      <c r="AF39" s="77"/>
      <c r="BD39" s="106"/>
      <c r="BE39" s="106"/>
      <c r="BF39" s="106"/>
      <c r="BG39" s="106"/>
      <c r="BH39" s="106"/>
      <c r="BI39" s="106"/>
      <c r="BJ39" s="106"/>
      <c r="BO39" s="106"/>
      <c r="BP39" s="106"/>
      <c r="BQ39" s="106"/>
    </row>
    <row r="40" s="76" customFormat="1" ht="18.75" customHeight="1" spans="1:69">
      <c r="A40" s="83"/>
      <c r="B40" s="84" t="s">
        <v>118</v>
      </c>
      <c r="C40" s="84"/>
      <c r="D40" s="84"/>
      <c r="E40" s="87" t="s">
        <v>110</v>
      </c>
      <c r="F40" s="84" t="s">
        <v>141</v>
      </c>
      <c r="G40" s="84"/>
      <c r="H40" s="84"/>
      <c r="I40" s="84"/>
      <c r="U40" s="95"/>
      <c r="X40" s="77"/>
      <c r="Y40" s="77"/>
      <c r="Z40" s="77"/>
      <c r="AA40" s="98"/>
      <c r="AB40" s="77"/>
      <c r="AC40" s="77"/>
      <c r="AD40" s="77"/>
      <c r="AE40" s="77"/>
      <c r="AF40" s="77"/>
      <c r="BD40" s="106"/>
      <c r="BE40" s="106"/>
      <c r="BF40" s="106"/>
      <c r="BG40" s="106"/>
      <c r="BH40" s="106"/>
      <c r="BI40" s="106"/>
      <c r="BJ40" s="106"/>
      <c r="BO40" s="106"/>
      <c r="BP40" s="106"/>
      <c r="BQ40" s="106"/>
    </row>
    <row r="41" s="76" customFormat="1" ht="18.75" customHeight="1" spans="1:69">
      <c r="A41" s="83"/>
      <c r="B41" s="84"/>
      <c r="C41" s="84"/>
      <c r="D41" s="84"/>
      <c r="E41" s="87"/>
      <c r="F41" s="84"/>
      <c r="G41" s="84"/>
      <c r="H41" s="84"/>
      <c r="I41" s="84"/>
      <c r="J41" s="92"/>
      <c r="U41" s="95"/>
      <c r="X41" s="77"/>
      <c r="Y41" s="77"/>
      <c r="Z41" s="77"/>
      <c r="AA41" s="98"/>
      <c r="AB41" s="77"/>
      <c r="AC41" s="77"/>
      <c r="AD41" s="77"/>
      <c r="AE41" s="77"/>
      <c r="AF41" s="77"/>
      <c r="BD41" s="106"/>
      <c r="BE41" s="106"/>
      <c r="BF41" s="106"/>
      <c r="BG41" s="106"/>
      <c r="BH41" s="106"/>
      <c r="BI41" s="106"/>
      <c r="BJ41" s="106"/>
      <c r="BO41" s="106"/>
      <c r="BP41" s="106"/>
      <c r="BQ41" s="106"/>
    </row>
    <row r="42" s="76" customFormat="1" ht="18.75" customHeight="1" spans="1:69">
      <c r="A42" s="83"/>
      <c r="B42" s="84" t="s">
        <v>142</v>
      </c>
      <c r="C42" s="84"/>
      <c r="D42" s="84"/>
      <c r="E42" s="87" t="s">
        <v>110</v>
      </c>
      <c r="F42" s="84" t="s">
        <v>143</v>
      </c>
      <c r="G42" s="84"/>
      <c r="H42" s="84"/>
      <c r="I42" s="84"/>
      <c r="U42" s="95"/>
      <c r="X42" s="77"/>
      <c r="Y42" s="77"/>
      <c r="Z42" s="77"/>
      <c r="AA42" s="98"/>
      <c r="AB42" s="77"/>
      <c r="AC42" s="77"/>
      <c r="AD42" s="77"/>
      <c r="AE42" s="77"/>
      <c r="AF42" s="77"/>
      <c r="BD42" s="106"/>
      <c r="BE42" s="106"/>
      <c r="BF42" s="106"/>
      <c r="BG42" s="106"/>
      <c r="BH42" s="106"/>
      <c r="BI42" s="106"/>
      <c r="BJ42" s="106"/>
      <c r="BO42" s="106"/>
      <c r="BP42" s="106"/>
      <c r="BQ42" s="106"/>
    </row>
    <row r="43" s="76" customFormat="1" ht="18.75" customHeight="1" spans="1:69">
      <c r="A43" s="83"/>
      <c r="B43" s="84"/>
      <c r="C43" s="84"/>
      <c r="D43" s="84"/>
      <c r="E43" s="87"/>
      <c r="F43" s="84"/>
      <c r="G43" s="84"/>
      <c r="H43" s="84"/>
      <c r="I43" s="84"/>
      <c r="J43" s="92"/>
      <c r="U43" s="95"/>
      <c r="X43" s="77"/>
      <c r="Y43" s="77"/>
      <c r="Z43" s="77"/>
      <c r="AA43" s="98"/>
      <c r="AB43" s="77"/>
      <c r="AC43" s="77"/>
      <c r="AD43" s="77"/>
      <c r="AE43" s="77"/>
      <c r="AF43" s="77"/>
      <c r="BD43" s="106"/>
      <c r="BE43" s="106"/>
      <c r="BF43" s="106"/>
      <c r="BG43" s="106"/>
      <c r="BH43" s="106"/>
      <c r="BI43" s="106"/>
      <c r="BJ43" s="106"/>
      <c r="BO43" s="106"/>
      <c r="BP43" s="106"/>
      <c r="BQ43" s="106"/>
    </row>
    <row r="44" s="76" customFormat="1" ht="18.75" customHeight="1" spans="1:69">
      <c r="A44" s="83"/>
      <c r="B44" s="84" t="s">
        <v>144</v>
      </c>
      <c r="C44" s="84"/>
      <c r="D44" s="84"/>
      <c r="E44" s="87" t="s">
        <v>110</v>
      </c>
      <c r="F44" s="84" t="s">
        <v>145</v>
      </c>
      <c r="G44" s="84"/>
      <c r="H44" s="84"/>
      <c r="I44" s="84"/>
      <c r="U44" s="95"/>
      <c r="X44" s="77"/>
      <c r="Y44" s="77"/>
      <c r="Z44" s="77"/>
      <c r="AA44" s="98"/>
      <c r="AB44" s="77"/>
      <c r="AC44" s="77"/>
      <c r="AD44" s="77"/>
      <c r="AE44" s="77"/>
      <c r="AF44" s="77"/>
      <c r="BD44" s="106"/>
      <c r="BE44" s="106"/>
      <c r="BF44" s="106"/>
      <c r="BG44" s="106"/>
      <c r="BH44" s="106"/>
      <c r="BI44" s="106"/>
      <c r="BJ44" s="106"/>
      <c r="BO44" s="106"/>
      <c r="BP44" s="106"/>
      <c r="BQ44" s="106"/>
    </row>
    <row r="45" s="76" customFormat="1" ht="18.75" customHeight="1" spans="1:69">
      <c r="A45" s="83"/>
      <c r="B45" s="84"/>
      <c r="C45" s="84"/>
      <c r="D45" s="84"/>
      <c r="E45" s="87"/>
      <c r="F45" s="84"/>
      <c r="G45" s="84"/>
      <c r="H45" s="84"/>
      <c r="I45" s="84"/>
      <c r="J45" s="92"/>
      <c r="U45" s="95"/>
      <c r="X45" s="77"/>
      <c r="Y45" s="77"/>
      <c r="Z45" s="77"/>
      <c r="AA45" s="98"/>
      <c r="AB45" s="77"/>
      <c r="AC45" s="77"/>
      <c r="AD45" s="77"/>
      <c r="AE45" s="77"/>
      <c r="AF45" s="77"/>
      <c r="BD45" s="106"/>
      <c r="BE45" s="106"/>
      <c r="BF45" s="106"/>
      <c r="BG45" s="106"/>
      <c r="BH45" s="106"/>
      <c r="BI45" s="106"/>
      <c r="BJ45" s="106"/>
      <c r="BO45" s="106"/>
      <c r="BP45" s="106"/>
      <c r="BQ45" s="106"/>
    </row>
    <row r="46" s="76" customFormat="1" ht="18.75" customHeight="1" spans="1:69">
      <c r="A46" s="83"/>
      <c r="B46" s="84" t="s">
        <v>146</v>
      </c>
      <c r="C46" s="84"/>
      <c r="D46" s="84"/>
      <c r="E46" s="87" t="s">
        <v>110</v>
      </c>
      <c r="F46" s="84" t="s">
        <v>147</v>
      </c>
      <c r="G46" s="84"/>
      <c r="H46" s="84"/>
      <c r="I46" s="84"/>
      <c r="U46" s="95"/>
      <c r="X46" s="77"/>
      <c r="Y46" s="77"/>
      <c r="Z46" s="77"/>
      <c r="AA46" s="98"/>
      <c r="AB46" s="77"/>
      <c r="AC46" s="77"/>
      <c r="AD46" s="77"/>
      <c r="AE46" s="77"/>
      <c r="AF46" s="77"/>
      <c r="BD46" s="106"/>
      <c r="BE46" s="106"/>
      <c r="BF46" s="106"/>
      <c r="BG46" s="106"/>
      <c r="BH46" s="106"/>
      <c r="BI46" s="106"/>
      <c r="BJ46" s="106"/>
      <c r="BO46" s="106"/>
      <c r="BP46" s="106"/>
      <c r="BQ46" s="106"/>
    </row>
    <row r="47" s="76" customFormat="1" ht="18.75" customHeight="1" spans="1:69">
      <c r="A47" s="83"/>
      <c r="B47" s="84"/>
      <c r="C47" s="84"/>
      <c r="D47" s="84"/>
      <c r="E47" s="87"/>
      <c r="F47" s="84"/>
      <c r="G47" s="84"/>
      <c r="H47" s="84"/>
      <c r="I47" s="84"/>
      <c r="J47" s="92"/>
      <c r="U47" s="95"/>
      <c r="X47" s="77"/>
      <c r="Y47" s="77"/>
      <c r="Z47" s="77"/>
      <c r="AA47" s="98"/>
      <c r="AB47" s="77"/>
      <c r="AC47" s="77"/>
      <c r="AD47" s="77"/>
      <c r="AE47" s="77"/>
      <c r="AF47" s="77"/>
      <c r="BD47" s="106"/>
      <c r="BE47" s="106"/>
      <c r="BF47" s="106"/>
      <c r="BG47" s="106"/>
      <c r="BH47" s="106"/>
      <c r="BI47" s="106"/>
      <c r="BJ47" s="106"/>
      <c r="BO47" s="106"/>
      <c r="BP47" s="106"/>
      <c r="BQ47" s="106"/>
    </row>
    <row r="48" s="76" customFormat="1" ht="18.75" customHeight="1" spans="1:69">
      <c r="A48" s="83"/>
      <c r="B48" s="84" t="s">
        <v>124</v>
      </c>
      <c r="C48" s="84"/>
      <c r="D48" s="84"/>
      <c r="E48" s="87" t="s">
        <v>110</v>
      </c>
      <c r="F48" s="84" t="s">
        <v>148</v>
      </c>
      <c r="G48" s="84"/>
      <c r="H48" s="84"/>
      <c r="I48" s="84"/>
      <c r="U48" s="95"/>
      <c r="X48" s="77"/>
      <c r="Y48" s="77"/>
      <c r="Z48" s="77"/>
      <c r="AA48" s="98"/>
      <c r="AB48" s="77"/>
      <c r="AC48" s="77"/>
      <c r="AD48" s="77"/>
      <c r="AE48" s="77"/>
      <c r="AF48" s="77"/>
      <c r="BD48" s="106"/>
      <c r="BE48" s="106"/>
      <c r="BF48" s="106"/>
      <c r="BG48" s="106"/>
      <c r="BH48" s="106"/>
      <c r="BI48" s="106"/>
      <c r="BJ48" s="106"/>
      <c r="BO48" s="106"/>
      <c r="BP48" s="106"/>
      <c r="BQ48" s="106"/>
    </row>
    <row r="49" s="76" customFormat="1" ht="18.75" customHeight="1" spans="1:69">
      <c r="A49" s="83"/>
      <c r="B49" s="84"/>
      <c r="C49" s="84"/>
      <c r="D49" s="84"/>
      <c r="E49" s="87"/>
      <c r="F49" s="84"/>
      <c r="G49" s="84"/>
      <c r="H49" s="84"/>
      <c r="I49" s="84"/>
      <c r="J49" s="92"/>
      <c r="U49" s="95"/>
      <c r="X49" s="77"/>
      <c r="Y49" s="77"/>
      <c r="Z49" s="77"/>
      <c r="AA49" s="98"/>
      <c r="AB49" s="77"/>
      <c r="AC49" s="77"/>
      <c r="AD49" s="77"/>
      <c r="AE49" s="77"/>
      <c r="AF49" s="77"/>
      <c r="BD49" s="106"/>
      <c r="BE49" s="106"/>
      <c r="BF49" s="106"/>
      <c r="BG49" s="106"/>
      <c r="BH49" s="106"/>
      <c r="BI49" s="106"/>
      <c r="BJ49" s="106"/>
      <c r="BO49" s="106"/>
      <c r="BP49" s="106"/>
      <c r="BQ49" s="106"/>
    </row>
    <row r="50" s="76" customFormat="1" ht="18.75" customHeight="1" spans="1:69">
      <c r="A50" s="83"/>
      <c r="B50" s="84" t="s">
        <v>149</v>
      </c>
      <c r="C50" s="84"/>
      <c r="D50" s="84"/>
      <c r="E50" s="87" t="s">
        <v>110</v>
      </c>
      <c r="F50" s="84" t="s">
        <v>150</v>
      </c>
      <c r="G50" s="84"/>
      <c r="H50" s="84"/>
      <c r="I50" s="84"/>
      <c r="U50" s="95"/>
      <c r="X50" s="77"/>
      <c r="Y50" s="77"/>
      <c r="Z50" s="77"/>
      <c r="AA50" s="98"/>
      <c r="AB50" s="77"/>
      <c r="AC50" s="77"/>
      <c r="AD50" s="77"/>
      <c r="AE50" s="77"/>
      <c r="AF50" s="77"/>
      <c r="BD50" s="106"/>
      <c r="BE50" s="106"/>
      <c r="BF50" s="106"/>
      <c r="BG50" s="106"/>
      <c r="BH50" s="106"/>
      <c r="BI50" s="106"/>
      <c r="BJ50" s="106"/>
      <c r="BO50" s="106"/>
      <c r="BP50" s="106"/>
      <c r="BQ50" s="106"/>
    </row>
    <row r="51" s="76" customFormat="1" ht="18.75" customHeight="1" spans="1:69">
      <c r="A51" s="83"/>
      <c r="B51" s="84"/>
      <c r="C51" s="84"/>
      <c r="D51" s="84"/>
      <c r="E51" s="87"/>
      <c r="F51" s="84"/>
      <c r="G51" s="84"/>
      <c r="H51" s="84"/>
      <c r="I51" s="84"/>
      <c r="J51" s="92"/>
      <c r="U51" s="95"/>
      <c r="X51" s="77"/>
      <c r="Y51" s="77"/>
      <c r="Z51" s="77"/>
      <c r="AA51" s="98"/>
      <c r="AB51" s="77"/>
      <c r="AC51" s="77"/>
      <c r="AD51" s="77"/>
      <c r="AE51" s="77"/>
      <c r="AF51" s="77"/>
      <c r="BD51" s="106"/>
      <c r="BE51" s="106"/>
      <c r="BF51" s="106"/>
      <c r="BG51" s="106"/>
      <c r="BH51" s="106"/>
      <c r="BI51" s="106"/>
      <c r="BJ51" s="106"/>
      <c r="BO51" s="106"/>
      <c r="BP51" s="106"/>
      <c r="BQ51" s="106"/>
    </row>
    <row r="52" s="76" customFormat="1" ht="18.75" customHeight="1" spans="1:69">
      <c r="A52" s="83"/>
      <c r="B52" s="84" t="s">
        <v>151</v>
      </c>
      <c r="C52" s="84"/>
      <c r="D52" s="84"/>
      <c r="E52" s="87" t="s">
        <v>110</v>
      </c>
      <c r="F52" s="84" t="s">
        <v>152</v>
      </c>
      <c r="G52" s="84"/>
      <c r="H52" s="84"/>
      <c r="I52" s="84"/>
      <c r="U52" s="95"/>
      <c r="X52" s="77"/>
      <c r="Y52" s="77"/>
      <c r="Z52" s="77"/>
      <c r="AA52" s="98"/>
      <c r="AB52" s="77"/>
      <c r="AC52" s="77"/>
      <c r="AD52" s="77"/>
      <c r="AE52" s="77"/>
      <c r="AF52" s="77"/>
      <c r="BD52" s="106"/>
      <c r="BE52" s="106"/>
      <c r="BF52" s="106"/>
      <c r="BG52" s="106"/>
      <c r="BH52" s="106"/>
      <c r="BI52" s="106"/>
      <c r="BJ52" s="106"/>
      <c r="BO52" s="106"/>
      <c r="BP52" s="106"/>
      <c r="BQ52" s="106"/>
    </row>
    <row r="53" s="76" customFormat="1" ht="18.75" customHeight="1" spans="1:69">
      <c r="A53" s="83"/>
      <c r="B53" s="84"/>
      <c r="C53" s="84"/>
      <c r="D53" s="84"/>
      <c r="E53" s="87"/>
      <c r="F53" s="84"/>
      <c r="G53" s="84"/>
      <c r="H53" s="84"/>
      <c r="I53" s="84"/>
      <c r="J53" s="92"/>
      <c r="U53" s="95"/>
      <c r="X53" s="77"/>
      <c r="Y53" s="77"/>
      <c r="Z53" s="77"/>
      <c r="AA53" s="98"/>
      <c r="AB53" s="77"/>
      <c r="AC53" s="77"/>
      <c r="AD53" s="77"/>
      <c r="AE53" s="77"/>
      <c r="AF53" s="77"/>
      <c r="BD53" s="106"/>
      <c r="BE53" s="106"/>
      <c r="BF53" s="106"/>
      <c r="BG53" s="106"/>
      <c r="BH53" s="106"/>
      <c r="BI53" s="106"/>
      <c r="BJ53" s="106"/>
      <c r="BO53" s="106"/>
      <c r="BP53" s="106"/>
      <c r="BQ53" s="106"/>
    </row>
    <row r="54" s="76" customFormat="1" ht="18.75" customHeight="1" spans="1:69">
      <c r="A54" s="83"/>
      <c r="B54" s="84" t="s">
        <v>153</v>
      </c>
      <c r="C54" s="84"/>
      <c r="D54" s="84"/>
      <c r="E54" s="87" t="s">
        <v>110</v>
      </c>
      <c r="F54" s="84" t="s">
        <v>154</v>
      </c>
      <c r="G54" s="84"/>
      <c r="H54" s="84"/>
      <c r="I54" s="84"/>
      <c r="U54" s="95"/>
      <c r="X54" s="77"/>
      <c r="Y54" s="77"/>
      <c r="Z54" s="77"/>
      <c r="AA54" s="98"/>
      <c r="AB54" s="77"/>
      <c r="AC54" s="77"/>
      <c r="AD54" s="77"/>
      <c r="AE54" s="77"/>
      <c r="AF54" s="77"/>
      <c r="BD54" s="106"/>
      <c r="BE54" s="106"/>
      <c r="BF54" s="106"/>
      <c r="BG54" s="106"/>
      <c r="BH54" s="106"/>
      <c r="BI54" s="106"/>
      <c r="BJ54" s="106"/>
      <c r="BO54" s="106"/>
      <c r="BP54" s="106"/>
      <c r="BQ54" s="106"/>
    </row>
    <row r="55" s="76" customFormat="1" ht="18.75" customHeight="1" spans="1:69">
      <c r="A55" s="83"/>
      <c r="B55" s="84"/>
      <c r="C55" s="84"/>
      <c r="D55" s="84"/>
      <c r="E55" s="87"/>
      <c r="F55" s="84"/>
      <c r="G55" s="84"/>
      <c r="H55" s="84"/>
      <c r="I55" s="84"/>
      <c r="J55" s="92"/>
      <c r="U55" s="95"/>
      <c r="X55" s="77"/>
      <c r="Y55" s="77"/>
      <c r="Z55" s="77"/>
      <c r="AA55" s="98"/>
      <c r="AB55" s="77"/>
      <c r="AC55" s="77"/>
      <c r="AD55" s="77"/>
      <c r="AE55" s="77"/>
      <c r="AF55" s="77"/>
      <c r="BD55" s="106"/>
      <c r="BE55" s="106"/>
      <c r="BF55" s="106"/>
      <c r="BG55" s="106"/>
      <c r="BH55" s="106"/>
      <c r="BI55" s="106"/>
      <c r="BJ55" s="106"/>
      <c r="BO55" s="106"/>
      <c r="BP55" s="106"/>
      <c r="BQ55" s="106"/>
    </row>
    <row r="56" s="76" customFormat="1" ht="18.75" customHeight="1" spans="1:69">
      <c r="A56" s="83"/>
      <c r="B56" s="84" t="s">
        <v>155</v>
      </c>
      <c r="C56" s="84"/>
      <c r="D56" s="84"/>
      <c r="E56" s="87" t="s">
        <v>110</v>
      </c>
      <c r="F56" s="84" t="s">
        <v>156</v>
      </c>
      <c r="G56" s="84"/>
      <c r="H56" s="84"/>
      <c r="I56" s="84"/>
      <c r="U56" s="95"/>
      <c r="X56" s="77"/>
      <c r="Y56" s="77"/>
      <c r="Z56" s="77"/>
      <c r="AA56" s="98"/>
      <c r="AB56" s="77"/>
      <c r="AC56" s="77"/>
      <c r="AD56" s="77"/>
      <c r="AE56" s="77"/>
      <c r="AF56" s="77"/>
      <c r="BD56" s="106"/>
      <c r="BE56" s="106"/>
      <c r="BF56" s="106"/>
      <c r="BG56" s="106"/>
      <c r="BH56" s="106"/>
      <c r="BI56" s="106"/>
      <c r="BJ56" s="106"/>
      <c r="BO56" s="106"/>
      <c r="BP56" s="106"/>
      <c r="BQ56" s="106"/>
    </row>
    <row r="57" s="76" customFormat="1" ht="18.75" customHeight="1" spans="1:69">
      <c r="A57" s="83"/>
      <c r="B57" s="84"/>
      <c r="C57" s="84"/>
      <c r="D57" s="84"/>
      <c r="E57" s="87"/>
      <c r="F57" s="84"/>
      <c r="G57" s="84"/>
      <c r="H57" s="84"/>
      <c r="I57" s="84"/>
      <c r="J57" s="92"/>
      <c r="U57" s="95"/>
      <c r="X57" s="77"/>
      <c r="Y57" s="77"/>
      <c r="Z57" s="77"/>
      <c r="AA57" s="98"/>
      <c r="AB57" s="77"/>
      <c r="AC57" s="77"/>
      <c r="AD57" s="77"/>
      <c r="AE57" s="77"/>
      <c r="AF57" s="77"/>
      <c r="BD57" s="106"/>
      <c r="BE57" s="106"/>
      <c r="BF57" s="106"/>
      <c r="BG57" s="106"/>
      <c r="BH57" s="106"/>
      <c r="BI57" s="106"/>
      <c r="BJ57" s="106"/>
      <c r="BO57" s="106"/>
      <c r="BP57" s="106"/>
      <c r="BQ57" s="106"/>
    </row>
    <row r="58" s="76" customFormat="1" ht="18.75" customHeight="1" spans="1:69">
      <c r="A58" s="83"/>
      <c r="B58" s="84" t="s">
        <v>157</v>
      </c>
      <c r="C58" s="84"/>
      <c r="D58" s="84"/>
      <c r="E58" s="87" t="s">
        <v>110</v>
      </c>
      <c r="F58" s="84" t="s">
        <v>158</v>
      </c>
      <c r="G58" s="84"/>
      <c r="H58" s="84"/>
      <c r="I58" s="84"/>
      <c r="U58" s="95"/>
      <c r="X58" s="77"/>
      <c r="Y58" s="77"/>
      <c r="Z58" s="77"/>
      <c r="AA58" s="98"/>
      <c r="AB58" s="77"/>
      <c r="AC58" s="77"/>
      <c r="AD58" s="77"/>
      <c r="AE58" s="77"/>
      <c r="AF58" s="77"/>
      <c r="BD58" s="106"/>
      <c r="BE58" s="106"/>
      <c r="BF58" s="106"/>
      <c r="BG58" s="106"/>
      <c r="BH58" s="106"/>
      <c r="BI58" s="106"/>
      <c r="BJ58" s="106"/>
      <c r="BO58" s="106"/>
      <c r="BP58" s="106"/>
      <c r="BQ58" s="106"/>
    </row>
    <row r="59" s="76" customFormat="1" ht="18.75" customHeight="1" spans="1:69">
      <c r="A59" s="83"/>
      <c r="B59" s="84"/>
      <c r="C59" s="84"/>
      <c r="D59" s="84"/>
      <c r="E59" s="87"/>
      <c r="F59" s="84"/>
      <c r="G59" s="84"/>
      <c r="H59" s="84"/>
      <c r="I59" s="84"/>
      <c r="J59" s="92"/>
      <c r="U59" s="95"/>
      <c r="X59" s="77"/>
      <c r="Y59" s="77"/>
      <c r="Z59" s="77"/>
      <c r="AA59" s="98"/>
      <c r="AB59" s="77"/>
      <c r="AC59" s="77"/>
      <c r="AD59" s="77"/>
      <c r="AE59" s="77"/>
      <c r="AF59" s="77"/>
      <c r="BD59" s="106"/>
      <c r="BE59" s="106"/>
      <c r="BF59" s="106"/>
      <c r="BG59" s="106"/>
      <c r="BH59" s="106"/>
      <c r="BI59" s="106"/>
      <c r="BJ59" s="106"/>
      <c r="BO59" s="106"/>
      <c r="BP59" s="106"/>
      <c r="BQ59" s="106"/>
    </row>
    <row r="60" s="76" customFormat="1" ht="18.75" customHeight="1" spans="1:69">
      <c r="A60" s="83"/>
      <c r="B60" s="84" t="s">
        <v>159</v>
      </c>
      <c r="C60" s="84"/>
      <c r="D60" s="84"/>
      <c r="E60" s="87" t="s">
        <v>110</v>
      </c>
      <c r="F60" s="84" t="s">
        <v>160</v>
      </c>
      <c r="G60" s="84"/>
      <c r="H60" s="84"/>
      <c r="I60" s="84"/>
      <c r="U60" s="95"/>
      <c r="X60" s="77"/>
      <c r="Y60" s="77"/>
      <c r="Z60" s="77"/>
      <c r="AA60" s="98"/>
      <c r="AB60" s="77"/>
      <c r="AC60" s="77"/>
      <c r="AD60" s="77"/>
      <c r="AE60" s="77"/>
      <c r="AF60" s="77"/>
      <c r="BD60" s="106"/>
      <c r="BE60" s="106"/>
      <c r="BF60" s="106"/>
      <c r="BG60" s="106"/>
      <c r="BH60" s="106"/>
      <c r="BI60" s="106"/>
      <c r="BJ60" s="106"/>
      <c r="BO60" s="106"/>
      <c r="BP60" s="106"/>
      <c r="BQ60" s="106"/>
    </row>
    <row r="61" s="76" customFormat="1" ht="18.75" customHeight="1" spans="1:69">
      <c r="A61" s="83"/>
      <c r="B61" s="84"/>
      <c r="C61" s="84"/>
      <c r="D61" s="84"/>
      <c r="E61" s="87"/>
      <c r="F61" s="84"/>
      <c r="G61" s="84"/>
      <c r="H61" s="84"/>
      <c r="I61" s="84"/>
      <c r="J61" s="92"/>
      <c r="U61" s="95"/>
      <c r="X61" s="77"/>
      <c r="Y61" s="77"/>
      <c r="Z61" s="77"/>
      <c r="AA61" s="98"/>
      <c r="AB61" s="77"/>
      <c r="AC61" s="77"/>
      <c r="AD61" s="77"/>
      <c r="AE61" s="77"/>
      <c r="AF61" s="77"/>
      <c r="BD61" s="106"/>
      <c r="BE61" s="106"/>
      <c r="BF61" s="106"/>
      <c r="BG61" s="106"/>
      <c r="BH61" s="106"/>
      <c r="BI61" s="106"/>
      <c r="BJ61" s="106"/>
      <c r="BO61" s="106"/>
      <c r="BP61" s="106"/>
      <c r="BQ61" s="106"/>
    </row>
    <row r="62" s="76" customFormat="1" ht="18.75" customHeight="1" spans="1:69">
      <c r="A62" s="83"/>
      <c r="B62" s="84" t="s">
        <v>161</v>
      </c>
      <c r="C62" s="84"/>
      <c r="D62" s="84"/>
      <c r="E62" s="87" t="s">
        <v>110</v>
      </c>
      <c r="F62" s="84" t="s">
        <v>162</v>
      </c>
      <c r="G62" s="84"/>
      <c r="H62" s="84"/>
      <c r="I62" s="84"/>
      <c r="U62" s="95"/>
      <c r="X62" s="77"/>
      <c r="Y62" s="77"/>
      <c r="Z62" s="77"/>
      <c r="AA62" s="98"/>
      <c r="AB62" s="77"/>
      <c r="AC62" s="77"/>
      <c r="AD62" s="77"/>
      <c r="AE62" s="77"/>
      <c r="AF62" s="77"/>
      <c r="BD62" s="106"/>
      <c r="BE62" s="106"/>
      <c r="BF62" s="106"/>
      <c r="BG62" s="106"/>
      <c r="BH62" s="106"/>
      <c r="BI62" s="106"/>
      <c r="BJ62" s="106"/>
      <c r="BO62" s="106"/>
      <c r="BP62" s="106"/>
      <c r="BQ62" s="106"/>
    </row>
    <row r="63" s="76" customFormat="1" ht="18.75" customHeight="1" spans="1:69">
      <c r="A63" s="83"/>
      <c r="B63" s="84"/>
      <c r="C63" s="84"/>
      <c r="D63" s="84"/>
      <c r="E63" s="87"/>
      <c r="F63" s="84"/>
      <c r="G63" s="84"/>
      <c r="H63" s="84"/>
      <c r="I63" s="84"/>
      <c r="J63" s="92"/>
      <c r="U63" s="95"/>
      <c r="X63" s="77"/>
      <c r="Y63" s="77"/>
      <c r="Z63" s="77"/>
      <c r="AA63" s="98"/>
      <c r="AB63" s="77"/>
      <c r="AC63" s="77"/>
      <c r="AD63" s="77"/>
      <c r="AE63" s="77"/>
      <c r="AF63" s="77"/>
      <c r="BD63" s="106"/>
      <c r="BE63" s="106"/>
      <c r="BF63" s="106"/>
      <c r="BG63" s="106"/>
      <c r="BH63" s="106"/>
      <c r="BI63" s="106"/>
      <c r="BJ63" s="106"/>
      <c r="BO63" s="106"/>
      <c r="BP63" s="106"/>
      <c r="BQ63" s="106"/>
    </row>
    <row r="64" s="76" customFormat="1" ht="18.75" customHeight="1" spans="1:69">
      <c r="A64" s="83"/>
      <c r="B64" s="84" t="s">
        <v>163</v>
      </c>
      <c r="C64" s="84"/>
      <c r="D64" s="84"/>
      <c r="E64" s="87" t="s">
        <v>110</v>
      </c>
      <c r="U64" s="95"/>
      <c r="X64" s="77"/>
      <c r="Y64" s="77"/>
      <c r="Z64" s="77"/>
      <c r="AA64" s="98"/>
      <c r="AB64" s="77"/>
      <c r="AC64" s="77"/>
      <c r="AD64" s="77"/>
      <c r="AE64" s="77"/>
      <c r="AF64" s="77"/>
      <c r="BD64" s="106"/>
      <c r="BE64" s="106"/>
      <c r="BF64" s="106"/>
      <c r="BG64" s="106"/>
      <c r="BH64" s="106"/>
      <c r="BI64" s="106"/>
      <c r="BJ64" s="106"/>
      <c r="BO64" s="106"/>
      <c r="BP64" s="106"/>
      <c r="BQ64" s="106"/>
    </row>
    <row r="65" s="76" customFormat="1" ht="18.75" customHeight="1" spans="1:69">
      <c r="A65" s="83"/>
      <c r="B65" s="84"/>
      <c r="C65" s="84"/>
      <c r="D65" s="84"/>
      <c r="E65" s="87"/>
      <c r="H65" s="111" t="s">
        <v>164</v>
      </c>
      <c r="J65" s="92"/>
      <c r="U65" s="95"/>
      <c r="X65" s="77"/>
      <c r="Y65" s="77"/>
      <c r="Z65" s="77"/>
      <c r="AA65" s="98"/>
      <c r="AB65" s="77"/>
      <c r="AC65" s="77"/>
      <c r="AD65" s="77"/>
      <c r="AE65" s="77"/>
      <c r="AF65" s="77"/>
      <c r="BD65" s="106"/>
      <c r="BE65" s="106"/>
      <c r="BF65" s="106"/>
      <c r="BG65" s="106"/>
      <c r="BH65" s="106"/>
      <c r="BI65" s="106"/>
      <c r="BJ65" s="106"/>
      <c r="BO65" s="106"/>
      <c r="BP65" s="106"/>
      <c r="BQ65" s="106"/>
    </row>
    <row r="66" s="76" customFormat="1" ht="18.75" customHeight="1" spans="1:69">
      <c r="A66" s="83"/>
      <c r="B66" s="84" t="s">
        <v>165</v>
      </c>
      <c r="C66" s="84"/>
      <c r="D66" s="84"/>
      <c r="E66" s="87" t="s">
        <v>110</v>
      </c>
      <c r="F66" s="84" t="s">
        <v>166</v>
      </c>
      <c r="G66" s="84"/>
      <c r="H66" s="84"/>
      <c r="I66" s="84"/>
      <c r="U66" s="95"/>
      <c r="X66" s="77"/>
      <c r="Y66" s="77"/>
      <c r="Z66" s="77"/>
      <c r="AA66" s="98"/>
      <c r="AB66" s="77"/>
      <c r="AC66" s="77"/>
      <c r="AD66" s="77"/>
      <c r="AE66" s="77"/>
      <c r="AF66" s="77"/>
      <c r="BD66" s="106"/>
      <c r="BE66" s="106"/>
      <c r="BF66" s="106"/>
      <c r="BG66" s="106"/>
      <c r="BH66" s="106"/>
      <c r="BI66" s="106"/>
      <c r="BJ66" s="106"/>
      <c r="BO66" s="106"/>
      <c r="BP66" s="106"/>
      <c r="BQ66" s="106"/>
    </row>
    <row r="67" s="76" customFormat="1" ht="18.75" customHeight="1" spans="1:69">
      <c r="A67" s="83"/>
      <c r="B67" s="84"/>
      <c r="C67" s="84"/>
      <c r="D67" s="84"/>
      <c r="E67" s="87"/>
      <c r="F67" s="84"/>
      <c r="G67" s="84"/>
      <c r="H67" s="84"/>
      <c r="I67" s="84"/>
      <c r="J67" s="92"/>
      <c r="U67" s="95"/>
      <c r="X67" s="77"/>
      <c r="Y67" s="77"/>
      <c r="Z67" s="77"/>
      <c r="AA67" s="98"/>
      <c r="AB67" s="77"/>
      <c r="AC67" s="77"/>
      <c r="AD67" s="77"/>
      <c r="AE67" s="77"/>
      <c r="AF67" s="77"/>
      <c r="BD67" s="106"/>
      <c r="BE67" s="106"/>
      <c r="BF67" s="106"/>
      <c r="BG67" s="106"/>
      <c r="BH67" s="106"/>
      <c r="BI67" s="106"/>
      <c r="BJ67" s="106"/>
      <c r="BO67" s="106"/>
      <c r="BP67" s="106"/>
      <c r="BQ67" s="106"/>
    </row>
    <row r="68" s="76" customFormat="1" ht="18.75" customHeight="1" spans="1:69">
      <c r="A68" s="83"/>
      <c r="B68" s="84" t="s">
        <v>167</v>
      </c>
      <c r="C68" s="84"/>
      <c r="D68" s="84"/>
      <c r="E68" s="87" t="s">
        <v>110</v>
      </c>
      <c r="F68" s="84" t="s">
        <v>168</v>
      </c>
      <c r="G68" s="84"/>
      <c r="H68" s="84"/>
      <c r="I68" s="84"/>
      <c r="U68" s="95"/>
      <c r="X68" s="77"/>
      <c r="Y68" s="77"/>
      <c r="Z68" s="77"/>
      <c r="AA68" s="98"/>
      <c r="AB68" s="77"/>
      <c r="AC68" s="77"/>
      <c r="AD68" s="77"/>
      <c r="AE68" s="77"/>
      <c r="AF68" s="77"/>
      <c r="BD68" s="106"/>
      <c r="BE68" s="106"/>
      <c r="BF68" s="106"/>
      <c r="BG68" s="106"/>
      <c r="BH68" s="106"/>
      <c r="BI68" s="106"/>
      <c r="BJ68" s="106"/>
      <c r="BO68" s="106"/>
      <c r="BP68" s="106"/>
      <c r="BQ68" s="106"/>
    </row>
    <row r="69" s="76" customFormat="1" ht="18.75" customHeight="1" spans="1:69">
      <c r="A69" s="83"/>
      <c r="B69" s="84"/>
      <c r="C69" s="84"/>
      <c r="D69" s="84"/>
      <c r="E69" s="87"/>
      <c r="F69" s="84"/>
      <c r="G69" s="84"/>
      <c r="H69" s="84"/>
      <c r="I69" s="84"/>
      <c r="J69" s="92"/>
      <c r="U69" s="95"/>
      <c r="X69" s="77"/>
      <c r="Y69" s="77"/>
      <c r="Z69" s="77"/>
      <c r="AA69" s="98"/>
      <c r="AB69" s="77"/>
      <c r="AC69" s="77"/>
      <c r="AD69" s="77"/>
      <c r="AE69" s="77"/>
      <c r="AF69" s="77"/>
      <c r="BD69" s="106"/>
      <c r="BE69" s="106"/>
      <c r="BF69" s="106"/>
      <c r="BG69" s="106"/>
      <c r="BH69" s="106"/>
      <c r="BI69" s="106"/>
      <c r="BJ69" s="106"/>
      <c r="BO69" s="106"/>
      <c r="BP69" s="106"/>
      <c r="BQ69" s="106"/>
    </row>
    <row r="70" s="76" customFormat="1" ht="18.75" customHeight="1" spans="1:69">
      <c r="A70" s="83"/>
      <c r="B70" s="84" t="s">
        <v>169</v>
      </c>
      <c r="C70" s="84"/>
      <c r="D70" s="84"/>
      <c r="E70" s="87" t="s">
        <v>110</v>
      </c>
      <c r="F70" s="84" t="s">
        <v>170</v>
      </c>
      <c r="G70" s="84"/>
      <c r="H70" s="84"/>
      <c r="I70" s="84"/>
      <c r="U70" s="95"/>
      <c r="X70" s="77"/>
      <c r="Y70" s="77"/>
      <c r="Z70" s="77"/>
      <c r="AA70" s="98"/>
      <c r="AB70" s="77"/>
      <c r="AC70" s="77"/>
      <c r="AD70" s="77"/>
      <c r="AE70" s="77"/>
      <c r="AF70" s="77"/>
      <c r="BD70" s="106"/>
      <c r="BE70" s="106"/>
      <c r="BF70" s="106"/>
      <c r="BG70" s="106"/>
      <c r="BH70" s="106"/>
      <c r="BI70" s="106"/>
      <c r="BJ70" s="106"/>
      <c r="BO70" s="106"/>
      <c r="BP70" s="106"/>
      <c r="BQ70" s="106"/>
    </row>
    <row r="71" s="76" customFormat="1" ht="18.75" customHeight="1" spans="1:69">
      <c r="A71" s="83"/>
      <c r="B71" s="84"/>
      <c r="C71" s="84"/>
      <c r="D71" s="84"/>
      <c r="E71" s="87"/>
      <c r="F71" s="84"/>
      <c r="G71" s="84"/>
      <c r="H71" s="84"/>
      <c r="I71" s="84"/>
      <c r="J71" s="92"/>
      <c r="U71" s="95"/>
      <c r="X71" s="77"/>
      <c r="Y71" s="77"/>
      <c r="Z71" s="77"/>
      <c r="AA71" s="98"/>
      <c r="AB71" s="77"/>
      <c r="AC71" s="77"/>
      <c r="AD71" s="77"/>
      <c r="AE71" s="77"/>
      <c r="AF71" s="77"/>
      <c r="BD71" s="106"/>
      <c r="BE71" s="106"/>
      <c r="BF71" s="106"/>
      <c r="BG71" s="106"/>
      <c r="BH71" s="106"/>
      <c r="BI71" s="106"/>
      <c r="BJ71" s="106"/>
      <c r="BO71" s="106"/>
      <c r="BP71" s="106"/>
      <c r="BQ71" s="106"/>
    </row>
    <row r="72" s="76" customFormat="1" ht="18.75" customHeight="1" spans="1:69">
      <c r="A72" s="83"/>
      <c r="B72" s="84" t="s">
        <v>171</v>
      </c>
      <c r="C72" s="84"/>
      <c r="D72" s="84"/>
      <c r="E72" s="87" t="s">
        <v>110</v>
      </c>
      <c r="F72" s="84" t="s">
        <v>172</v>
      </c>
      <c r="G72" s="84"/>
      <c r="H72" s="84"/>
      <c r="I72" s="84"/>
      <c r="U72" s="95"/>
      <c r="X72" s="77"/>
      <c r="Y72" s="77"/>
      <c r="Z72" s="77"/>
      <c r="AA72" s="98"/>
      <c r="AB72" s="77"/>
      <c r="AC72" s="77"/>
      <c r="AD72" s="77"/>
      <c r="AE72" s="77"/>
      <c r="AF72" s="77"/>
      <c r="BD72" s="106"/>
      <c r="BE72" s="106"/>
      <c r="BF72" s="106"/>
      <c r="BG72" s="106"/>
      <c r="BH72" s="106"/>
      <c r="BI72" s="106"/>
      <c r="BJ72" s="106"/>
      <c r="BO72" s="106"/>
      <c r="BP72" s="106"/>
      <c r="BQ72" s="106"/>
    </row>
    <row r="73" s="76" customFormat="1" ht="18.75" customHeight="1" spans="1:69">
      <c r="A73" s="83"/>
      <c r="B73" s="84"/>
      <c r="C73" s="84"/>
      <c r="D73" s="84"/>
      <c r="E73" s="87"/>
      <c r="F73" s="84"/>
      <c r="G73" s="84"/>
      <c r="H73" s="84"/>
      <c r="I73" s="84"/>
      <c r="J73" s="92"/>
      <c r="U73" s="95"/>
      <c r="X73" s="77"/>
      <c r="Y73" s="77"/>
      <c r="Z73" s="77"/>
      <c r="AA73" s="98"/>
      <c r="AB73" s="77"/>
      <c r="AC73" s="77"/>
      <c r="AD73" s="77"/>
      <c r="AE73" s="77"/>
      <c r="AF73" s="77"/>
      <c r="BD73" s="106"/>
      <c r="BE73" s="106"/>
      <c r="BF73" s="106"/>
      <c r="BG73" s="106"/>
      <c r="BH73" s="106"/>
      <c r="BI73" s="106"/>
      <c r="BJ73" s="106"/>
      <c r="BO73" s="106"/>
      <c r="BP73" s="106"/>
      <c r="BQ73" s="106"/>
    </row>
    <row r="74" s="76" customFormat="1" ht="18.75" customHeight="1" spans="1:69">
      <c r="A74" s="83"/>
      <c r="B74" s="84" t="s">
        <v>173</v>
      </c>
      <c r="C74" s="84"/>
      <c r="D74" s="84"/>
      <c r="E74" s="87" t="s">
        <v>110</v>
      </c>
      <c r="F74" s="84" t="s">
        <v>174</v>
      </c>
      <c r="G74" s="84"/>
      <c r="H74" s="84"/>
      <c r="I74" s="84"/>
      <c r="U74" s="95"/>
      <c r="X74" s="77"/>
      <c r="Y74" s="77"/>
      <c r="Z74" s="77"/>
      <c r="AA74" s="98"/>
      <c r="AB74" s="77"/>
      <c r="AC74" s="77"/>
      <c r="AD74" s="77"/>
      <c r="AE74" s="77"/>
      <c r="AF74" s="77"/>
      <c r="BD74" s="106"/>
      <c r="BE74" s="106"/>
      <c r="BF74" s="106"/>
      <c r="BG74" s="106"/>
      <c r="BH74" s="106"/>
      <c r="BI74" s="106"/>
      <c r="BJ74" s="106"/>
      <c r="BO74" s="106"/>
      <c r="BP74" s="106"/>
      <c r="BQ74" s="106"/>
    </row>
    <row r="75" s="76" customFormat="1" ht="18.75" customHeight="1" spans="1:69">
      <c r="A75" s="83"/>
      <c r="B75" s="84"/>
      <c r="C75" s="84"/>
      <c r="D75" s="84"/>
      <c r="E75" s="87"/>
      <c r="F75" s="84"/>
      <c r="G75" s="84"/>
      <c r="H75" s="84"/>
      <c r="I75" s="84"/>
      <c r="J75" s="92"/>
      <c r="U75" s="95"/>
      <c r="X75" s="77"/>
      <c r="Y75" s="77"/>
      <c r="Z75" s="77"/>
      <c r="AA75" s="98"/>
      <c r="AB75" s="77"/>
      <c r="AC75" s="77"/>
      <c r="AD75" s="77"/>
      <c r="AE75" s="77"/>
      <c r="AF75" s="77"/>
      <c r="BD75" s="106"/>
      <c r="BE75" s="106"/>
      <c r="BF75" s="106"/>
      <c r="BG75" s="106"/>
      <c r="BH75" s="106"/>
      <c r="BI75" s="106"/>
      <c r="BJ75" s="106"/>
      <c r="BO75" s="106"/>
      <c r="BP75" s="106"/>
      <c r="BQ75" s="106"/>
    </row>
    <row r="76" s="76" customFormat="1" ht="18.75" customHeight="1" spans="1:69">
      <c r="A76" s="83"/>
      <c r="B76" s="84" t="s">
        <v>175</v>
      </c>
      <c r="C76" s="84"/>
      <c r="D76" s="84"/>
      <c r="E76" s="87" t="s">
        <v>110</v>
      </c>
      <c r="F76" s="84" t="s">
        <v>176</v>
      </c>
      <c r="G76" s="84"/>
      <c r="H76" s="84"/>
      <c r="I76" s="84"/>
      <c r="U76" s="95"/>
      <c r="X76" s="77"/>
      <c r="Y76" s="77"/>
      <c r="Z76" s="77"/>
      <c r="AA76" s="98"/>
      <c r="AB76" s="77"/>
      <c r="AC76" s="77"/>
      <c r="AD76" s="77"/>
      <c r="AE76" s="77"/>
      <c r="AF76" s="77"/>
      <c r="BD76" s="106"/>
      <c r="BE76" s="106"/>
      <c r="BF76" s="106"/>
      <c r="BG76" s="106"/>
      <c r="BH76" s="106"/>
      <c r="BI76" s="106"/>
      <c r="BJ76" s="106"/>
      <c r="BO76" s="106"/>
      <c r="BP76" s="106"/>
      <c r="BQ76" s="106"/>
    </row>
    <row r="77" s="76" customFormat="1" ht="18.75" customHeight="1" spans="1:69">
      <c r="A77" s="83"/>
      <c r="B77" s="84"/>
      <c r="C77" s="84"/>
      <c r="D77" s="84"/>
      <c r="E77" s="87"/>
      <c r="F77" s="84"/>
      <c r="G77" s="84"/>
      <c r="H77" s="84"/>
      <c r="I77" s="84"/>
      <c r="J77" s="92"/>
      <c r="U77" s="95"/>
      <c r="X77" s="77"/>
      <c r="Y77" s="77"/>
      <c r="Z77" s="77"/>
      <c r="AA77" s="98"/>
      <c r="AB77" s="77"/>
      <c r="AC77" s="77"/>
      <c r="AD77" s="77"/>
      <c r="AE77" s="77"/>
      <c r="AF77" s="77"/>
      <c r="BD77" s="106"/>
      <c r="BE77" s="106"/>
      <c r="BF77" s="106"/>
      <c r="BG77" s="106"/>
      <c r="BH77" s="106"/>
      <c r="BI77" s="106"/>
      <c r="BJ77" s="106"/>
      <c r="BO77" s="106"/>
      <c r="BP77" s="106"/>
      <c r="BQ77" s="106"/>
    </row>
    <row r="78" s="76" customFormat="1" ht="18.75" customHeight="1" spans="1:69">
      <c r="A78" s="83"/>
      <c r="B78" s="84" t="s">
        <v>177</v>
      </c>
      <c r="C78" s="84"/>
      <c r="D78" s="84"/>
      <c r="E78" s="87" t="s">
        <v>110</v>
      </c>
      <c r="F78" s="84" t="s">
        <v>178</v>
      </c>
      <c r="G78" s="84"/>
      <c r="H78" s="84"/>
      <c r="I78" s="84"/>
      <c r="U78" s="95"/>
      <c r="X78" s="77"/>
      <c r="Y78" s="77"/>
      <c r="Z78" s="77"/>
      <c r="AA78" s="98"/>
      <c r="AB78" s="77"/>
      <c r="AC78" s="77"/>
      <c r="AD78" s="77"/>
      <c r="AE78" s="77"/>
      <c r="AF78" s="77"/>
      <c r="BD78" s="106"/>
      <c r="BE78" s="106"/>
      <c r="BF78" s="106"/>
      <c r="BG78" s="106"/>
      <c r="BH78" s="106"/>
      <c r="BI78" s="106"/>
      <c r="BJ78" s="106"/>
      <c r="BO78" s="106"/>
      <c r="BP78" s="106"/>
      <c r="BQ78" s="106"/>
    </row>
    <row r="79" s="76" customFormat="1" ht="18.75" customHeight="1" spans="1:69">
      <c r="A79" s="83"/>
      <c r="B79" s="84"/>
      <c r="C79" s="84"/>
      <c r="D79" s="84"/>
      <c r="E79" s="87"/>
      <c r="F79" s="84"/>
      <c r="G79" s="84"/>
      <c r="H79" s="84"/>
      <c r="I79" s="84"/>
      <c r="J79" s="92"/>
      <c r="U79" s="95"/>
      <c r="X79" s="77"/>
      <c r="Y79" s="77"/>
      <c r="Z79" s="77"/>
      <c r="AA79" s="98"/>
      <c r="AB79" s="77"/>
      <c r="AC79" s="77"/>
      <c r="AD79" s="77"/>
      <c r="AE79" s="77"/>
      <c r="AF79" s="77"/>
      <c r="BD79" s="106"/>
      <c r="BE79" s="106"/>
      <c r="BF79" s="106"/>
      <c r="BG79" s="106"/>
      <c r="BH79" s="106"/>
      <c r="BI79" s="106"/>
      <c r="BJ79" s="106"/>
      <c r="BO79" s="106"/>
      <c r="BP79" s="106"/>
      <c r="BQ79" s="106"/>
    </row>
    <row r="80" s="76" customFormat="1" ht="18.75" customHeight="1" spans="1:69">
      <c r="A80" s="83"/>
      <c r="B80" s="84" t="s">
        <v>179</v>
      </c>
      <c r="C80" s="84"/>
      <c r="D80" s="84"/>
      <c r="E80" s="87" t="s">
        <v>110</v>
      </c>
      <c r="F80" s="84" t="s">
        <v>180</v>
      </c>
      <c r="G80" s="84"/>
      <c r="H80" s="84"/>
      <c r="I80" s="84"/>
      <c r="U80" s="95"/>
      <c r="X80" s="77"/>
      <c r="Y80" s="77"/>
      <c r="Z80" s="77"/>
      <c r="AA80" s="98"/>
      <c r="AB80" s="77"/>
      <c r="AC80" s="77"/>
      <c r="AD80" s="77"/>
      <c r="AE80" s="77"/>
      <c r="AF80" s="77"/>
      <c r="BD80" s="106"/>
      <c r="BE80" s="106"/>
      <c r="BF80" s="106"/>
      <c r="BG80" s="106"/>
      <c r="BH80" s="106"/>
      <c r="BI80" s="106"/>
      <c r="BJ80" s="106"/>
      <c r="BO80" s="106"/>
      <c r="BP80" s="106"/>
      <c r="BQ80" s="106"/>
    </row>
    <row r="81" s="76" customFormat="1" ht="18.75" customHeight="1" spans="1:69">
      <c r="A81" s="83"/>
      <c r="B81" s="84"/>
      <c r="C81" s="84"/>
      <c r="D81" s="84"/>
      <c r="E81" s="87"/>
      <c r="F81" s="84"/>
      <c r="G81" s="84"/>
      <c r="H81" s="84"/>
      <c r="I81" s="84"/>
      <c r="J81" s="92"/>
      <c r="U81" s="95"/>
      <c r="X81" s="77"/>
      <c r="Y81" s="77"/>
      <c r="Z81" s="77"/>
      <c r="AA81" s="98"/>
      <c r="AB81" s="77"/>
      <c r="AC81" s="77"/>
      <c r="AD81" s="77"/>
      <c r="AE81" s="77"/>
      <c r="AF81" s="77"/>
      <c r="BD81" s="106"/>
      <c r="BE81" s="106"/>
      <c r="BF81" s="106"/>
      <c r="BG81" s="106"/>
      <c r="BH81" s="106"/>
      <c r="BI81" s="106"/>
      <c r="BJ81" s="106"/>
      <c r="BO81" s="106"/>
      <c r="BP81" s="106"/>
      <c r="BQ81" s="106"/>
    </row>
    <row r="82" s="76" customFormat="1" ht="18.75" customHeight="1" spans="1:69">
      <c r="A82" s="83"/>
      <c r="B82" s="84" t="s">
        <v>181</v>
      </c>
      <c r="C82" s="84"/>
      <c r="D82" s="84"/>
      <c r="E82" s="87" t="s">
        <v>110</v>
      </c>
      <c r="F82" s="84" t="s">
        <v>182</v>
      </c>
      <c r="G82" s="84"/>
      <c r="H82" s="84"/>
      <c r="I82" s="84"/>
      <c r="U82" s="95"/>
      <c r="X82" s="77"/>
      <c r="Y82" s="77"/>
      <c r="Z82" s="77"/>
      <c r="AA82" s="98"/>
      <c r="AB82" s="77"/>
      <c r="AC82" s="77"/>
      <c r="AD82" s="77"/>
      <c r="AE82" s="77"/>
      <c r="AF82" s="77"/>
      <c r="BD82" s="106"/>
      <c r="BE82" s="106"/>
      <c r="BF82" s="106"/>
      <c r="BG82" s="106"/>
      <c r="BH82" s="106"/>
      <c r="BI82" s="106"/>
      <c r="BJ82" s="106"/>
      <c r="BO82" s="106"/>
      <c r="BP82" s="106"/>
      <c r="BQ82" s="106"/>
    </row>
    <row r="83" s="76" customFormat="1" ht="18.75" customHeight="1" spans="1:69">
      <c r="A83" s="83"/>
      <c r="B83" s="84"/>
      <c r="C83" s="84"/>
      <c r="D83" s="84"/>
      <c r="E83" s="87"/>
      <c r="F83" s="84"/>
      <c r="G83" s="84"/>
      <c r="H83" s="84"/>
      <c r="I83" s="84"/>
      <c r="J83" s="92"/>
      <c r="U83" s="95"/>
      <c r="X83" s="77"/>
      <c r="Y83" s="77"/>
      <c r="Z83" s="77"/>
      <c r="AA83" s="98"/>
      <c r="AB83" s="77"/>
      <c r="AC83" s="77"/>
      <c r="AD83" s="77"/>
      <c r="AE83" s="77"/>
      <c r="AF83" s="77"/>
      <c r="BD83" s="106"/>
      <c r="BE83" s="106"/>
      <c r="BF83" s="106"/>
      <c r="BG83" s="106"/>
      <c r="BH83" s="106"/>
      <c r="BI83" s="106"/>
      <c r="BJ83" s="106"/>
      <c r="BO83" s="106"/>
      <c r="BP83" s="106"/>
      <c r="BQ83" s="106"/>
    </row>
    <row r="84" s="76" customFormat="1" ht="18.75" customHeight="1" spans="1:69">
      <c r="A84" s="83"/>
      <c r="B84" s="84" t="s">
        <v>157</v>
      </c>
      <c r="C84" s="84"/>
      <c r="D84" s="84"/>
      <c r="E84" s="87" t="s">
        <v>110</v>
      </c>
      <c r="F84" s="84" t="s">
        <v>183</v>
      </c>
      <c r="G84" s="84"/>
      <c r="H84" s="84"/>
      <c r="I84" s="84"/>
      <c r="U84" s="95"/>
      <c r="X84" s="77"/>
      <c r="Y84" s="77"/>
      <c r="Z84" s="77"/>
      <c r="AA84" s="98"/>
      <c r="AB84" s="77"/>
      <c r="AC84" s="77"/>
      <c r="AD84" s="77"/>
      <c r="AE84" s="77"/>
      <c r="AF84" s="77"/>
      <c r="BD84" s="106"/>
      <c r="BE84" s="106"/>
      <c r="BF84" s="106"/>
      <c r="BG84" s="106"/>
      <c r="BH84" s="106"/>
      <c r="BI84" s="106"/>
      <c r="BJ84" s="106"/>
      <c r="BO84" s="106"/>
      <c r="BP84" s="106"/>
      <c r="BQ84" s="106"/>
    </row>
    <row r="85" s="76" customFormat="1" ht="18.75" customHeight="1" spans="1:69">
      <c r="A85" s="83"/>
      <c r="B85" s="84"/>
      <c r="C85" s="84"/>
      <c r="D85" s="84"/>
      <c r="E85" s="87"/>
      <c r="F85" s="84"/>
      <c r="G85" s="84"/>
      <c r="H85" s="84"/>
      <c r="I85" s="84"/>
      <c r="J85" s="92"/>
      <c r="U85" s="95"/>
      <c r="X85" s="77"/>
      <c r="Y85" s="77"/>
      <c r="Z85" s="77"/>
      <c r="AA85" s="98"/>
      <c r="AB85" s="77"/>
      <c r="AC85" s="77"/>
      <c r="AD85" s="77"/>
      <c r="AE85" s="77"/>
      <c r="AF85" s="77"/>
      <c r="BD85" s="106"/>
      <c r="BE85" s="106"/>
      <c r="BF85" s="106"/>
      <c r="BG85" s="106"/>
      <c r="BH85" s="106"/>
      <c r="BI85" s="106"/>
      <c r="BJ85" s="106"/>
      <c r="BO85" s="106"/>
      <c r="BP85" s="106"/>
      <c r="BQ85" s="106"/>
    </row>
    <row r="86" s="76" customFormat="1" ht="18.75" customHeight="1" spans="1:69">
      <c r="A86" s="83"/>
      <c r="B86" s="84" t="s">
        <v>184</v>
      </c>
      <c r="C86" s="84"/>
      <c r="D86" s="84"/>
      <c r="E86" s="87" t="s">
        <v>110</v>
      </c>
      <c r="F86" s="84" t="s">
        <v>185</v>
      </c>
      <c r="G86" s="84"/>
      <c r="H86" s="84"/>
      <c r="I86" s="84"/>
      <c r="U86" s="95"/>
      <c r="X86" s="77"/>
      <c r="Y86" s="77"/>
      <c r="Z86" s="77"/>
      <c r="AA86" s="98"/>
      <c r="AB86" s="77"/>
      <c r="AC86" s="77"/>
      <c r="AD86" s="77"/>
      <c r="AE86" s="77"/>
      <c r="AF86" s="77"/>
      <c r="BD86" s="106"/>
      <c r="BE86" s="106"/>
      <c r="BF86" s="106"/>
      <c r="BG86" s="106"/>
      <c r="BH86" s="106"/>
      <c r="BI86" s="106"/>
      <c r="BJ86" s="106"/>
      <c r="BO86" s="106"/>
      <c r="BP86" s="106"/>
      <c r="BQ86" s="106"/>
    </row>
    <row r="87" s="76" customFormat="1" ht="18.75" customHeight="1" spans="1:69">
      <c r="A87" s="83"/>
      <c r="B87" s="84"/>
      <c r="C87" s="84"/>
      <c r="D87" s="84"/>
      <c r="E87" s="87"/>
      <c r="F87" s="84"/>
      <c r="G87" s="84"/>
      <c r="H87" s="84"/>
      <c r="I87" s="84"/>
      <c r="J87" s="92"/>
      <c r="U87" s="95"/>
      <c r="X87" s="77"/>
      <c r="Y87" s="77"/>
      <c r="Z87" s="77"/>
      <c r="AA87" s="98"/>
      <c r="AB87" s="77"/>
      <c r="AC87" s="77"/>
      <c r="AD87" s="77"/>
      <c r="AE87" s="77"/>
      <c r="AF87" s="77"/>
      <c r="BD87" s="106"/>
      <c r="BE87" s="106"/>
      <c r="BF87" s="106"/>
      <c r="BG87" s="106"/>
      <c r="BH87" s="106"/>
      <c r="BI87" s="106"/>
      <c r="BJ87" s="106"/>
      <c r="BO87" s="106"/>
      <c r="BP87" s="106"/>
      <c r="BQ87" s="106"/>
    </row>
    <row r="88" s="76" customFormat="1" ht="18.75" customHeight="1" spans="1:69">
      <c r="A88" s="83"/>
      <c r="B88" s="84" t="s">
        <v>186</v>
      </c>
      <c r="C88" s="84"/>
      <c r="D88" s="84"/>
      <c r="E88" s="87" t="s">
        <v>110</v>
      </c>
      <c r="F88" s="84" t="s">
        <v>187</v>
      </c>
      <c r="G88" s="84"/>
      <c r="H88" s="84"/>
      <c r="I88" s="84"/>
      <c r="U88" s="95"/>
      <c r="X88" s="77"/>
      <c r="Y88" s="77"/>
      <c r="Z88" s="77"/>
      <c r="AA88" s="98"/>
      <c r="AB88" s="77"/>
      <c r="AC88" s="77"/>
      <c r="AD88" s="77"/>
      <c r="AE88" s="77"/>
      <c r="AF88" s="77"/>
      <c r="BD88" s="106"/>
      <c r="BE88" s="106"/>
      <c r="BF88" s="106"/>
      <c r="BG88" s="106"/>
      <c r="BH88" s="106"/>
      <c r="BI88" s="106"/>
      <c r="BJ88" s="106"/>
      <c r="BO88" s="106"/>
      <c r="BP88" s="106"/>
      <c r="BQ88" s="106"/>
    </row>
    <row r="89" s="76" customFormat="1" ht="18.75" customHeight="1" spans="1:69">
      <c r="A89" s="83"/>
      <c r="B89" s="84"/>
      <c r="C89" s="84"/>
      <c r="D89" s="84"/>
      <c r="E89" s="87"/>
      <c r="F89" s="84"/>
      <c r="G89" s="84"/>
      <c r="H89" s="84"/>
      <c r="I89" s="84"/>
      <c r="J89" s="92"/>
      <c r="U89" s="95"/>
      <c r="X89" s="77"/>
      <c r="Y89" s="77"/>
      <c r="Z89" s="77"/>
      <c r="AA89" s="98"/>
      <c r="AB89" s="77"/>
      <c r="AC89" s="77"/>
      <c r="AD89" s="77"/>
      <c r="AE89" s="77"/>
      <c r="AF89" s="77"/>
      <c r="BD89" s="106"/>
      <c r="BE89" s="106"/>
      <c r="BF89" s="106"/>
      <c r="BG89" s="106"/>
      <c r="BH89" s="106"/>
      <c r="BI89" s="106"/>
      <c r="BJ89" s="106"/>
      <c r="BO89" s="106"/>
      <c r="BP89" s="106"/>
      <c r="BQ89" s="106"/>
    </row>
    <row r="90" s="76" customFormat="1" ht="18.75" customHeight="1" spans="1:69">
      <c r="A90" s="83"/>
      <c r="B90" s="84" t="s">
        <v>188</v>
      </c>
      <c r="C90" s="84"/>
      <c r="D90" s="84"/>
      <c r="E90" s="87" t="s">
        <v>110</v>
      </c>
      <c r="F90" s="84" t="s">
        <v>189</v>
      </c>
      <c r="G90" s="84"/>
      <c r="H90" s="84"/>
      <c r="I90" s="84"/>
      <c r="U90" s="95"/>
      <c r="X90" s="77"/>
      <c r="Y90" s="77"/>
      <c r="Z90" s="77"/>
      <c r="AA90" s="98"/>
      <c r="AB90" s="77"/>
      <c r="AC90" s="77"/>
      <c r="AD90" s="77"/>
      <c r="AE90" s="77"/>
      <c r="AF90" s="77"/>
      <c r="BD90" s="106"/>
      <c r="BE90" s="106"/>
      <c r="BF90" s="106"/>
      <c r="BG90" s="106"/>
      <c r="BH90" s="106"/>
      <c r="BI90" s="106"/>
      <c r="BJ90" s="106"/>
      <c r="BO90" s="106"/>
      <c r="BP90" s="106"/>
      <c r="BQ90" s="106"/>
    </row>
    <row r="91" s="76" customFormat="1" ht="18.75" customHeight="1" spans="1:69">
      <c r="A91" s="83"/>
      <c r="B91" s="84"/>
      <c r="C91" s="84"/>
      <c r="D91" s="84"/>
      <c r="E91" s="87"/>
      <c r="F91" s="84"/>
      <c r="G91" s="84"/>
      <c r="H91" s="84"/>
      <c r="I91" s="84"/>
      <c r="J91" s="92"/>
      <c r="U91" s="95"/>
      <c r="X91" s="77"/>
      <c r="Y91" s="77"/>
      <c r="Z91" s="77"/>
      <c r="AA91" s="98"/>
      <c r="AB91" s="77"/>
      <c r="AC91" s="77"/>
      <c r="AD91" s="77"/>
      <c r="AE91" s="77"/>
      <c r="AF91" s="77"/>
      <c r="BD91" s="106"/>
      <c r="BE91" s="106"/>
      <c r="BF91" s="106"/>
      <c r="BG91" s="106"/>
      <c r="BH91" s="106"/>
      <c r="BI91" s="106"/>
      <c r="BJ91" s="106"/>
      <c r="BO91" s="106"/>
      <c r="BP91" s="106"/>
      <c r="BQ91" s="106"/>
    </row>
    <row r="92" s="76" customFormat="1" ht="18.75" customHeight="1" spans="1:69">
      <c r="A92" s="83"/>
      <c r="B92" s="84" t="s">
        <v>190</v>
      </c>
      <c r="C92" s="84"/>
      <c r="D92" s="84"/>
      <c r="E92" s="87" t="s">
        <v>110</v>
      </c>
      <c r="F92" s="84" t="s">
        <v>191</v>
      </c>
      <c r="G92" s="84"/>
      <c r="H92" s="84"/>
      <c r="I92" s="84"/>
      <c r="U92" s="95"/>
      <c r="X92" s="77"/>
      <c r="Y92" s="77"/>
      <c r="Z92" s="77"/>
      <c r="AA92" s="98"/>
      <c r="AB92" s="77"/>
      <c r="AC92" s="77"/>
      <c r="AD92" s="77"/>
      <c r="AE92" s="77"/>
      <c r="AF92" s="77"/>
      <c r="BD92" s="106"/>
      <c r="BE92" s="106"/>
      <c r="BF92" s="106"/>
      <c r="BG92" s="106"/>
      <c r="BH92" s="106"/>
      <c r="BI92" s="106"/>
      <c r="BJ92" s="106"/>
      <c r="BO92" s="106"/>
      <c r="BP92" s="106"/>
      <c r="BQ92" s="106"/>
    </row>
    <row r="93" s="76" customFormat="1" ht="18.75" customHeight="1" spans="1:69">
      <c r="A93" s="83"/>
      <c r="B93" s="84"/>
      <c r="C93" s="84"/>
      <c r="D93" s="84"/>
      <c r="E93" s="87"/>
      <c r="F93" s="84"/>
      <c r="G93" s="84"/>
      <c r="H93" s="84"/>
      <c r="I93" s="84"/>
      <c r="J93" s="92"/>
      <c r="U93" s="95"/>
      <c r="X93" s="77"/>
      <c r="Y93" s="77"/>
      <c r="Z93" s="77"/>
      <c r="AA93" s="98"/>
      <c r="AB93" s="77"/>
      <c r="AC93" s="77"/>
      <c r="AD93" s="77"/>
      <c r="AE93" s="77"/>
      <c r="AF93" s="77"/>
      <c r="BD93" s="106"/>
      <c r="BE93" s="106"/>
      <c r="BF93" s="106"/>
      <c r="BG93" s="106"/>
      <c r="BH93" s="106"/>
      <c r="BI93" s="106"/>
      <c r="BJ93" s="106"/>
      <c r="BO93" s="106"/>
      <c r="BP93" s="106"/>
      <c r="BQ93" s="106"/>
    </row>
    <row r="94" s="76" customFormat="1" ht="18.75" customHeight="1" spans="1:69">
      <c r="A94" s="83"/>
      <c r="B94" s="84" t="s">
        <v>169</v>
      </c>
      <c r="C94" s="84"/>
      <c r="D94" s="84"/>
      <c r="E94" s="87" t="s">
        <v>110</v>
      </c>
      <c r="F94" s="84" t="s">
        <v>192</v>
      </c>
      <c r="G94" s="84"/>
      <c r="H94" s="84"/>
      <c r="I94" s="84"/>
      <c r="U94" s="95"/>
      <c r="X94" s="77"/>
      <c r="Y94" s="77"/>
      <c r="Z94" s="77"/>
      <c r="AA94" s="98"/>
      <c r="AB94" s="77"/>
      <c r="AC94" s="77"/>
      <c r="AD94" s="77"/>
      <c r="AE94" s="77"/>
      <c r="AF94" s="77"/>
      <c r="BD94" s="106"/>
      <c r="BE94" s="106"/>
      <c r="BF94" s="106"/>
      <c r="BG94" s="106"/>
      <c r="BH94" s="106"/>
      <c r="BI94" s="106"/>
      <c r="BJ94" s="106"/>
      <c r="BO94" s="106"/>
      <c r="BP94" s="106"/>
      <c r="BQ94" s="106"/>
    </row>
    <row r="95" s="76" customFormat="1" ht="18.75" customHeight="1" spans="1:69">
      <c r="A95" s="83"/>
      <c r="B95" s="84"/>
      <c r="C95" s="84"/>
      <c r="D95" s="84"/>
      <c r="E95" s="87"/>
      <c r="F95" s="84"/>
      <c r="G95" s="84"/>
      <c r="H95" s="84"/>
      <c r="I95" s="84"/>
      <c r="J95" s="92"/>
      <c r="U95" s="95"/>
      <c r="X95" s="77"/>
      <c r="Y95" s="77"/>
      <c r="Z95" s="77"/>
      <c r="AA95" s="98"/>
      <c r="AB95" s="77"/>
      <c r="AC95" s="77"/>
      <c r="AD95" s="77"/>
      <c r="AE95" s="77"/>
      <c r="AF95" s="77"/>
      <c r="BD95" s="106"/>
      <c r="BE95" s="106"/>
      <c r="BF95" s="106"/>
      <c r="BG95" s="106"/>
      <c r="BH95" s="106"/>
      <c r="BI95" s="106"/>
      <c r="BJ95" s="106"/>
      <c r="BO95" s="106"/>
      <c r="BP95" s="106"/>
      <c r="BQ95" s="106"/>
    </row>
    <row r="96" s="76" customFormat="1" ht="18.75" customHeight="1" spans="1:69">
      <c r="A96" s="83"/>
      <c r="B96" s="84" t="s">
        <v>193</v>
      </c>
      <c r="C96" s="84"/>
      <c r="D96" s="84"/>
      <c r="E96" s="87" t="s">
        <v>110</v>
      </c>
      <c r="F96" s="84" t="s">
        <v>194</v>
      </c>
      <c r="G96" s="84"/>
      <c r="H96" s="84"/>
      <c r="I96" s="84"/>
      <c r="U96" s="95"/>
      <c r="X96" s="77"/>
      <c r="Y96" s="77"/>
      <c r="Z96" s="77"/>
      <c r="AA96" s="98"/>
      <c r="AB96" s="77"/>
      <c r="AC96" s="77"/>
      <c r="AD96" s="77"/>
      <c r="AE96" s="77"/>
      <c r="AF96" s="77"/>
      <c r="BD96" s="106"/>
      <c r="BE96" s="106"/>
      <c r="BF96" s="106"/>
      <c r="BG96" s="106"/>
      <c r="BH96" s="106"/>
      <c r="BI96" s="106"/>
      <c r="BJ96" s="106"/>
      <c r="BO96" s="106"/>
      <c r="BP96" s="106"/>
      <c r="BQ96" s="106"/>
    </row>
    <row r="97" s="76" customFormat="1" ht="18.75" customHeight="1" spans="1:69">
      <c r="A97" s="83"/>
      <c r="B97" s="84"/>
      <c r="C97" s="84"/>
      <c r="D97" s="84"/>
      <c r="E97" s="87"/>
      <c r="F97" s="84"/>
      <c r="G97" s="84"/>
      <c r="H97" s="84"/>
      <c r="I97" s="84"/>
      <c r="J97" s="92"/>
      <c r="U97" s="95"/>
      <c r="X97" s="77"/>
      <c r="Y97" s="77"/>
      <c r="Z97" s="77"/>
      <c r="AA97" s="98"/>
      <c r="AB97" s="77"/>
      <c r="AC97" s="77"/>
      <c r="AD97" s="77"/>
      <c r="AE97" s="77"/>
      <c r="AF97" s="77"/>
      <c r="BD97" s="106"/>
      <c r="BE97" s="106"/>
      <c r="BF97" s="106"/>
      <c r="BG97" s="106"/>
      <c r="BH97" s="106"/>
      <c r="BI97" s="106"/>
      <c r="BJ97" s="106"/>
      <c r="BO97" s="106"/>
      <c r="BP97" s="106"/>
      <c r="BQ97" s="106"/>
    </row>
    <row r="98" s="76" customFormat="1" ht="18.75" customHeight="1" spans="1:69">
      <c r="A98" s="83"/>
      <c r="B98" s="84" t="s">
        <v>195</v>
      </c>
      <c r="C98" s="84"/>
      <c r="D98" s="84"/>
      <c r="E98" s="87" t="s">
        <v>110</v>
      </c>
      <c r="F98" s="84" t="s">
        <v>196</v>
      </c>
      <c r="G98" s="84"/>
      <c r="H98" s="84"/>
      <c r="I98" s="84"/>
      <c r="U98" s="95"/>
      <c r="X98" s="77"/>
      <c r="Y98" s="77"/>
      <c r="Z98" s="77"/>
      <c r="AA98" s="98"/>
      <c r="AB98" s="77"/>
      <c r="AC98" s="77"/>
      <c r="AD98" s="77"/>
      <c r="AE98" s="77"/>
      <c r="AF98" s="77"/>
      <c r="BD98" s="106"/>
      <c r="BE98" s="106"/>
      <c r="BF98" s="106"/>
      <c r="BG98" s="106"/>
      <c r="BH98" s="106"/>
      <c r="BI98" s="106"/>
      <c r="BJ98" s="106"/>
      <c r="BO98" s="106"/>
      <c r="BP98" s="106"/>
      <c r="BQ98" s="106"/>
    </row>
    <row r="99" s="76" customFormat="1" ht="18.75" customHeight="1" spans="1:69">
      <c r="A99" s="83"/>
      <c r="B99" s="84"/>
      <c r="C99" s="84"/>
      <c r="D99" s="84"/>
      <c r="E99" s="87"/>
      <c r="F99" s="84"/>
      <c r="G99" s="84"/>
      <c r="H99" s="84"/>
      <c r="I99" s="84"/>
      <c r="J99" s="92"/>
      <c r="U99" s="95"/>
      <c r="X99" s="77"/>
      <c r="Y99" s="77"/>
      <c r="Z99" s="77"/>
      <c r="AA99" s="98"/>
      <c r="AB99" s="77"/>
      <c r="AC99" s="77"/>
      <c r="AD99" s="77"/>
      <c r="AE99" s="77"/>
      <c r="AF99" s="77"/>
      <c r="BD99" s="106"/>
      <c r="BE99" s="106"/>
      <c r="BF99" s="106"/>
      <c r="BG99" s="106"/>
      <c r="BH99" s="106"/>
      <c r="BI99" s="106"/>
      <c r="BJ99" s="106"/>
      <c r="BO99" s="106"/>
      <c r="BP99" s="106"/>
      <c r="BQ99" s="106"/>
    </row>
    <row r="100" s="76" customFormat="1" ht="18.75" customHeight="1" spans="1:69">
      <c r="A100" s="83"/>
      <c r="B100" s="84" t="s">
        <v>197</v>
      </c>
      <c r="C100" s="84"/>
      <c r="D100" s="84"/>
      <c r="E100" s="87" t="s">
        <v>110</v>
      </c>
      <c r="F100" s="84" t="s">
        <v>198</v>
      </c>
      <c r="G100" s="84"/>
      <c r="H100" s="84"/>
      <c r="I100" s="84"/>
      <c r="U100" s="95"/>
      <c r="X100" s="77"/>
      <c r="Y100" s="77"/>
      <c r="Z100" s="77"/>
      <c r="AA100" s="98"/>
      <c r="AB100" s="77"/>
      <c r="AC100" s="77"/>
      <c r="AD100" s="77"/>
      <c r="AE100" s="77"/>
      <c r="AF100" s="77"/>
      <c r="BD100" s="106"/>
      <c r="BE100" s="106"/>
      <c r="BF100" s="106"/>
      <c r="BG100" s="106"/>
      <c r="BH100" s="106"/>
      <c r="BI100" s="106"/>
      <c r="BJ100" s="106"/>
      <c r="BO100" s="106"/>
      <c r="BP100" s="106"/>
      <c r="BQ100" s="106"/>
    </row>
    <row r="101" s="76" customFormat="1" ht="18.75" customHeight="1" spans="1:69">
      <c r="A101" s="83"/>
      <c r="B101" s="84"/>
      <c r="C101" s="84"/>
      <c r="D101" s="84"/>
      <c r="E101" s="87"/>
      <c r="F101" s="84"/>
      <c r="G101" s="84"/>
      <c r="H101" s="84"/>
      <c r="I101" s="84"/>
      <c r="J101" s="92"/>
      <c r="U101" s="95"/>
      <c r="X101" s="77"/>
      <c r="Y101" s="77"/>
      <c r="Z101" s="77"/>
      <c r="AA101" s="98"/>
      <c r="AB101" s="77"/>
      <c r="AC101" s="77"/>
      <c r="AD101" s="77"/>
      <c r="AE101" s="77"/>
      <c r="AF101" s="77"/>
      <c r="BD101" s="106"/>
      <c r="BE101" s="106"/>
      <c r="BF101" s="106"/>
      <c r="BG101" s="106"/>
      <c r="BH101" s="106"/>
      <c r="BI101" s="106"/>
      <c r="BJ101" s="106"/>
      <c r="BO101" s="106"/>
      <c r="BP101" s="106"/>
      <c r="BQ101" s="106"/>
    </row>
    <row r="102" s="76" customFormat="1" ht="18.75" customHeight="1" spans="1:69">
      <c r="A102" s="83"/>
      <c r="B102" s="84" t="s">
        <v>199</v>
      </c>
      <c r="C102" s="84"/>
      <c r="D102" s="84"/>
      <c r="E102" s="87" t="s">
        <v>110</v>
      </c>
      <c r="F102" s="84" t="s">
        <v>200</v>
      </c>
      <c r="G102" s="84"/>
      <c r="H102" s="84"/>
      <c r="I102" s="84"/>
      <c r="U102" s="95"/>
      <c r="X102" s="77"/>
      <c r="Y102" s="77"/>
      <c r="Z102" s="77"/>
      <c r="AA102" s="98"/>
      <c r="AB102" s="77"/>
      <c r="AC102" s="77"/>
      <c r="AD102" s="77"/>
      <c r="AE102" s="77"/>
      <c r="AF102" s="77"/>
      <c r="BD102" s="106"/>
      <c r="BE102" s="106"/>
      <c r="BF102" s="106"/>
      <c r="BG102" s="106"/>
      <c r="BH102" s="106"/>
      <c r="BI102" s="106"/>
      <c r="BJ102" s="106"/>
      <c r="BO102" s="106"/>
      <c r="BP102" s="106"/>
      <c r="BQ102" s="106"/>
    </row>
    <row r="103" s="76" customFormat="1" ht="18.75" customHeight="1" spans="1:69">
      <c r="A103" s="83"/>
      <c r="B103" s="84"/>
      <c r="C103" s="84"/>
      <c r="D103" s="84"/>
      <c r="E103" s="87"/>
      <c r="F103" s="84"/>
      <c r="G103" s="84"/>
      <c r="H103" s="84"/>
      <c r="I103" s="84"/>
      <c r="J103" s="92"/>
      <c r="U103" s="95"/>
      <c r="X103" s="77"/>
      <c r="Y103" s="77"/>
      <c r="Z103" s="77"/>
      <c r="AA103" s="98"/>
      <c r="AB103" s="77"/>
      <c r="AC103" s="77"/>
      <c r="AD103" s="77"/>
      <c r="AE103" s="77"/>
      <c r="AF103" s="77"/>
      <c r="BD103" s="106"/>
      <c r="BE103" s="106"/>
      <c r="BF103" s="106"/>
      <c r="BG103" s="106"/>
      <c r="BH103" s="106"/>
      <c r="BI103" s="106"/>
      <c r="BJ103" s="106"/>
      <c r="BO103" s="106"/>
      <c r="BP103" s="106"/>
      <c r="BQ103" s="106"/>
    </row>
    <row r="104" s="76" customFormat="1" ht="18.75" customHeight="1" spans="1:69">
      <c r="A104" s="83"/>
      <c r="B104" s="84" t="s">
        <v>142</v>
      </c>
      <c r="C104" s="84"/>
      <c r="D104" s="84"/>
      <c r="E104" s="87" t="s">
        <v>110</v>
      </c>
      <c r="F104" s="84" t="s">
        <v>201</v>
      </c>
      <c r="G104" s="84"/>
      <c r="H104" s="84"/>
      <c r="I104" s="84"/>
      <c r="U104" s="95"/>
      <c r="X104" s="77"/>
      <c r="Y104" s="77"/>
      <c r="Z104" s="77"/>
      <c r="AA104" s="98"/>
      <c r="AB104" s="77"/>
      <c r="AC104" s="77"/>
      <c r="AD104" s="77"/>
      <c r="AE104" s="77"/>
      <c r="AF104" s="77"/>
      <c r="BD104" s="106"/>
      <c r="BE104" s="106"/>
      <c r="BF104" s="106"/>
      <c r="BG104" s="106"/>
      <c r="BH104" s="106"/>
      <c r="BI104" s="106"/>
      <c r="BJ104" s="106"/>
      <c r="BO104" s="106"/>
      <c r="BP104" s="106"/>
      <c r="BQ104" s="106"/>
    </row>
    <row r="105" s="76" customFormat="1" ht="18.75" customHeight="1" spans="1:69">
      <c r="A105" s="83"/>
      <c r="B105" s="84"/>
      <c r="C105" s="84"/>
      <c r="D105" s="84"/>
      <c r="E105" s="87"/>
      <c r="F105" s="84"/>
      <c r="G105" s="84"/>
      <c r="H105" s="84"/>
      <c r="I105" s="84"/>
      <c r="J105" s="92"/>
      <c r="U105" s="95"/>
      <c r="X105" s="77"/>
      <c r="Y105" s="77"/>
      <c r="Z105" s="77"/>
      <c r="AA105" s="98"/>
      <c r="AB105" s="77"/>
      <c r="AC105" s="77"/>
      <c r="AD105" s="77"/>
      <c r="AE105" s="77"/>
      <c r="AF105" s="77"/>
      <c r="BD105" s="106"/>
      <c r="BE105" s="106"/>
      <c r="BF105" s="106"/>
      <c r="BG105" s="106"/>
      <c r="BH105" s="106"/>
      <c r="BI105" s="106"/>
      <c r="BJ105" s="106"/>
      <c r="BO105" s="106"/>
      <c r="BP105" s="106"/>
      <c r="BQ105" s="106"/>
    </row>
    <row r="106" s="76" customFormat="1" ht="18.75" customHeight="1" spans="1:69">
      <c r="A106" s="83"/>
      <c r="B106" s="84" t="s">
        <v>202</v>
      </c>
      <c r="C106" s="84"/>
      <c r="D106" s="84"/>
      <c r="E106" s="87" t="s">
        <v>110</v>
      </c>
      <c r="F106" s="84" t="s">
        <v>203</v>
      </c>
      <c r="G106" s="84"/>
      <c r="H106" s="84"/>
      <c r="I106" s="84"/>
      <c r="U106" s="95"/>
      <c r="X106" s="77"/>
      <c r="Y106" s="77"/>
      <c r="Z106" s="77"/>
      <c r="AA106" s="98"/>
      <c r="AB106" s="77"/>
      <c r="AC106" s="77"/>
      <c r="AD106" s="77"/>
      <c r="AE106" s="77"/>
      <c r="AF106" s="77"/>
      <c r="BD106" s="106"/>
      <c r="BE106" s="106"/>
      <c r="BF106" s="106"/>
      <c r="BG106" s="106"/>
      <c r="BH106" s="106"/>
      <c r="BI106" s="106"/>
      <c r="BJ106" s="106"/>
      <c r="BO106" s="106"/>
      <c r="BP106" s="106"/>
      <c r="BQ106" s="106"/>
    </row>
    <row r="107" s="76" customFormat="1" ht="18.75" customHeight="1" spans="1:69">
      <c r="A107" s="83"/>
      <c r="B107" s="84"/>
      <c r="C107" s="84"/>
      <c r="D107" s="84"/>
      <c r="E107" s="87"/>
      <c r="F107" s="84"/>
      <c r="G107" s="84"/>
      <c r="H107" s="84"/>
      <c r="I107" s="84"/>
      <c r="J107" s="92"/>
      <c r="U107" s="95"/>
      <c r="X107" s="77"/>
      <c r="Y107" s="77"/>
      <c r="Z107" s="77"/>
      <c r="AA107" s="98"/>
      <c r="AB107" s="77"/>
      <c r="AC107" s="77"/>
      <c r="AD107" s="77"/>
      <c r="AE107" s="77"/>
      <c r="AF107" s="77"/>
      <c r="BD107" s="106"/>
      <c r="BE107" s="106"/>
      <c r="BF107" s="106"/>
      <c r="BG107" s="106"/>
      <c r="BH107" s="106"/>
      <c r="BI107" s="106"/>
      <c r="BJ107" s="106"/>
      <c r="BO107" s="106"/>
      <c r="BP107" s="106"/>
      <c r="BQ107" s="106"/>
    </row>
    <row r="108" s="76" customFormat="1" ht="18.75" customHeight="1" spans="1:69">
      <c r="A108" s="83"/>
      <c r="B108" s="84" t="s">
        <v>204</v>
      </c>
      <c r="C108" s="84"/>
      <c r="D108" s="84"/>
      <c r="E108" s="87" t="s">
        <v>110</v>
      </c>
      <c r="F108" s="84" t="s">
        <v>205</v>
      </c>
      <c r="G108" s="84"/>
      <c r="H108" s="84"/>
      <c r="I108" s="84"/>
      <c r="U108" s="95"/>
      <c r="X108" s="77"/>
      <c r="Y108" s="77"/>
      <c r="Z108" s="77"/>
      <c r="AA108" s="98"/>
      <c r="AB108" s="77"/>
      <c r="AC108" s="77"/>
      <c r="AD108" s="77"/>
      <c r="AE108" s="77"/>
      <c r="AF108" s="77"/>
      <c r="BD108" s="106"/>
      <c r="BE108" s="106"/>
      <c r="BF108" s="106"/>
      <c r="BG108" s="106"/>
      <c r="BH108" s="106"/>
      <c r="BI108" s="106"/>
      <c r="BJ108" s="106"/>
      <c r="BO108" s="106"/>
      <c r="BP108" s="106"/>
      <c r="BQ108" s="106"/>
    </row>
    <row r="109" s="76" customFormat="1" ht="18.75" customHeight="1" spans="1:69">
      <c r="A109" s="83"/>
      <c r="B109" s="84"/>
      <c r="C109" s="84"/>
      <c r="D109" s="84"/>
      <c r="E109" s="87"/>
      <c r="F109" s="84"/>
      <c r="G109" s="84"/>
      <c r="H109" s="84"/>
      <c r="I109" s="84"/>
      <c r="J109" s="92"/>
      <c r="U109" s="95"/>
      <c r="X109" s="77"/>
      <c r="Y109" s="77"/>
      <c r="Z109" s="77"/>
      <c r="AA109" s="98"/>
      <c r="AB109" s="77"/>
      <c r="AC109" s="77"/>
      <c r="AD109" s="77"/>
      <c r="AE109" s="77"/>
      <c r="AF109" s="77"/>
      <c r="BD109" s="106"/>
      <c r="BE109" s="106"/>
      <c r="BF109" s="106"/>
      <c r="BG109" s="106"/>
      <c r="BH109" s="106"/>
      <c r="BI109" s="106"/>
      <c r="BJ109" s="106"/>
      <c r="BO109" s="106"/>
      <c r="BP109" s="106"/>
      <c r="BQ109" s="106"/>
    </row>
    <row r="110" s="76" customFormat="1" ht="18.75" customHeight="1" spans="1:69">
      <c r="A110" s="83"/>
      <c r="B110" s="84" t="s">
        <v>181</v>
      </c>
      <c r="C110" s="84"/>
      <c r="D110" s="84"/>
      <c r="E110" s="87" t="s">
        <v>110</v>
      </c>
      <c r="F110" s="84" t="s">
        <v>206</v>
      </c>
      <c r="G110" s="84"/>
      <c r="H110" s="84"/>
      <c r="I110" s="84"/>
      <c r="U110" s="95"/>
      <c r="X110" s="77"/>
      <c r="Y110" s="77"/>
      <c r="Z110" s="77"/>
      <c r="AA110" s="98"/>
      <c r="AB110" s="77"/>
      <c r="AC110" s="77"/>
      <c r="AD110" s="77"/>
      <c r="AE110" s="77"/>
      <c r="AF110" s="77"/>
      <c r="BD110" s="106"/>
      <c r="BE110" s="106"/>
      <c r="BF110" s="106"/>
      <c r="BG110" s="106"/>
      <c r="BH110" s="106"/>
      <c r="BI110" s="106"/>
      <c r="BJ110" s="106"/>
      <c r="BO110" s="106"/>
      <c r="BP110" s="106"/>
      <c r="BQ110" s="106"/>
    </row>
    <row r="111" s="76" customFormat="1" ht="18.75" customHeight="1" spans="1:69">
      <c r="A111" s="83"/>
      <c r="B111" s="84"/>
      <c r="C111" s="84"/>
      <c r="D111" s="84"/>
      <c r="E111" s="87"/>
      <c r="F111" s="84"/>
      <c r="G111" s="84"/>
      <c r="H111" s="84"/>
      <c r="I111" s="84"/>
      <c r="J111" s="92"/>
      <c r="U111" s="95"/>
      <c r="X111" s="77"/>
      <c r="Y111" s="77"/>
      <c r="Z111" s="77"/>
      <c r="AA111" s="98"/>
      <c r="AB111" s="77"/>
      <c r="AC111" s="77"/>
      <c r="AD111" s="77"/>
      <c r="AE111" s="77"/>
      <c r="AF111" s="77"/>
      <c r="BD111" s="106"/>
      <c r="BE111" s="106"/>
      <c r="BF111" s="106"/>
      <c r="BG111" s="106"/>
      <c r="BH111" s="106"/>
      <c r="BI111" s="106"/>
      <c r="BJ111" s="106"/>
      <c r="BO111" s="106"/>
      <c r="BP111" s="106"/>
      <c r="BQ111" s="106"/>
    </row>
    <row r="112" s="76" customFormat="1" ht="18.75" customHeight="1" spans="1:69">
      <c r="A112" s="83"/>
      <c r="B112" s="84"/>
      <c r="C112" s="84"/>
      <c r="D112" s="84"/>
      <c r="E112" s="87"/>
      <c r="F112" s="84"/>
      <c r="G112" s="84"/>
      <c r="H112" s="84"/>
      <c r="I112" s="84"/>
      <c r="U112" s="95"/>
      <c r="X112" s="77"/>
      <c r="Y112" s="77"/>
      <c r="Z112" s="77"/>
      <c r="AA112" s="98"/>
      <c r="AB112" s="77"/>
      <c r="AC112" s="77"/>
      <c r="AD112" s="77"/>
      <c r="AE112" s="77"/>
      <c r="AF112" s="77"/>
      <c r="BD112" s="106"/>
      <c r="BE112" s="106"/>
      <c r="BF112" s="106"/>
      <c r="BG112" s="106"/>
      <c r="BH112" s="106"/>
      <c r="BI112" s="106"/>
      <c r="BJ112" s="106"/>
      <c r="BO112" s="106"/>
      <c r="BP112" s="106"/>
      <c r="BQ112" s="106"/>
    </row>
    <row r="113" s="76" customFormat="1" ht="18.75" customHeight="1" spans="1:69">
      <c r="A113" s="83"/>
      <c r="B113" s="84"/>
      <c r="C113" s="84"/>
      <c r="D113" s="84"/>
      <c r="E113" s="87"/>
      <c r="F113" s="84"/>
      <c r="G113" s="84"/>
      <c r="H113" s="84"/>
      <c r="I113" s="84"/>
      <c r="J113" s="92"/>
      <c r="U113" s="95"/>
      <c r="X113" s="77"/>
      <c r="Y113" s="77"/>
      <c r="Z113" s="77"/>
      <c r="AA113" s="98"/>
      <c r="AB113" s="77"/>
      <c r="AC113" s="77"/>
      <c r="AD113" s="77"/>
      <c r="AE113" s="77"/>
      <c r="AF113" s="77"/>
      <c r="BD113" s="106"/>
      <c r="BE113" s="106"/>
      <c r="BF113" s="106"/>
      <c r="BG113" s="106"/>
      <c r="BH113" s="106"/>
      <c r="BI113" s="106"/>
      <c r="BJ113" s="106"/>
      <c r="BO113" s="106"/>
      <c r="BP113" s="106"/>
      <c r="BQ113" s="106"/>
    </row>
    <row r="114" ht="9" customHeight="1" spans="1:27">
      <c r="A114" s="76"/>
      <c r="B114" s="76"/>
      <c r="C114" s="107"/>
      <c r="D114" s="108"/>
      <c r="E114" s="108"/>
      <c r="F114" s="112"/>
      <c r="G114" s="112"/>
      <c r="H114" s="113"/>
      <c r="AA114" s="99"/>
    </row>
    <row r="115" ht="9" customHeight="1" spans="1:8">
      <c r="A115" s="76"/>
      <c r="B115" s="76"/>
      <c r="C115" s="76"/>
      <c r="D115" s="76"/>
      <c r="E115" s="76"/>
      <c r="F115" s="76"/>
      <c r="G115" s="76"/>
      <c r="H115" s="76"/>
    </row>
    <row r="116" spans="1:27">
      <c r="A116" s="76"/>
      <c r="B116" s="109"/>
      <c r="C116" s="107"/>
      <c r="D116" s="108"/>
      <c r="E116" s="108"/>
      <c r="F116" s="112"/>
      <c r="G116" s="112"/>
      <c r="H116" s="113"/>
      <c r="AA116" s="99"/>
    </row>
    <row r="117" ht="9" customHeight="1" spans="1:27">
      <c r="A117" s="76"/>
      <c r="B117" s="76"/>
      <c r="C117" s="107"/>
      <c r="D117" s="108"/>
      <c r="E117" s="108"/>
      <c r="F117" s="112"/>
      <c r="G117" s="112"/>
      <c r="H117" s="113"/>
      <c r="AA117" s="99"/>
    </row>
    <row r="118" ht="9" customHeight="1" spans="1:8">
      <c r="A118" s="76"/>
      <c r="B118" s="76"/>
      <c r="C118" s="76"/>
      <c r="D118" s="76"/>
      <c r="E118" s="76"/>
      <c r="F118" s="76"/>
      <c r="G118" s="76"/>
      <c r="H118" s="76"/>
    </row>
    <row r="119" spans="1:27">
      <c r="A119" s="76"/>
      <c r="B119" s="109"/>
      <c r="C119" s="107"/>
      <c r="D119" s="108"/>
      <c r="E119" s="108"/>
      <c r="F119" s="112"/>
      <c r="G119" s="112"/>
      <c r="H119" s="113"/>
      <c r="AA119" s="99"/>
    </row>
    <row r="120" ht="9" customHeight="1" spans="1:27">
      <c r="A120" s="76"/>
      <c r="B120" s="109"/>
      <c r="C120" s="107"/>
      <c r="D120" s="108"/>
      <c r="E120" s="108"/>
      <c r="F120" s="112"/>
      <c r="G120" s="112"/>
      <c r="H120" s="113"/>
      <c r="AA120" s="99"/>
    </row>
    <row r="121" ht="9" customHeight="1" spans="1:8">
      <c r="A121" s="76"/>
      <c r="B121" s="76"/>
      <c r="C121" s="76"/>
      <c r="D121" s="76"/>
      <c r="E121" s="76"/>
      <c r="F121" s="76"/>
      <c r="G121" s="76"/>
      <c r="H121" s="76"/>
    </row>
    <row r="122" spans="1:27">
      <c r="A122" s="76"/>
      <c r="B122" s="109"/>
      <c r="C122" s="107"/>
      <c r="D122" s="108"/>
      <c r="E122" s="108"/>
      <c r="F122" s="112"/>
      <c r="G122" s="112"/>
      <c r="H122" s="113"/>
      <c r="AA122" s="99"/>
    </row>
    <row r="123" ht="21" customHeight="1" spans="1:8">
      <c r="A123" s="76"/>
      <c r="B123" s="76"/>
      <c r="C123" s="76"/>
      <c r="D123" s="76"/>
      <c r="E123" s="76"/>
      <c r="F123" s="76"/>
      <c r="G123" s="76"/>
      <c r="H123" s="76"/>
    </row>
    <row r="124" ht="18" spans="1:27">
      <c r="A124" s="76"/>
      <c r="B124" s="110"/>
      <c r="C124" s="110"/>
      <c r="D124" s="76"/>
      <c r="E124" s="76"/>
      <c r="F124" s="76"/>
      <c r="G124" s="76"/>
      <c r="H124" s="76"/>
      <c r="AA124" s="114"/>
    </row>
    <row r="125" ht="13.5" customHeight="1" spans="1:8">
      <c r="A125" s="76"/>
      <c r="B125" s="76"/>
      <c r="C125" s="76"/>
      <c r="D125" s="110"/>
      <c r="E125" s="110"/>
      <c r="F125" s="76"/>
      <c r="G125" s="76"/>
      <c r="H125" s="76"/>
    </row>
    <row r="126" spans="1:27">
      <c r="A126" s="76"/>
      <c r="B126" s="109"/>
      <c r="C126" s="107"/>
      <c r="D126" s="108"/>
      <c r="E126" s="108"/>
      <c r="F126" s="112"/>
      <c r="G126" s="112"/>
      <c r="H126" s="113"/>
      <c r="AA126" s="99"/>
    </row>
    <row r="127" ht="9" customHeight="1" spans="1:27">
      <c r="A127" s="76"/>
      <c r="B127" s="76"/>
      <c r="C127" s="107"/>
      <c r="D127" s="108"/>
      <c r="E127" s="108"/>
      <c r="F127" s="112"/>
      <c r="G127" s="112"/>
      <c r="H127" s="113"/>
      <c r="AA127" s="99"/>
    </row>
    <row r="128" ht="9" customHeight="1" spans="1:8">
      <c r="A128" s="76"/>
      <c r="B128" s="76"/>
      <c r="C128" s="76"/>
      <c r="D128" s="76"/>
      <c r="E128" s="76"/>
      <c r="F128" s="76"/>
      <c r="G128" s="76"/>
      <c r="H128" s="76"/>
    </row>
    <row r="129" spans="1:27">
      <c r="A129" s="76"/>
      <c r="B129" s="109"/>
      <c r="C129" s="107"/>
      <c r="D129" s="108"/>
      <c r="E129" s="108"/>
      <c r="F129" s="112"/>
      <c r="G129" s="112"/>
      <c r="H129" s="113"/>
      <c r="AA129" s="99"/>
    </row>
    <row r="130" ht="9" customHeight="1" spans="1:27">
      <c r="A130" s="76"/>
      <c r="B130" s="76"/>
      <c r="C130" s="107"/>
      <c r="D130" s="108"/>
      <c r="E130" s="108"/>
      <c r="F130" s="112"/>
      <c r="G130" s="112"/>
      <c r="H130" s="113"/>
      <c r="AA130" s="99"/>
    </row>
    <row r="131" ht="9" customHeight="1" spans="1:8">
      <c r="A131" s="76"/>
      <c r="B131" s="76"/>
      <c r="C131" s="76"/>
      <c r="D131" s="76"/>
      <c r="E131" s="76"/>
      <c r="F131" s="76"/>
      <c r="G131" s="76"/>
      <c r="H131" s="76"/>
    </row>
    <row r="132" spans="1:27">
      <c r="A132" s="76"/>
      <c r="B132" s="109"/>
      <c r="C132" s="107"/>
      <c r="D132" s="108"/>
      <c r="E132" s="108"/>
      <c r="F132" s="112"/>
      <c r="G132" s="112"/>
      <c r="H132" s="113"/>
      <c r="AA132" s="99"/>
    </row>
    <row r="133" ht="9" customHeight="1" spans="1:27">
      <c r="A133" s="76"/>
      <c r="B133" s="109"/>
      <c r="C133" s="107"/>
      <c r="D133" s="108"/>
      <c r="E133" s="108"/>
      <c r="F133" s="112"/>
      <c r="G133" s="112"/>
      <c r="H133" s="113"/>
      <c r="AA133" s="99"/>
    </row>
    <row r="134" ht="9" customHeight="1" spans="1:8">
      <c r="A134" s="76"/>
      <c r="B134" s="76"/>
      <c r="C134" s="76"/>
      <c r="D134" s="76"/>
      <c r="E134" s="76"/>
      <c r="F134" s="76"/>
      <c r="G134" s="76"/>
      <c r="H134" s="76"/>
    </row>
    <row r="135" customHeight="1" spans="1:27">
      <c r="A135" s="76"/>
      <c r="B135" s="109"/>
      <c r="C135" s="107"/>
      <c r="D135" s="108"/>
      <c r="E135" s="108"/>
      <c r="F135" s="112"/>
      <c r="G135" s="112"/>
      <c r="H135" s="113"/>
      <c r="AA135" s="99"/>
    </row>
    <row r="136" ht="21" customHeight="1" spans="1:8">
      <c r="A136" s="76"/>
      <c r="B136" s="76"/>
      <c r="C136" s="76"/>
      <c r="D136" s="76"/>
      <c r="E136" s="76"/>
      <c r="F136" s="76"/>
      <c r="G136" s="76"/>
      <c r="H136" s="76"/>
    </row>
    <row r="137" ht="18" customHeight="1" spans="1:27">
      <c r="A137" s="76"/>
      <c r="B137" s="110"/>
      <c r="C137" s="110"/>
      <c r="D137" s="76"/>
      <c r="E137" s="76"/>
      <c r="F137" s="76"/>
      <c r="G137" s="76"/>
      <c r="H137" s="76"/>
      <c r="AA137" s="114"/>
    </row>
    <row r="138" ht="13.5" customHeight="1" spans="1:8">
      <c r="A138" s="76"/>
      <c r="B138" s="76"/>
      <c r="C138" s="76"/>
      <c r="D138" s="110"/>
      <c r="E138" s="110"/>
      <c r="F138" s="76"/>
      <c r="G138" s="76"/>
      <c r="H138" s="76"/>
    </row>
    <row r="139" customHeight="1" spans="1:27">
      <c r="A139" s="76"/>
      <c r="B139" s="109"/>
      <c r="C139" s="107"/>
      <c r="D139" s="108"/>
      <c r="E139" s="108"/>
      <c r="F139" s="112"/>
      <c r="G139" s="112"/>
      <c r="H139" s="113"/>
      <c r="AA139" s="99"/>
    </row>
    <row r="140" ht="9" customHeight="1" spans="1:27">
      <c r="A140" s="76"/>
      <c r="B140" s="76"/>
      <c r="C140" s="107"/>
      <c r="D140" s="108"/>
      <c r="E140" s="108"/>
      <c r="F140" s="112"/>
      <c r="G140" s="112"/>
      <c r="H140" s="113"/>
      <c r="AA140" s="99"/>
    </row>
    <row r="141" ht="9" customHeight="1" spans="1:8">
      <c r="A141" s="76"/>
      <c r="B141" s="76"/>
      <c r="C141" s="76"/>
      <c r="D141" s="76"/>
      <c r="E141" s="76"/>
      <c r="F141" s="76"/>
      <c r="G141" s="76"/>
      <c r="H141" s="76"/>
    </row>
    <row r="142" customHeight="1" spans="1:27">
      <c r="A142" s="76"/>
      <c r="B142" s="109"/>
      <c r="C142" s="107"/>
      <c r="D142" s="108"/>
      <c r="E142" s="108"/>
      <c r="F142" s="112"/>
      <c r="G142" s="112"/>
      <c r="H142" s="113"/>
      <c r="AA142" s="99"/>
    </row>
    <row r="143" ht="9" customHeight="1" spans="1:27">
      <c r="A143" s="76"/>
      <c r="B143" s="76"/>
      <c r="C143" s="107"/>
      <c r="D143" s="108"/>
      <c r="E143" s="108"/>
      <c r="F143" s="112"/>
      <c r="G143" s="112"/>
      <c r="H143" s="113"/>
      <c r="AA143" s="99"/>
    </row>
    <row r="144" ht="9" customHeight="1" spans="1:8">
      <c r="A144" s="76"/>
      <c r="B144" s="76"/>
      <c r="C144" s="76"/>
      <c r="D144" s="76"/>
      <c r="E144" s="76"/>
      <c r="F144" s="76"/>
      <c r="G144" s="76"/>
      <c r="H144" s="76"/>
    </row>
    <row r="145" spans="1:27">
      <c r="A145" s="76"/>
      <c r="B145" s="109"/>
      <c r="C145" s="107"/>
      <c r="D145" s="108"/>
      <c r="E145" s="108"/>
      <c r="F145" s="112"/>
      <c r="G145" s="112"/>
      <c r="H145" s="113"/>
      <c r="AA145" s="99"/>
    </row>
    <row r="146" ht="9" customHeight="1" spans="1:27">
      <c r="A146" s="76"/>
      <c r="B146" s="109"/>
      <c r="C146" s="107"/>
      <c r="D146" s="108"/>
      <c r="E146" s="108"/>
      <c r="F146" s="112"/>
      <c r="G146" s="112"/>
      <c r="H146" s="113"/>
      <c r="AA146" s="99"/>
    </row>
    <row r="147" ht="9" customHeight="1" spans="1:8">
      <c r="A147" s="76"/>
      <c r="B147" s="76"/>
      <c r="C147" s="76"/>
      <c r="D147" s="76"/>
      <c r="E147" s="76"/>
      <c r="F147" s="76"/>
      <c r="G147" s="76"/>
      <c r="H147" s="76"/>
    </row>
    <row r="148" spans="1:27">
      <c r="A148" s="76"/>
      <c r="B148" s="109"/>
      <c r="C148" s="107"/>
      <c r="D148" s="108"/>
      <c r="E148" s="108"/>
      <c r="F148" s="112"/>
      <c r="G148" s="112"/>
      <c r="H148" s="113"/>
      <c r="AA148" s="99"/>
    </row>
    <row r="149" ht="21" customHeight="1" spans="1:8">
      <c r="A149" s="76"/>
      <c r="B149" s="76"/>
      <c r="C149" s="76"/>
      <c r="D149" s="76"/>
      <c r="E149" s="76"/>
      <c r="F149" s="76"/>
      <c r="G149" s="76"/>
      <c r="H149" s="76"/>
    </row>
    <row r="150" ht="18" spans="1:27">
      <c r="A150" s="76"/>
      <c r="B150" s="110"/>
      <c r="C150" s="110"/>
      <c r="D150" s="76"/>
      <c r="E150" s="76"/>
      <c r="F150" s="76"/>
      <c r="G150" s="76"/>
      <c r="H150" s="76"/>
      <c r="AA150" s="114"/>
    </row>
    <row r="151" ht="13.5" customHeight="1" spans="1:8">
      <c r="A151" s="76"/>
      <c r="B151" s="76"/>
      <c r="C151" s="76"/>
      <c r="D151" s="110"/>
      <c r="E151" s="110"/>
      <c r="F151" s="76"/>
      <c r="G151" s="76"/>
      <c r="H151" s="76"/>
    </row>
    <row r="152" spans="1:27">
      <c r="A152" s="76"/>
      <c r="B152" s="109"/>
      <c r="C152" s="107"/>
      <c r="D152" s="108"/>
      <c r="E152" s="108"/>
      <c r="F152" s="112"/>
      <c r="G152" s="112"/>
      <c r="H152" s="113"/>
      <c r="AA152" s="99"/>
    </row>
    <row r="153" ht="9" customHeight="1" spans="1:27">
      <c r="A153" s="76"/>
      <c r="B153" s="76"/>
      <c r="C153" s="107"/>
      <c r="D153" s="108"/>
      <c r="E153" s="108"/>
      <c r="F153" s="112"/>
      <c r="G153" s="112"/>
      <c r="H153" s="113"/>
      <c r="AA153" s="99"/>
    </row>
    <row r="154" ht="9" customHeight="1" spans="1:8">
      <c r="A154" s="76"/>
      <c r="B154" s="76"/>
      <c r="C154" s="76"/>
      <c r="D154" s="76"/>
      <c r="E154" s="76"/>
      <c r="F154" s="76"/>
      <c r="G154" s="76"/>
      <c r="H154" s="76"/>
    </row>
    <row r="155" spans="1:27">
      <c r="A155" s="76"/>
      <c r="B155" s="109"/>
      <c r="C155" s="107"/>
      <c r="D155" s="108"/>
      <c r="E155" s="108"/>
      <c r="F155" s="112"/>
      <c r="G155" s="112"/>
      <c r="H155" s="113"/>
      <c r="AA155" s="99"/>
    </row>
    <row r="156" ht="9" customHeight="1" spans="1:27">
      <c r="A156" s="76"/>
      <c r="B156" s="76"/>
      <c r="C156" s="107"/>
      <c r="D156" s="108"/>
      <c r="E156" s="108"/>
      <c r="F156" s="112"/>
      <c r="G156" s="112"/>
      <c r="H156" s="113"/>
      <c r="AA156" s="99"/>
    </row>
    <row r="157" ht="9" customHeight="1" spans="1:8">
      <c r="A157" s="76"/>
      <c r="B157" s="76"/>
      <c r="C157" s="76"/>
      <c r="D157" s="76"/>
      <c r="E157" s="76"/>
      <c r="F157" s="76"/>
      <c r="G157" s="76"/>
      <c r="H157" s="76"/>
    </row>
    <row r="158" spans="1:27">
      <c r="A158" s="76"/>
      <c r="B158" s="109"/>
      <c r="C158" s="107"/>
      <c r="D158" s="108"/>
      <c r="E158" s="108"/>
      <c r="F158" s="112"/>
      <c r="G158" s="112"/>
      <c r="H158" s="113"/>
      <c r="AA158" s="99"/>
    </row>
    <row r="159" ht="9" customHeight="1" spans="1:27">
      <c r="A159" s="76"/>
      <c r="B159" s="109"/>
      <c r="C159" s="107"/>
      <c r="D159" s="108"/>
      <c r="E159" s="108"/>
      <c r="F159" s="112"/>
      <c r="G159" s="112"/>
      <c r="H159" s="113"/>
      <c r="AA159" s="99"/>
    </row>
    <row r="160" ht="9" customHeight="1" spans="1:8">
      <c r="A160" s="76"/>
      <c r="B160" s="76"/>
      <c r="C160" s="76"/>
      <c r="D160" s="76"/>
      <c r="E160" s="76"/>
      <c r="F160" s="76"/>
      <c r="G160" s="76"/>
      <c r="H160" s="76"/>
    </row>
    <row r="161" spans="1:27">
      <c r="A161" s="76"/>
      <c r="B161" s="109"/>
      <c r="C161" s="107"/>
      <c r="D161" s="108"/>
      <c r="E161" s="108"/>
      <c r="F161" s="112"/>
      <c r="G161" s="112"/>
      <c r="H161" s="113"/>
      <c r="AA161" s="99"/>
    </row>
    <row r="162" ht="21" customHeight="1" spans="1:8">
      <c r="A162" s="76"/>
      <c r="B162" s="76"/>
      <c r="C162" s="76"/>
      <c r="D162" s="76"/>
      <c r="E162" s="76"/>
      <c r="F162" s="76"/>
      <c r="G162" s="76"/>
      <c r="H162" s="76"/>
    </row>
    <row r="163" ht="18" spans="1:27">
      <c r="A163" s="76"/>
      <c r="B163" s="110"/>
      <c r="C163" s="110"/>
      <c r="D163" s="76"/>
      <c r="E163" s="76"/>
      <c r="F163" s="76"/>
      <c r="G163" s="76"/>
      <c r="H163" s="76"/>
      <c r="AA163" s="114"/>
    </row>
    <row r="164" ht="13.5" customHeight="1" spans="1:8">
      <c r="A164" s="76"/>
      <c r="B164" s="76"/>
      <c r="C164" s="76"/>
      <c r="D164" s="110"/>
      <c r="E164" s="110"/>
      <c r="F164" s="76"/>
      <c r="G164" s="76"/>
      <c r="H164" s="76"/>
    </row>
    <row r="165" spans="1:27">
      <c r="A165" s="76"/>
      <c r="B165" s="109"/>
      <c r="C165" s="107"/>
      <c r="D165" s="108"/>
      <c r="E165" s="108"/>
      <c r="F165" s="112"/>
      <c r="G165" s="112"/>
      <c r="H165" s="113"/>
      <c r="AA165" s="99"/>
    </row>
    <row r="166" ht="9" customHeight="1" spans="1:27">
      <c r="A166" s="76"/>
      <c r="B166" s="76"/>
      <c r="C166" s="107"/>
      <c r="D166" s="108"/>
      <c r="E166" s="108"/>
      <c r="F166" s="112"/>
      <c r="G166" s="112"/>
      <c r="H166" s="113"/>
      <c r="AA166" s="99"/>
    </row>
    <row r="167" ht="9" customHeight="1" spans="1:8">
      <c r="A167" s="76"/>
      <c r="B167" s="76"/>
      <c r="C167" s="76"/>
      <c r="D167" s="76"/>
      <c r="E167" s="76"/>
      <c r="F167" s="76"/>
      <c r="G167" s="76"/>
      <c r="H167" s="76"/>
    </row>
    <row r="168" spans="1:27">
      <c r="A168" s="76"/>
      <c r="B168" s="109"/>
      <c r="C168" s="107"/>
      <c r="D168" s="108"/>
      <c r="E168" s="108"/>
      <c r="F168" s="112"/>
      <c r="G168" s="112"/>
      <c r="H168" s="113"/>
      <c r="AA168" s="99"/>
    </row>
    <row r="169" ht="21" customHeight="1" spans="1:27">
      <c r="A169" s="76"/>
      <c r="B169" s="76"/>
      <c r="C169" s="107"/>
      <c r="D169" s="108"/>
      <c r="E169" s="108"/>
      <c r="F169" s="112"/>
      <c r="G169" s="112"/>
      <c r="H169" s="113"/>
      <c r="AA169" s="99"/>
    </row>
    <row r="170" ht="18" spans="1:27">
      <c r="A170" s="76"/>
      <c r="B170" s="110"/>
      <c r="C170" s="110"/>
      <c r="D170" s="76"/>
      <c r="E170" s="76"/>
      <c r="F170" s="76"/>
      <c r="G170" s="76"/>
      <c r="H170" s="76"/>
      <c r="AA170" s="114"/>
    </row>
    <row r="171" ht="13.5" customHeight="1" spans="1:8">
      <c r="A171" s="76"/>
      <c r="B171" s="76"/>
      <c r="C171" s="76"/>
      <c r="D171" s="110"/>
      <c r="E171" s="110"/>
      <c r="F171" s="76"/>
      <c r="G171" s="76"/>
      <c r="H171" s="76"/>
    </row>
    <row r="172" spans="1:27">
      <c r="A172" s="76"/>
      <c r="B172" s="109"/>
      <c r="C172" s="107"/>
      <c r="D172" s="108"/>
      <c r="E172" s="108"/>
      <c r="F172" s="112"/>
      <c r="G172" s="112"/>
      <c r="H172" s="113"/>
      <c r="AA172" s="99"/>
    </row>
    <row r="173" ht="9" customHeight="1" spans="1:27">
      <c r="A173" s="76"/>
      <c r="B173" s="76"/>
      <c r="C173" s="107"/>
      <c r="D173" s="108"/>
      <c r="E173" s="108"/>
      <c r="F173" s="112"/>
      <c r="G173" s="112"/>
      <c r="H173" s="113"/>
      <c r="AA173" s="99"/>
    </row>
    <row r="174" ht="9" customHeight="1" spans="1:8">
      <c r="A174" s="76"/>
      <c r="B174" s="76"/>
      <c r="C174" s="76"/>
      <c r="D174" s="76"/>
      <c r="E174" s="76"/>
      <c r="F174" s="76"/>
      <c r="G174" s="76"/>
      <c r="H174" s="76"/>
    </row>
    <row r="175" spans="1:27">
      <c r="A175" s="76"/>
      <c r="B175" s="109"/>
      <c r="C175" s="107"/>
      <c r="D175" s="108"/>
      <c r="E175" s="108"/>
      <c r="F175" s="112"/>
      <c r="G175" s="112"/>
      <c r="H175" s="113"/>
      <c r="AA175" s="99"/>
    </row>
    <row r="176" ht="21" customHeight="1" spans="1:8">
      <c r="A176" s="76"/>
      <c r="B176" s="76"/>
      <c r="C176" s="76"/>
      <c r="D176" s="76"/>
      <c r="E176" s="76"/>
      <c r="F176" s="76"/>
      <c r="G176" s="76"/>
      <c r="H176" s="76"/>
    </row>
    <row r="177" ht="18" spans="1:27">
      <c r="A177" s="76"/>
      <c r="B177" s="110"/>
      <c r="C177" s="110"/>
      <c r="D177" s="76"/>
      <c r="E177" s="76"/>
      <c r="F177" s="76"/>
      <c r="G177" s="76"/>
      <c r="H177" s="76"/>
      <c r="AA177" s="114"/>
    </row>
    <row r="178" ht="13.5" customHeight="1" spans="1:8">
      <c r="A178" s="76"/>
      <c r="B178" s="76"/>
      <c r="C178" s="76"/>
      <c r="D178" s="110"/>
      <c r="E178" s="110"/>
      <c r="F178" s="76"/>
      <c r="G178" s="76"/>
      <c r="H178" s="76"/>
    </row>
    <row r="179" spans="1:27">
      <c r="A179" s="76"/>
      <c r="B179" s="109"/>
      <c r="C179" s="107"/>
      <c r="D179" s="108"/>
      <c r="E179" s="108"/>
      <c r="F179" s="112"/>
      <c r="G179" s="112"/>
      <c r="H179" s="113"/>
      <c r="AA179" s="99"/>
    </row>
    <row r="180" ht="9" customHeight="1" spans="1:27">
      <c r="A180" s="76"/>
      <c r="B180" s="76"/>
      <c r="C180" s="107"/>
      <c r="D180" s="108"/>
      <c r="E180" s="108"/>
      <c r="F180" s="112"/>
      <c r="G180" s="112"/>
      <c r="H180" s="113"/>
      <c r="AA180" s="99"/>
    </row>
    <row r="181" ht="9" customHeight="1" spans="1:8">
      <c r="A181" s="76"/>
      <c r="B181" s="76"/>
      <c r="C181" s="76"/>
      <c r="D181" s="76"/>
      <c r="E181" s="76"/>
      <c r="F181" s="76"/>
      <c r="G181" s="76"/>
      <c r="H181" s="76"/>
    </row>
    <row r="182" spans="1:27">
      <c r="A182" s="76"/>
      <c r="B182" s="109"/>
      <c r="C182" s="107"/>
      <c r="D182" s="108"/>
      <c r="E182" s="108"/>
      <c r="F182" s="112"/>
      <c r="G182" s="112"/>
      <c r="H182" s="113"/>
      <c r="M182" s="85"/>
      <c r="AA182" s="99"/>
    </row>
    <row r="183" ht="21" customHeight="1" spans="1:8">
      <c r="A183" s="76"/>
      <c r="B183" s="76"/>
      <c r="C183" s="76"/>
      <c r="D183" s="76"/>
      <c r="E183" s="76"/>
      <c r="F183" s="76"/>
      <c r="G183" s="76"/>
      <c r="H183" s="76"/>
    </row>
    <row r="184" ht="18" spans="1:27">
      <c r="A184" s="76"/>
      <c r="B184" s="110"/>
      <c r="C184" s="110"/>
      <c r="D184" s="76"/>
      <c r="E184" s="76"/>
      <c r="F184" s="76"/>
      <c r="G184" s="76"/>
      <c r="H184" s="76"/>
      <c r="AA184" s="114"/>
    </row>
    <row r="185" ht="13.5" customHeight="1" spans="1:8">
      <c r="A185" s="76"/>
      <c r="B185" s="76"/>
      <c r="C185" s="76"/>
      <c r="D185" s="110"/>
      <c r="E185" s="110"/>
      <c r="F185" s="76"/>
      <c r="G185" s="76"/>
      <c r="H185" s="76"/>
    </row>
    <row r="186" spans="1:27">
      <c r="A186" s="76"/>
      <c r="B186" s="109"/>
      <c r="C186" s="107"/>
      <c r="D186" s="108"/>
      <c r="E186" s="108"/>
      <c r="F186" s="112"/>
      <c r="G186" s="112"/>
      <c r="H186" s="113"/>
      <c r="AA186" s="99"/>
    </row>
    <row r="187" ht="9" customHeight="1" spans="1:27">
      <c r="A187" s="76"/>
      <c r="B187" s="76"/>
      <c r="C187" s="107"/>
      <c r="D187" s="108"/>
      <c r="E187" s="108"/>
      <c r="F187" s="112"/>
      <c r="G187" s="112"/>
      <c r="H187" s="113"/>
      <c r="AA187" s="99"/>
    </row>
    <row r="188" ht="9" customHeight="1" spans="1:8">
      <c r="A188" s="76"/>
      <c r="B188" s="76"/>
      <c r="C188" s="76"/>
      <c r="D188" s="76"/>
      <c r="E188" s="76"/>
      <c r="F188" s="76"/>
      <c r="G188" s="76"/>
      <c r="H188" s="76"/>
    </row>
    <row r="189" spans="1:27">
      <c r="A189" s="76"/>
      <c r="B189" s="109"/>
      <c r="C189" s="107"/>
      <c r="D189" s="108"/>
      <c r="E189" s="108"/>
      <c r="F189" s="112"/>
      <c r="G189" s="112"/>
      <c r="H189" s="113"/>
      <c r="AA189" s="99"/>
    </row>
    <row r="190" ht="21" customHeight="1" spans="1:8">
      <c r="A190" s="76"/>
      <c r="B190" s="76"/>
      <c r="C190" s="76"/>
      <c r="D190" s="76"/>
      <c r="E190" s="76"/>
      <c r="F190" s="76"/>
      <c r="G190" s="76"/>
      <c r="H190" s="76"/>
    </row>
    <row r="191" ht="18" spans="1:27">
      <c r="A191" s="76"/>
      <c r="B191" s="110"/>
      <c r="C191" s="110"/>
      <c r="D191" s="76"/>
      <c r="E191" s="76"/>
      <c r="F191" s="76"/>
      <c r="G191" s="76"/>
      <c r="H191" s="76"/>
      <c r="AA191" s="114"/>
    </row>
    <row r="192" ht="13.5" customHeight="1" spans="1:8">
      <c r="A192" s="76"/>
      <c r="B192" s="76"/>
      <c r="C192" s="76"/>
      <c r="D192" s="110"/>
      <c r="E192" s="110"/>
      <c r="F192" s="76"/>
      <c r="G192" s="76"/>
      <c r="H192" s="76"/>
    </row>
    <row r="193" spans="1:27">
      <c r="A193" s="76"/>
      <c r="B193" s="109"/>
      <c r="C193" s="107"/>
      <c r="D193" s="108"/>
      <c r="E193" s="108"/>
      <c r="F193" s="112"/>
      <c r="G193" s="112"/>
      <c r="H193" s="113"/>
      <c r="AA193" s="99"/>
    </row>
    <row r="194" ht="9" customHeight="1" spans="1:27">
      <c r="A194" s="76"/>
      <c r="B194" s="76"/>
      <c r="C194" s="107"/>
      <c r="D194" s="108"/>
      <c r="E194" s="108"/>
      <c r="F194" s="112"/>
      <c r="G194" s="112"/>
      <c r="H194" s="113"/>
      <c r="AA194" s="99"/>
    </row>
    <row r="195" ht="9" customHeight="1" spans="1:8">
      <c r="A195" s="76"/>
      <c r="B195" s="76"/>
      <c r="C195" s="76"/>
      <c r="D195" s="76"/>
      <c r="E195" s="76"/>
      <c r="F195" s="76"/>
      <c r="G195" s="76"/>
      <c r="H195" s="76"/>
    </row>
    <row r="196" spans="1:27">
      <c r="A196" s="76"/>
      <c r="B196" s="109"/>
      <c r="C196" s="107"/>
      <c r="D196" s="108"/>
      <c r="E196" s="108"/>
      <c r="F196" s="112"/>
      <c r="G196" s="112"/>
      <c r="H196" s="113"/>
      <c r="AA196" s="99"/>
    </row>
    <row r="197" ht="21" customHeight="1" spans="1:8">
      <c r="A197" s="76"/>
      <c r="B197" s="76"/>
      <c r="C197" s="76"/>
      <c r="D197" s="76"/>
      <c r="E197" s="76"/>
      <c r="F197" s="76"/>
      <c r="G197" s="76"/>
      <c r="H197" s="76"/>
    </row>
    <row r="198" ht="18" spans="1:27">
      <c r="A198" s="76"/>
      <c r="B198" s="110"/>
      <c r="C198" s="110"/>
      <c r="D198" s="76"/>
      <c r="E198" s="76"/>
      <c r="F198" s="76"/>
      <c r="G198" s="76"/>
      <c r="H198" s="76"/>
      <c r="AA198" s="114"/>
    </row>
    <row r="199" ht="13.5" customHeight="1" spans="1:8">
      <c r="A199" s="76"/>
      <c r="B199" s="76"/>
      <c r="C199" s="76"/>
      <c r="D199" s="110"/>
      <c r="E199" s="110"/>
      <c r="F199" s="76"/>
      <c r="G199" s="76"/>
      <c r="H199" s="76"/>
    </row>
    <row r="200" spans="1:27">
      <c r="A200" s="76"/>
      <c r="B200" s="109"/>
      <c r="C200" s="107"/>
      <c r="D200" s="108"/>
      <c r="E200" s="108"/>
      <c r="F200" s="112"/>
      <c r="G200" s="112"/>
      <c r="H200" s="113"/>
      <c r="AA200" s="99"/>
    </row>
    <row r="201" ht="9" customHeight="1" spans="1:27">
      <c r="A201" s="76"/>
      <c r="B201" s="76"/>
      <c r="C201" s="107"/>
      <c r="D201" s="108"/>
      <c r="E201" s="108"/>
      <c r="F201" s="112"/>
      <c r="G201" s="112"/>
      <c r="H201" s="113"/>
      <c r="AA201" s="99"/>
    </row>
    <row r="202" ht="9" customHeight="1" spans="1:8">
      <c r="A202" s="76"/>
      <c r="B202" s="76"/>
      <c r="C202" s="76"/>
      <c r="D202" s="76"/>
      <c r="E202" s="76"/>
      <c r="F202" s="76"/>
      <c r="G202" s="76"/>
      <c r="H202" s="76"/>
    </row>
    <row r="203" spans="1:27">
      <c r="A203" s="76"/>
      <c r="B203" s="109"/>
      <c r="C203" s="107"/>
      <c r="D203" s="108"/>
      <c r="E203" s="108"/>
      <c r="F203" s="112"/>
      <c r="G203" s="112"/>
      <c r="H203" s="113"/>
      <c r="AA203" s="99"/>
    </row>
    <row r="204" ht="21" customHeight="1" spans="1:8">
      <c r="A204" s="76"/>
      <c r="B204" s="76"/>
      <c r="C204" s="76"/>
      <c r="D204" s="76"/>
      <c r="E204" s="76"/>
      <c r="F204" s="76"/>
      <c r="G204" s="76"/>
      <c r="H204" s="76"/>
    </row>
    <row r="205" ht="18" spans="1:27">
      <c r="A205" s="76"/>
      <c r="B205" s="110"/>
      <c r="C205" s="110"/>
      <c r="D205" s="76"/>
      <c r="E205" s="76"/>
      <c r="F205" s="76"/>
      <c r="G205" s="76"/>
      <c r="H205" s="76"/>
      <c r="AA205" s="114"/>
    </row>
    <row r="206" ht="13.5" customHeight="1" spans="1:8">
      <c r="A206" s="76"/>
      <c r="B206" s="76"/>
      <c r="C206" s="76"/>
      <c r="D206" s="110"/>
      <c r="E206" s="110"/>
      <c r="F206" s="76"/>
      <c r="G206" s="76"/>
      <c r="H206" s="76"/>
    </row>
    <row r="207" spans="1:27">
      <c r="A207" s="76"/>
      <c r="B207" s="109"/>
      <c r="C207" s="107"/>
      <c r="D207" s="108"/>
      <c r="E207" s="108"/>
      <c r="F207" s="112"/>
      <c r="G207" s="112"/>
      <c r="H207" s="113"/>
      <c r="AA207" s="99"/>
    </row>
    <row r="208" ht="21" customHeight="1" spans="1:27">
      <c r="A208" s="76"/>
      <c r="B208" s="76"/>
      <c r="C208" s="107"/>
      <c r="D208" s="108"/>
      <c r="E208" s="108"/>
      <c r="F208" s="112"/>
      <c r="G208" s="112"/>
      <c r="H208" s="113"/>
      <c r="AA208" s="99"/>
    </row>
    <row r="209" ht="18" spans="1:27">
      <c r="A209" s="76"/>
      <c r="B209" s="110"/>
      <c r="C209" s="110"/>
      <c r="D209" s="76"/>
      <c r="E209" s="76"/>
      <c r="F209" s="76"/>
      <c r="G209" s="76"/>
      <c r="H209" s="76"/>
      <c r="AA209" s="114"/>
    </row>
    <row r="210" ht="13.5" customHeight="1" spans="1:8">
      <c r="A210" s="76"/>
      <c r="B210" s="76"/>
      <c r="C210" s="76"/>
      <c r="D210" s="110"/>
      <c r="E210" s="110"/>
      <c r="F210" s="76"/>
      <c r="G210" s="76"/>
      <c r="H210" s="76"/>
    </row>
    <row r="211" spans="1:27">
      <c r="A211" s="76"/>
      <c r="B211" s="109"/>
      <c r="C211" s="107"/>
      <c r="D211" s="108"/>
      <c r="E211" s="108"/>
      <c r="F211" s="112"/>
      <c r="G211" s="112"/>
      <c r="H211" s="113"/>
      <c r="AA211" s="99"/>
    </row>
    <row r="212" ht="21" customHeight="1" spans="1:8">
      <c r="A212" s="76"/>
      <c r="B212" s="76"/>
      <c r="C212" s="76"/>
      <c r="D212" s="76"/>
      <c r="E212" s="76"/>
      <c r="F212" s="76"/>
      <c r="G212" s="76"/>
      <c r="H212" s="76"/>
    </row>
    <row r="213" ht="18" spans="1:27">
      <c r="A213" s="76"/>
      <c r="B213" s="110"/>
      <c r="C213" s="110"/>
      <c r="D213" s="76"/>
      <c r="E213" s="76"/>
      <c r="F213" s="76"/>
      <c r="G213" s="76"/>
      <c r="H213" s="76"/>
      <c r="AA213" s="114"/>
    </row>
    <row r="214" ht="13.5" customHeight="1" spans="1:8">
      <c r="A214" s="76"/>
      <c r="B214" s="76"/>
      <c r="C214" s="76"/>
      <c r="D214" s="110"/>
      <c r="E214" s="110"/>
      <c r="F214" s="76"/>
      <c r="G214" s="76"/>
      <c r="H214" s="76"/>
    </row>
    <row r="215" spans="1:27">
      <c r="A215" s="76"/>
      <c r="B215" s="109"/>
      <c r="C215" s="107"/>
      <c r="D215" s="108"/>
      <c r="E215" s="108"/>
      <c r="F215" s="112"/>
      <c r="G215" s="112"/>
      <c r="H215" s="113"/>
      <c r="AA215" s="99"/>
    </row>
    <row r="216" ht="21" customHeight="1" spans="1:8">
      <c r="A216" s="76"/>
      <c r="B216" s="76"/>
      <c r="C216" s="76"/>
      <c r="D216" s="76"/>
      <c r="E216" s="76"/>
      <c r="F216" s="76"/>
      <c r="G216" s="76"/>
      <c r="H216" s="76"/>
    </row>
    <row r="217" ht="18" spans="1:27">
      <c r="A217" s="76"/>
      <c r="B217" s="110"/>
      <c r="C217" s="110"/>
      <c r="D217" s="76"/>
      <c r="E217" s="76"/>
      <c r="F217" s="76"/>
      <c r="G217" s="76"/>
      <c r="H217" s="76"/>
      <c r="AA217" s="114"/>
    </row>
    <row r="218" ht="13.5" customHeight="1" spans="1:8">
      <c r="A218" s="76"/>
      <c r="B218" s="76"/>
      <c r="C218" s="76"/>
      <c r="D218" s="110"/>
      <c r="E218" s="110"/>
      <c r="F218" s="76"/>
      <c r="G218" s="76"/>
      <c r="H218" s="76"/>
    </row>
    <row r="219" spans="1:27">
      <c r="A219" s="76"/>
      <c r="B219" s="109"/>
      <c r="C219" s="107"/>
      <c r="D219" s="108"/>
      <c r="E219" s="108"/>
      <c r="F219" s="112"/>
      <c r="G219" s="112"/>
      <c r="H219" s="113"/>
      <c r="AA219" s="99"/>
    </row>
    <row r="220" spans="1:8">
      <c r="A220" s="76"/>
      <c r="B220" s="76"/>
      <c r="C220" s="76"/>
      <c r="D220" s="76"/>
      <c r="E220" s="76"/>
      <c r="F220" s="76"/>
      <c r="G220" s="76"/>
      <c r="H220" s="76"/>
    </row>
  </sheetData>
  <mergeCells count="172">
    <mergeCell ref="B4:B5"/>
    <mergeCell ref="C4:C5"/>
    <mergeCell ref="D4:D5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I4:I5"/>
    <mergeCell ref="J7:K8"/>
    <mergeCell ref="J11:K12"/>
    <mergeCell ref="J15:K16"/>
    <mergeCell ref="J19:K20"/>
    <mergeCell ref="J23:K24"/>
    <mergeCell ref="G4:H5"/>
    <mergeCell ref="F8:I9"/>
    <mergeCell ref="B8:D9"/>
    <mergeCell ref="B6:D7"/>
    <mergeCell ref="F6:I7"/>
    <mergeCell ref="B10:D11"/>
    <mergeCell ref="F10:I11"/>
    <mergeCell ref="B12:D13"/>
    <mergeCell ref="F12:I13"/>
    <mergeCell ref="B14:D15"/>
    <mergeCell ref="F14:I15"/>
    <mergeCell ref="B16:D17"/>
    <mergeCell ref="F16:I17"/>
    <mergeCell ref="B18:D19"/>
    <mergeCell ref="F18:I19"/>
    <mergeCell ref="B20:D21"/>
    <mergeCell ref="F20:I21"/>
    <mergeCell ref="B22:D23"/>
    <mergeCell ref="F22:I23"/>
    <mergeCell ref="B24:D25"/>
    <mergeCell ref="F24:I25"/>
    <mergeCell ref="B26:D27"/>
    <mergeCell ref="F26:I27"/>
    <mergeCell ref="B28:D29"/>
    <mergeCell ref="F28:I29"/>
    <mergeCell ref="B30:D31"/>
    <mergeCell ref="B32:D33"/>
    <mergeCell ref="B34:D35"/>
    <mergeCell ref="B36:D37"/>
    <mergeCell ref="B38:D39"/>
    <mergeCell ref="B40:D41"/>
    <mergeCell ref="F30:I31"/>
    <mergeCell ref="F32:I33"/>
    <mergeCell ref="F34:I35"/>
    <mergeCell ref="F36:I37"/>
    <mergeCell ref="F38:I39"/>
    <mergeCell ref="F40:I41"/>
    <mergeCell ref="B42:D43"/>
    <mergeCell ref="F42:I43"/>
    <mergeCell ref="B44:D45"/>
    <mergeCell ref="F44:I45"/>
    <mergeCell ref="B46:D47"/>
    <mergeCell ref="F46:I47"/>
    <mergeCell ref="B48:D49"/>
    <mergeCell ref="F48:I49"/>
    <mergeCell ref="B50:D51"/>
    <mergeCell ref="F50:I51"/>
    <mergeCell ref="B52:D53"/>
    <mergeCell ref="F52:I53"/>
    <mergeCell ref="B54:D55"/>
    <mergeCell ref="F54:I55"/>
    <mergeCell ref="B56:D57"/>
    <mergeCell ref="F56:I57"/>
    <mergeCell ref="B58:D59"/>
    <mergeCell ref="F58:I59"/>
    <mergeCell ref="B60:D61"/>
    <mergeCell ref="F60:I61"/>
    <mergeCell ref="B62:D63"/>
    <mergeCell ref="F62:I63"/>
    <mergeCell ref="B64:D65"/>
    <mergeCell ref="B66:D67"/>
    <mergeCell ref="F66:I67"/>
    <mergeCell ref="B68:D69"/>
    <mergeCell ref="F68:I69"/>
    <mergeCell ref="B70:D71"/>
    <mergeCell ref="F70:I71"/>
    <mergeCell ref="B72:D73"/>
    <mergeCell ref="F72:I73"/>
    <mergeCell ref="B74:D75"/>
    <mergeCell ref="F74:I75"/>
    <mergeCell ref="B76:D77"/>
    <mergeCell ref="F76:I77"/>
    <mergeCell ref="B78:D79"/>
    <mergeCell ref="F78:I79"/>
    <mergeCell ref="B80:D81"/>
    <mergeCell ref="F80:I81"/>
    <mergeCell ref="B82:D83"/>
    <mergeCell ref="F82:I83"/>
    <mergeCell ref="B84:D85"/>
    <mergeCell ref="F84:I85"/>
    <mergeCell ref="B86:D87"/>
    <mergeCell ref="F86:I87"/>
    <mergeCell ref="B88:D89"/>
    <mergeCell ref="F88:I89"/>
    <mergeCell ref="B90:D91"/>
    <mergeCell ref="F90:I91"/>
    <mergeCell ref="B92:D93"/>
    <mergeCell ref="F92:I93"/>
    <mergeCell ref="B94:D95"/>
    <mergeCell ref="F94:I95"/>
    <mergeCell ref="B96:D97"/>
    <mergeCell ref="F96:I97"/>
    <mergeCell ref="B98:D99"/>
    <mergeCell ref="F98:I99"/>
    <mergeCell ref="B100:D101"/>
    <mergeCell ref="F100:I101"/>
    <mergeCell ref="B102:D103"/>
    <mergeCell ref="F102:I103"/>
    <mergeCell ref="B104:D105"/>
    <mergeCell ref="F104:I105"/>
    <mergeCell ref="B106:D107"/>
    <mergeCell ref="F106:I107"/>
    <mergeCell ref="B108:D109"/>
    <mergeCell ref="F108:I109"/>
    <mergeCell ref="B112:D113"/>
    <mergeCell ref="F112:I113"/>
    <mergeCell ref="B110:D111"/>
    <mergeCell ref="F110:I111"/>
  </mergeCells>
  <pageMargins left="0.7" right="0.7" top="0.75" bottom="0.75" header="0.3" footer="0.3"/>
  <pageSetup paperSize="1" orientation="portrait"/>
  <headerFooter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"/>
  <sheetViews>
    <sheetView workbookViewId="0">
      <selection activeCell="B5" sqref="B5"/>
    </sheetView>
  </sheetViews>
  <sheetFormatPr defaultColWidth="8.8" defaultRowHeight="15.75" outlineLevelCol="1"/>
  <cols>
    <col min="1" max="1" width="24.3"/>
    <col min="2" max="2" width="15.1"/>
    <col min="3" max="3" width="16.4"/>
    <col min="4" max="17" width="24.3"/>
    <col min="18" max="19" width="10.8"/>
  </cols>
  <sheetData>
    <row r="1" spans="1:2">
      <c r="A1" t="s">
        <v>207</v>
      </c>
      <c r="B1" t="s">
        <v>208</v>
      </c>
    </row>
    <row r="3" spans="1:2">
      <c r="A3" t="s">
        <v>209</v>
      </c>
      <c r="B3" t="s">
        <v>210</v>
      </c>
    </row>
    <row r="4" spans="1:1">
      <c r="A4" t="s">
        <v>101</v>
      </c>
    </row>
    <row r="5" spans="1:1">
      <c r="A5" t="s">
        <v>102</v>
      </c>
    </row>
    <row r="6" spans="1:1">
      <c r="A6" t="s">
        <v>99</v>
      </c>
    </row>
    <row r="7" spans="1:1">
      <c r="A7" t="s">
        <v>211</v>
      </c>
    </row>
    <row r="8" spans="1:1">
      <c r="A8" t="s">
        <v>96</v>
      </c>
    </row>
    <row r="9" spans="1:1">
      <c r="A9" t="s">
        <v>92</v>
      </c>
    </row>
    <row r="10" spans="1:1">
      <c r="A10" t="s">
        <v>94</v>
      </c>
    </row>
    <row r="11" spans="1:1">
      <c r="A11" t="s">
        <v>212</v>
      </c>
    </row>
    <row r="12" spans="1:1">
      <c r="A12" t="s">
        <v>213</v>
      </c>
    </row>
    <row r="13" spans="1:1">
      <c r="A13" t="s">
        <v>91</v>
      </c>
    </row>
    <row r="14" spans="1:1">
      <c r="A14" t="s">
        <v>93</v>
      </c>
    </row>
    <row r="15" spans="1:1">
      <c r="A15" t="s">
        <v>100</v>
      </c>
    </row>
    <row r="16" spans="1:1">
      <c r="A16" t="s">
        <v>98</v>
      </c>
    </row>
    <row r="17" spans="1:1">
      <c r="A17" t="s">
        <v>97</v>
      </c>
    </row>
    <row r="18" spans="1:1">
      <c r="A18" t="s">
        <v>70</v>
      </c>
    </row>
    <row r="19" spans="1:1">
      <c r="A19" t="s">
        <v>69</v>
      </c>
    </row>
    <row r="20" spans="1:1">
      <c r="A20" t="s">
        <v>214</v>
      </c>
    </row>
    <row r="21" spans="1:1">
      <c r="A21" t="s">
        <v>215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Q65"/>
  <sheetViews>
    <sheetView tabSelected="1" workbookViewId="0">
      <selection activeCell="D48" sqref="D48"/>
    </sheetView>
  </sheetViews>
  <sheetFormatPr defaultColWidth="8.8" defaultRowHeight="15.75"/>
  <cols>
    <col min="1" max="1" width="2.3" style="2" customWidth="1"/>
    <col min="2" max="2" width="4.8" style="2" customWidth="1"/>
    <col min="3" max="3" width="8.8" style="2"/>
    <col min="4" max="4" width="27.4" style="2" customWidth="1"/>
    <col min="5" max="5" width="8.8" style="2"/>
    <col min="6" max="6" width="15.9" style="2" customWidth="1"/>
    <col min="7" max="7" width="17.5" style="2" customWidth="1"/>
    <col min="8" max="9" width="8.8" style="2"/>
    <col min="10" max="10" width="12.5" style="2"/>
    <col min="11" max="16384" width="8.8" style="2"/>
  </cols>
  <sheetData>
    <row r="3" s="1" customFormat="1" ht="30.95" customHeight="1" spans="1:69">
      <c r="A3" s="2"/>
      <c r="B3" s="5" t="s">
        <v>216</v>
      </c>
      <c r="C3" s="5"/>
      <c r="D3" s="6" t="s">
        <v>56</v>
      </c>
      <c r="E3" s="2"/>
      <c r="F3" s="27" t="s">
        <v>217</v>
      </c>
      <c r="G3" s="2"/>
      <c r="H3" s="27" t="s">
        <v>218</v>
      </c>
      <c r="I3" s="27"/>
      <c r="J3" s="27" t="s">
        <v>219</v>
      </c>
      <c r="K3" s="2"/>
      <c r="L3" s="5"/>
      <c r="M3" s="5"/>
      <c r="N3" s="2"/>
      <c r="O3" s="2"/>
      <c r="P3" s="2"/>
      <c r="Q3" s="2"/>
      <c r="R3" s="2"/>
      <c r="S3" s="2"/>
      <c r="T3" s="2"/>
      <c r="U3" s="2"/>
      <c r="V3" s="2"/>
      <c r="W3" s="2"/>
      <c r="X3" s="61"/>
      <c r="Y3" s="64"/>
      <c r="Z3" s="61"/>
      <c r="AA3" s="61"/>
      <c r="AB3" s="61"/>
      <c r="AC3" s="61"/>
      <c r="AD3" s="61"/>
      <c r="AE3" s="61"/>
      <c r="AF3" s="61"/>
      <c r="AW3" s="70"/>
      <c r="BD3" s="72"/>
      <c r="BE3" s="72"/>
      <c r="BF3" s="72"/>
      <c r="BG3" s="72"/>
      <c r="BH3" s="72"/>
      <c r="BI3" s="72"/>
      <c r="BJ3" s="72"/>
      <c r="BO3" s="72"/>
      <c r="BP3" s="72"/>
      <c r="BQ3" s="72"/>
    </row>
    <row r="4" s="1" customFormat="1" ht="18" spans="1:69">
      <c r="A4" s="2"/>
      <c r="B4" s="7">
        <v>1</v>
      </c>
      <c r="C4" s="8" t="s">
        <v>220</v>
      </c>
      <c r="D4" s="8"/>
      <c r="E4" s="28"/>
      <c r="F4" s="29">
        <v>1</v>
      </c>
      <c r="G4" s="30"/>
      <c r="H4" s="31">
        <v>25</v>
      </c>
      <c r="I4" s="31"/>
      <c r="J4" s="50">
        <f>ROUND(H4/F4,2)</f>
        <v>25</v>
      </c>
      <c r="K4" s="2"/>
      <c r="L4" s="51"/>
      <c r="M4" s="51"/>
      <c r="N4" s="28"/>
      <c r="O4" s="28"/>
      <c r="P4" s="28"/>
      <c r="Q4" s="28"/>
      <c r="R4" s="28"/>
      <c r="S4" s="28"/>
      <c r="T4" s="28"/>
      <c r="U4" s="62"/>
      <c r="V4" s="2"/>
      <c r="W4" s="2"/>
      <c r="X4" s="61"/>
      <c r="Y4" s="65"/>
      <c r="Z4" s="61"/>
      <c r="AA4" s="61"/>
      <c r="AB4" s="61"/>
      <c r="AC4" s="61"/>
      <c r="AD4" s="61"/>
      <c r="AE4" s="61"/>
      <c r="AF4" s="61"/>
      <c r="AW4" s="70"/>
      <c r="BD4" s="72"/>
      <c r="BE4" s="72"/>
      <c r="BF4" s="72"/>
      <c r="BG4" s="72"/>
      <c r="BH4" s="72"/>
      <c r="BI4" s="72"/>
      <c r="BJ4" s="72"/>
      <c r="BO4" s="72"/>
      <c r="BP4" s="72"/>
      <c r="BQ4" s="72"/>
    </row>
    <row r="5" s="1" customFormat="1" ht="9.95" customHeight="1" spans="1:69">
      <c r="A5" s="3"/>
      <c r="B5" s="9"/>
      <c r="C5" s="10"/>
      <c r="D5" s="10"/>
      <c r="E5" s="32"/>
      <c r="F5" s="33"/>
      <c r="G5" s="34"/>
      <c r="H5" s="35"/>
      <c r="I5" s="35"/>
      <c r="J5" s="52"/>
      <c r="K5" s="2"/>
      <c r="L5" s="51"/>
      <c r="M5" s="51"/>
      <c r="N5" s="28"/>
      <c r="O5" s="28"/>
      <c r="P5" s="28"/>
      <c r="Q5" s="28"/>
      <c r="R5" s="28"/>
      <c r="S5" s="28"/>
      <c r="T5" s="28"/>
      <c r="U5" s="62"/>
      <c r="V5" s="2"/>
      <c r="W5" s="2"/>
      <c r="X5" s="61"/>
      <c r="Y5" s="66"/>
      <c r="Z5" s="61"/>
      <c r="AA5" s="61"/>
      <c r="AB5" s="61"/>
      <c r="AC5" s="61"/>
      <c r="AD5" s="61"/>
      <c r="AE5" s="61"/>
      <c r="AF5" s="61"/>
      <c r="AW5" s="70"/>
      <c r="BD5" s="72"/>
      <c r="BE5" s="72"/>
      <c r="BF5" s="72"/>
      <c r="BG5" s="72"/>
      <c r="BH5" s="72"/>
      <c r="BI5" s="72"/>
      <c r="BJ5" s="72"/>
      <c r="BO5" s="72"/>
      <c r="BP5" s="72"/>
      <c r="BQ5" s="72"/>
    </row>
    <row r="6" s="2" customFormat="1" ht="18" spans="2:69">
      <c r="B6" s="11">
        <v>2</v>
      </c>
      <c r="C6" s="12" t="s">
        <v>211</v>
      </c>
      <c r="D6" s="12"/>
      <c r="E6" s="28"/>
      <c r="F6" s="29">
        <v>6</v>
      </c>
      <c r="G6" s="30"/>
      <c r="H6" s="31">
        <v>146</v>
      </c>
      <c r="I6" s="31"/>
      <c r="J6" s="50">
        <f>ROUND(H6/F6,2)</f>
        <v>24.33</v>
      </c>
      <c r="N6" s="60"/>
      <c r="O6" s="60"/>
      <c r="P6" s="60"/>
      <c r="Q6" s="60"/>
      <c r="R6" s="60"/>
      <c r="S6" s="60"/>
      <c r="T6" s="60"/>
      <c r="U6" s="63"/>
      <c r="X6" s="61"/>
      <c r="Y6" s="65"/>
      <c r="Z6" s="61"/>
      <c r="AA6" s="61"/>
      <c r="AB6" s="61"/>
      <c r="AC6" s="61"/>
      <c r="AD6" s="61"/>
      <c r="AE6" s="61"/>
      <c r="AF6" s="61"/>
      <c r="BD6" s="73"/>
      <c r="BE6" s="73"/>
      <c r="BF6" s="73"/>
      <c r="BG6" s="73"/>
      <c r="BH6" s="73"/>
      <c r="BI6" s="73"/>
      <c r="BJ6" s="73"/>
      <c r="BO6" s="73"/>
      <c r="BP6" s="73"/>
      <c r="BQ6" s="73"/>
    </row>
    <row r="7" s="2" customFormat="1" ht="9.95" customHeight="1" spans="2:69">
      <c r="B7" s="11"/>
      <c r="C7" s="12"/>
      <c r="D7" s="12"/>
      <c r="E7" s="28"/>
      <c r="F7" s="29"/>
      <c r="G7" s="30"/>
      <c r="H7" s="31"/>
      <c r="I7" s="31"/>
      <c r="J7" s="53"/>
      <c r="N7" s="60"/>
      <c r="O7" s="60"/>
      <c r="P7" s="60"/>
      <c r="Q7" s="60"/>
      <c r="R7" s="60"/>
      <c r="S7" s="60"/>
      <c r="T7" s="60"/>
      <c r="U7" s="63"/>
      <c r="X7" s="61"/>
      <c r="Y7" s="66"/>
      <c r="Z7" s="61"/>
      <c r="AA7" s="61"/>
      <c r="AB7" s="61"/>
      <c r="AC7" s="61"/>
      <c r="AD7" s="61"/>
      <c r="AE7" s="61"/>
      <c r="AF7" s="61"/>
      <c r="BD7" s="73"/>
      <c r="BE7" s="73"/>
      <c r="BF7" s="73"/>
      <c r="BG7" s="73"/>
      <c r="BH7" s="73"/>
      <c r="BI7" s="73"/>
      <c r="BJ7" s="73"/>
      <c r="BO7" s="73"/>
      <c r="BP7" s="73"/>
      <c r="BQ7" s="73"/>
    </row>
    <row r="8" s="3" customFormat="1" ht="5.1" customHeight="1" spans="2:69">
      <c r="B8" s="13"/>
      <c r="H8" s="35"/>
      <c r="I8" s="35"/>
      <c r="J8" s="54"/>
      <c r="K8" s="2"/>
      <c r="L8" s="2"/>
      <c r="M8" s="2"/>
      <c r="N8" s="28"/>
      <c r="O8" s="28"/>
      <c r="P8" s="28"/>
      <c r="Q8" s="28"/>
      <c r="R8" s="28"/>
      <c r="S8" s="28"/>
      <c r="T8" s="28"/>
      <c r="U8" s="28"/>
      <c r="V8" s="2"/>
      <c r="W8" s="2"/>
      <c r="X8" s="61"/>
      <c r="Y8" s="67"/>
      <c r="Z8" s="68"/>
      <c r="AA8" s="68"/>
      <c r="AB8" s="68"/>
      <c r="AC8" s="68"/>
      <c r="AD8" s="68"/>
      <c r="AE8" s="68"/>
      <c r="AF8" s="68"/>
      <c r="AW8" s="71"/>
      <c r="BD8" s="74"/>
      <c r="BE8" s="74"/>
      <c r="BF8" s="74"/>
      <c r="BG8" s="74"/>
      <c r="BH8" s="74"/>
      <c r="BI8" s="74"/>
      <c r="BJ8" s="74"/>
      <c r="BO8" s="74"/>
      <c r="BP8" s="74"/>
      <c r="BQ8" s="74"/>
    </row>
    <row r="9" s="1" customFormat="1" ht="18" spans="1:69">
      <c r="A9" s="2"/>
      <c r="B9" s="7">
        <v>3</v>
      </c>
      <c r="C9" s="8" t="s">
        <v>221</v>
      </c>
      <c r="D9" s="8"/>
      <c r="E9" s="28"/>
      <c r="F9" s="29">
        <v>1</v>
      </c>
      <c r="G9" s="30"/>
      <c r="H9" s="31">
        <v>24</v>
      </c>
      <c r="I9" s="31"/>
      <c r="J9" s="50">
        <f>ROUND(H9/F9,2)</f>
        <v>24</v>
      </c>
      <c r="K9" s="2"/>
      <c r="L9" s="51"/>
      <c r="M9" s="51"/>
      <c r="N9" s="28"/>
      <c r="O9" s="28"/>
      <c r="P9" s="28"/>
      <c r="Q9" s="28"/>
      <c r="R9" s="28"/>
      <c r="S9" s="28"/>
      <c r="T9" s="28"/>
      <c r="U9" s="62"/>
      <c r="V9" s="2"/>
      <c r="W9" s="2"/>
      <c r="X9" s="61"/>
      <c r="Y9" s="65"/>
      <c r="Z9" s="61"/>
      <c r="AA9" s="61"/>
      <c r="AB9" s="61"/>
      <c r="AC9" s="61"/>
      <c r="AD9" s="61"/>
      <c r="AE9" s="61"/>
      <c r="AF9" s="61"/>
      <c r="AW9" s="70"/>
      <c r="BD9" s="72"/>
      <c r="BE9" s="72"/>
      <c r="BF9" s="72"/>
      <c r="BG9" s="72"/>
      <c r="BH9" s="72"/>
      <c r="BI9" s="72"/>
      <c r="BJ9" s="72"/>
      <c r="BO9" s="72"/>
      <c r="BP9" s="72"/>
      <c r="BQ9" s="72"/>
    </row>
    <row r="10" s="1" customFormat="1" ht="9.95" customHeight="1" spans="1:69">
      <c r="A10" s="3"/>
      <c r="B10" s="9"/>
      <c r="C10" s="10"/>
      <c r="D10" s="10"/>
      <c r="E10" s="32"/>
      <c r="F10" s="33"/>
      <c r="G10" s="34"/>
      <c r="H10" s="35"/>
      <c r="I10" s="35"/>
      <c r="J10" s="52"/>
      <c r="K10" s="2"/>
      <c r="L10" s="51"/>
      <c r="M10" s="51"/>
      <c r="N10" s="28"/>
      <c r="O10" s="28"/>
      <c r="P10" s="28"/>
      <c r="Q10" s="28"/>
      <c r="R10" s="28"/>
      <c r="S10" s="28"/>
      <c r="T10" s="28"/>
      <c r="U10" s="62"/>
      <c r="V10" s="2"/>
      <c r="W10" s="2"/>
      <c r="X10" s="61"/>
      <c r="Y10" s="66"/>
      <c r="Z10" s="61"/>
      <c r="AA10" s="61"/>
      <c r="AB10" s="61"/>
      <c r="AC10" s="61"/>
      <c r="AD10" s="61"/>
      <c r="AE10" s="61"/>
      <c r="AF10" s="61"/>
      <c r="AW10" s="70"/>
      <c r="BD10" s="72"/>
      <c r="BE10" s="72"/>
      <c r="BF10" s="72"/>
      <c r="BG10" s="72"/>
      <c r="BH10" s="72"/>
      <c r="BI10" s="72"/>
      <c r="BJ10" s="72"/>
      <c r="BO10" s="72"/>
      <c r="BP10" s="72"/>
      <c r="BQ10" s="72"/>
    </row>
    <row r="11" s="1" customFormat="1" ht="18" spans="1:69">
      <c r="A11" s="2"/>
      <c r="B11" s="7">
        <v>4</v>
      </c>
      <c r="C11" s="11" t="s">
        <v>92</v>
      </c>
      <c r="D11" s="11"/>
      <c r="E11" s="36"/>
      <c r="F11" s="29">
        <v>6</v>
      </c>
      <c r="G11" s="30"/>
      <c r="H11" s="31">
        <v>142</v>
      </c>
      <c r="I11" s="31"/>
      <c r="J11" s="50">
        <f>ROUND(H11/F11,2)</f>
        <v>23.67</v>
      </c>
      <c r="K11" s="2"/>
      <c r="L11" s="55"/>
      <c r="M11" s="55"/>
      <c r="N11" s="28"/>
      <c r="O11" s="28"/>
      <c r="P11" s="28"/>
      <c r="Q11" s="28"/>
      <c r="R11" s="28"/>
      <c r="S11" s="28"/>
      <c r="T11" s="28"/>
      <c r="U11" s="62"/>
      <c r="V11" s="2"/>
      <c r="W11" s="2"/>
      <c r="X11" s="61"/>
      <c r="Y11" s="65"/>
      <c r="Z11" s="61"/>
      <c r="AA11" s="61"/>
      <c r="AB11" s="61"/>
      <c r="AC11" s="61"/>
      <c r="AD11" s="61"/>
      <c r="AE11" s="61"/>
      <c r="AF11" s="61"/>
      <c r="AW11" s="70"/>
      <c r="BD11" s="72"/>
      <c r="BE11" s="72"/>
      <c r="BF11" s="72"/>
      <c r="BG11" s="72"/>
      <c r="BH11" s="72"/>
      <c r="BI11" s="72"/>
      <c r="BJ11" s="72"/>
      <c r="BO11" s="72"/>
      <c r="BP11" s="72"/>
      <c r="BQ11" s="72"/>
    </row>
    <row r="12" s="3" customFormat="1" ht="19" customHeight="1" spans="2:69">
      <c r="B12" s="9"/>
      <c r="C12" s="14"/>
      <c r="D12" s="14"/>
      <c r="E12" s="37"/>
      <c r="F12" s="33"/>
      <c r="G12" s="34"/>
      <c r="H12" s="35"/>
      <c r="I12" s="35"/>
      <c r="J12" s="54"/>
      <c r="K12" s="2"/>
      <c r="L12" s="55"/>
      <c r="M12" s="55"/>
      <c r="N12" s="28"/>
      <c r="O12" s="28"/>
      <c r="P12" s="28"/>
      <c r="Q12" s="28"/>
      <c r="R12" s="28"/>
      <c r="S12" s="28"/>
      <c r="T12" s="28"/>
      <c r="U12" s="62"/>
      <c r="V12" s="2"/>
      <c r="W12" s="2"/>
      <c r="X12" s="61"/>
      <c r="Y12" s="66"/>
      <c r="Z12" s="61"/>
      <c r="AA12" s="68"/>
      <c r="AB12" s="68"/>
      <c r="AC12" s="68"/>
      <c r="AD12" s="68"/>
      <c r="AE12" s="68"/>
      <c r="AF12" s="68"/>
      <c r="AW12" s="71"/>
      <c r="BD12" s="74"/>
      <c r="BE12" s="74"/>
      <c r="BF12" s="74"/>
      <c r="BG12" s="74"/>
      <c r="BH12" s="74"/>
      <c r="BI12" s="74"/>
      <c r="BJ12" s="74"/>
      <c r="BO12" s="74"/>
      <c r="BP12" s="74"/>
      <c r="BQ12" s="74"/>
    </row>
    <row r="13" s="1" customFormat="1" ht="18" spans="1:69">
      <c r="A13" s="2"/>
      <c r="B13" s="7">
        <v>5</v>
      </c>
      <c r="C13" s="8" t="s">
        <v>96</v>
      </c>
      <c r="D13" s="8"/>
      <c r="E13" s="28"/>
      <c r="F13" s="29">
        <v>6</v>
      </c>
      <c r="G13" s="30"/>
      <c r="H13" s="31">
        <v>135</v>
      </c>
      <c r="I13" s="31"/>
      <c r="J13" s="50">
        <f>ROUND(H13/F13,2)</f>
        <v>22.5</v>
      </c>
      <c r="K13" s="2"/>
      <c r="L13" s="51"/>
      <c r="M13" s="51"/>
      <c r="N13" s="28"/>
      <c r="O13" s="28"/>
      <c r="P13" s="28"/>
      <c r="Q13" s="28"/>
      <c r="R13" s="28"/>
      <c r="S13" s="28"/>
      <c r="T13" s="28"/>
      <c r="U13" s="62"/>
      <c r="V13" s="2"/>
      <c r="W13" s="2"/>
      <c r="X13" s="61"/>
      <c r="Y13" s="65"/>
      <c r="Z13" s="61"/>
      <c r="AA13" s="61"/>
      <c r="AB13" s="61"/>
      <c r="AC13" s="61"/>
      <c r="AD13" s="61"/>
      <c r="AE13" s="61"/>
      <c r="AF13" s="61"/>
      <c r="AW13" s="70"/>
      <c r="BD13" s="72"/>
      <c r="BE13" s="72"/>
      <c r="BF13" s="72"/>
      <c r="BG13" s="72"/>
      <c r="BH13" s="72"/>
      <c r="BI13" s="72"/>
      <c r="BJ13" s="72"/>
      <c r="BO13" s="72"/>
      <c r="BP13" s="72"/>
      <c r="BQ13" s="72"/>
    </row>
    <row r="14" s="4" customFormat="1" ht="9.95" customHeight="1" spans="1:69">
      <c r="A14" s="3"/>
      <c r="B14" s="9"/>
      <c r="C14" s="15"/>
      <c r="D14" s="15"/>
      <c r="E14" s="32"/>
      <c r="F14" s="33"/>
      <c r="G14" s="34"/>
      <c r="H14" s="35"/>
      <c r="I14" s="35"/>
      <c r="J14" s="54"/>
      <c r="K14" s="2"/>
      <c r="L14" s="51"/>
      <c r="M14" s="51"/>
      <c r="N14" s="28"/>
      <c r="O14" s="28"/>
      <c r="P14" s="28"/>
      <c r="Q14" s="28"/>
      <c r="R14" s="28"/>
      <c r="S14" s="28"/>
      <c r="T14" s="28"/>
      <c r="U14" s="62"/>
      <c r="V14" s="2"/>
      <c r="W14" s="2"/>
      <c r="X14" s="61"/>
      <c r="Y14" s="66"/>
      <c r="Z14" s="61"/>
      <c r="AA14" s="68"/>
      <c r="AB14" s="68"/>
      <c r="AC14" s="68"/>
      <c r="AD14" s="68"/>
      <c r="AE14" s="68"/>
      <c r="AF14" s="68"/>
      <c r="AW14" s="71"/>
      <c r="BD14" s="75"/>
      <c r="BE14" s="75"/>
      <c r="BF14" s="75"/>
      <c r="BG14" s="75"/>
      <c r="BH14" s="75"/>
      <c r="BI14" s="75"/>
      <c r="BJ14" s="75"/>
      <c r="BO14" s="75"/>
      <c r="BP14" s="75"/>
      <c r="BQ14" s="75"/>
    </row>
    <row r="15" s="1" customFormat="1" ht="18" spans="1:69">
      <c r="A15" s="2"/>
      <c r="B15" s="16">
        <v>6</v>
      </c>
      <c r="C15" s="17" t="s">
        <v>222</v>
      </c>
      <c r="D15" s="17"/>
      <c r="E15" s="38"/>
      <c r="F15" s="29">
        <v>1</v>
      </c>
      <c r="G15" s="30"/>
      <c r="H15" s="31">
        <v>22</v>
      </c>
      <c r="I15" s="31"/>
      <c r="J15" s="50">
        <f>ROUND(H15/F15,2)</f>
        <v>22</v>
      </c>
      <c r="K15" s="2"/>
      <c r="L15" s="55"/>
      <c r="M15" s="55"/>
      <c r="N15" s="28"/>
      <c r="O15" s="28"/>
      <c r="P15" s="28"/>
      <c r="Q15" s="28"/>
      <c r="R15" s="28"/>
      <c r="S15" s="28"/>
      <c r="T15" s="28"/>
      <c r="U15" s="62"/>
      <c r="V15" s="2"/>
      <c r="W15" s="2"/>
      <c r="X15" s="61"/>
      <c r="Y15" s="65"/>
      <c r="Z15" s="61"/>
      <c r="AA15" s="61"/>
      <c r="AB15" s="61"/>
      <c r="AC15" s="61"/>
      <c r="AD15" s="61"/>
      <c r="AE15" s="61"/>
      <c r="AF15" s="61"/>
      <c r="AW15" s="70"/>
      <c r="BD15" s="72"/>
      <c r="BE15" s="72"/>
      <c r="BF15" s="72"/>
      <c r="BG15" s="72"/>
      <c r="BH15" s="72"/>
      <c r="BI15" s="72"/>
      <c r="BJ15" s="72"/>
      <c r="BO15" s="72"/>
      <c r="BP15" s="72"/>
      <c r="BQ15" s="72"/>
    </row>
    <row r="16" s="1" customFormat="1" ht="9.95" customHeight="1" spans="1:69">
      <c r="A16" s="2"/>
      <c r="B16" s="16"/>
      <c r="C16" s="17"/>
      <c r="D16" s="17"/>
      <c r="E16" s="38"/>
      <c r="F16" s="29"/>
      <c r="G16" s="30"/>
      <c r="H16" s="31"/>
      <c r="I16" s="31"/>
      <c r="J16" s="50"/>
      <c r="K16" s="2"/>
      <c r="L16" s="55"/>
      <c r="M16" s="55"/>
      <c r="N16" s="28"/>
      <c r="O16" s="28"/>
      <c r="P16" s="28"/>
      <c r="Q16" s="28"/>
      <c r="R16" s="28"/>
      <c r="S16" s="28"/>
      <c r="T16" s="28"/>
      <c r="U16" s="62"/>
      <c r="V16" s="2"/>
      <c r="W16" s="2"/>
      <c r="X16" s="61"/>
      <c r="Y16" s="66"/>
      <c r="Z16" s="61"/>
      <c r="AA16" s="61"/>
      <c r="AB16" s="61"/>
      <c r="AC16" s="61"/>
      <c r="AD16" s="61"/>
      <c r="AE16" s="61"/>
      <c r="AF16" s="61"/>
      <c r="AW16" s="70"/>
      <c r="BD16" s="72"/>
      <c r="BE16" s="72"/>
      <c r="BF16" s="72"/>
      <c r="BG16" s="72"/>
      <c r="BH16" s="72"/>
      <c r="BI16" s="72"/>
      <c r="BJ16" s="72"/>
      <c r="BO16" s="72"/>
      <c r="BP16" s="72"/>
      <c r="BQ16" s="72"/>
    </row>
    <row r="17" s="3" customFormat="1" ht="5.1" customHeight="1" spans="2:69">
      <c r="B17" s="13"/>
      <c r="H17" s="35"/>
      <c r="I17" s="35"/>
      <c r="J17" s="54"/>
      <c r="K17" s="2"/>
      <c r="L17" s="2"/>
      <c r="M17" s="2"/>
      <c r="N17" s="28"/>
      <c r="O17" s="28"/>
      <c r="P17" s="28"/>
      <c r="Q17" s="28"/>
      <c r="R17" s="28"/>
      <c r="S17" s="28"/>
      <c r="T17" s="28"/>
      <c r="U17" s="28"/>
      <c r="V17" s="2"/>
      <c r="W17" s="2"/>
      <c r="X17" s="61"/>
      <c r="Y17" s="67"/>
      <c r="Z17" s="61"/>
      <c r="AA17" s="68"/>
      <c r="AB17" s="68"/>
      <c r="AC17" s="68"/>
      <c r="AD17" s="68"/>
      <c r="AE17" s="68"/>
      <c r="AF17" s="68"/>
      <c r="AW17" s="71"/>
      <c r="BD17" s="74"/>
      <c r="BE17" s="74"/>
      <c r="BF17" s="74"/>
      <c r="BG17" s="74"/>
      <c r="BH17" s="74"/>
      <c r="BI17" s="74"/>
      <c r="BJ17" s="74"/>
      <c r="BO17" s="74"/>
      <c r="BP17" s="74"/>
      <c r="BQ17" s="74"/>
    </row>
    <row r="18" s="1" customFormat="1" ht="18" spans="1:69">
      <c r="A18" s="2"/>
      <c r="B18" s="16">
        <v>7</v>
      </c>
      <c r="C18" s="18" t="s">
        <v>223</v>
      </c>
      <c r="D18" s="18"/>
      <c r="E18" s="39"/>
      <c r="F18" s="29">
        <v>2</v>
      </c>
      <c r="G18" s="30"/>
      <c r="H18" s="31">
        <v>41</v>
      </c>
      <c r="I18" s="31"/>
      <c r="J18" s="50">
        <f>ROUND(H18/F18,2)</f>
        <v>20.5</v>
      </c>
      <c r="K18" s="2"/>
      <c r="L18" s="55"/>
      <c r="M18" s="55"/>
      <c r="N18" s="28"/>
      <c r="O18" s="28"/>
      <c r="P18" s="28"/>
      <c r="Q18" s="28"/>
      <c r="R18" s="28"/>
      <c r="S18" s="28"/>
      <c r="T18" s="28"/>
      <c r="U18" s="62"/>
      <c r="V18" s="2"/>
      <c r="W18" s="2"/>
      <c r="X18" s="61"/>
      <c r="Y18" s="65"/>
      <c r="Z18" s="61"/>
      <c r="AA18" s="61"/>
      <c r="AB18" s="61"/>
      <c r="AC18" s="61"/>
      <c r="AD18" s="61"/>
      <c r="AE18" s="61"/>
      <c r="AF18" s="61"/>
      <c r="AW18" s="70"/>
      <c r="BD18" s="72"/>
      <c r="BE18" s="72"/>
      <c r="BF18" s="72"/>
      <c r="BG18" s="72"/>
      <c r="BH18" s="72"/>
      <c r="BI18" s="72"/>
      <c r="BJ18" s="72"/>
      <c r="BO18" s="72"/>
      <c r="BP18" s="72"/>
      <c r="BQ18" s="72"/>
    </row>
    <row r="19" s="4" customFormat="1" ht="9.95" customHeight="1" spans="1:69">
      <c r="A19" s="3"/>
      <c r="B19" s="19"/>
      <c r="C19" s="20"/>
      <c r="D19" s="20"/>
      <c r="E19" s="40"/>
      <c r="F19" s="33"/>
      <c r="G19" s="34"/>
      <c r="H19" s="35"/>
      <c r="I19" s="35"/>
      <c r="J19" s="52"/>
      <c r="K19" s="2"/>
      <c r="L19" s="55"/>
      <c r="M19" s="55"/>
      <c r="N19" s="28"/>
      <c r="O19" s="28"/>
      <c r="P19" s="28"/>
      <c r="Q19" s="28"/>
      <c r="R19" s="28"/>
      <c r="S19" s="28"/>
      <c r="T19" s="28"/>
      <c r="U19" s="62"/>
      <c r="V19" s="2"/>
      <c r="W19" s="2"/>
      <c r="X19" s="61"/>
      <c r="Y19" s="66"/>
      <c r="Z19" s="61"/>
      <c r="AA19" s="68"/>
      <c r="AB19" s="68"/>
      <c r="AC19" s="68"/>
      <c r="AD19" s="68"/>
      <c r="AE19" s="68"/>
      <c r="AF19" s="68"/>
      <c r="AW19" s="71"/>
      <c r="BD19" s="75"/>
      <c r="BE19" s="75"/>
      <c r="BF19" s="75"/>
      <c r="BG19" s="75"/>
      <c r="BH19" s="75"/>
      <c r="BI19" s="75"/>
      <c r="BJ19" s="75"/>
      <c r="BO19" s="75"/>
      <c r="BP19" s="75"/>
      <c r="BQ19" s="75"/>
    </row>
    <row r="20" s="1" customFormat="1" ht="18" spans="1:69">
      <c r="A20" s="2"/>
      <c r="B20" s="11">
        <v>8</v>
      </c>
      <c r="C20" s="21" t="s">
        <v>70</v>
      </c>
      <c r="D20" s="21"/>
      <c r="E20" s="41"/>
      <c r="F20" s="29">
        <v>6</v>
      </c>
      <c r="G20" s="30"/>
      <c r="H20" s="31">
        <v>122</v>
      </c>
      <c r="I20" s="31"/>
      <c r="J20" s="50">
        <f>ROUND(H20/F20,2)</f>
        <v>20.33</v>
      </c>
      <c r="K20" s="2"/>
      <c r="L20" s="2"/>
      <c r="M20" s="2"/>
      <c r="N20" s="60"/>
      <c r="O20" s="60"/>
      <c r="P20" s="60"/>
      <c r="Q20" s="60"/>
      <c r="R20" s="60"/>
      <c r="S20" s="60"/>
      <c r="T20" s="60"/>
      <c r="U20" s="63"/>
      <c r="V20" s="2"/>
      <c r="W20" s="2"/>
      <c r="X20" s="61"/>
      <c r="Y20" s="65"/>
      <c r="Z20" s="61"/>
      <c r="AA20" s="61"/>
      <c r="AB20" s="61"/>
      <c r="AC20" s="61"/>
      <c r="AD20" s="61"/>
      <c r="AE20" s="61"/>
      <c r="AF20" s="61"/>
      <c r="AW20" s="70"/>
      <c r="BD20" s="72"/>
      <c r="BE20" s="72"/>
      <c r="BF20" s="72"/>
      <c r="BG20" s="72"/>
      <c r="BH20" s="72"/>
      <c r="BI20" s="72"/>
      <c r="BJ20" s="72"/>
      <c r="BO20" s="72"/>
      <c r="BP20" s="72"/>
      <c r="BQ20" s="72"/>
    </row>
    <row r="21" s="4" customFormat="1" ht="9.95" customHeight="1" spans="1:69">
      <c r="A21" s="3"/>
      <c r="B21" s="14"/>
      <c r="C21" s="22"/>
      <c r="D21" s="22"/>
      <c r="E21" s="42"/>
      <c r="F21" s="33"/>
      <c r="G21" s="34"/>
      <c r="H21" s="35"/>
      <c r="I21" s="35"/>
      <c r="J21" s="54"/>
      <c r="K21" s="2"/>
      <c r="L21" s="2"/>
      <c r="M21" s="2"/>
      <c r="N21" s="60"/>
      <c r="O21" s="60"/>
      <c r="P21" s="60"/>
      <c r="Q21" s="60"/>
      <c r="R21" s="60"/>
      <c r="S21" s="60"/>
      <c r="T21" s="60"/>
      <c r="U21" s="63"/>
      <c r="V21" s="2"/>
      <c r="W21" s="2"/>
      <c r="X21" s="61"/>
      <c r="Y21" s="66"/>
      <c r="Z21" s="61"/>
      <c r="AA21" s="68"/>
      <c r="AB21" s="68"/>
      <c r="AC21" s="68"/>
      <c r="AD21" s="68"/>
      <c r="AE21" s="68"/>
      <c r="AF21" s="68"/>
      <c r="AW21" s="71"/>
      <c r="BD21" s="75"/>
      <c r="BE21" s="75"/>
      <c r="BF21" s="75"/>
      <c r="BG21" s="75"/>
      <c r="BH21" s="75"/>
      <c r="BI21" s="75"/>
      <c r="BJ21" s="75"/>
      <c r="BO21" s="75"/>
      <c r="BP21" s="75"/>
      <c r="BQ21" s="75"/>
    </row>
    <row r="22" s="1" customFormat="1" ht="18" spans="1:69">
      <c r="A22" s="2"/>
      <c r="B22" s="16">
        <v>9</v>
      </c>
      <c r="C22" s="21" t="s">
        <v>94</v>
      </c>
      <c r="D22" s="21"/>
      <c r="E22" s="41"/>
      <c r="F22" s="43">
        <v>6</v>
      </c>
      <c r="G22" s="30"/>
      <c r="H22" s="31">
        <v>107</v>
      </c>
      <c r="I22" s="31"/>
      <c r="J22" s="50">
        <f>ROUND(H22/F22,2)</f>
        <v>17.83</v>
      </c>
      <c r="K22" s="2"/>
      <c r="L22" s="55"/>
      <c r="M22" s="55"/>
      <c r="N22" s="28"/>
      <c r="O22" s="28"/>
      <c r="P22" s="28"/>
      <c r="Q22" s="28"/>
      <c r="R22" s="28"/>
      <c r="S22" s="28"/>
      <c r="T22" s="28"/>
      <c r="U22" s="62"/>
      <c r="V22" s="2"/>
      <c r="W22" s="2"/>
      <c r="X22" s="61"/>
      <c r="Y22" s="65"/>
      <c r="Z22" s="61"/>
      <c r="AA22" s="61"/>
      <c r="AB22" s="61"/>
      <c r="AC22" s="61"/>
      <c r="AD22" s="61"/>
      <c r="AE22" s="61"/>
      <c r="AF22" s="61"/>
      <c r="AW22" s="70"/>
      <c r="BD22" s="72"/>
      <c r="BE22" s="72"/>
      <c r="BF22" s="72"/>
      <c r="BG22" s="72"/>
      <c r="BH22" s="72"/>
      <c r="BI22" s="72"/>
      <c r="BJ22" s="72"/>
      <c r="BO22" s="72"/>
      <c r="BP22" s="72"/>
      <c r="BQ22" s="72"/>
    </row>
    <row r="23" s="1" customFormat="1" ht="9.95" customHeight="1" spans="1:69">
      <c r="A23" s="2"/>
      <c r="B23" s="16"/>
      <c r="C23" s="21"/>
      <c r="D23" s="21"/>
      <c r="E23" s="41"/>
      <c r="F23" s="43"/>
      <c r="G23" s="30"/>
      <c r="H23" s="31"/>
      <c r="I23" s="31"/>
      <c r="J23" s="50"/>
      <c r="K23" s="2"/>
      <c r="L23" s="55"/>
      <c r="M23" s="55"/>
      <c r="N23" s="28"/>
      <c r="O23" s="28"/>
      <c r="P23" s="28"/>
      <c r="Q23" s="28"/>
      <c r="R23" s="28"/>
      <c r="S23" s="28"/>
      <c r="T23" s="28"/>
      <c r="U23" s="62"/>
      <c r="V23" s="2"/>
      <c r="W23" s="2"/>
      <c r="X23" s="61"/>
      <c r="Y23" s="66"/>
      <c r="Z23" s="61"/>
      <c r="AA23" s="61"/>
      <c r="AB23" s="61"/>
      <c r="AC23" s="61"/>
      <c r="AD23" s="61"/>
      <c r="AE23" s="61"/>
      <c r="AF23" s="61"/>
      <c r="AW23" s="70"/>
      <c r="BD23" s="72"/>
      <c r="BE23" s="72"/>
      <c r="BF23" s="72"/>
      <c r="BG23" s="72"/>
      <c r="BH23" s="72"/>
      <c r="BI23" s="72"/>
      <c r="BJ23" s="72"/>
      <c r="BO23" s="72"/>
      <c r="BP23" s="72"/>
      <c r="BQ23" s="72"/>
    </row>
    <row r="24" s="3" customFormat="1" ht="5.1" customHeight="1" spans="2:69">
      <c r="B24" s="13"/>
      <c r="J24" s="54"/>
      <c r="K24" s="2"/>
      <c r="L24" s="2"/>
      <c r="M24" s="2"/>
      <c r="N24" s="28"/>
      <c r="O24" s="28"/>
      <c r="P24" s="28"/>
      <c r="Q24" s="28"/>
      <c r="R24" s="28"/>
      <c r="S24" s="28"/>
      <c r="T24" s="28"/>
      <c r="U24" s="28"/>
      <c r="V24" s="2"/>
      <c r="W24" s="2"/>
      <c r="X24" s="61"/>
      <c r="Y24" s="67"/>
      <c r="Z24" s="61"/>
      <c r="AA24" s="68"/>
      <c r="AB24" s="68"/>
      <c r="AC24" s="68"/>
      <c r="AD24" s="68"/>
      <c r="AE24" s="68"/>
      <c r="AF24" s="68"/>
      <c r="AW24" s="71"/>
      <c r="BD24" s="74"/>
      <c r="BE24" s="74"/>
      <c r="BF24" s="74"/>
      <c r="BG24" s="74"/>
      <c r="BH24" s="74"/>
      <c r="BI24" s="74"/>
      <c r="BJ24" s="74"/>
      <c r="BO24" s="74"/>
      <c r="BP24" s="74"/>
      <c r="BQ24" s="74"/>
    </row>
    <row r="25" s="1" customFormat="1" ht="18" spans="1:69">
      <c r="A25" s="2"/>
      <c r="B25" s="7">
        <v>10</v>
      </c>
      <c r="C25" s="17" t="s">
        <v>85</v>
      </c>
      <c r="D25" s="17"/>
      <c r="E25" s="41"/>
      <c r="F25" s="29">
        <v>3</v>
      </c>
      <c r="G25" s="44"/>
      <c r="H25" s="31">
        <v>48</v>
      </c>
      <c r="I25" s="56"/>
      <c r="J25" s="50">
        <f>ROUND(H25/F25,2)</f>
        <v>16</v>
      </c>
      <c r="K25" s="2"/>
      <c r="L25" s="55"/>
      <c r="M25" s="55"/>
      <c r="N25" s="28"/>
      <c r="O25" s="28"/>
      <c r="P25" s="28"/>
      <c r="Q25" s="28"/>
      <c r="R25" s="28"/>
      <c r="S25" s="28"/>
      <c r="T25" s="28"/>
      <c r="U25" s="62"/>
      <c r="V25" s="2"/>
      <c r="W25" s="2"/>
      <c r="X25" s="61"/>
      <c r="Y25" s="65"/>
      <c r="Z25" s="61"/>
      <c r="AA25" s="61"/>
      <c r="AB25" s="61"/>
      <c r="AC25" s="61"/>
      <c r="AD25" s="61"/>
      <c r="AE25" s="61"/>
      <c r="AF25" s="61"/>
      <c r="AW25" s="70"/>
      <c r="BD25" s="72"/>
      <c r="BE25" s="72"/>
      <c r="BF25" s="72"/>
      <c r="BG25" s="72"/>
      <c r="BH25" s="72"/>
      <c r="BI25" s="72"/>
      <c r="BJ25" s="72"/>
      <c r="BO25" s="72"/>
      <c r="BP25" s="72"/>
      <c r="BQ25" s="72"/>
    </row>
    <row r="26" s="4" customFormat="1" ht="9.95" customHeight="1" spans="1:69">
      <c r="A26" s="3"/>
      <c r="B26" s="9"/>
      <c r="C26" s="23"/>
      <c r="D26" s="23"/>
      <c r="E26" s="42"/>
      <c r="F26" s="33"/>
      <c r="G26" s="45"/>
      <c r="H26" s="35"/>
      <c r="I26" s="57"/>
      <c r="J26" s="58"/>
      <c r="K26" s="2"/>
      <c r="L26" s="55"/>
      <c r="M26" s="55"/>
      <c r="N26" s="28"/>
      <c r="O26" s="28"/>
      <c r="P26" s="28"/>
      <c r="Q26" s="28"/>
      <c r="R26" s="28"/>
      <c r="S26" s="28"/>
      <c r="T26" s="28"/>
      <c r="U26" s="62"/>
      <c r="V26" s="2"/>
      <c r="W26" s="2"/>
      <c r="X26" s="61"/>
      <c r="Y26" s="69"/>
      <c r="Z26" s="68"/>
      <c r="AA26" s="68"/>
      <c r="AB26" s="68"/>
      <c r="AC26" s="68"/>
      <c r="AD26" s="68"/>
      <c r="AE26" s="68"/>
      <c r="AF26" s="68"/>
      <c r="AW26" s="71"/>
      <c r="BD26" s="75"/>
      <c r="BE26" s="75"/>
      <c r="BF26" s="75"/>
      <c r="BG26" s="75"/>
      <c r="BH26" s="75"/>
      <c r="BI26" s="75"/>
      <c r="BJ26" s="75"/>
      <c r="BO26" s="75"/>
      <c r="BP26" s="75"/>
      <c r="BQ26" s="75"/>
    </row>
    <row r="27" s="1" customFormat="1" ht="18" spans="1:69">
      <c r="A27" s="2"/>
      <c r="B27" s="16">
        <v>11</v>
      </c>
      <c r="C27" s="18" t="s">
        <v>212</v>
      </c>
      <c r="D27" s="18"/>
      <c r="E27" s="28"/>
      <c r="F27" s="29">
        <v>5</v>
      </c>
      <c r="G27" s="30"/>
      <c r="H27" s="31">
        <v>79</v>
      </c>
      <c r="I27" s="31"/>
      <c r="J27" s="50">
        <f>ROUND(H27/F27,2)</f>
        <v>15.8</v>
      </c>
      <c r="K27" s="2"/>
      <c r="L27" s="55"/>
      <c r="M27" s="55"/>
      <c r="N27" s="28"/>
      <c r="O27" s="28"/>
      <c r="P27" s="28"/>
      <c r="Q27" s="28"/>
      <c r="R27" s="28"/>
      <c r="S27" s="28"/>
      <c r="T27" s="28"/>
      <c r="U27" s="62"/>
      <c r="V27" s="2"/>
      <c r="W27" s="2"/>
      <c r="X27" s="61"/>
      <c r="Y27" s="65"/>
      <c r="Z27" s="61"/>
      <c r="AA27" s="61"/>
      <c r="AB27" s="61"/>
      <c r="AC27" s="61"/>
      <c r="AD27" s="61"/>
      <c r="AE27" s="61"/>
      <c r="AF27" s="61"/>
      <c r="AW27" s="70"/>
      <c r="BD27" s="72"/>
      <c r="BE27" s="72"/>
      <c r="BF27" s="72"/>
      <c r="BG27" s="72"/>
      <c r="BH27" s="72"/>
      <c r="BI27" s="72"/>
      <c r="BJ27" s="72"/>
      <c r="BO27" s="72"/>
      <c r="BP27" s="72"/>
      <c r="BQ27" s="72"/>
    </row>
    <row r="28" s="4" customFormat="1" ht="9.95" customHeight="1" spans="1:69">
      <c r="A28" s="3"/>
      <c r="B28" s="19"/>
      <c r="C28" s="20"/>
      <c r="D28" s="20"/>
      <c r="E28" s="32"/>
      <c r="F28" s="33"/>
      <c r="G28" s="34"/>
      <c r="H28" s="35"/>
      <c r="I28" s="35"/>
      <c r="J28" s="52"/>
      <c r="K28" s="2"/>
      <c r="L28" s="55"/>
      <c r="M28" s="55"/>
      <c r="N28" s="28"/>
      <c r="O28" s="28"/>
      <c r="P28" s="28"/>
      <c r="Q28" s="28"/>
      <c r="R28" s="28"/>
      <c r="S28" s="28"/>
      <c r="T28" s="28"/>
      <c r="U28" s="62"/>
      <c r="V28" s="2"/>
      <c r="W28" s="2"/>
      <c r="X28" s="61"/>
      <c r="Y28" s="69"/>
      <c r="Z28" s="68"/>
      <c r="AA28" s="68"/>
      <c r="AB28" s="68"/>
      <c r="AC28" s="68"/>
      <c r="AD28" s="68"/>
      <c r="AE28" s="68"/>
      <c r="AF28" s="68"/>
      <c r="AW28" s="71"/>
      <c r="BD28" s="75"/>
      <c r="BE28" s="75"/>
      <c r="BF28" s="75"/>
      <c r="BG28" s="75"/>
      <c r="BH28" s="75"/>
      <c r="BI28" s="75"/>
      <c r="BJ28" s="75"/>
      <c r="BO28" s="75"/>
      <c r="BP28" s="75"/>
      <c r="BQ28" s="75"/>
    </row>
    <row r="29" s="1" customFormat="1" ht="18" spans="1:69">
      <c r="A29" s="2"/>
      <c r="B29" s="7">
        <v>12</v>
      </c>
      <c r="C29" s="17" t="s">
        <v>91</v>
      </c>
      <c r="D29" s="17"/>
      <c r="E29" s="36"/>
      <c r="F29" s="29">
        <v>6</v>
      </c>
      <c r="G29" s="30"/>
      <c r="H29" s="31">
        <v>92</v>
      </c>
      <c r="I29" s="31"/>
      <c r="J29" s="50">
        <f>ROUND(H29/F29,2)</f>
        <v>15.33</v>
      </c>
      <c r="K29" s="2"/>
      <c r="L29" s="51"/>
      <c r="M29" s="51"/>
      <c r="N29" s="28"/>
      <c r="O29" s="28"/>
      <c r="P29" s="28"/>
      <c r="Q29" s="28"/>
      <c r="R29" s="28"/>
      <c r="S29" s="28"/>
      <c r="T29" s="28"/>
      <c r="U29" s="62"/>
      <c r="V29" s="2"/>
      <c r="W29" s="2"/>
      <c r="X29" s="61"/>
      <c r="Y29" s="65"/>
      <c r="Z29" s="61"/>
      <c r="AA29" s="61"/>
      <c r="AB29" s="61"/>
      <c r="AC29" s="61"/>
      <c r="AD29" s="61"/>
      <c r="AE29" s="61"/>
      <c r="AF29" s="61"/>
      <c r="AW29" s="70"/>
      <c r="BD29" s="72"/>
      <c r="BE29" s="72"/>
      <c r="BF29" s="72"/>
      <c r="BG29" s="72"/>
      <c r="BH29" s="72"/>
      <c r="BI29" s="72"/>
      <c r="BJ29" s="72"/>
      <c r="BO29" s="72"/>
      <c r="BP29" s="72"/>
      <c r="BQ29" s="72"/>
    </row>
    <row r="30" s="4" customFormat="1" ht="9.95" customHeight="1" spans="1:69">
      <c r="A30" s="3"/>
      <c r="B30" s="9"/>
      <c r="C30" s="23"/>
      <c r="D30" s="23"/>
      <c r="E30" s="46"/>
      <c r="F30" s="33"/>
      <c r="G30" s="34"/>
      <c r="H30" s="35"/>
      <c r="I30" s="35"/>
      <c r="J30" s="54"/>
      <c r="K30" s="2"/>
      <c r="L30" s="51"/>
      <c r="M30" s="51"/>
      <c r="N30" s="28"/>
      <c r="O30" s="28"/>
      <c r="P30" s="28"/>
      <c r="Q30" s="28"/>
      <c r="R30" s="28"/>
      <c r="S30" s="28"/>
      <c r="T30" s="28"/>
      <c r="U30" s="62"/>
      <c r="V30" s="2"/>
      <c r="W30" s="2"/>
      <c r="X30" s="61"/>
      <c r="Y30" s="69"/>
      <c r="Z30" s="68"/>
      <c r="AA30" s="68"/>
      <c r="AB30" s="68"/>
      <c r="AC30" s="68"/>
      <c r="AD30" s="68"/>
      <c r="AE30" s="68"/>
      <c r="AF30" s="68"/>
      <c r="AW30" s="71"/>
      <c r="BD30" s="75"/>
      <c r="BE30" s="75"/>
      <c r="BF30" s="75"/>
      <c r="BG30" s="75"/>
      <c r="BH30" s="75"/>
      <c r="BI30" s="75"/>
      <c r="BJ30" s="75"/>
      <c r="BO30" s="75"/>
      <c r="BP30" s="75"/>
      <c r="BQ30" s="75"/>
    </row>
    <row r="31" s="1" customFormat="1" ht="18" spans="1:69">
      <c r="A31" s="2"/>
      <c r="B31" s="24">
        <v>13</v>
      </c>
      <c r="C31" s="17" t="s">
        <v>86</v>
      </c>
      <c r="D31" s="17"/>
      <c r="E31" s="41"/>
      <c r="F31" s="29">
        <v>2</v>
      </c>
      <c r="G31" s="44"/>
      <c r="H31" s="47">
        <v>30</v>
      </c>
      <c r="I31" s="56"/>
      <c r="J31" s="50">
        <f>ROUND(H31/F31,2)</f>
        <v>15</v>
      </c>
      <c r="K31" s="2"/>
      <c r="L31" s="2"/>
      <c r="M31" s="2"/>
      <c r="N31" s="60"/>
      <c r="O31" s="60"/>
      <c r="P31" s="60"/>
      <c r="Q31" s="60"/>
      <c r="R31" s="60"/>
      <c r="S31" s="60"/>
      <c r="T31" s="60"/>
      <c r="U31" s="63"/>
      <c r="V31" s="2"/>
      <c r="W31" s="2"/>
      <c r="X31" s="61"/>
      <c r="Y31" s="65"/>
      <c r="Z31" s="61"/>
      <c r="AA31" s="61"/>
      <c r="AB31" s="61"/>
      <c r="AC31" s="61"/>
      <c r="AD31" s="61"/>
      <c r="AE31" s="61"/>
      <c r="AF31" s="61"/>
      <c r="AW31" s="70"/>
      <c r="BD31" s="72"/>
      <c r="BE31" s="72"/>
      <c r="BF31" s="72"/>
      <c r="BG31" s="72"/>
      <c r="BH31" s="72"/>
      <c r="BI31" s="72"/>
      <c r="BJ31" s="72"/>
      <c r="BO31" s="72"/>
      <c r="BP31" s="72"/>
      <c r="BQ31" s="72"/>
    </row>
    <row r="32" s="4" customFormat="1" ht="9.95" customHeight="1" spans="1:69">
      <c r="A32" s="3"/>
      <c r="B32" s="25"/>
      <c r="C32" s="23"/>
      <c r="D32" s="23"/>
      <c r="E32" s="42"/>
      <c r="F32" s="33"/>
      <c r="G32" s="45"/>
      <c r="H32" s="48"/>
      <c r="I32" s="57"/>
      <c r="J32" s="58"/>
      <c r="K32" s="2"/>
      <c r="L32" s="2"/>
      <c r="M32" s="2"/>
      <c r="N32" s="60"/>
      <c r="O32" s="60"/>
      <c r="P32" s="60"/>
      <c r="Q32" s="60"/>
      <c r="R32" s="60"/>
      <c r="S32" s="60"/>
      <c r="T32" s="60"/>
      <c r="U32" s="63"/>
      <c r="V32" s="2"/>
      <c r="W32" s="2"/>
      <c r="X32" s="61"/>
      <c r="Y32" s="69"/>
      <c r="Z32" s="68"/>
      <c r="AA32" s="68"/>
      <c r="AB32" s="68"/>
      <c r="AC32" s="68"/>
      <c r="AD32" s="68"/>
      <c r="AE32" s="68"/>
      <c r="AF32" s="68"/>
      <c r="AW32" s="71"/>
      <c r="BD32" s="75"/>
      <c r="BE32" s="75"/>
      <c r="BF32" s="75"/>
      <c r="BG32" s="75"/>
      <c r="BH32" s="75"/>
      <c r="BI32" s="75"/>
      <c r="BJ32" s="75"/>
      <c r="BO32" s="75"/>
      <c r="BP32" s="75"/>
      <c r="BQ32" s="75"/>
    </row>
    <row r="33" s="1" customFormat="1" ht="18" spans="1:69">
      <c r="A33" s="2"/>
      <c r="B33" s="7">
        <v>14</v>
      </c>
      <c r="C33" s="21" t="s">
        <v>88</v>
      </c>
      <c r="D33" s="21"/>
      <c r="E33" s="41"/>
      <c r="F33" s="29">
        <v>4</v>
      </c>
      <c r="G33" s="44"/>
      <c r="H33" s="47">
        <v>49</v>
      </c>
      <c r="I33" s="56"/>
      <c r="J33" s="50">
        <f>ROUND(H33/F33,2)</f>
        <v>12.25</v>
      </c>
      <c r="K33" s="2"/>
      <c r="L33" s="51"/>
      <c r="M33" s="51"/>
      <c r="N33" s="28"/>
      <c r="O33" s="28"/>
      <c r="P33" s="28"/>
      <c r="Q33" s="28"/>
      <c r="R33" s="28"/>
      <c r="S33" s="28"/>
      <c r="T33" s="28"/>
      <c r="U33" s="62"/>
      <c r="V33" s="2"/>
      <c r="W33" s="2"/>
      <c r="X33" s="61"/>
      <c r="Y33" s="65"/>
      <c r="Z33" s="61"/>
      <c r="AA33" s="61"/>
      <c r="AB33" s="61"/>
      <c r="AC33" s="61"/>
      <c r="AD33" s="61"/>
      <c r="AE33" s="61"/>
      <c r="AF33" s="61"/>
      <c r="AW33" s="70"/>
      <c r="BD33" s="72"/>
      <c r="BE33" s="72"/>
      <c r="BF33" s="72"/>
      <c r="BG33" s="72"/>
      <c r="BH33" s="72"/>
      <c r="BI33" s="72"/>
      <c r="BJ33" s="72"/>
      <c r="BO33" s="72"/>
      <c r="BP33" s="72"/>
      <c r="BQ33" s="72"/>
    </row>
    <row r="34" s="4" customFormat="1" ht="9.95" customHeight="1" spans="1:69">
      <c r="A34" s="3"/>
      <c r="B34" s="9"/>
      <c r="C34" s="22"/>
      <c r="D34" s="22"/>
      <c r="E34" s="42"/>
      <c r="F34" s="33"/>
      <c r="G34" s="45"/>
      <c r="H34" s="48"/>
      <c r="I34" s="57"/>
      <c r="J34" s="58"/>
      <c r="K34" s="2"/>
      <c r="L34" s="51"/>
      <c r="M34" s="51"/>
      <c r="N34" s="28"/>
      <c r="O34" s="28"/>
      <c r="P34" s="28"/>
      <c r="Q34" s="28"/>
      <c r="R34" s="28"/>
      <c r="S34" s="28"/>
      <c r="T34" s="28"/>
      <c r="U34" s="62"/>
      <c r="V34" s="2"/>
      <c r="W34" s="2"/>
      <c r="X34" s="61"/>
      <c r="Y34" s="69"/>
      <c r="Z34" s="68"/>
      <c r="AA34" s="68"/>
      <c r="AB34" s="68"/>
      <c r="AC34" s="68"/>
      <c r="AD34" s="68"/>
      <c r="AE34" s="68"/>
      <c r="AF34" s="68"/>
      <c r="AW34" s="71"/>
      <c r="BD34" s="75"/>
      <c r="BE34" s="75"/>
      <c r="BF34" s="75"/>
      <c r="BG34" s="75"/>
      <c r="BH34" s="75"/>
      <c r="BI34" s="75"/>
      <c r="BJ34" s="75"/>
      <c r="BO34" s="75"/>
      <c r="BP34" s="75"/>
      <c r="BQ34" s="75"/>
    </row>
    <row r="35" s="1" customFormat="1" ht="18" spans="1:69">
      <c r="A35" s="2"/>
      <c r="B35" s="24">
        <v>15</v>
      </c>
      <c r="C35" s="8" t="s">
        <v>69</v>
      </c>
      <c r="D35" s="8"/>
      <c r="E35" s="28"/>
      <c r="F35" s="29">
        <v>3</v>
      </c>
      <c r="G35" s="30"/>
      <c r="H35" s="31">
        <v>35</v>
      </c>
      <c r="I35" s="31"/>
      <c r="J35" s="50">
        <f>ROUND(H35/F35,2)</f>
        <v>11.67</v>
      </c>
      <c r="K35" s="2"/>
      <c r="L35" s="2"/>
      <c r="M35" s="2"/>
      <c r="N35" s="60"/>
      <c r="O35" s="60"/>
      <c r="P35" s="60"/>
      <c r="Q35" s="60"/>
      <c r="R35" s="60"/>
      <c r="S35" s="60"/>
      <c r="T35" s="60"/>
      <c r="U35" s="63"/>
      <c r="V35" s="2"/>
      <c r="W35" s="2"/>
      <c r="X35" s="61"/>
      <c r="Y35" s="65"/>
      <c r="Z35" s="61"/>
      <c r="AA35" s="61"/>
      <c r="AB35" s="61"/>
      <c r="AC35" s="61"/>
      <c r="AD35" s="61"/>
      <c r="AE35" s="61"/>
      <c r="AF35" s="61"/>
      <c r="AW35" s="70"/>
      <c r="BD35" s="72"/>
      <c r="BE35" s="72"/>
      <c r="BF35" s="72"/>
      <c r="BG35" s="72"/>
      <c r="BH35" s="72"/>
      <c r="BI35" s="72"/>
      <c r="BJ35" s="72"/>
      <c r="BO35" s="72"/>
      <c r="BP35" s="72"/>
      <c r="BQ35" s="72"/>
    </row>
    <row r="36" s="3" customFormat="1" ht="9.95" customHeight="1" spans="2:69">
      <c r="B36" s="25"/>
      <c r="C36" s="10"/>
      <c r="D36" s="10"/>
      <c r="E36" s="32"/>
      <c r="F36" s="33"/>
      <c r="G36" s="34"/>
      <c r="H36" s="35"/>
      <c r="I36" s="35"/>
      <c r="J36" s="52"/>
      <c r="K36" s="2"/>
      <c r="L36" s="2"/>
      <c r="M36" s="2"/>
      <c r="N36" s="60"/>
      <c r="O36" s="60"/>
      <c r="P36" s="60"/>
      <c r="Q36" s="60"/>
      <c r="R36" s="60"/>
      <c r="S36" s="60"/>
      <c r="T36" s="60"/>
      <c r="U36" s="63"/>
      <c r="V36" s="2"/>
      <c r="W36" s="2"/>
      <c r="X36" s="61"/>
      <c r="Y36" s="66"/>
      <c r="Z36" s="68"/>
      <c r="AA36" s="68"/>
      <c r="AB36" s="68"/>
      <c r="AC36" s="68"/>
      <c r="AD36" s="68"/>
      <c r="AE36" s="68"/>
      <c r="AF36" s="68"/>
      <c r="AW36" s="71"/>
      <c r="BD36" s="74"/>
      <c r="BE36" s="74"/>
      <c r="BF36" s="74"/>
      <c r="BG36" s="74"/>
      <c r="BH36" s="74"/>
      <c r="BI36" s="74"/>
      <c r="BJ36" s="74"/>
      <c r="BO36" s="74"/>
      <c r="BP36" s="74"/>
      <c r="BQ36" s="74"/>
    </row>
    <row r="37" s="1" customFormat="1" ht="18" spans="1:69">
      <c r="A37" s="2"/>
      <c r="B37" s="7">
        <v>16</v>
      </c>
      <c r="C37" s="8" t="s">
        <v>87</v>
      </c>
      <c r="D37" s="8"/>
      <c r="E37" s="28"/>
      <c r="F37" s="29">
        <v>4</v>
      </c>
      <c r="G37" s="30"/>
      <c r="H37" s="31">
        <v>38</v>
      </c>
      <c r="I37" s="31"/>
      <c r="J37" s="50">
        <f>ROUND(H37/F37,2)</f>
        <v>9.5</v>
      </c>
      <c r="K37" s="2"/>
      <c r="L37" s="51"/>
      <c r="M37" s="51"/>
      <c r="N37" s="28"/>
      <c r="O37" s="28"/>
      <c r="P37" s="28"/>
      <c r="Q37" s="28"/>
      <c r="R37" s="28"/>
      <c r="S37" s="28"/>
      <c r="T37" s="28"/>
      <c r="U37" s="62"/>
      <c r="V37" s="2"/>
      <c r="W37" s="2"/>
      <c r="X37" s="61"/>
      <c r="Y37" s="65"/>
      <c r="Z37" s="61"/>
      <c r="AA37" s="61"/>
      <c r="AB37" s="61"/>
      <c r="AC37" s="61"/>
      <c r="AD37" s="61"/>
      <c r="AE37" s="61"/>
      <c r="AF37" s="61"/>
      <c r="AW37" s="70"/>
      <c r="BD37" s="72"/>
      <c r="BE37" s="72"/>
      <c r="BF37" s="72"/>
      <c r="BG37" s="72"/>
      <c r="BH37" s="72"/>
      <c r="BI37" s="72"/>
      <c r="BJ37" s="72"/>
      <c r="BO37" s="72"/>
      <c r="BP37" s="72"/>
      <c r="BQ37" s="72"/>
    </row>
    <row r="38" s="1" customFormat="1" ht="9.95" customHeight="1" spans="1:69">
      <c r="A38" s="3"/>
      <c r="B38" s="9"/>
      <c r="C38" s="10"/>
      <c r="D38" s="10"/>
      <c r="E38" s="32"/>
      <c r="F38" s="33"/>
      <c r="G38" s="34"/>
      <c r="H38" s="35"/>
      <c r="I38" s="35"/>
      <c r="J38" s="52"/>
      <c r="K38" s="2"/>
      <c r="L38" s="51"/>
      <c r="M38" s="51"/>
      <c r="N38" s="28"/>
      <c r="O38" s="28"/>
      <c r="P38" s="28"/>
      <c r="Q38" s="28"/>
      <c r="R38" s="28"/>
      <c r="S38" s="28"/>
      <c r="T38" s="28"/>
      <c r="U38" s="62"/>
      <c r="V38" s="2"/>
      <c r="W38" s="2"/>
      <c r="X38" s="61"/>
      <c r="Y38" s="66"/>
      <c r="Z38" s="61"/>
      <c r="AA38" s="61"/>
      <c r="AB38" s="61"/>
      <c r="AC38" s="61"/>
      <c r="AD38" s="61"/>
      <c r="AE38" s="61"/>
      <c r="AF38" s="61"/>
      <c r="AW38" s="70"/>
      <c r="BD38" s="72"/>
      <c r="BE38" s="72"/>
      <c r="BF38" s="72"/>
      <c r="BG38" s="72"/>
      <c r="BH38" s="72"/>
      <c r="BI38" s="72"/>
      <c r="BJ38" s="72"/>
      <c r="BO38" s="72"/>
      <c r="BP38" s="72"/>
      <c r="BQ38" s="72"/>
    </row>
    <row r="39" s="1" customFormat="1" ht="18" spans="1:69">
      <c r="A39" s="2"/>
      <c r="B39" s="7">
        <v>17</v>
      </c>
      <c r="C39" s="8" t="s">
        <v>224</v>
      </c>
      <c r="D39" s="8"/>
      <c r="E39" s="28"/>
      <c r="F39" s="29">
        <v>1</v>
      </c>
      <c r="G39" s="30"/>
      <c r="H39" s="31">
        <v>8</v>
      </c>
      <c r="I39" s="31"/>
      <c r="J39" s="50">
        <f>ROUND(H39/F39,2)</f>
        <v>8</v>
      </c>
      <c r="K39" s="2"/>
      <c r="L39" s="51"/>
      <c r="M39" s="51"/>
      <c r="N39" s="28"/>
      <c r="O39" s="28"/>
      <c r="P39" s="28"/>
      <c r="Q39" s="28"/>
      <c r="R39" s="28"/>
      <c r="S39" s="28"/>
      <c r="T39" s="28"/>
      <c r="U39" s="62"/>
      <c r="V39" s="2"/>
      <c r="W39" s="2"/>
      <c r="X39" s="61"/>
      <c r="Y39" s="65"/>
      <c r="Z39" s="61"/>
      <c r="AA39" s="61"/>
      <c r="AB39" s="61"/>
      <c r="AC39" s="61"/>
      <c r="AD39" s="61"/>
      <c r="AE39" s="61"/>
      <c r="AF39" s="61"/>
      <c r="AW39" s="70"/>
      <c r="BD39" s="72"/>
      <c r="BE39" s="72"/>
      <c r="BF39" s="72"/>
      <c r="BG39" s="72"/>
      <c r="BH39" s="72"/>
      <c r="BI39" s="72"/>
      <c r="BJ39" s="72"/>
      <c r="BO39" s="72"/>
      <c r="BP39" s="72"/>
      <c r="BQ39" s="72"/>
    </row>
    <row r="40" s="1" customFormat="1" ht="9.95" customHeight="1" spans="1:69">
      <c r="A40" s="3"/>
      <c r="B40" s="9"/>
      <c r="C40" s="10"/>
      <c r="D40" s="10"/>
      <c r="E40" s="32"/>
      <c r="F40" s="33"/>
      <c r="G40" s="34"/>
      <c r="H40" s="35"/>
      <c r="I40" s="35"/>
      <c r="J40" s="52"/>
      <c r="K40" s="2"/>
      <c r="L40" s="51"/>
      <c r="M40" s="51"/>
      <c r="N40" s="28"/>
      <c r="O40" s="28"/>
      <c r="P40" s="28"/>
      <c r="Q40" s="28"/>
      <c r="R40" s="28"/>
      <c r="S40" s="28"/>
      <c r="T40" s="28"/>
      <c r="U40" s="62"/>
      <c r="V40" s="2"/>
      <c r="W40" s="2"/>
      <c r="X40" s="61"/>
      <c r="Y40" s="66"/>
      <c r="Z40" s="61"/>
      <c r="AA40" s="61"/>
      <c r="AB40" s="61"/>
      <c r="AC40" s="61"/>
      <c r="AD40" s="61"/>
      <c r="AE40" s="61"/>
      <c r="AF40" s="61"/>
      <c r="AW40" s="70"/>
      <c r="BD40" s="72"/>
      <c r="BE40" s="72"/>
      <c r="BF40" s="72"/>
      <c r="BG40" s="72"/>
      <c r="BH40" s="72"/>
      <c r="BI40" s="72"/>
      <c r="BJ40" s="72"/>
      <c r="BO40" s="72"/>
      <c r="BP40" s="72"/>
      <c r="BQ40" s="72"/>
    </row>
    <row r="41" s="1" customFormat="1" ht="18" spans="1:69">
      <c r="A41" s="2"/>
      <c r="B41" s="7">
        <v>18</v>
      </c>
      <c r="C41" s="8" t="s">
        <v>67</v>
      </c>
      <c r="D41" s="8"/>
      <c r="E41" s="28"/>
      <c r="F41" s="29">
        <v>1</v>
      </c>
      <c r="G41" s="30"/>
      <c r="H41" s="31">
        <v>6</v>
      </c>
      <c r="I41" s="31"/>
      <c r="J41" s="50">
        <f>ROUND(H41/F41,2)</f>
        <v>6</v>
      </c>
      <c r="K41" s="2"/>
      <c r="L41" s="51"/>
      <c r="M41" s="51"/>
      <c r="N41" s="28"/>
      <c r="O41" s="28"/>
      <c r="P41" s="28"/>
      <c r="Q41" s="28"/>
      <c r="R41" s="28"/>
      <c r="S41" s="28"/>
      <c r="T41" s="28"/>
      <c r="U41" s="62"/>
      <c r="V41" s="2"/>
      <c r="W41" s="2"/>
      <c r="X41" s="61"/>
      <c r="Y41" s="65"/>
      <c r="Z41" s="61"/>
      <c r="AA41" s="61"/>
      <c r="AB41" s="61"/>
      <c r="AC41" s="61"/>
      <c r="AD41" s="61"/>
      <c r="AE41" s="61"/>
      <c r="AF41" s="61"/>
      <c r="AW41" s="70"/>
      <c r="BD41" s="72"/>
      <c r="BE41" s="72"/>
      <c r="BF41" s="72"/>
      <c r="BG41" s="72"/>
      <c r="BH41" s="72"/>
      <c r="BI41" s="72"/>
      <c r="BJ41" s="72"/>
      <c r="BO41" s="72"/>
      <c r="BP41" s="72"/>
      <c r="BQ41" s="72"/>
    </row>
    <row r="42" s="1" customFormat="1" ht="9.95" customHeight="1" spans="1:69">
      <c r="A42" s="3"/>
      <c r="B42" s="9"/>
      <c r="C42" s="10"/>
      <c r="D42" s="10"/>
      <c r="E42" s="32"/>
      <c r="F42" s="33"/>
      <c r="G42" s="34"/>
      <c r="H42" s="35"/>
      <c r="I42" s="35"/>
      <c r="J42" s="52"/>
      <c r="K42" s="2"/>
      <c r="L42" s="51"/>
      <c r="M42" s="51"/>
      <c r="N42" s="28"/>
      <c r="O42" s="28"/>
      <c r="P42" s="28"/>
      <c r="Q42" s="28"/>
      <c r="R42" s="28"/>
      <c r="S42" s="28"/>
      <c r="T42" s="28"/>
      <c r="U42" s="62"/>
      <c r="V42" s="2"/>
      <c r="W42" s="2"/>
      <c r="X42" s="61"/>
      <c r="Y42" s="66"/>
      <c r="Z42" s="61"/>
      <c r="AA42" s="61"/>
      <c r="AB42" s="61"/>
      <c r="AC42" s="61"/>
      <c r="AD42" s="61"/>
      <c r="AE42" s="61"/>
      <c r="AF42" s="61"/>
      <c r="AW42" s="70"/>
      <c r="BD42" s="72"/>
      <c r="BE42" s="72"/>
      <c r="BF42" s="72"/>
      <c r="BG42" s="72"/>
      <c r="BH42" s="72"/>
      <c r="BI42" s="72"/>
      <c r="BJ42" s="72"/>
      <c r="BO42" s="72"/>
      <c r="BP42" s="72"/>
      <c r="BQ42" s="72"/>
    </row>
    <row r="45" s="1" customFormat="1" ht="9.95" customHeight="1" spans="1:69">
      <c r="A45" s="2"/>
      <c r="B45" s="16"/>
      <c r="C45" s="8"/>
      <c r="D45" s="8"/>
      <c r="E45" s="28"/>
      <c r="F45" s="29"/>
      <c r="G45" s="30"/>
      <c r="H45" s="31"/>
      <c r="I45" s="31"/>
      <c r="K45" s="2"/>
      <c r="L45" s="55"/>
      <c r="M45" s="55"/>
      <c r="N45" s="28"/>
      <c r="O45" s="28"/>
      <c r="P45" s="28"/>
      <c r="Q45" s="28"/>
      <c r="R45" s="28"/>
      <c r="S45" s="28"/>
      <c r="T45" s="28"/>
      <c r="U45" s="62"/>
      <c r="V45" s="2"/>
      <c r="W45" s="2"/>
      <c r="X45" s="61"/>
      <c r="Y45" s="66"/>
      <c r="Z45" s="61"/>
      <c r="AA45" s="61"/>
      <c r="AB45" s="61"/>
      <c r="AC45" s="61"/>
      <c r="AD45" s="61"/>
      <c r="AE45" s="61"/>
      <c r="AF45" s="61"/>
      <c r="AW45" s="70"/>
      <c r="BD45" s="72"/>
      <c r="BE45" s="72"/>
      <c r="BF45" s="72"/>
      <c r="BG45" s="72"/>
      <c r="BH45" s="72"/>
      <c r="BI45" s="72"/>
      <c r="BJ45" s="72"/>
      <c r="BO45" s="72"/>
      <c r="BP45" s="72"/>
      <c r="BQ45" s="72"/>
    </row>
    <row r="46" s="1" customFormat="1" ht="5.1" customHeight="1" spans="1:69">
      <c r="A46" s="2"/>
      <c r="B46" s="26"/>
      <c r="C46" s="2"/>
      <c r="D46" s="2"/>
      <c r="E46" s="2"/>
      <c r="F46" s="2"/>
      <c r="G46" s="2"/>
      <c r="H46" s="31"/>
      <c r="I46" s="31"/>
      <c r="K46" s="2"/>
      <c r="L46" s="2"/>
      <c r="M46" s="2"/>
      <c r="N46" s="28"/>
      <c r="O46" s="28"/>
      <c r="P46" s="28"/>
      <c r="Q46" s="28"/>
      <c r="R46" s="28"/>
      <c r="S46" s="28"/>
      <c r="T46" s="28"/>
      <c r="U46" s="28"/>
      <c r="V46" s="2"/>
      <c r="W46" s="2"/>
      <c r="X46" s="61"/>
      <c r="Y46" s="67"/>
      <c r="Z46" s="61"/>
      <c r="AA46" s="61"/>
      <c r="AB46" s="61"/>
      <c r="AC46" s="61"/>
      <c r="AD46" s="61"/>
      <c r="AE46" s="61"/>
      <c r="AF46" s="61"/>
      <c r="AW46" s="70"/>
      <c r="BD46" s="72"/>
      <c r="BE46" s="72"/>
      <c r="BF46" s="72"/>
      <c r="BG46" s="72"/>
      <c r="BH46" s="72"/>
      <c r="BI46" s="72"/>
      <c r="BJ46" s="72"/>
      <c r="BO46" s="72"/>
      <c r="BP46" s="72"/>
      <c r="BQ46" s="72"/>
    </row>
    <row r="47" s="1" customFormat="1" ht="5.1" customHeight="1" spans="1:69">
      <c r="A47" s="2"/>
      <c r="B47" s="26"/>
      <c r="C47" s="2"/>
      <c r="D47" s="2"/>
      <c r="E47" s="2"/>
      <c r="F47" s="2"/>
      <c r="G47" s="2"/>
      <c r="H47" s="2"/>
      <c r="I47" s="2"/>
      <c r="J47" s="53"/>
      <c r="K47" s="2"/>
      <c r="L47" s="2"/>
      <c r="M47" s="2"/>
      <c r="N47" s="28"/>
      <c r="O47" s="28"/>
      <c r="P47" s="28"/>
      <c r="Q47" s="28"/>
      <c r="R47" s="28"/>
      <c r="S47" s="28"/>
      <c r="T47" s="28"/>
      <c r="U47" s="28"/>
      <c r="V47" s="2"/>
      <c r="W47" s="2"/>
      <c r="X47" s="61"/>
      <c r="Y47" s="67"/>
      <c r="Z47" s="61"/>
      <c r="AA47" s="61"/>
      <c r="AB47" s="61"/>
      <c r="AC47" s="61"/>
      <c r="AD47" s="61"/>
      <c r="AE47" s="61"/>
      <c r="AF47" s="61"/>
      <c r="AW47" s="70"/>
      <c r="BD47" s="72"/>
      <c r="BE47" s="72"/>
      <c r="BF47" s="72"/>
      <c r="BG47" s="72"/>
      <c r="BH47" s="72"/>
      <c r="BI47" s="72"/>
      <c r="BJ47" s="72"/>
      <c r="BO47" s="72"/>
      <c r="BP47" s="72"/>
      <c r="BQ47" s="72"/>
    </row>
    <row r="51" s="1" customFormat="1" ht="5.1" customHeight="1" spans="1:69">
      <c r="A51" s="2"/>
      <c r="B51" s="2"/>
      <c r="C51" s="2"/>
      <c r="D51" s="2"/>
      <c r="E51" s="2"/>
      <c r="F51" s="2"/>
      <c r="G51" s="2"/>
      <c r="H51" s="49"/>
      <c r="I51" s="49"/>
      <c r="J51" s="53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61"/>
      <c r="Y51" s="67"/>
      <c r="Z51" s="61"/>
      <c r="AA51" s="61"/>
      <c r="AB51" s="61"/>
      <c r="AC51" s="61"/>
      <c r="AD51" s="61"/>
      <c r="AE51" s="61"/>
      <c r="AF51" s="61"/>
      <c r="AW51" s="70"/>
      <c r="BD51" s="72"/>
      <c r="BE51" s="72"/>
      <c r="BF51" s="72"/>
      <c r="BG51" s="72"/>
      <c r="BH51" s="72"/>
      <c r="BI51" s="72"/>
      <c r="BJ51" s="72"/>
      <c r="BO51" s="72"/>
      <c r="BP51" s="72"/>
      <c r="BQ51" s="72"/>
    </row>
    <row r="59" s="1" customFormat="1" ht="5.1" customHeight="1" spans="1:69">
      <c r="A59" s="2"/>
      <c r="B59" s="26"/>
      <c r="C59" s="2"/>
      <c r="D59" s="2"/>
      <c r="E59" s="2"/>
      <c r="F59" s="2"/>
      <c r="G59" s="2"/>
      <c r="H59" s="2"/>
      <c r="I59" s="2"/>
      <c r="J59" s="59"/>
      <c r="K59" s="2"/>
      <c r="L59" s="2"/>
      <c r="M59" s="2"/>
      <c r="N59" s="28"/>
      <c r="O59" s="28"/>
      <c r="P59" s="28"/>
      <c r="Q59" s="28"/>
      <c r="R59" s="28"/>
      <c r="S59" s="28"/>
      <c r="T59" s="28"/>
      <c r="U59" s="28"/>
      <c r="V59" s="2"/>
      <c r="W59" s="2"/>
      <c r="X59" s="61"/>
      <c r="Y59" s="67"/>
      <c r="Z59" s="61"/>
      <c r="AA59" s="61"/>
      <c r="AB59" s="61"/>
      <c r="AC59" s="61"/>
      <c r="AD59" s="61"/>
      <c r="AE59" s="61"/>
      <c r="AF59" s="61"/>
      <c r="AW59" s="70"/>
      <c r="BD59" s="72"/>
      <c r="BE59" s="72"/>
      <c r="BF59" s="72"/>
      <c r="BG59" s="72"/>
      <c r="BH59" s="72"/>
      <c r="BI59" s="72"/>
      <c r="BJ59" s="72"/>
      <c r="BO59" s="72"/>
      <c r="BP59" s="72"/>
      <c r="BQ59" s="72"/>
    </row>
    <row r="63" s="1" customFormat="1" ht="9.95" customHeight="1" spans="1:69">
      <c r="A63" s="2"/>
      <c r="B63" s="24"/>
      <c r="C63" s="18"/>
      <c r="D63" s="18"/>
      <c r="E63" s="28"/>
      <c r="F63" s="29"/>
      <c r="G63" s="30"/>
      <c r="H63" s="31"/>
      <c r="I63" s="31"/>
      <c r="K63" s="2"/>
      <c r="L63" s="2"/>
      <c r="M63" s="2"/>
      <c r="N63" s="60"/>
      <c r="O63" s="60"/>
      <c r="P63" s="60"/>
      <c r="Q63" s="60"/>
      <c r="R63" s="60"/>
      <c r="S63" s="60"/>
      <c r="T63" s="60"/>
      <c r="U63" s="63"/>
      <c r="V63" s="2"/>
      <c r="W63" s="2"/>
      <c r="X63" s="61"/>
      <c r="Y63" s="66"/>
      <c r="Z63" s="61"/>
      <c r="AA63" s="61"/>
      <c r="AB63" s="61"/>
      <c r="AC63" s="61"/>
      <c r="AD63" s="61"/>
      <c r="AE63" s="61"/>
      <c r="AF63" s="61"/>
      <c r="AW63" s="70"/>
      <c r="BD63" s="72"/>
      <c r="BE63" s="72"/>
      <c r="BF63" s="72"/>
      <c r="BG63" s="72"/>
      <c r="BH63" s="72"/>
      <c r="BI63" s="72"/>
      <c r="BJ63" s="72"/>
      <c r="BO63" s="72"/>
      <c r="BP63" s="72"/>
      <c r="BQ63" s="72"/>
    </row>
    <row r="64" s="1" customFormat="1" ht="5.1" customHeight="1" spans="1:69">
      <c r="A64" s="2"/>
      <c r="B64" s="2"/>
      <c r="C64" s="2"/>
      <c r="D64" s="2"/>
      <c r="E64" s="2"/>
      <c r="F64" s="2"/>
      <c r="G64" s="2"/>
      <c r="H64" s="49"/>
      <c r="I64" s="49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1"/>
      <c r="Y64" s="67"/>
      <c r="Z64" s="61"/>
      <c r="AA64" s="61"/>
      <c r="AB64" s="61"/>
      <c r="AC64" s="61"/>
      <c r="AD64" s="61"/>
      <c r="AE64" s="61"/>
      <c r="AF64" s="61"/>
      <c r="AW64" s="70"/>
      <c r="BD64" s="72"/>
      <c r="BE64" s="72"/>
      <c r="BF64" s="72"/>
      <c r="BG64" s="72"/>
      <c r="BH64" s="72"/>
      <c r="BI64" s="72"/>
      <c r="BJ64" s="72"/>
      <c r="BO64" s="72"/>
      <c r="BP64" s="72"/>
      <c r="BQ64" s="72"/>
    </row>
    <row r="65" s="1" customFormat="1" ht="5.1" customHeight="1" spans="1:69">
      <c r="A65" s="2"/>
      <c r="B65" s="2"/>
      <c r="C65" s="2"/>
      <c r="D65" s="2"/>
      <c r="E65" s="2"/>
      <c r="F65" s="2"/>
      <c r="G65" s="2"/>
      <c r="H65" s="49"/>
      <c r="I65" s="49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61"/>
      <c r="Y65" s="67"/>
      <c r="Z65" s="61"/>
      <c r="AA65" s="61"/>
      <c r="AB65" s="61"/>
      <c r="AC65" s="61"/>
      <c r="AD65" s="61"/>
      <c r="AE65" s="61"/>
      <c r="AF65" s="61"/>
      <c r="AW65" s="70"/>
      <c r="BD65" s="72"/>
      <c r="BE65" s="72"/>
      <c r="BF65" s="72"/>
      <c r="BG65" s="72"/>
      <c r="BH65" s="72"/>
      <c r="BI65" s="72"/>
      <c r="BJ65" s="72"/>
      <c r="BO65" s="72"/>
      <c r="BP65" s="72"/>
      <c r="BQ65" s="72"/>
    </row>
  </sheetData>
  <mergeCells count="250">
    <mergeCell ref="B4:B5"/>
    <mergeCell ref="B6:B7"/>
    <mergeCell ref="B9:B10"/>
    <mergeCell ref="B11:B12"/>
    <mergeCell ref="B13:B14"/>
    <mergeCell ref="B15:B16"/>
    <mergeCell ref="B18:B19"/>
    <mergeCell ref="B20:B21"/>
    <mergeCell ref="B22:B23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E4:E5"/>
    <mergeCell ref="E6:E7"/>
    <mergeCell ref="E9:E10"/>
    <mergeCell ref="E11:E12"/>
    <mergeCell ref="E13:E14"/>
    <mergeCell ref="E15:E16"/>
    <mergeCell ref="E18:E19"/>
    <mergeCell ref="E20:E21"/>
    <mergeCell ref="E22:E23"/>
    <mergeCell ref="E25:E26"/>
    <mergeCell ref="E27:E28"/>
    <mergeCell ref="E29:E30"/>
    <mergeCell ref="E31:E32"/>
    <mergeCell ref="E33:E34"/>
    <mergeCell ref="E35:E36"/>
    <mergeCell ref="E37:E38"/>
    <mergeCell ref="E39:E40"/>
    <mergeCell ref="E41:E42"/>
    <mergeCell ref="F4:F5"/>
    <mergeCell ref="F6:F7"/>
    <mergeCell ref="F9:F10"/>
    <mergeCell ref="F11:F12"/>
    <mergeCell ref="F13:F14"/>
    <mergeCell ref="F15:F16"/>
    <mergeCell ref="F18:F19"/>
    <mergeCell ref="F20:F21"/>
    <mergeCell ref="F22:F23"/>
    <mergeCell ref="F25:F26"/>
    <mergeCell ref="F27:F28"/>
    <mergeCell ref="F29:F30"/>
    <mergeCell ref="F31:F32"/>
    <mergeCell ref="F33:F34"/>
    <mergeCell ref="F35:F36"/>
    <mergeCell ref="F37:F38"/>
    <mergeCell ref="F39:F40"/>
    <mergeCell ref="F41:F42"/>
    <mergeCell ref="G4:G5"/>
    <mergeCell ref="G6:G7"/>
    <mergeCell ref="G9:G10"/>
    <mergeCell ref="G11:G12"/>
    <mergeCell ref="G13:G14"/>
    <mergeCell ref="G15:G16"/>
    <mergeCell ref="G18:G19"/>
    <mergeCell ref="G20:G21"/>
    <mergeCell ref="G22:G23"/>
    <mergeCell ref="G25:G26"/>
    <mergeCell ref="G27:G28"/>
    <mergeCell ref="G29:G30"/>
    <mergeCell ref="G31:G32"/>
    <mergeCell ref="G33:G34"/>
    <mergeCell ref="G35:G36"/>
    <mergeCell ref="G37:G38"/>
    <mergeCell ref="G39:G40"/>
    <mergeCell ref="G41:G42"/>
    <mergeCell ref="H31:H32"/>
    <mergeCell ref="H33:H34"/>
    <mergeCell ref="L4:L5"/>
    <mergeCell ref="L9:L10"/>
    <mergeCell ref="L11:L12"/>
    <mergeCell ref="L13:L14"/>
    <mergeCell ref="L15:L16"/>
    <mergeCell ref="L18:L19"/>
    <mergeCell ref="L22:L23"/>
    <mergeCell ref="L25:L26"/>
    <mergeCell ref="L27:L28"/>
    <mergeCell ref="L29:L30"/>
    <mergeCell ref="L33:L34"/>
    <mergeCell ref="L37:L38"/>
    <mergeCell ref="L39:L40"/>
    <mergeCell ref="L41:L42"/>
    <mergeCell ref="N4:N5"/>
    <mergeCell ref="N6:N7"/>
    <mergeCell ref="N9:N10"/>
    <mergeCell ref="N11:N12"/>
    <mergeCell ref="N13:N14"/>
    <mergeCell ref="N15:N16"/>
    <mergeCell ref="N18:N19"/>
    <mergeCell ref="N20:N21"/>
    <mergeCell ref="N22:N23"/>
    <mergeCell ref="N25:N26"/>
    <mergeCell ref="N27:N28"/>
    <mergeCell ref="N29:N30"/>
    <mergeCell ref="N31:N32"/>
    <mergeCell ref="N33:N34"/>
    <mergeCell ref="N35:N36"/>
    <mergeCell ref="N37:N38"/>
    <mergeCell ref="N39:N40"/>
    <mergeCell ref="N41:N42"/>
    <mergeCell ref="O4:O5"/>
    <mergeCell ref="O6:O7"/>
    <mergeCell ref="O9:O10"/>
    <mergeCell ref="O11:O12"/>
    <mergeCell ref="O13:O14"/>
    <mergeCell ref="O15:O16"/>
    <mergeCell ref="O18:O19"/>
    <mergeCell ref="O20:O21"/>
    <mergeCell ref="O22:O23"/>
    <mergeCell ref="O25:O26"/>
    <mergeCell ref="O27:O28"/>
    <mergeCell ref="O29:O30"/>
    <mergeCell ref="O31:O32"/>
    <mergeCell ref="O33:O34"/>
    <mergeCell ref="O35:O36"/>
    <mergeCell ref="O37:O38"/>
    <mergeCell ref="O39:O40"/>
    <mergeCell ref="O41:O42"/>
    <mergeCell ref="P4:P5"/>
    <mergeCell ref="P6:P7"/>
    <mergeCell ref="P9:P10"/>
    <mergeCell ref="P11:P12"/>
    <mergeCell ref="P13:P14"/>
    <mergeCell ref="P15:P16"/>
    <mergeCell ref="P18:P19"/>
    <mergeCell ref="P20:P21"/>
    <mergeCell ref="P22:P23"/>
    <mergeCell ref="P25:P26"/>
    <mergeCell ref="P27:P28"/>
    <mergeCell ref="P29:P30"/>
    <mergeCell ref="P31:P32"/>
    <mergeCell ref="P33:P34"/>
    <mergeCell ref="P35:P36"/>
    <mergeCell ref="P37:P38"/>
    <mergeCell ref="P39:P40"/>
    <mergeCell ref="P41:P42"/>
    <mergeCell ref="Q4:Q5"/>
    <mergeCell ref="Q6:Q7"/>
    <mergeCell ref="Q9:Q10"/>
    <mergeCell ref="Q11:Q12"/>
    <mergeCell ref="Q13:Q14"/>
    <mergeCell ref="Q15:Q16"/>
    <mergeCell ref="Q18:Q19"/>
    <mergeCell ref="Q20:Q21"/>
    <mergeCell ref="Q22:Q23"/>
    <mergeCell ref="Q25:Q26"/>
    <mergeCell ref="Q27:Q28"/>
    <mergeCell ref="Q29:Q30"/>
    <mergeCell ref="Q31:Q32"/>
    <mergeCell ref="Q33:Q34"/>
    <mergeCell ref="Q35:Q36"/>
    <mergeCell ref="Q37:Q38"/>
    <mergeCell ref="Q39:Q40"/>
    <mergeCell ref="Q41:Q42"/>
    <mergeCell ref="R4:R5"/>
    <mergeCell ref="R6:R7"/>
    <mergeCell ref="R9:R10"/>
    <mergeCell ref="R11:R12"/>
    <mergeCell ref="R13:R14"/>
    <mergeCell ref="R15:R16"/>
    <mergeCell ref="R18:R19"/>
    <mergeCell ref="R20:R21"/>
    <mergeCell ref="R22:R23"/>
    <mergeCell ref="R25:R26"/>
    <mergeCell ref="R27:R28"/>
    <mergeCell ref="R29:R30"/>
    <mergeCell ref="R31:R32"/>
    <mergeCell ref="R33:R34"/>
    <mergeCell ref="R35:R36"/>
    <mergeCell ref="R37:R38"/>
    <mergeCell ref="R39:R40"/>
    <mergeCell ref="R41:R42"/>
    <mergeCell ref="S4:S5"/>
    <mergeCell ref="S6:S7"/>
    <mergeCell ref="S9:S10"/>
    <mergeCell ref="S11:S12"/>
    <mergeCell ref="S13:S14"/>
    <mergeCell ref="S15:S16"/>
    <mergeCell ref="S18:S19"/>
    <mergeCell ref="S20:S21"/>
    <mergeCell ref="S22:S23"/>
    <mergeCell ref="S25:S26"/>
    <mergeCell ref="S27:S28"/>
    <mergeCell ref="S29:S30"/>
    <mergeCell ref="S31:S32"/>
    <mergeCell ref="S33:S34"/>
    <mergeCell ref="S35:S36"/>
    <mergeCell ref="S37:S38"/>
    <mergeCell ref="S39:S40"/>
    <mergeCell ref="S41:S42"/>
    <mergeCell ref="T4:T5"/>
    <mergeCell ref="T6:T7"/>
    <mergeCell ref="T9:T10"/>
    <mergeCell ref="T11:T12"/>
    <mergeCell ref="T13:T14"/>
    <mergeCell ref="T15:T16"/>
    <mergeCell ref="T18:T19"/>
    <mergeCell ref="T20:T21"/>
    <mergeCell ref="T22:T23"/>
    <mergeCell ref="T25:T26"/>
    <mergeCell ref="T27:T28"/>
    <mergeCell ref="T29:T30"/>
    <mergeCell ref="T31:T32"/>
    <mergeCell ref="T33:T34"/>
    <mergeCell ref="T35:T36"/>
    <mergeCell ref="T37:T38"/>
    <mergeCell ref="T39:T40"/>
    <mergeCell ref="T41:T42"/>
    <mergeCell ref="U4:U5"/>
    <mergeCell ref="U6:U7"/>
    <mergeCell ref="U9:U10"/>
    <mergeCell ref="U11:U12"/>
    <mergeCell ref="U13:U14"/>
    <mergeCell ref="U15:U16"/>
    <mergeCell ref="U18:U19"/>
    <mergeCell ref="U20:U21"/>
    <mergeCell ref="U22:U23"/>
    <mergeCell ref="U25:U26"/>
    <mergeCell ref="U27:U28"/>
    <mergeCell ref="U29:U30"/>
    <mergeCell ref="U31:U32"/>
    <mergeCell ref="U33:U34"/>
    <mergeCell ref="U35:U36"/>
    <mergeCell ref="U37:U38"/>
    <mergeCell ref="U39:U40"/>
    <mergeCell ref="U41:U42"/>
    <mergeCell ref="C4:D5"/>
    <mergeCell ref="C22:D23"/>
    <mergeCell ref="C18:D19"/>
    <mergeCell ref="C25:D26"/>
    <mergeCell ref="C29:D30"/>
    <mergeCell ref="C6:D7"/>
    <mergeCell ref="C9:D10"/>
    <mergeCell ref="C11:D12"/>
    <mergeCell ref="C13:D14"/>
    <mergeCell ref="C15:D16"/>
    <mergeCell ref="C20:D21"/>
    <mergeCell ref="C27:D28"/>
    <mergeCell ref="C33:D34"/>
    <mergeCell ref="C39:D40"/>
    <mergeCell ref="C31:D32"/>
    <mergeCell ref="C37:D38"/>
    <mergeCell ref="C41:D42"/>
    <mergeCell ref="C35:D3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Inicio</vt:lpstr>
      <vt:lpstr>Menu</vt:lpstr>
      <vt:lpstr>1</vt:lpstr>
      <vt:lpstr>2</vt:lpstr>
      <vt:lpstr>3</vt:lpstr>
      <vt:lpstr>4</vt:lpstr>
      <vt:lpstr>Reservas</vt:lpstr>
      <vt:lpstr>Historico Batallas</vt:lpstr>
      <vt:lpstr>Sheet4</vt:lpstr>
      <vt:lpstr>Tabla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Planilla Excel</dc:creator>
  <cp:lastModifiedBy>doonstein</cp:lastModifiedBy>
  <dcterms:created xsi:type="dcterms:W3CDTF">2018-04-27T06:38:00Z</dcterms:created>
  <dcterms:modified xsi:type="dcterms:W3CDTF">2022-07-03T21:07:11Z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