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Desktop/"/>
    </mc:Choice>
  </mc:AlternateContent>
  <xr:revisionPtr revIDLastSave="0" documentId="13_ncr:1_{5BBE0B8D-322F-B642-A00D-2880E4CE550C}" xr6:coauthVersionLast="46" xr6:coauthVersionMax="46" xr10:uidLastSave="{00000000-0000-0000-0000-000000000000}"/>
  <bookViews>
    <workbookView xWindow="16800" yWindow="500" windowWidth="16800" windowHeight="20500" tabRatio="920" activeTab="1" xr2:uid="{00000000-000D-0000-FFFF-FFFF00000000}"/>
  </bookViews>
  <sheets>
    <sheet name="plan" sheetId="11" r:id="rId1"/>
    <sheet name="price" sheetId="17" r:id="rId2"/>
    <sheet name="et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7" l="1"/>
  <c r="F7" i="1"/>
  <c r="G7" i="1"/>
  <c r="F8" i="1"/>
  <c r="G8" i="1" s="1"/>
  <c r="F9" i="1"/>
  <c r="G9" i="1"/>
  <c r="F10" i="1"/>
  <c r="G10" i="1" s="1"/>
  <c r="E18" i="1"/>
  <c r="F18" i="1" s="1"/>
  <c r="E19" i="1"/>
  <c r="F19" i="1" s="1"/>
  <c r="E20" i="1"/>
  <c r="F20" i="1" s="1"/>
  <c r="E21" i="1"/>
  <c r="F21" i="1" s="1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K15" i="1"/>
  <c r="G18" i="1" s="1"/>
  <c r="K10" i="1" l="1"/>
  <c r="L10" i="1" s="1"/>
  <c r="I10" i="1" s="1"/>
  <c r="J10" i="1"/>
  <c r="H8" i="1"/>
  <c r="I8" i="1"/>
  <c r="K8" i="1"/>
  <c r="L8" i="1" s="1"/>
  <c r="J8" i="1" s="1"/>
  <c r="K7" i="1"/>
  <c r="L7" i="1" s="1"/>
  <c r="H7" i="1" s="1"/>
  <c r="J7" i="1"/>
  <c r="K9" i="1"/>
  <c r="L9" i="1" s="1"/>
  <c r="I7" i="1"/>
  <c r="K18" i="1"/>
  <c r="L18" i="1" s="1"/>
  <c r="H18" i="1" s="1"/>
  <c r="G21" i="1"/>
  <c r="G20" i="1"/>
  <c r="G19" i="1"/>
  <c r="G17" i="1"/>
  <c r="E17" i="1"/>
  <c r="F17" i="1" s="1"/>
  <c r="B17" i="1"/>
  <c r="I18" i="1" l="1"/>
  <c r="J9" i="1"/>
  <c r="I9" i="1"/>
  <c r="H9" i="1"/>
  <c r="H10" i="1"/>
  <c r="K19" i="1"/>
  <c r="L19" i="1" s="1"/>
  <c r="H19" i="1" s="1"/>
  <c r="K20" i="1"/>
  <c r="L20" i="1" s="1"/>
  <c r="H20" i="1" s="1"/>
  <c r="K21" i="1"/>
  <c r="L21" i="1" s="1"/>
  <c r="J21" i="1" s="1"/>
  <c r="J18" i="1"/>
  <c r="K17" i="1"/>
  <c r="L17" i="1" s="1"/>
  <c r="B6" i="1"/>
  <c r="F6" i="1"/>
  <c r="G6" i="1" s="1"/>
  <c r="H21" i="1" l="1"/>
  <c r="I19" i="1"/>
  <c r="J20" i="1"/>
  <c r="I20" i="1"/>
  <c r="J19" i="1"/>
  <c r="I21" i="1"/>
  <c r="J17" i="1"/>
  <c r="I17" i="1"/>
  <c r="H17" i="1"/>
  <c r="K6" i="1"/>
  <c r="L6" i="1" l="1"/>
  <c r="H6" i="1" s="1"/>
  <c r="I6" i="1" l="1"/>
  <c r="J6" i="1"/>
</calcChain>
</file>

<file path=xl/sharedStrings.xml><?xml version="1.0" encoding="utf-8"?>
<sst xmlns="http://schemas.openxmlformats.org/spreadsheetml/2006/main" count="74" uniqueCount="56">
  <si>
    <t>요금제명</t>
    <phoneticPr fontId="2" type="noConversion"/>
  </si>
  <si>
    <t>기본요금</t>
    <phoneticPr fontId="2" type="noConversion"/>
  </si>
  <si>
    <t>보조금</t>
    <phoneticPr fontId="2" type="noConversion"/>
  </si>
  <si>
    <t>추가보조금</t>
    <phoneticPr fontId="2" type="noConversion"/>
  </si>
  <si>
    <t>매월청구금</t>
    <phoneticPr fontId="2" type="noConversion"/>
  </si>
  <si>
    <t>출고가</t>
    <phoneticPr fontId="2" type="noConversion"/>
  </si>
  <si>
    <t>5GX 슬림</t>
    <phoneticPr fontId="2" type="noConversion"/>
  </si>
  <si>
    <t>5GX 스탠다드</t>
    <phoneticPr fontId="2" type="noConversion"/>
  </si>
  <si>
    <t>5GX 프라임</t>
    <phoneticPr fontId="2" type="noConversion"/>
  </si>
  <si>
    <t>5GX 플래티넘</t>
    <phoneticPr fontId="2" type="noConversion"/>
  </si>
  <si>
    <t>24개월</t>
    <phoneticPr fontId="2" type="noConversion"/>
  </si>
  <si>
    <t>36개월</t>
    <phoneticPr fontId="2" type="noConversion"/>
  </si>
  <si>
    <t>48개월</t>
    <phoneticPr fontId="2" type="noConversion"/>
  </si>
  <si>
    <t xml:space="preserve">              공시지원금 보조시 월 납부액(세금 포함금액) </t>
    <phoneticPr fontId="2" type="noConversion"/>
  </si>
  <si>
    <t>할부금</t>
    <phoneticPr fontId="2" type="noConversion"/>
  </si>
  <si>
    <t>노트20</t>
    <phoneticPr fontId="2" type="noConversion"/>
  </si>
  <si>
    <t>이자</t>
    <phoneticPr fontId="2" type="noConversion"/>
  </si>
  <si>
    <t>24개월</t>
    <phoneticPr fontId="2" type="noConversion"/>
  </si>
  <si>
    <t>24개월간
총할인액</t>
    <phoneticPr fontId="2" type="noConversion"/>
  </si>
  <si>
    <t>선택약정
매월 할인액</t>
    <phoneticPr fontId="2" type="noConversion"/>
  </si>
  <si>
    <t>!!!! 선택약정 선택시 24개월 이후에는 추가약정을 하셔야 할인이 지속됩니다 !!!!</t>
    <phoneticPr fontId="2" type="noConversion"/>
  </si>
  <si>
    <t>!!!! 공시지원금 선택시 186일 이내 요금제 변경및 24개월 이내 해지,타사이동시 위발금 발생 !!!!</t>
    <phoneticPr fontId="2" type="noConversion"/>
  </si>
  <si>
    <r>
      <rPr>
        <b/>
        <sz val="15"/>
        <color theme="1"/>
        <rFont val="맑은 고딕"/>
        <family val="3"/>
        <charset val="129"/>
        <scheme val="minor"/>
      </rPr>
      <t>5GX 0틴</t>
    </r>
    <r>
      <rPr>
        <b/>
        <sz val="11"/>
        <color theme="1"/>
        <rFont val="맑은 고딕"/>
        <family val="3"/>
        <charset val="129"/>
        <scheme val="minor"/>
      </rPr>
      <t>(청소년)</t>
    </r>
    <phoneticPr fontId="2" type="noConversion"/>
  </si>
  <si>
    <t>5GX_슬림</t>
    <phoneticPr fontId="2" type="noConversion"/>
  </si>
  <si>
    <t>5GX_스탠다드</t>
    <phoneticPr fontId="2" type="noConversion"/>
  </si>
  <si>
    <t>5GX_프라임</t>
    <phoneticPr fontId="2" type="noConversion"/>
  </si>
  <si>
    <t>5GX_플래티넘</t>
    <phoneticPr fontId="2" type="noConversion"/>
  </si>
  <si>
    <t>5GX_청소년요금제_0틴</t>
    <phoneticPr fontId="2" type="noConversion"/>
  </si>
  <si>
    <t>LTE_플랜_세이브</t>
    <phoneticPr fontId="2" type="noConversion"/>
  </si>
  <si>
    <t>LTE_플랜_안심2.5G</t>
    <phoneticPr fontId="2" type="noConversion"/>
  </si>
  <si>
    <t>LTE_플랜_안심4G</t>
    <phoneticPr fontId="2" type="noConversion"/>
  </si>
  <si>
    <t>LTE_플랜_에센스</t>
    <phoneticPr fontId="2" type="noConversion"/>
  </si>
  <si>
    <t>LTE_플랜_스페셜</t>
    <phoneticPr fontId="2" type="noConversion"/>
  </si>
  <si>
    <t>LTE_플랜_맥스</t>
    <phoneticPr fontId="2" type="noConversion"/>
  </si>
  <si>
    <t>LTE_0플랜_스몰</t>
    <phoneticPr fontId="2" type="noConversion"/>
  </si>
  <si>
    <t>LTE_0플랜_미디엄</t>
    <phoneticPr fontId="2" type="noConversion"/>
  </si>
  <si>
    <t>LTE_0플랜_라지</t>
    <phoneticPr fontId="2" type="noConversion"/>
  </si>
  <si>
    <t>LTE_팅_세이브</t>
    <phoneticPr fontId="2" type="noConversion"/>
  </si>
  <si>
    <t>LTE_팅_3.0G</t>
    <phoneticPr fontId="2" type="noConversion"/>
  </si>
  <si>
    <t>LTE_팅_5.0G</t>
    <phoneticPr fontId="2" type="noConversion"/>
  </si>
  <si>
    <t>LTE어르신_세이브</t>
    <phoneticPr fontId="2" type="noConversion"/>
  </si>
  <si>
    <t>LTE어르신_안심2.8G</t>
    <phoneticPr fontId="2" type="noConversion"/>
  </si>
  <si>
    <t>LTE어르신_안심4.5G</t>
    <phoneticPr fontId="2" type="noConversion"/>
  </si>
  <si>
    <t>LTE어르신_에센스</t>
    <phoneticPr fontId="2" type="noConversion"/>
  </si>
  <si>
    <t>LTE어르신_스페셜</t>
    <phoneticPr fontId="2" type="noConversion"/>
  </si>
  <si>
    <t>기기명</t>
    <phoneticPr fontId="2" type="noConversion"/>
  </si>
  <si>
    <t>테스트기기1</t>
    <phoneticPr fontId="2" type="noConversion"/>
  </si>
  <si>
    <t>갤럭시노트20</t>
    <phoneticPr fontId="2" type="noConversion"/>
  </si>
  <si>
    <t>갤럭시s20</t>
    <phoneticPr fontId="2" type="noConversion"/>
  </si>
  <si>
    <t>구분</t>
    <phoneticPr fontId="2" type="noConversion"/>
  </si>
  <si>
    <t>추가-sk</t>
    <phoneticPr fontId="2" type="noConversion"/>
  </si>
  <si>
    <t>추가-kt</t>
    <phoneticPr fontId="2" type="noConversion"/>
  </si>
  <si>
    <t>추가-lg</t>
    <phoneticPr fontId="2" type="noConversion"/>
  </si>
  <si>
    <t>추가-알뜰</t>
    <phoneticPr fontId="2" type="noConversion"/>
  </si>
  <si>
    <t>name</t>
    <phoneticPr fontId="2" type="noConversion"/>
  </si>
  <si>
    <t>price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</si>
</sst>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FDB9"/>
        <bgColor indexed="64"/>
      </patternFill>
    </fill>
    <fill>
      <patternFill patternType="solid">
        <fgColor rgb="FFDFF8FD"/>
        <bgColor indexed="64"/>
      </patternFill>
    </fill>
    <fill>
      <patternFill patternType="solid">
        <fgColor rgb="FFFEC2C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0" fillId="0" borderId="0" xfId="1" applyFont="1">
      <alignment vertical="center"/>
    </xf>
    <xf numFmtId="0" fontId="4" fillId="0" borderId="1" xfId="0" applyFont="1" applyFill="1" applyBorder="1">
      <alignment vertical="center"/>
    </xf>
    <xf numFmtId="176" fontId="4" fillId="0" borderId="1" xfId="1" applyFont="1" applyFill="1" applyBorder="1">
      <alignment vertical="center"/>
    </xf>
    <xf numFmtId="176" fontId="4" fillId="4" borderId="1" xfId="1" applyFont="1" applyFill="1" applyBorder="1">
      <alignment vertical="center"/>
    </xf>
    <xf numFmtId="176" fontId="0" fillId="0" borderId="0" xfId="1" applyNumberFormat="1" applyFont="1">
      <alignment vertical="center"/>
    </xf>
    <xf numFmtId="176" fontId="4" fillId="4" borderId="1" xfId="0" applyNumberFormat="1" applyFont="1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0" fillId="0" borderId="2" xfId="1" applyFont="1" applyBorder="1">
      <alignment vertical="center"/>
    </xf>
    <xf numFmtId="176" fontId="4" fillId="4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7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6" fillId="0" borderId="0" xfId="1" applyFont="1">
      <alignment vertical="center"/>
    </xf>
    <xf numFmtId="176" fontId="4" fillId="0" borderId="0" xfId="1" applyFont="1" applyFill="1" applyBorder="1" applyAlignment="1">
      <alignment horizontal="center" vertical="center" wrapText="1"/>
    </xf>
    <xf numFmtId="176" fontId="4" fillId="0" borderId="0" xfId="1" applyFont="1" applyFill="1" applyBorder="1">
      <alignment vertical="center"/>
    </xf>
    <xf numFmtId="176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4" fillId="0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4" fillId="0" borderId="12" xfId="0" applyFont="1" applyFill="1" applyBorder="1">
      <alignment vertical="center"/>
    </xf>
    <xf numFmtId="176" fontId="4" fillId="0" borderId="12" xfId="1" applyFont="1" applyFill="1" applyBorder="1">
      <alignment vertical="center"/>
    </xf>
    <xf numFmtId="176" fontId="4" fillId="4" borderId="12" xfId="0" applyNumberFormat="1" applyFont="1" applyFill="1" applyBorder="1">
      <alignment vertical="center"/>
    </xf>
    <xf numFmtId="176" fontId="4" fillId="4" borderId="12" xfId="1" applyFont="1" applyFill="1" applyBorder="1">
      <alignment vertical="center"/>
    </xf>
    <xf numFmtId="176" fontId="4" fillId="4" borderId="12" xfId="1" applyFont="1" applyFill="1" applyBorder="1" applyAlignment="1">
      <alignment horizontal="center" vertical="center"/>
    </xf>
    <xf numFmtId="176" fontId="4" fillId="4" borderId="13" xfId="1" applyFont="1" applyFill="1" applyBorder="1" applyAlignment="1">
      <alignment horizontal="center" vertical="center"/>
    </xf>
    <xf numFmtId="176" fontId="0" fillId="0" borderId="21" xfId="1" applyFont="1" applyBorder="1" applyAlignment="1">
      <alignment horizontal="center" vertical="center"/>
    </xf>
    <xf numFmtId="176" fontId="0" fillId="0" borderId="12" xfId="1" applyNumberFormat="1" applyFont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76" fontId="4" fillId="4" borderId="5" xfId="1" applyFont="1" applyFill="1" applyBorder="1">
      <alignment vertical="center"/>
    </xf>
    <xf numFmtId="176" fontId="0" fillId="0" borderId="22" xfId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9" fillId="6" borderId="2" xfId="1" applyFont="1" applyFill="1" applyBorder="1">
      <alignment vertical="center"/>
    </xf>
    <xf numFmtId="176" fontId="0" fillId="0" borderId="1" xfId="1" applyFont="1" applyBorder="1">
      <alignment vertical="center"/>
    </xf>
    <xf numFmtId="176" fontId="3" fillId="0" borderId="1" xfId="1" applyFont="1" applyBorder="1">
      <alignment vertical="center"/>
    </xf>
    <xf numFmtId="176" fontId="0" fillId="0" borderId="1" xfId="1" applyFont="1" applyBorder="1" applyAlignment="1">
      <alignment horizontal="center" vertical="center"/>
    </xf>
    <xf numFmtId="176" fontId="0" fillId="0" borderId="5" xfId="1" applyFont="1" applyBorder="1">
      <alignment vertical="center"/>
    </xf>
    <xf numFmtId="176" fontId="4" fillId="0" borderId="14" xfId="1" applyFont="1" applyFill="1" applyBorder="1">
      <alignment vertical="center"/>
    </xf>
    <xf numFmtId="176" fontId="0" fillId="0" borderId="21" xfId="1" applyFont="1" applyBorder="1">
      <alignment vertical="center"/>
    </xf>
    <xf numFmtId="176" fontId="0" fillId="0" borderId="13" xfId="1" applyNumberFormat="1" applyFont="1" applyBorder="1">
      <alignment vertical="center"/>
    </xf>
    <xf numFmtId="0" fontId="6" fillId="0" borderId="15" xfId="0" applyFont="1" applyFill="1" applyBorder="1">
      <alignment vertical="center"/>
    </xf>
    <xf numFmtId="176" fontId="4" fillId="0" borderId="16" xfId="1" applyFont="1" applyFill="1" applyBorder="1">
      <alignment vertical="center"/>
    </xf>
    <xf numFmtId="176" fontId="4" fillId="4" borderId="16" xfId="0" applyNumberFormat="1" applyFont="1" applyFill="1" applyBorder="1">
      <alignment vertical="center"/>
    </xf>
    <xf numFmtId="176" fontId="4" fillId="4" borderId="16" xfId="1" applyFont="1" applyFill="1" applyBorder="1">
      <alignment vertical="center"/>
    </xf>
    <xf numFmtId="176" fontId="0" fillId="0" borderId="18" xfId="1" applyFont="1" applyBorder="1">
      <alignment vertical="center"/>
    </xf>
    <xf numFmtId="176" fontId="0" fillId="0" borderId="17" xfId="1" applyNumberFormat="1" applyFont="1" applyBorder="1">
      <alignment vertical="center"/>
    </xf>
    <xf numFmtId="176" fontId="0" fillId="0" borderId="12" xfId="1" applyFont="1" applyBorder="1">
      <alignment vertical="center"/>
    </xf>
    <xf numFmtId="176" fontId="0" fillId="0" borderId="16" xfId="1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>
      <alignment vertical="center"/>
    </xf>
    <xf numFmtId="38" fontId="0" fillId="0" borderId="0" xfId="0" applyNumberFormat="1">
      <alignment vertical="center"/>
    </xf>
    <xf numFmtId="38" fontId="12" fillId="0" borderId="0" xfId="0" applyNumberFormat="1" applyFont="1" applyAlignment="1">
      <alignment horizontal="center" vertical="center"/>
    </xf>
    <xf numFmtId="38" fontId="15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38" fontId="1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38" fontId="15" fillId="0" borderId="0" xfId="0" applyNumberFormat="1" applyFont="1" applyAlignment="1">
      <alignment vertical="center"/>
    </xf>
    <xf numFmtId="38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38" fontId="15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176" fontId="4" fillId="3" borderId="12" xfId="1" applyFont="1" applyFill="1" applyBorder="1" applyAlignment="1">
      <alignment horizontal="center" vertical="center"/>
    </xf>
    <xf numFmtId="176" fontId="4" fillId="0" borderId="7" xfId="1" applyFont="1" applyFill="1" applyBorder="1" applyAlignment="1">
      <alignment horizontal="center" vertical="center" wrapText="1"/>
    </xf>
    <xf numFmtId="176" fontId="4" fillId="0" borderId="20" xfId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76" fontId="4" fillId="4" borderId="1" xfId="1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4" fillId="0" borderId="4" xfId="1" applyFont="1" applyFill="1" applyBorder="1" applyAlignment="1">
      <alignment horizontal="center" vertical="center" wrapText="1"/>
    </xf>
    <xf numFmtId="176" fontId="4" fillId="0" borderId="11" xfId="1" applyFont="1" applyFill="1" applyBorder="1" applyAlignment="1">
      <alignment horizontal="center" vertical="center" wrapText="1"/>
    </xf>
    <xf numFmtId="176" fontId="4" fillId="4" borderId="8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66"/>
      <color rgb="FF0000FF"/>
      <color rgb="FFFFD9D9"/>
      <color rgb="FFFEC2C2"/>
      <color rgb="FFFFFFCC"/>
      <color rgb="FF0EF234"/>
      <color rgb="FFFBFCF6"/>
      <color rgb="FFE1FFF0"/>
      <color rgb="FFDFF8FD"/>
      <color rgb="FFEE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F20" sqref="F20"/>
    </sheetView>
  </sheetViews>
  <sheetFormatPr baseColWidth="10" defaultColWidth="9" defaultRowHeight="18"/>
  <cols>
    <col min="1" max="1" width="14.33203125" style="64" bestFit="1" customWidth="1"/>
    <col min="2" max="2" width="19" bestFit="1" customWidth="1"/>
    <col min="3" max="3" width="31.6640625" style="20" bestFit="1" customWidth="1"/>
    <col min="4" max="16384" width="9" style="20"/>
  </cols>
  <sheetData>
    <row r="1" spans="1:5" ht="18" customHeight="1">
      <c r="A1" s="64" t="s">
        <v>49</v>
      </c>
      <c r="B1" s="54" t="s">
        <v>55</v>
      </c>
      <c r="C1" s="54" t="s">
        <v>54</v>
      </c>
      <c r="D1" s="54"/>
      <c r="E1" s="52"/>
    </row>
    <row r="2" spans="1:5" ht="18" customHeight="1">
      <c r="A2" s="64">
        <v>0</v>
      </c>
      <c r="B2" s="54">
        <v>55000</v>
      </c>
      <c r="C2" s="54" t="s">
        <v>23</v>
      </c>
      <c r="D2" s="54"/>
      <c r="E2" s="52"/>
    </row>
    <row r="3" spans="1:5" ht="18" customHeight="1">
      <c r="A3" s="64">
        <v>1</v>
      </c>
      <c r="B3" s="54">
        <v>75000</v>
      </c>
      <c r="C3" s="54" t="s">
        <v>24</v>
      </c>
      <c r="D3" s="54"/>
      <c r="E3" s="52"/>
    </row>
    <row r="4" spans="1:5" ht="18" customHeight="1">
      <c r="A4" s="64">
        <v>2</v>
      </c>
      <c r="B4" s="54">
        <v>89000</v>
      </c>
      <c r="C4" s="54" t="s">
        <v>25</v>
      </c>
      <c r="D4" s="54"/>
      <c r="E4" s="52"/>
    </row>
    <row r="5" spans="1:5" ht="18" customHeight="1">
      <c r="A5" s="64">
        <v>3</v>
      </c>
      <c r="B5" s="54">
        <v>125000</v>
      </c>
      <c r="C5" s="54" t="s">
        <v>26</v>
      </c>
      <c r="D5" s="54"/>
      <c r="E5" s="52"/>
    </row>
    <row r="6" spans="1:5" ht="18" customHeight="1">
      <c r="A6" s="64">
        <v>4</v>
      </c>
      <c r="B6" s="54">
        <v>45000</v>
      </c>
      <c r="C6" s="54" t="s">
        <v>27</v>
      </c>
      <c r="D6" s="54"/>
      <c r="E6" s="52"/>
    </row>
    <row r="7" spans="1:5" ht="18" customHeight="1">
      <c r="A7" s="64">
        <v>5</v>
      </c>
      <c r="B7" s="54">
        <v>33000</v>
      </c>
      <c r="C7" s="54" t="s">
        <v>28</v>
      </c>
      <c r="D7" s="54"/>
      <c r="E7" s="52"/>
    </row>
    <row r="8" spans="1:5" customFormat="1" ht="18" customHeight="1">
      <c r="A8" s="64">
        <v>6</v>
      </c>
      <c r="B8" s="54">
        <v>43000</v>
      </c>
      <c r="C8" s="54" t="s">
        <v>29</v>
      </c>
      <c r="D8" s="55"/>
      <c r="E8" s="53"/>
    </row>
    <row r="9" spans="1:5" ht="18" customHeight="1">
      <c r="A9" s="64">
        <v>7</v>
      </c>
      <c r="B9" s="54">
        <v>50000</v>
      </c>
      <c r="C9" s="54" t="s">
        <v>30</v>
      </c>
      <c r="D9" s="54"/>
      <c r="E9" s="52"/>
    </row>
    <row r="10" spans="1:5" ht="18" customHeight="1">
      <c r="A10" s="64">
        <v>8</v>
      </c>
      <c r="B10" s="54">
        <v>69000</v>
      </c>
      <c r="C10" s="54" t="s">
        <v>31</v>
      </c>
      <c r="D10" s="54"/>
      <c r="E10" s="52"/>
    </row>
    <row r="11" spans="1:5" ht="18" customHeight="1">
      <c r="A11" s="64">
        <v>9</v>
      </c>
      <c r="B11" s="54">
        <v>79000</v>
      </c>
      <c r="C11" s="54" t="s">
        <v>32</v>
      </c>
      <c r="D11" s="54"/>
      <c r="E11" s="52"/>
    </row>
    <row r="12" spans="1:5" ht="18" customHeight="1">
      <c r="A12" s="64">
        <v>10</v>
      </c>
      <c r="B12" s="54">
        <v>100000</v>
      </c>
      <c r="C12" s="54" t="s">
        <v>33</v>
      </c>
      <c r="D12" s="54"/>
      <c r="E12" s="52"/>
    </row>
    <row r="13" spans="1:5" ht="18" customHeight="1">
      <c r="A13" s="64">
        <v>11</v>
      </c>
      <c r="B13" s="54">
        <v>33000</v>
      </c>
      <c r="C13" s="54" t="s">
        <v>34</v>
      </c>
      <c r="D13" s="54"/>
      <c r="E13" s="52"/>
    </row>
    <row r="14" spans="1:5" ht="18" customHeight="1">
      <c r="A14" s="64">
        <v>12</v>
      </c>
      <c r="B14" s="54">
        <v>50000</v>
      </c>
      <c r="C14" s="54" t="s">
        <v>35</v>
      </c>
      <c r="D14" s="54"/>
      <c r="E14" s="52"/>
    </row>
    <row r="15" spans="1:5" ht="18" customHeight="1">
      <c r="A15" s="64">
        <v>13</v>
      </c>
      <c r="B15" s="54">
        <v>69000</v>
      </c>
      <c r="C15" s="54" t="s">
        <v>36</v>
      </c>
      <c r="D15" s="54"/>
      <c r="E15" s="52"/>
    </row>
    <row r="16" spans="1:5" ht="18" customHeight="1">
      <c r="A16" s="64">
        <v>14</v>
      </c>
      <c r="B16" s="54">
        <v>31000</v>
      </c>
      <c r="C16" s="54" t="s">
        <v>37</v>
      </c>
      <c r="D16" s="54"/>
      <c r="E16" s="52"/>
    </row>
    <row r="17" spans="1:5" ht="18" customHeight="1">
      <c r="A17" s="64">
        <v>15</v>
      </c>
      <c r="B17" s="54">
        <v>41000</v>
      </c>
      <c r="C17" s="54" t="s">
        <v>38</v>
      </c>
      <c r="D17" s="54"/>
      <c r="E17" s="52"/>
    </row>
    <row r="18" spans="1:5" ht="18" customHeight="1">
      <c r="A18" s="64">
        <v>16</v>
      </c>
      <c r="B18" s="54">
        <v>47000</v>
      </c>
      <c r="C18" s="54" t="s">
        <v>39</v>
      </c>
      <c r="D18" s="54"/>
      <c r="E18" s="52"/>
    </row>
    <row r="19" spans="1:5" ht="18" customHeight="1">
      <c r="A19" s="64">
        <v>17</v>
      </c>
      <c r="B19" s="54">
        <v>33000</v>
      </c>
      <c r="C19" s="54" t="s">
        <v>40</v>
      </c>
      <c r="D19" s="54"/>
      <c r="E19" s="52"/>
    </row>
    <row r="20" spans="1:5" ht="18" customHeight="1">
      <c r="A20" s="64">
        <v>18</v>
      </c>
      <c r="B20" s="54">
        <v>43000</v>
      </c>
      <c r="C20" s="54" t="s">
        <v>41</v>
      </c>
      <c r="D20" s="54"/>
      <c r="E20" s="52"/>
    </row>
    <row r="21" spans="1:5" ht="18" customHeight="1">
      <c r="A21" s="64">
        <v>19</v>
      </c>
      <c r="B21" s="54">
        <v>50000</v>
      </c>
      <c r="C21" s="54" t="s">
        <v>42</v>
      </c>
      <c r="D21" s="54"/>
      <c r="E21" s="52"/>
    </row>
    <row r="22" spans="1:5" ht="18" customHeight="1">
      <c r="A22" s="64">
        <v>20</v>
      </c>
      <c r="B22" s="54">
        <v>69000</v>
      </c>
      <c r="C22" s="54" t="s">
        <v>43</v>
      </c>
      <c r="D22" s="54"/>
      <c r="E22" s="52"/>
    </row>
    <row r="23" spans="1:5" ht="18" customHeight="1">
      <c r="A23" s="64">
        <v>21</v>
      </c>
      <c r="B23" s="54">
        <v>79000</v>
      </c>
      <c r="C23" s="54" t="s">
        <v>44</v>
      </c>
      <c r="D23" s="54"/>
      <c r="E23" s="52"/>
    </row>
    <row r="24" spans="1:5" ht="18" customHeight="1">
      <c r="B24" s="55"/>
      <c r="C24" s="54"/>
      <c r="D24" s="54"/>
      <c r="E24" s="52"/>
    </row>
    <row r="25" spans="1:5" ht="18" customHeight="1">
      <c r="B25" s="55"/>
      <c r="C25" s="54"/>
      <c r="D25" s="54"/>
      <c r="E25" s="52"/>
    </row>
    <row r="26" spans="1:5" ht="18" customHeight="1">
      <c r="B26" s="55"/>
      <c r="C26" s="54"/>
      <c r="D26" s="54"/>
      <c r="E26" s="52"/>
    </row>
    <row r="27" spans="1:5" ht="18" customHeight="1">
      <c r="B27" s="55"/>
      <c r="C27" s="54"/>
      <c r="D27" s="54"/>
      <c r="E27" s="52"/>
    </row>
    <row r="28" spans="1:5" ht="18" customHeight="1">
      <c r="B28" s="55"/>
      <c r="C28" s="54"/>
      <c r="D28" s="54"/>
      <c r="E28" s="52"/>
    </row>
    <row r="29" spans="1:5" ht="18" customHeight="1">
      <c r="B29" s="55"/>
      <c r="C29" s="54"/>
      <c r="D29" s="54"/>
      <c r="E29" s="52"/>
    </row>
    <row r="30" spans="1:5" ht="18" customHeight="1">
      <c r="B30" s="55"/>
      <c r="C30" s="54"/>
      <c r="D30" s="54"/>
      <c r="E30" s="52"/>
    </row>
    <row r="31" spans="1:5" ht="18" customHeight="1">
      <c r="B31" s="55"/>
      <c r="C31" s="54"/>
      <c r="D31" s="54"/>
      <c r="E31" s="52"/>
    </row>
    <row r="32" spans="1:5" ht="18" customHeight="1">
      <c r="B32" s="55"/>
      <c r="C32" s="54"/>
      <c r="D32" s="54"/>
      <c r="E32" s="52"/>
    </row>
    <row r="33" spans="2:5" ht="18" customHeight="1">
      <c r="B33" s="55"/>
      <c r="C33" s="54"/>
      <c r="D33" s="54"/>
      <c r="E33" s="52"/>
    </row>
    <row r="34" spans="2:5" ht="18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577D-ED8A-104A-A242-A2230A40E4CD}">
  <dimension ref="A1:AB5"/>
  <sheetViews>
    <sheetView tabSelected="1" zoomScaleNormal="100" workbookViewId="0">
      <selection activeCell="C28" sqref="C28"/>
    </sheetView>
  </sheetViews>
  <sheetFormatPr baseColWidth="10" defaultRowHeight="18"/>
  <cols>
    <col min="1" max="1" width="14.33203125" style="62" bestFit="1" customWidth="1"/>
    <col min="2" max="2" width="15.33203125" style="56" bestFit="1" customWidth="1"/>
    <col min="3" max="3" width="13" style="56" bestFit="1" customWidth="1"/>
    <col min="4" max="6" width="13" style="56" customWidth="1"/>
    <col min="7" max="7" width="13.83203125" style="57" bestFit="1" customWidth="1"/>
    <col min="8" max="8" width="14.6640625" style="57" bestFit="1" customWidth="1"/>
    <col min="9" max="9" width="12.5" style="57" bestFit="1" customWidth="1"/>
    <col min="10" max="10" width="14.6640625" style="57" bestFit="1" customWidth="1"/>
    <col min="11" max="11" width="23.6640625" style="57" bestFit="1" customWidth="1"/>
    <col min="12" max="12" width="17.33203125" style="57" bestFit="1" customWidth="1"/>
    <col min="13" max="13" width="19.5" style="57" bestFit="1" customWidth="1"/>
    <col min="14" max="14" width="17.83203125" style="57" bestFit="1" customWidth="1"/>
    <col min="15" max="16" width="17.33203125" style="57" bestFit="1" customWidth="1"/>
    <col min="17" max="17" width="15" style="57" bestFit="1" customWidth="1"/>
    <col min="18" max="18" width="16.1640625" style="57" bestFit="1" customWidth="1"/>
    <col min="19" max="19" width="18.5" style="57" bestFit="1" customWidth="1"/>
    <col min="20" max="20" width="16.1640625" style="57" bestFit="1" customWidth="1"/>
    <col min="21" max="21" width="15" style="57" bestFit="1" customWidth="1"/>
    <col min="22" max="23" width="11.83203125" style="58" bestFit="1" customWidth="1"/>
    <col min="24" max="24" width="17.1640625" style="58" bestFit="1" customWidth="1"/>
    <col min="25" max="26" width="19.1640625" style="58" bestFit="1" customWidth="1"/>
    <col min="27" max="28" width="17.1640625" style="58" bestFit="1" customWidth="1"/>
  </cols>
  <sheetData>
    <row r="1" spans="1:28">
      <c r="A1" s="67" t="s">
        <v>45</v>
      </c>
      <c r="B1" s="66" t="s">
        <v>5</v>
      </c>
      <c r="C1" s="65" t="s">
        <v>50</v>
      </c>
      <c r="D1" s="65" t="s">
        <v>51</v>
      </c>
      <c r="E1" s="65" t="s">
        <v>52</v>
      </c>
      <c r="F1" s="65" t="s">
        <v>53</v>
      </c>
      <c r="G1" s="59">
        <v>0</v>
      </c>
      <c r="H1" s="59">
        <v>1</v>
      </c>
      <c r="I1" s="59">
        <v>2</v>
      </c>
      <c r="J1" s="59">
        <v>3</v>
      </c>
      <c r="K1" s="59">
        <v>4</v>
      </c>
      <c r="L1" s="59">
        <v>5</v>
      </c>
      <c r="M1" s="59">
        <v>6</v>
      </c>
      <c r="N1" s="59">
        <v>7</v>
      </c>
      <c r="O1" s="59">
        <v>8</v>
      </c>
      <c r="P1" s="59">
        <v>9</v>
      </c>
      <c r="Q1" s="59">
        <v>10</v>
      </c>
      <c r="R1" s="59">
        <v>11</v>
      </c>
      <c r="S1" s="59">
        <v>12</v>
      </c>
      <c r="T1" s="59">
        <v>13</v>
      </c>
      <c r="U1" s="59">
        <v>14</v>
      </c>
      <c r="V1" s="59">
        <v>15</v>
      </c>
      <c r="W1" s="59">
        <v>16</v>
      </c>
      <c r="X1" s="59">
        <v>17</v>
      </c>
      <c r="Y1" s="59">
        <v>18</v>
      </c>
      <c r="Z1" s="59">
        <v>19</v>
      </c>
      <c r="AA1" s="59">
        <v>20</v>
      </c>
      <c r="AB1" s="59">
        <v>21</v>
      </c>
    </row>
    <row r="2" spans="1:28">
      <c r="A2" s="67"/>
      <c r="B2" s="66"/>
      <c r="C2" s="68"/>
      <c r="D2" s="68"/>
      <c r="E2" s="68"/>
      <c r="F2" s="68"/>
      <c r="G2" s="59" t="str">
        <f>plan!$C2</f>
        <v>5GX_슬림</v>
      </c>
      <c r="H2" s="59" t="str">
        <f>plan!$C3</f>
        <v>5GX_스탠다드</v>
      </c>
      <c r="I2" s="59" t="str">
        <f>plan!$C4</f>
        <v>5GX_프라임</v>
      </c>
      <c r="J2" s="60" t="str">
        <f>plan!$C5</f>
        <v>5GX_플래티넘</v>
      </c>
      <c r="K2" s="60" t="str">
        <f>plan!$C6</f>
        <v>5GX_청소년요금제_0틴</v>
      </c>
      <c r="L2" s="60" t="str">
        <f>plan!$C7</f>
        <v>LTE_플랜_세이브</v>
      </c>
      <c r="M2" s="60" t="str">
        <f>plan!$C8</f>
        <v>LTE_플랜_안심2.5G</v>
      </c>
      <c r="N2" s="60" t="str">
        <f>plan!$C9</f>
        <v>LTE_플랜_안심4G</v>
      </c>
      <c r="O2" s="60" t="str">
        <f>plan!$C10</f>
        <v>LTE_플랜_에센스</v>
      </c>
      <c r="P2" s="60" t="str">
        <f>plan!$C11</f>
        <v>LTE_플랜_스페셜</v>
      </c>
      <c r="Q2" s="60" t="str">
        <f>plan!$C12</f>
        <v>LTE_플랜_맥스</v>
      </c>
      <c r="R2" s="60" t="str">
        <f>plan!$C13</f>
        <v>LTE_0플랜_스몰</v>
      </c>
      <c r="S2" s="60" t="str">
        <f>plan!$C14</f>
        <v>LTE_0플랜_미디엄</v>
      </c>
      <c r="T2" s="60" t="str">
        <f>plan!$C15</f>
        <v>LTE_0플랜_라지</v>
      </c>
      <c r="U2" s="59" t="str">
        <f>plan!$C16</f>
        <v>LTE_팅_세이브</v>
      </c>
      <c r="V2" s="61" t="str">
        <f>plan!$C17</f>
        <v>LTE_팅_3.0G</v>
      </c>
      <c r="W2" s="61" t="str">
        <f>plan!$C18</f>
        <v>LTE_팅_5.0G</v>
      </c>
      <c r="X2" s="61" t="str">
        <f>plan!$C19</f>
        <v>LTE어르신_세이브</v>
      </c>
      <c r="Y2" s="61" t="str">
        <f>plan!$C20</f>
        <v>LTE어르신_안심2.8G</v>
      </c>
      <c r="Z2" s="61" t="str">
        <f>plan!$C21</f>
        <v>LTE어르신_안심4.5G</v>
      </c>
      <c r="AA2" s="61" t="str">
        <f>plan!$C22</f>
        <v>LTE어르신_에센스</v>
      </c>
      <c r="AB2" s="61" t="str">
        <f>plan!$C22</f>
        <v>LTE어르신_에센스</v>
      </c>
    </row>
    <row r="3" spans="1:28" s="58" customFormat="1">
      <c r="A3" s="63" t="s">
        <v>46</v>
      </c>
      <c r="B3" s="56">
        <v>1199000</v>
      </c>
      <c r="C3" s="56">
        <v>0</v>
      </c>
      <c r="D3" s="56">
        <v>0</v>
      </c>
      <c r="E3" s="56">
        <v>0</v>
      </c>
      <c r="F3" s="56">
        <v>0</v>
      </c>
      <c r="G3" s="57">
        <v>345000</v>
      </c>
      <c r="H3" s="57">
        <v>444000</v>
      </c>
      <c r="I3" s="57">
        <v>480000</v>
      </c>
      <c r="J3" s="57">
        <v>480000</v>
      </c>
      <c r="K3" s="57">
        <v>404000</v>
      </c>
      <c r="L3" s="57"/>
      <c r="M3" s="57"/>
      <c r="N3" s="57"/>
      <c r="O3" s="57"/>
      <c r="P3" s="57"/>
      <c r="Q3" s="57"/>
      <c r="R3" s="57"/>
      <c r="S3" s="57"/>
      <c r="T3" s="57"/>
      <c r="U3" s="57"/>
    </row>
    <row r="4" spans="1:28">
      <c r="A4" s="62" t="s">
        <v>47</v>
      </c>
      <c r="B4" s="56">
        <v>1000000</v>
      </c>
      <c r="C4" s="56">
        <v>0</v>
      </c>
      <c r="D4" s="56">
        <v>0</v>
      </c>
      <c r="E4" s="56">
        <v>0</v>
      </c>
      <c r="F4" s="56">
        <v>0</v>
      </c>
      <c r="G4" s="57">
        <v>4242</v>
      </c>
      <c r="H4" s="57">
        <v>424</v>
      </c>
      <c r="I4" s="57">
        <v>24244</v>
      </c>
      <c r="J4" s="57">
        <v>5</v>
      </c>
      <c r="K4" s="57">
        <v>326</v>
      </c>
    </row>
    <row r="5" spans="1:28">
      <c r="A5" s="62" t="s">
        <v>48</v>
      </c>
      <c r="B5" s="56">
        <v>1300000</v>
      </c>
      <c r="C5" s="56">
        <v>0</v>
      </c>
      <c r="D5" s="56">
        <v>0</v>
      </c>
      <c r="E5" s="56">
        <v>0</v>
      </c>
      <c r="F5" s="56">
        <v>0</v>
      </c>
      <c r="G5" s="57">
        <v>42442</v>
      </c>
      <c r="H5" s="57">
        <v>424</v>
      </c>
      <c r="I5" s="57">
        <v>424</v>
      </c>
      <c r="J5" s="57">
        <v>42</v>
      </c>
      <c r="K5" s="57">
        <v>613477374</v>
      </c>
    </row>
  </sheetData>
  <mergeCells count="1">
    <mergeCell ref="C2:F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7"/>
  <sheetViews>
    <sheetView topLeftCell="B1" workbookViewId="0">
      <selection activeCell="J17" sqref="J17"/>
    </sheetView>
  </sheetViews>
  <sheetFormatPr baseColWidth="10" defaultColWidth="8.83203125" defaultRowHeight="17"/>
  <cols>
    <col min="2" max="2" width="15.33203125" customWidth="1"/>
    <col min="3" max="3" width="17.6640625" customWidth="1"/>
    <col min="4" max="6" width="14.1640625" style="1" customWidth="1"/>
    <col min="7" max="7" width="16.1640625" style="1" customWidth="1"/>
    <col min="8" max="10" width="14.1640625" style="1" customWidth="1"/>
    <col min="11" max="11" width="16.83203125" bestFit="1" customWidth="1"/>
    <col min="12" max="12" width="9.6640625" bestFit="1" customWidth="1"/>
  </cols>
  <sheetData>
    <row r="1" spans="2:12" ht="18" thickBot="1"/>
    <row r="2" spans="2:12" ht="21" thickBot="1">
      <c r="B2" s="7" t="s">
        <v>15</v>
      </c>
      <c r="C2" s="78" t="s">
        <v>21</v>
      </c>
      <c r="D2" s="79"/>
      <c r="E2" s="79"/>
      <c r="F2" s="79"/>
      <c r="G2" s="79"/>
      <c r="H2" s="79"/>
      <c r="I2" s="79"/>
      <c r="J2" s="79"/>
      <c r="K2" s="1"/>
      <c r="L2" s="5"/>
    </row>
    <row r="3" spans="2:12" ht="23">
      <c r="B3" s="86" t="s">
        <v>13</v>
      </c>
      <c r="C3" s="87"/>
      <c r="D3" s="87"/>
      <c r="E3" s="87"/>
      <c r="F3" s="87"/>
      <c r="G3" s="87"/>
      <c r="H3" s="87"/>
      <c r="I3" s="87"/>
      <c r="J3" s="88"/>
      <c r="K3" s="9"/>
      <c r="L3" s="8"/>
    </row>
    <row r="4" spans="2:12" ht="23">
      <c r="B4" s="84" t="s">
        <v>5</v>
      </c>
      <c r="C4" s="69" t="s">
        <v>0</v>
      </c>
      <c r="D4" s="71" t="s">
        <v>1</v>
      </c>
      <c r="E4" s="71" t="s">
        <v>2</v>
      </c>
      <c r="F4" s="71" t="s">
        <v>3</v>
      </c>
      <c r="G4" s="71" t="s">
        <v>14</v>
      </c>
      <c r="H4" s="80" t="s">
        <v>4</v>
      </c>
      <c r="I4" s="80"/>
      <c r="J4" s="91"/>
      <c r="K4" s="36">
        <v>1199000</v>
      </c>
      <c r="L4" s="8"/>
    </row>
    <row r="5" spans="2:12" ht="24" thickBot="1">
      <c r="B5" s="92"/>
      <c r="C5" s="70"/>
      <c r="D5" s="72"/>
      <c r="E5" s="72"/>
      <c r="F5" s="72"/>
      <c r="G5" s="72"/>
      <c r="H5" s="25" t="s">
        <v>10</v>
      </c>
      <c r="I5" s="25" t="s">
        <v>11</v>
      </c>
      <c r="J5" s="26" t="s">
        <v>12</v>
      </c>
      <c r="K5" s="27" t="s">
        <v>16</v>
      </c>
      <c r="L5" s="28" t="s">
        <v>17</v>
      </c>
    </row>
    <row r="6" spans="2:12" ht="24" thickBot="1">
      <c r="B6" s="89">
        <f>K4</f>
        <v>1199000</v>
      </c>
      <c r="C6" s="29" t="s">
        <v>6</v>
      </c>
      <c r="D6" s="30">
        <v>55000</v>
      </c>
      <c r="E6" s="30">
        <v>345000</v>
      </c>
      <c r="F6" s="30">
        <f>SUM(E6*0.15)</f>
        <v>51750</v>
      </c>
      <c r="G6" s="30">
        <f>SUM(K4-E6-F6)</f>
        <v>802250</v>
      </c>
      <c r="H6" s="31">
        <f>SUM(G6/24)+D6+L6</f>
        <v>90519.961458333346</v>
      </c>
      <c r="I6" s="32">
        <f>SUM(G6/36)+D6+L6</f>
        <v>79377.600347222222</v>
      </c>
      <c r="J6" s="32">
        <f>SUM(G6/48)+D6+L6</f>
        <v>73806.419791666674</v>
      </c>
      <c r="K6" s="33">
        <f>SUM(G6*0.0627)</f>
        <v>50301.075000000004</v>
      </c>
      <c r="L6" s="34">
        <f>SUM(K6/24)-3</f>
        <v>2092.8781250000002</v>
      </c>
    </row>
    <row r="7" spans="2:12" ht="24" thickBot="1">
      <c r="B7" s="73"/>
      <c r="C7" s="2" t="s">
        <v>7</v>
      </c>
      <c r="D7" s="3">
        <v>75000</v>
      </c>
      <c r="E7" s="3">
        <v>440000</v>
      </c>
      <c r="F7" s="3">
        <f t="shared" ref="F7:F8" si="0">SUM(E7*0.15)</f>
        <v>66000</v>
      </c>
      <c r="G7" s="30">
        <f>SUM(K4-E7-F7)</f>
        <v>693000</v>
      </c>
      <c r="H7" s="6">
        <f t="shared" ref="H7:H8" si="1">SUM(G7/24)+D7+L7</f>
        <v>105682.46249999999</v>
      </c>
      <c r="I7" s="4">
        <f t="shared" ref="I7:I8" si="2">SUM(G7/36)+D7+L7</f>
        <v>96057.462499999994</v>
      </c>
      <c r="J7" s="4">
        <f t="shared" ref="J7:J8" si="3">SUM(G7/48)+D7+L7</f>
        <v>91244.962499999994</v>
      </c>
      <c r="K7" s="9">
        <f t="shared" ref="K7:K10" si="4">SUM(G7*0.0627)</f>
        <v>43451.100000000006</v>
      </c>
      <c r="L7" s="35">
        <f t="shared" ref="L7:L10" si="5">SUM(K7/24)-3</f>
        <v>1807.4625000000003</v>
      </c>
    </row>
    <row r="8" spans="2:12" ht="24" thickBot="1">
      <c r="B8" s="73"/>
      <c r="C8" s="2" t="s">
        <v>8</v>
      </c>
      <c r="D8" s="3">
        <v>89000</v>
      </c>
      <c r="E8" s="3">
        <v>480000</v>
      </c>
      <c r="F8" s="3">
        <f t="shared" si="0"/>
        <v>72000</v>
      </c>
      <c r="G8" s="30">
        <f>SUM(K4-E8-F8)</f>
        <v>647000</v>
      </c>
      <c r="H8" s="6">
        <f t="shared" si="1"/>
        <v>117645.62083333333</v>
      </c>
      <c r="I8" s="4">
        <f t="shared" si="2"/>
        <v>108659.50972222222</v>
      </c>
      <c r="J8" s="4">
        <f t="shared" si="3"/>
        <v>104166.45416666668</v>
      </c>
      <c r="K8" s="9">
        <f t="shared" si="4"/>
        <v>40566.9</v>
      </c>
      <c r="L8" s="35">
        <f t="shared" si="5"/>
        <v>1687.2875000000001</v>
      </c>
    </row>
    <row r="9" spans="2:12" ht="24" thickBot="1">
      <c r="B9" s="90"/>
      <c r="C9" s="21" t="s">
        <v>9</v>
      </c>
      <c r="D9" s="22">
        <v>125000</v>
      </c>
      <c r="E9" s="22">
        <v>480000</v>
      </c>
      <c r="F9" s="22">
        <f t="shared" ref="F9:F10" si="6">SUM(E9*0.15)</f>
        <v>72000</v>
      </c>
      <c r="G9" s="41">
        <f>SUM(K4-E9-F9)</f>
        <v>647000</v>
      </c>
      <c r="H9" s="23">
        <f t="shared" ref="H9:H10" si="7">SUM(G9/24)+D9+L9</f>
        <v>153645.62083333335</v>
      </c>
      <c r="I9" s="24">
        <f t="shared" ref="I9:I10" si="8">SUM(G9/36)+D9+L9</f>
        <v>144659.50972222222</v>
      </c>
      <c r="J9" s="24">
        <f t="shared" ref="J9:J10" si="9">SUM(G9/48)+D9+L9</f>
        <v>140166.45416666666</v>
      </c>
      <c r="K9" s="42">
        <f t="shared" si="4"/>
        <v>40566.9</v>
      </c>
      <c r="L9" s="43">
        <f t="shared" si="5"/>
        <v>1687.2875000000001</v>
      </c>
    </row>
    <row r="10" spans="2:12" ht="24" thickBot="1">
      <c r="B10" s="74"/>
      <c r="C10" s="44" t="s">
        <v>22</v>
      </c>
      <c r="D10" s="45">
        <v>45000</v>
      </c>
      <c r="E10" s="45">
        <v>404000</v>
      </c>
      <c r="F10" s="45">
        <f t="shared" si="6"/>
        <v>60600</v>
      </c>
      <c r="G10" s="45">
        <f>SUM(K4-E10-F10)</f>
        <v>734400</v>
      </c>
      <c r="H10" s="46">
        <f t="shared" si="7"/>
        <v>77515.62</v>
      </c>
      <c r="I10" s="47">
        <f t="shared" si="8"/>
        <v>67315.62</v>
      </c>
      <c r="J10" s="47">
        <f t="shared" si="9"/>
        <v>62215.62</v>
      </c>
      <c r="K10" s="48">
        <f t="shared" si="4"/>
        <v>46046.880000000005</v>
      </c>
      <c r="L10" s="49">
        <f t="shared" si="5"/>
        <v>1915.6200000000001</v>
      </c>
    </row>
    <row r="12" spans="2:12" ht="18" thickBot="1"/>
    <row r="13" spans="2:12" ht="21" thickBot="1">
      <c r="B13" s="7" t="s">
        <v>15</v>
      </c>
      <c r="C13" s="75" t="s">
        <v>20</v>
      </c>
      <c r="D13" s="76"/>
      <c r="E13" s="76"/>
      <c r="F13" s="76"/>
      <c r="G13" s="76"/>
      <c r="H13" s="76"/>
      <c r="I13" s="76"/>
      <c r="J13" s="77"/>
      <c r="K13" s="12"/>
      <c r="L13" s="12"/>
    </row>
    <row r="14" spans="2:12" ht="23">
      <c r="B14" s="81" t="s">
        <v>13</v>
      </c>
      <c r="C14" s="82"/>
      <c r="D14" s="82"/>
      <c r="E14" s="82"/>
      <c r="F14" s="82"/>
      <c r="G14" s="82"/>
      <c r="H14" s="82"/>
      <c r="I14" s="82"/>
      <c r="J14" s="83"/>
      <c r="K14" s="40"/>
      <c r="L14" s="34"/>
    </row>
    <row r="15" spans="2:12" ht="23">
      <c r="B15" s="84" t="s">
        <v>5</v>
      </c>
      <c r="C15" s="69" t="s">
        <v>0</v>
      </c>
      <c r="D15" s="71" t="s">
        <v>1</v>
      </c>
      <c r="E15" s="85" t="s">
        <v>19</v>
      </c>
      <c r="F15" s="85" t="s">
        <v>18</v>
      </c>
      <c r="G15" s="71" t="s">
        <v>14</v>
      </c>
      <c r="H15" s="80" t="s">
        <v>4</v>
      </c>
      <c r="I15" s="80"/>
      <c r="J15" s="80"/>
      <c r="K15" s="38">
        <f>K4</f>
        <v>1199000</v>
      </c>
      <c r="L15" s="35"/>
    </row>
    <row r="16" spans="2:12" ht="23">
      <c r="B16" s="84"/>
      <c r="C16" s="69"/>
      <c r="D16" s="71"/>
      <c r="E16" s="71"/>
      <c r="F16" s="71"/>
      <c r="G16" s="71"/>
      <c r="H16" s="10" t="s">
        <v>10</v>
      </c>
      <c r="I16" s="10" t="s">
        <v>11</v>
      </c>
      <c r="J16" s="10" t="s">
        <v>12</v>
      </c>
      <c r="K16" s="39" t="s">
        <v>16</v>
      </c>
      <c r="L16" s="35" t="s">
        <v>10</v>
      </c>
    </row>
    <row r="17" spans="2:12" ht="23">
      <c r="B17" s="73">
        <f>K15</f>
        <v>1199000</v>
      </c>
      <c r="C17" s="2" t="s">
        <v>6</v>
      </c>
      <c r="D17" s="3">
        <v>55000</v>
      </c>
      <c r="E17" s="3">
        <f>SUM(D17*0.25)</f>
        <v>13750</v>
      </c>
      <c r="F17" s="3">
        <f>SUM(E17*24)</f>
        <v>330000</v>
      </c>
      <c r="G17" s="3">
        <f>K15</f>
        <v>1199000</v>
      </c>
      <c r="H17" s="6">
        <f>SUM(G17/24)+D17-E17+L17</f>
        <v>94337.72083333334</v>
      </c>
      <c r="I17" s="4">
        <f>SUM(G17/36)+D17-E17+L17</f>
        <v>77684.943055555559</v>
      </c>
      <c r="J17" s="4">
        <f>SUM(G17/48)+D17-E17+L17</f>
        <v>69358.554166666669</v>
      </c>
      <c r="K17" s="37">
        <f>SUM(G17*0.0627)</f>
        <v>75177.3</v>
      </c>
      <c r="L17" s="35">
        <f>SUM(K17/24)-3</f>
        <v>3129.3875000000003</v>
      </c>
    </row>
    <row r="18" spans="2:12" ht="23">
      <c r="B18" s="73"/>
      <c r="C18" s="2" t="s">
        <v>7</v>
      </c>
      <c r="D18" s="3">
        <v>75000</v>
      </c>
      <c r="E18" s="3">
        <f t="shared" ref="E18:E21" si="10">SUM(D18*0.25)</f>
        <v>18750</v>
      </c>
      <c r="F18" s="3">
        <f t="shared" ref="F18:F21" si="11">SUM(E18*24)</f>
        <v>450000</v>
      </c>
      <c r="G18" s="3">
        <f>K15</f>
        <v>1199000</v>
      </c>
      <c r="H18" s="6">
        <f t="shared" ref="H18:H19" si="12">SUM(G18/24)+D18-E18+L18</f>
        <v>109337.72083333334</v>
      </c>
      <c r="I18" s="4">
        <f t="shared" ref="I18:I21" si="13">SUM(G18/36)+D18-E18+L18</f>
        <v>92684.943055555559</v>
      </c>
      <c r="J18" s="4">
        <f t="shared" ref="J18:J21" si="14">SUM(G18/48)+D18-E18+L18</f>
        <v>84358.554166666669</v>
      </c>
      <c r="K18" s="37">
        <f t="shared" ref="K18:K21" si="15">SUM(G18*0.0627)</f>
        <v>75177.3</v>
      </c>
      <c r="L18" s="35">
        <f t="shared" ref="L18:L21" si="16">SUM(K18/24)-3</f>
        <v>3129.3875000000003</v>
      </c>
    </row>
    <row r="19" spans="2:12" ht="23">
      <c r="B19" s="73"/>
      <c r="C19" s="2" t="s">
        <v>8</v>
      </c>
      <c r="D19" s="3">
        <v>89000</v>
      </c>
      <c r="E19" s="3">
        <f t="shared" si="10"/>
        <v>22250</v>
      </c>
      <c r="F19" s="3">
        <f t="shared" si="11"/>
        <v>534000</v>
      </c>
      <c r="G19" s="3">
        <f>K15</f>
        <v>1199000</v>
      </c>
      <c r="H19" s="6">
        <f t="shared" si="12"/>
        <v>119837.72083333334</v>
      </c>
      <c r="I19" s="4">
        <f t="shared" si="13"/>
        <v>103184.94305555556</v>
      </c>
      <c r="J19" s="4">
        <f t="shared" si="14"/>
        <v>94858.554166666669</v>
      </c>
      <c r="K19" s="37">
        <f t="shared" si="15"/>
        <v>75177.3</v>
      </c>
      <c r="L19" s="35">
        <f t="shared" si="16"/>
        <v>3129.3875000000003</v>
      </c>
    </row>
    <row r="20" spans="2:12" ht="24" thickBot="1">
      <c r="B20" s="73"/>
      <c r="C20" s="21" t="s">
        <v>9</v>
      </c>
      <c r="D20" s="22">
        <v>125000</v>
      </c>
      <c r="E20" s="22">
        <f t="shared" si="10"/>
        <v>31250</v>
      </c>
      <c r="F20" s="22">
        <f t="shared" si="11"/>
        <v>750000</v>
      </c>
      <c r="G20" s="22">
        <f>K15</f>
        <v>1199000</v>
      </c>
      <c r="H20" s="23">
        <f>SUM(G20/24)+D20-E20+L20</f>
        <v>146837.72083333335</v>
      </c>
      <c r="I20" s="24">
        <f t="shared" si="13"/>
        <v>130184.94305555556</v>
      </c>
      <c r="J20" s="24">
        <f t="shared" si="14"/>
        <v>121858.55416666665</v>
      </c>
      <c r="K20" s="50">
        <f t="shared" si="15"/>
        <v>75177.3</v>
      </c>
      <c r="L20" s="43">
        <f>SUM(K20/24)-3</f>
        <v>3129.3875000000003</v>
      </c>
    </row>
    <row r="21" spans="2:12" ht="24" thickBot="1">
      <c r="B21" s="74"/>
      <c r="C21" s="44" t="s">
        <v>22</v>
      </c>
      <c r="D21" s="45">
        <v>45000</v>
      </c>
      <c r="E21" s="45">
        <f t="shared" si="10"/>
        <v>11250</v>
      </c>
      <c r="F21" s="45">
        <f t="shared" si="11"/>
        <v>270000</v>
      </c>
      <c r="G21" s="45">
        <f>K15</f>
        <v>1199000</v>
      </c>
      <c r="H21" s="46">
        <f>SUM(G21/24)+D21-E21+L21</f>
        <v>86837.72083333334</v>
      </c>
      <c r="I21" s="47">
        <f t="shared" si="13"/>
        <v>70184.943055555559</v>
      </c>
      <c r="J21" s="47">
        <f t="shared" si="14"/>
        <v>61858.554166666669</v>
      </c>
      <c r="K21" s="51">
        <f t="shared" si="15"/>
        <v>75177.3</v>
      </c>
      <c r="L21" s="49">
        <f t="shared" si="16"/>
        <v>3129.3875000000003</v>
      </c>
    </row>
    <row r="22" spans="2:12" ht="23">
      <c r="B22" s="15"/>
      <c r="C22" s="13"/>
      <c r="D22" s="16"/>
      <c r="E22" s="16"/>
      <c r="F22" s="16"/>
      <c r="G22" s="16"/>
      <c r="H22" s="19"/>
      <c r="I22" s="16"/>
      <c r="J22" s="16"/>
      <c r="K22" s="17"/>
      <c r="L22" s="18"/>
    </row>
    <row r="25" spans="2:12" s="11" customFormat="1" ht="20">
      <c r="B25" s="14"/>
      <c r="C25" s="14"/>
      <c r="D25" s="14"/>
    </row>
    <row r="26" spans="2:12">
      <c r="B26" s="1"/>
      <c r="C26" s="1"/>
      <c r="E26"/>
      <c r="F26"/>
      <c r="G26"/>
      <c r="H26"/>
      <c r="I26"/>
      <c r="J26"/>
    </row>
    <row r="27" spans="2:12">
      <c r="B27" s="1"/>
      <c r="C27" s="1"/>
      <c r="E27"/>
      <c r="F27"/>
      <c r="G27"/>
      <c r="H27"/>
      <c r="I27"/>
      <c r="J27"/>
    </row>
  </sheetData>
  <mergeCells count="20">
    <mergeCell ref="C2:J2"/>
    <mergeCell ref="H15:J15"/>
    <mergeCell ref="G15:G16"/>
    <mergeCell ref="B14:J14"/>
    <mergeCell ref="B15:B16"/>
    <mergeCell ref="C15:C16"/>
    <mergeCell ref="D15:D16"/>
    <mergeCell ref="E15:E16"/>
    <mergeCell ref="F15:F16"/>
    <mergeCell ref="G4:G5"/>
    <mergeCell ref="B3:J3"/>
    <mergeCell ref="B6:B10"/>
    <mergeCell ref="H4:J4"/>
    <mergeCell ref="B4:B5"/>
    <mergeCell ref="C4:C5"/>
    <mergeCell ref="D4:D5"/>
    <mergeCell ref="E4:E5"/>
    <mergeCell ref="F4:F5"/>
    <mergeCell ref="B17:B21"/>
    <mergeCell ref="C13:J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plan</vt:lpstr>
      <vt:lpstr>price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dcterms:created xsi:type="dcterms:W3CDTF">2020-12-08T11:12:06Z</dcterms:created>
  <dcterms:modified xsi:type="dcterms:W3CDTF">2020-12-19T09:10:01Z</dcterms:modified>
</cp:coreProperties>
</file>