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loss ratio\"/>
    </mc:Choice>
  </mc:AlternateContent>
  <xr:revisionPtr revIDLastSave="0" documentId="13_ncr:1_{B8A302FF-8CD9-423B-A0DF-21B8947FFEFD}" xr6:coauthVersionLast="47" xr6:coauthVersionMax="47" xr10:uidLastSave="{00000000-0000-0000-0000-000000000000}"/>
  <bookViews>
    <workbookView xWindow="14295" yWindow="0" windowWidth="14610" windowHeight="15585" activeTab="1" xr2:uid="{AA36B1DE-1162-4EB1-AC57-A83C41B8AB50}"/>
  </bookViews>
  <sheets>
    <sheet name="2024" sheetId="2" r:id="rId1"/>
    <sheet name="2023" sheetId="3" r:id="rId2"/>
    <sheet name="Sheet1" sheetId="1" state="hidden" r:id="rId3"/>
  </sheets>
  <externalReferences>
    <externalReference r:id="rId4"/>
    <externalReference r:id="rId5"/>
  </externalReferences>
  <definedNames>
    <definedName name="_xlnm._FilterDatabase" localSheetId="1" hidden="1">'2023'!$A$1:$W$104</definedName>
    <definedName name="_xlnm._FilterDatabase" localSheetId="0" hidden="1">'2024'!$C$1:$C$629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7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2" i="2"/>
  <c r="G482" i="2"/>
  <c r="H482" i="2"/>
  <c r="L482" i="2"/>
  <c r="W482" i="2" s="1"/>
  <c r="G194" i="2"/>
  <c r="H194" i="2"/>
  <c r="W194" i="2"/>
  <c r="G292" i="2"/>
  <c r="H292" i="2"/>
  <c r="L292" i="2"/>
  <c r="W292" i="2" s="1"/>
  <c r="G293" i="2"/>
  <c r="H293" i="2"/>
  <c r="L293" i="2"/>
  <c r="W293" i="2" s="1"/>
  <c r="G294" i="2"/>
  <c r="H294" i="2"/>
  <c r="L294" i="2"/>
  <c r="W294" i="2" s="1"/>
  <c r="F5" i="2"/>
  <c r="H5" i="2" s="1"/>
  <c r="G5" i="2"/>
  <c r="W5" i="2"/>
  <c r="G63" i="2"/>
  <c r="H63" i="2"/>
  <c r="N63" i="2"/>
  <c r="W63" i="2"/>
  <c r="Y63" i="2" s="1"/>
  <c r="G64" i="2"/>
  <c r="H64" i="2"/>
  <c r="W64" i="2"/>
  <c r="Y64" i="2" s="1"/>
  <c r="G365" i="2"/>
  <c r="H365" i="2"/>
  <c r="L365" i="2"/>
  <c r="N365" i="2" s="1"/>
  <c r="G332" i="2"/>
  <c r="H332" i="2"/>
  <c r="L332" i="2"/>
  <c r="W332" i="2" s="1"/>
  <c r="Z332" i="2"/>
  <c r="G459" i="2"/>
  <c r="H459" i="2"/>
  <c r="L459" i="2"/>
  <c r="N459" i="2" s="1"/>
  <c r="Z459" i="2"/>
  <c r="G71" i="2"/>
  <c r="H71" i="2"/>
  <c r="W71" i="2"/>
  <c r="G72" i="2"/>
  <c r="H72" i="2"/>
  <c r="N72" i="2"/>
  <c r="W72" i="2"/>
  <c r="Y72" i="2" s="1"/>
  <c r="G73" i="2"/>
  <c r="H73" i="2"/>
  <c r="W73" i="2"/>
  <c r="Y73" i="2"/>
  <c r="Z73" i="2"/>
  <c r="G74" i="2"/>
  <c r="H74" i="2"/>
  <c r="N74" i="2"/>
  <c r="W74" i="2"/>
  <c r="Y74" i="2" s="1"/>
  <c r="Z74" i="2"/>
  <c r="G170" i="2"/>
  <c r="H170" i="2"/>
  <c r="L170" i="2"/>
  <c r="N170" i="2" s="1"/>
  <c r="G327" i="2"/>
  <c r="H327" i="2"/>
  <c r="L327" i="2"/>
  <c r="W327" i="2" s="1"/>
  <c r="Z327" i="2"/>
  <c r="G339" i="2"/>
  <c r="H339" i="2"/>
  <c r="L339" i="2"/>
  <c r="W339" i="2" s="1"/>
  <c r="Z339" i="2"/>
  <c r="G391" i="2"/>
  <c r="H391" i="2"/>
  <c r="L391" i="2"/>
  <c r="N391" i="2" s="1"/>
  <c r="Z391" i="2"/>
  <c r="G414" i="2"/>
  <c r="H414" i="2"/>
  <c r="L414" i="2"/>
  <c r="W414" i="2" s="1"/>
  <c r="X414" i="2" s="1"/>
  <c r="Z414" i="2"/>
  <c r="G460" i="2"/>
  <c r="H460" i="2"/>
  <c r="L460" i="2"/>
  <c r="W460" i="2" s="1"/>
  <c r="G484" i="2"/>
  <c r="H484" i="2"/>
  <c r="L484" i="2"/>
  <c r="N484" i="2" s="1"/>
  <c r="G141" i="2"/>
  <c r="H141" i="2"/>
  <c r="W141" i="2"/>
  <c r="Y141" i="2"/>
  <c r="G353" i="2"/>
  <c r="H353" i="2"/>
  <c r="L353" i="2"/>
  <c r="W353" i="2" s="1"/>
  <c r="G415" i="2"/>
  <c r="H415" i="2"/>
  <c r="L415" i="2"/>
  <c r="W415" i="2" s="1"/>
  <c r="G446" i="2"/>
  <c r="H446" i="2"/>
  <c r="L446" i="2"/>
  <c r="W446" i="2" s="1"/>
  <c r="G218" i="2"/>
  <c r="H218" i="2"/>
  <c r="L218" i="2"/>
  <c r="W218" i="2" s="1"/>
  <c r="G474" i="2"/>
  <c r="H474" i="2"/>
  <c r="K474" i="2"/>
  <c r="L474" i="2" s="1"/>
  <c r="M474" i="2"/>
  <c r="G357" i="2"/>
  <c r="H357" i="2"/>
  <c r="L357" i="2"/>
  <c r="W357" i="2" s="1"/>
  <c r="Y357" i="2" s="1"/>
  <c r="Z357" i="2"/>
  <c r="G343" i="2"/>
  <c r="H343" i="2"/>
  <c r="L343" i="2"/>
  <c r="W343" i="2" s="1"/>
  <c r="G432" i="2"/>
  <c r="H432" i="2"/>
  <c r="L432" i="2"/>
  <c r="N432" i="2" s="1"/>
  <c r="G418" i="2"/>
  <c r="H418" i="2"/>
  <c r="L418" i="2"/>
  <c r="N418" i="2" s="1"/>
  <c r="G136" i="2"/>
  <c r="H136" i="2"/>
  <c r="W136" i="2"/>
  <c r="G137" i="2"/>
  <c r="H137" i="2"/>
  <c r="W137" i="2"/>
  <c r="Y137" i="2"/>
  <c r="G132" i="2"/>
  <c r="H132" i="2"/>
  <c r="W132" i="2"/>
  <c r="Y132" i="2"/>
  <c r="G169" i="2"/>
  <c r="H169" i="2"/>
  <c r="W169" i="2"/>
  <c r="G242" i="2"/>
  <c r="H242" i="2"/>
  <c r="L242" i="2"/>
  <c r="W242" i="2" s="1"/>
  <c r="G243" i="2"/>
  <c r="H243" i="2"/>
  <c r="L243" i="2"/>
  <c r="W243" i="2" s="1"/>
  <c r="G244" i="2"/>
  <c r="H244" i="2"/>
  <c r="L244" i="2"/>
  <c r="W244" i="2" s="1"/>
  <c r="G245" i="2"/>
  <c r="H245" i="2"/>
  <c r="L245" i="2"/>
  <c r="W245" i="2" s="1"/>
  <c r="G380" i="2"/>
  <c r="H380" i="2"/>
  <c r="L380" i="2"/>
  <c r="W380" i="2" s="1"/>
  <c r="Y380" i="2" s="1"/>
  <c r="G381" i="2"/>
  <c r="H381" i="2"/>
  <c r="L381" i="2"/>
  <c r="W381" i="2" s="1"/>
  <c r="Y381" i="2" s="1"/>
  <c r="G382" i="2"/>
  <c r="H382" i="2"/>
  <c r="L382" i="2"/>
  <c r="W382" i="2" s="1"/>
  <c r="Y382" i="2" s="1"/>
  <c r="G383" i="2"/>
  <c r="H383" i="2"/>
  <c r="L383" i="2"/>
  <c r="W383" i="2" s="1"/>
  <c r="Y383" i="2" s="1"/>
  <c r="G433" i="2"/>
  <c r="H433" i="2"/>
  <c r="L433" i="2"/>
  <c r="W433" i="2" s="1"/>
  <c r="X433" i="2" s="1"/>
  <c r="G477" i="2"/>
  <c r="H477" i="2"/>
  <c r="L477" i="2"/>
  <c r="G478" i="2"/>
  <c r="H478" i="2"/>
  <c r="L478" i="2"/>
  <c r="N478" i="2" s="1"/>
  <c r="G271" i="2"/>
  <c r="H271" i="2"/>
  <c r="W271" i="2"/>
  <c r="G260" i="2"/>
  <c r="H260" i="2"/>
  <c r="W260" i="2"/>
  <c r="G168" i="2"/>
  <c r="H168" i="2"/>
  <c r="W168" i="2"/>
  <c r="G62" i="2"/>
  <c r="H62" i="2"/>
  <c r="N62" i="2"/>
  <c r="W62" i="2"/>
  <c r="Y62" i="2" s="1"/>
  <c r="G107" i="2"/>
  <c r="H107" i="2"/>
  <c r="L107" i="2"/>
  <c r="W107" i="2" s="1"/>
  <c r="N107" i="2" s="1"/>
  <c r="G108" i="2"/>
  <c r="H108" i="2"/>
  <c r="L108" i="2"/>
  <c r="W108" i="2" s="1"/>
  <c r="G410" i="2"/>
  <c r="H410" i="2"/>
  <c r="L410" i="2"/>
  <c r="N410" i="2" s="1"/>
  <c r="G411" i="2"/>
  <c r="H411" i="2"/>
  <c r="L411" i="2"/>
  <c r="N411" i="2" s="1"/>
  <c r="G412" i="2"/>
  <c r="H412" i="2"/>
  <c r="L412" i="2"/>
  <c r="N412" i="2" s="1"/>
  <c r="F6" i="2"/>
  <c r="H6" i="2" s="1"/>
  <c r="G6" i="2"/>
  <c r="W6" i="2"/>
  <c r="Y6" i="2" s="1"/>
  <c r="G140" i="2"/>
  <c r="H140" i="2"/>
  <c r="L140" i="2"/>
  <c r="W140" i="2" s="1"/>
  <c r="G152" i="2"/>
  <c r="H152" i="2"/>
  <c r="L152" i="2"/>
  <c r="W152" i="2" s="1"/>
  <c r="G424" i="2"/>
  <c r="H424" i="2"/>
  <c r="L424" i="2"/>
  <c r="W424" i="2" s="1"/>
  <c r="X424" i="2"/>
  <c r="G235" i="2"/>
  <c r="H235" i="2"/>
  <c r="W235" i="2"/>
  <c r="G59" i="2"/>
  <c r="H59" i="2"/>
  <c r="L59" i="2"/>
  <c r="N59" i="2" s="1"/>
  <c r="Z59" i="2"/>
  <c r="G60" i="2"/>
  <c r="H60" i="2"/>
  <c r="L60" i="2"/>
  <c r="Z60" i="2"/>
  <c r="G61" i="2"/>
  <c r="H61" i="2"/>
  <c r="L61" i="2"/>
  <c r="W61" i="2" s="1"/>
  <c r="Y61" i="2" s="1"/>
  <c r="Z61" i="2"/>
  <c r="G202" i="2"/>
  <c r="H202" i="2"/>
  <c r="K202" i="2"/>
  <c r="M202" i="2"/>
  <c r="T202" i="2"/>
  <c r="G186" i="2"/>
  <c r="H186" i="2"/>
  <c r="N186" i="2"/>
  <c r="O186" i="2" s="1"/>
  <c r="W186" i="2"/>
  <c r="G219" i="2"/>
  <c r="H219" i="2"/>
  <c r="W219" i="2"/>
  <c r="Y219" i="2"/>
  <c r="G375" i="2"/>
  <c r="H375" i="2"/>
  <c r="L375" i="2"/>
  <c r="N375" i="2" s="1"/>
  <c r="G425" i="2"/>
  <c r="H425" i="2"/>
  <c r="L425" i="2"/>
  <c r="W425" i="2" s="1"/>
  <c r="Y425" i="2" s="1"/>
  <c r="G451" i="2"/>
  <c r="H451" i="2"/>
  <c r="L451" i="2"/>
  <c r="W451" i="2" s="1"/>
  <c r="X451" i="2" s="1"/>
  <c r="G454" i="2"/>
  <c r="H454" i="2"/>
  <c r="K454" i="2"/>
  <c r="Z454" i="2" s="1"/>
  <c r="M454" i="2"/>
  <c r="G468" i="2"/>
  <c r="H468" i="2"/>
  <c r="L468" i="2"/>
  <c r="Z468" i="2"/>
  <c r="G469" i="2"/>
  <c r="H469" i="2"/>
  <c r="L469" i="2"/>
  <c r="N469" i="2" s="1"/>
  <c r="Z469" i="2"/>
  <c r="G470" i="2"/>
  <c r="H470" i="2"/>
  <c r="L470" i="2"/>
  <c r="N470" i="2" s="1"/>
  <c r="Z470" i="2"/>
  <c r="G471" i="2"/>
  <c r="H471" i="2"/>
  <c r="L471" i="2"/>
  <c r="N471" i="2" s="1"/>
  <c r="Z471" i="2"/>
  <c r="G419" i="2"/>
  <c r="H419" i="2"/>
  <c r="L419" i="2"/>
  <c r="N419" i="2" s="1"/>
  <c r="G119" i="2"/>
  <c r="H119" i="2"/>
  <c r="L119" i="2"/>
  <c r="W119" i="2" s="1"/>
  <c r="G155" i="2"/>
  <c r="H155" i="2"/>
  <c r="W155" i="2"/>
  <c r="G319" i="2"/>
  <c r="H319" i="2"/>
  <c r="L319" i="2"/>
  <c r="W319" i="2" s="1"/>
  <c r="G406" i="2"/>
  <c r="H406" i="2"/>
  <c r="L406" i="2"/>
  <c r="G407" i="2"/>
  <c r="H407" i="2"/>
  <c r="L407" i="2"/>
  <c r="W407" i="2" s="1"/>
  <c r="G439" i="2"/>
  <c r="H439" i="2"/>
  <c r="L439" i="2"/>
  <c r="N439" i="2" s="1"/>
  <c r="G481" i="2"/>
  <c r="H481" i="2"/>
  <c r="L481" i="2"/>
  <c r="N481" i="2" s="1"/>
  <c r="G57" i="2"/>
  <c r="H57" i="2"/>
  <c r="L57" i="2"/>
  <c r="G58" i="2"/>
  <c r="H58" i="2"/>
  <c r="L58" i="2"/>
  <c r="G135" i="2"/>
  <c r="H135" i="2"/>
  <c r="W135" i="2"/>
  <c r="Y135" i="2"/>
  <c r="G192" i="2"/>
  <c r="H192" i="2"/>
  <c r="W192" i="2"/>
  <c r="Z192" i="2"/>
  <c r="G220" i="2"/>
  <c r="H220" i="2"/>
  <c r="L220" i="2"/>
  <c r="N220" i="2" s="1"/>
  <c r="Z220" i="2"/>
  <c r="G221" i="2"/>
  <c r="H221" i="2"/>
  <c r="L221" i="2"/>
  <c r="W221" i="2" s="1"/>
  <c r="Z221" i="2"/>
  <c r="G222" i="2"/>
  <c r="H222" i="2"/>
  <c r="L222" i="2"/>
  <c r="Z222" i="2"/>
  <c r="G298" i="2"/>
  <c r="H298" i="2"/>
  <c r="L298" i="2"/>
  <c r="W298" i="2" s="1"/>
  <c r="Y298" i="2"/>
  <c r="Z298" i="2"/>
  <c r="G299" i="2"/>
  <c r="H299" i="2"/>
  <c r="L299" i="2"/>
  <c r="W299" i="2" s="1"/>
  <c r="Z299" i="2"/>
  <c r="G300" i="2"/>
  <c r="H300" i="2"/>
  <c r="L300" i="2"/>
  <c r="W300" i="2" s="1"/>
  <c r="Z300" i="2"/>
  <c r="G366" i="2"/>
  <c r="H366" i="2"/>
  <c r="L366" i="2"/>
  <c r="W366" i="2" s="1"/>
  <c r="Z366" i="2"/>
  <c r="G393" i="2"/>
  <c r="H393" i="2"/>
  <c r="L393" i="2"/>
  <c r="W393" i="2" s="1"/>
  <c r="Y393" i="2" s="1"/>
  <c r="Z393" i="2"/>
  <c r="G394" i="2"/>
  <c r="H394" i="2"/>
  <c r="L394" i="2"/>
  <c r="N394" i="2" s="1"/>
  <c r="Z394" i="2"/>
  <c r="G395" i="2"/>
  <c r="H395" i="2"/>
  <c r="L395" i="2"/>
  <c r="N395" i="2" s="1"/>
  <c r="Z395" i="2"/>
  <c r="G396" i="2"/>
  <c r="H396" i="2"/>
  <c r="L396" i="2"/>
  <c r="Z396" i="2"/>
  <c r="G434" i="2"/>
  <c r="H434" i="2"/>
  <c r="L434" i="2"/>
  <c r="N434" i="2" s="1"/>
  <c r="Z434" i="2"/>
  <c r="G435" i="2"/>
  <c r="H435" i="2"/>
  <c r="L435" i="2"/>
  <c r="N435" i="2" s="1"/>
  <c r="Z435" i="2"/>
  <c r="G436" i="2"/>
  <c r="H436" i="2"/>
  <c r="L436" i="2"/>
  <c r="W436" i="2" s="1"/>
  <c r="X436" i="2" s="1"/>
  <c r="Z436" i="2"/>
  <c r="G448" i="2"/>
  <c r="H448" i="2"/>
  <c r="L448" i="2"/>
  <c r="N448" i="2" s="1"/>
  <c r="Z448" i="2"/>
  <c r="G449" i="2"/>
  <c r="H449" i="2"/>
  <c r="L449" i="2"/>
  <c r="N449" i="2" s="1"/>
  <c r="Z449" i="2"/>
  <c r="G465" i="2"/>
  <c r="H465" i="2"/>
  <c r="L465" i="2"/>
  <c r="W465" i="2" s="1"/>
  <c r="X465" i="2" s="1"/>
  <c r="Z465" i="2"/>
  <c r="G466" i="2"/>
  <c r="H466" i="2"/>
  <c r="L466" i="2"/>
  <c r="W466" i="2" s="1"/>
  <c r="Z466" i="2"/>
  <c r="G256" i="2"/>
  <c r="H256" i="2"/>
  <c r="W256" i="2"/>
  <c r="Y256" i="2"/>
  <c r="G420" i="2"/>
  <c r="H420" i="2"/>
  <c r="L420" i="2"/>
  <c r="N420" i="2" s="1"/>
  <c r="G341" i="2"/>
  <c r="H341" i="2"/>
  <c r="L341" i="2"/>
  <c r="W341" i="2" s="1"/>
  <c r="Z341" i="2"/>
  <c r="G342" i="2"/>
  <c r="H342" i="2"/>
  <c r="L342" i="2"/>
  <c r="W342" i="2" s="1"/>
  <c r="Z342" i="2"/>
  <c r="G345" i="2"/>
  <c r="H345" i="2"/>
  <c r="L345" i="2"/>
  <c r="W345" i="2" s="1"/>
  <c r="Z345" i="2"/>
  <c r="G422" i="2"/>
  <c r="H422" i="2"/>
  <c r="L422" i="2"/>
  <c r="W422" i="2" s="1"/>
  <c r="X422" i="2" s="1"/>
  <c r="G461" i="2"/>
  <c r="H461" i="2"/>
  <c r="L461" i="2"/>
  <c r="N461" i="2" s="1"/>
  <c r="F7" i="2"/>
  <c r="H7" i="2" s="1"/>
  <c r="G7" i="2"/>
  <c r="W7" i="2"/>
  <c r="G295" i="2"/>
  <c r="H295" i="2"/>
  <c r="W295" i="2"/>
  <c r="Y295" i="2"/>
  <c r="Z295" i="2"/>
  <c r="G166" i="2"/>
  <c r="H166" i="2"/>
  <c r="W166" i="2"/>
  <c r="Y166" i="2"/>
  <c r="G227" i="2"/>
  <c r="H227" i="2"/>
  <c r="W227" i="2"/>
  <c r="G350" i="2"/>
  <c r="H350" i="2"/>
  <c r="L350" i="2"/>
  <c r="W350" i="2" s="1"/>
  <c r="F8" i="2"/>
  <c r="H8" i="2" s="1"/>
  <c r="G8" i="2"/>
  <c r="W8" i="2"/>
  <c r="Z8" i="2"/>
  <c r="G142" i="2"/>
  <c r="H142" i="2"/>
  <c r="L142" i="2"/>
  <c r="W142" i="2" s="1"/>
  <c r="Z142" i="2"/>
  <c r="G452" i="2"/>
  <c r="H452" i="2"/>
  <c r="L452" i="2"/>
  <c r="W452" i="2" s="1"/>
  <c r="Z452" i="2"/>
  <c r="G413" i="2"/>
  <c r="H413" i="2"/>
  <c r="L413" i="2"/>
  <c r="W413" i="2" s="1"/>
  <c r="Z413" i="2"/>
  <c r="G450" i="2"/>
  <c r="H450" i="2"/>
  <c r="L450" i="2"/>
  <c r="N450" i="2" s="1"/>
  <c r="G274" i="2"/>
  <c r="H274" i="2"/>
  <c r="K274" i="2"/>
  <c r="G223" i="2"/>
  <c r="H223" i="2"/>
  <c r="L223" i="2"/>
  <c r="W223" i="2" s="1"/>
  <c r="G238" i="2"/>
  <c r="H238" i="2"/>
  <c r="W238" i="2"/>
  <c r="Y238" i="2"/>
  <c r="G261" i="2"/>
  <c r="H261" i="2"/>
  <c r="W261" i="2"/>
  <c r="Y261" i="2"/>
  <c r="G359" i="2"/>
  <c r="H359" i="2"/>
  <c r="L359" i="2"/>
  <c r="N359" i="2" s="1"/>
  <c r="G139" i="2"/>
  <c r="H139" i="2"/>
  <c r="W139" i="2"/>
  <c r="Y139" i="2"/>
  <c r="G352" i="2"/>
  <c r="H352" i="2"/>
  <c r="L352" i="2"/>
  <c r="W352" i="2" s="1"/>
  <c r="Z352" i="2"/>
  <c r="G182" i="2"/>
  <c r="H182" i="2"/>
  <c r="W182" i="2"/>
  <c r="G304" i="2"/>
  <c r="H304" i="2"/>
  <c r="W304" i="2"/>
  <c r="G338" i="2"/>
  <c r="H338" i="2"/>
  <c r="L338" i="2"/>
  <c r="W338" i="2" s="1"/>
  <c r="G485" i="2"/>
  <c r="H485" i="2"/>
  <c r="L485" i="2"/>
  <c r="N485" i="2" s="1"/>
  <c r="G183" i="2"/>
  <c r="H183" i="2"/>
  <c r="W183" i="2"/>
  <c r="G354" i="2"/>
  <c r="H354" i="2"/>
  <c r="L354" i="2"/>
  <c r="W354" i="2" s="1"/>
  <c r="G351" i="2"/>
  <c r="H351" i="2"/>
  <c r="L351" i="2"/>
  <c r="W351" i="2" s="1"/>
  <c r="G224" i="2"/>
  <c r="H224" i="2"/>
  <c r="K224" i="2"/>
  <c r="L224" i="2"/>
  <c r="M224" i="2"/>
  <c r="G267" i="2"/>
  <c r="H267" i="2"/>
  <c r="L267" i="2"/>
  <c r="W267" i="2" s="1"/>
  <c r="Z267" i="2"/>
  <c r="G416" i="2"/>
  <c r="H416" i="2"/>
  <c r="L416" i="2"/>
  <c r="N416" i="2" s="1"/>
  <c r="Z416" i="2"/>
  <c r="G462" i="2"/>
  <c r="H462" i="2"/>
  <c r="L462" i="2"/>
  <c r="N462" i="2" s="1"/>
  <c r="Z462" i="2"/>
  <c r="G333" i="2"/>
  <c r="H333" i="2"/>
  <c r="L333" i="2"/>
  <c r="W333" i="2" s="1"/>
  <c r="Z333" i="2"/>
  <c r="G334" i="2"/>
  <c r="H334" i="2"/>
  <c r="L334" i="2"/>
  <c r="W334" i="2" s="1"/>
  <c r="Z334" i="2"/>
  <c r="G335" i="2"/>
  <c r="H335" i="2"/>
  <c r="L335" i="2"/>
  <c r="W335" i="2" s="1"/>
  <c r="Z335" i="2"/>
  <c r="G437" i="2"/>
  <c r="H437" i="2"/>
  <c r="L437" i="2"/>
  <c r="N437" i="2" s="1"/>
  <c r="Z437" i="2"/>
  <c r="G438" i="2"/>
  <c r="H438" i="2"/>
  <c r="L438" i="2"/>
  <c r="N438" i="2" s="1"/>
  <c r="Z438" i="2"/>
  <c r="G440" i="2"/>
  <c r="H440" i="2"/>
  <c r="L440" i="2"/>
  <c r="N440" i="2" s="1"/>
  <c r="Z440" i="2"/>
  <c r="G467" i="2"/>
  <c r="H467" i="2"/>
  <c r="L467" i="2"/>
  <c r="N467" i="2" s="1"/>
  <c r="Z467" i="2"/>
  <c r="G91" i="2"/>
  <c r="H91" i="2"/>
  <c r="W91" i="2"/>
  <c r="Y91" i="2" s="1"/>
  <c r="G191" i="2"/>
  <c r="H191" i="2"/>
  <c r="Q191" i="2"/>
  <c r="W191" i="2"/>
  <c r="G208" i="2"/>
  <c r="H208" i="2"/>
  <c r="Q208" i="2"/>
  <c r="W208" i="2"/>
  <c r="G447" i="2"/>
  <c r="H447" i="2"/>
  <c r="L447" i="2"/>
  <c r="N447" i="2" s="1"/>
  <c r="G237" i="2"/>
  <c r="H237" i="2"/>
  <c r="N237" i="2"/>
  <c r="W237" i="2"/>
  <c r="G429" i="2"/>
  <c r="H429" i="2"/>
  <c r="L429" i="2"/>
  <c r="N429" i="2" s="1"/>
  <c r="G464" i="2"/>
  <c r="H464" i="2"/>
  <c r="L464" i="2"/>
  <c r="N464" i="2" s="1"/>
  <c r="G417" i="2"/>
  <c r="H417" i="2"/>
  <c r="L417" i="2"/>
  <c r="W417" i="2" s="1"/>
  <c r="Y417" i="2" s="1"/>
  <c r="Z417" i="2"/>
  <c r="G476" i="2"/>
  <c r="H476" i="2"/>
  <c r="L476" i="2"/>
  <c r="N476" i="2" s="1"/>
  <c r="Z476" i="2"/>
  <c r="F3" i="2"/>
  <c r="H3" i="2" s="1"/>
  <c r="G3" i="2"/>
  <c r="W3" i="2"/>
  <c r="Y3" i="2"/>
  <c r="Z3" i="2"/>
  <c r="G346" i="2"/>
  <c r="H346" i="2"/>
  <c r="L346" i="2"/>
  <c r="Z346" i="2"/>
  <c r="G386" i="2"/>
  <c r="H386" i="2"/>
  <c r="L386" i="2"/>
  <c r="N386" i="2" s="1"/>
  <c r="Z386" i="2"/>
  <c r="G190" i="2"/>
  <c r="H190" i="2"/>
  <c r="W190" i="2"/>
  <c r="Z190" i="2"/>
  <c r="G355" i="2"/>
  <c r="H355" i="2"/>
  <c r="L355" i="2"/>
  <c r="W355" i="2" s="1"/>
  <c r="Y355" i="2"/>
  <c r="G153" i="2"/>
  <c r="H153" i="2"/>
  <c r="L153" i="2"/>
  <c r="W153" i="2" s="1"/>
  <c r="G204" i="2"/>
  <c r="H204" i="2"/>
  <c r="L204" i="2"/>
  <c r="W204" i="2" s="1"/>
  <c r="G205" i="2"/>
  <c r="H205" i="2"/>
  <c r="L205" i="2"/>
  <c r="W205" i="2" s="1"/>
  <c r="G321" i="2"/>
  <c r="H321" i="2"/>
  <c r="L321" i="2"/>
  <c r="W321" i="2" s="1"/>
  <c r="G130" i="2"/>
  <c r="H130" i="2"/>
  <c r="W130" i="2"/>
  <c r="G143" i="2"/>
  <c r="H143" i="2"/>
  <c r="L143" i="2"/>
  <c r="W143" i="2" s="1"/>
  <c r="G384" i="2"/>
  <c r="H384" i="2"/>
  <c r="L384" i="2"/>
  <c r="W384" i="2" s="1"/>
  <c r="Y384" i="2" s="1"/>
  <c r="G455" i="2"/>
  <c r="H455" i="2"/>
  <c r="L455" i="2"/>
  <c r="W455" i="2" s="1"/>
  <c r="X455" i="2" s="1"/>
  <c r="G239" i="2"/>
  <c r="H239" i="2"/>
  <c r="W239" i="2"/>
  <c r="Y239" i="2"/>
  <c r="Z239" i="2"/>
  <c r="G263" i="2"/>
  <c r="H263" i="2"/>
  <c r="W263" i="2"/>
  <c r="Y263" i="2"/>
  <c r="G195" i="2"/>
  <c r="H195" i="2"/>
  <c r="L195" i="2"/>
  <c r="W195" i="2" s="1"/>
  <c r="G269" i="2"/>
  <c r="H269" i="2"/>
  <c r="L269" i="2"/>
  <c r="W269" i="2" s="1"/>
  <c r="G344" i="2"/>
  <c r="H344" i="2"/>
  <c r="L344" i="2"/>
  <c r="W344" i="2" s="1"/>
  <c r="Z344" i="2"/>
  <c r="G240" i="2"/>
  <c r="H240" i="2"/>
  <c r="L240" i="2"/>
  <c r="W240" i="2" s="1"/>
  <c r="Z240" i="2"/>
  <c r="G154" i="2"/>
  <c r="H154" i="2"/>
  <c r="W154" i="2"/>
  <c r="Y154" i="2"/>
  <c r="G134" i="2"/>
  <c r="H134" i="2"/>
  <c r="W134" i="2"/>
  <c r="Y134" i="2"/>
  <c r="G340" i="2"/>
  <c r="H340" i="2"/>
  <c r="K340" i="2"/>
  <c r="L340" i="2" s="1"/>
  <c r="G367" i="2"/>
  <c r="H367" i="2"/>
  <c r="L367" i="2"/>
  <c r="W367" i="2" s="1"/>
  <c r="G368" i="2"/>
  <c r="H368" i="2"/>
  <c r="L368" i="2"/>
  <c r="G369" i="2"/>
  <c r="H369" i="2"/>
  <c r="L369" i="2"/>
  <c r="W369" i="2" s="1"/>
  <c r="G456" i="2"/>
  <c r="H456" i="2"/>
  <c r="L456" i="2"/>
  <c r="N456" i="2" s="1"/>
  <c r="G457" i="2"/>
  <c r="H457" i="2"/>
  <c r="L457" i="2"/>
  <c r="G150" i="2"/>
  <c r="H150" i="2"/>
  <c r="M150" i="2"/>
  <c r="W150" i="2" s="1"/>
  <c r="N150" i="2"/>
  <c r="Z150" i="2"/>
  <c r="G264" i="2"/>
  <c r="H264" i="2"/>
  <c r="L264" i="2"/>
  <c r="W264" i="2" s="1"/>
  <c r="Z264" i="2"/>
  <c r="G151" i="2"/>
  <c r="H151" i="2"/>
  <c r="N151" i="2"/>
  <c r="W151" i="2"/>
  <c r="Z151" i="2"/>
  <c r="G408" i="2"/>
  <c r="H408" i="2"/>
  <c r="L408" i="2"/>
  <c r="G442" i="2"/>
  <c r="H442" i="2"/>
  <c r="L442" i="2"/>
  <c r="N442" i="2" s="1"/>
  <c r="Z442" i="2"/>
  <c r="G101" i="2"/>
  <c r="H101" i="2"/>
  <c r="N101" i="2"/>
  <c r="W101" i="2"/>
  <c r="Y101" i="2" s="1"/>
  <c r="G487" i="2"/>
  <c r="H487" i="2"/>
  <c r="L487" i="2"/>
  <c r="W487" i="2" s="1"/>
  <c r="G265" i="2"/>
  <c r="H265" i="2"/>
  <c r="W265" i="2"/>
  <c r="G225" i="2"/>
  <c r="H225" i="2"/>
  <c r="W225" i="2"/>
  <c r="G226" i="2"/>
  <c r="H226" i="2"/>
  <c r="N226" i="2"/>
  <c r="W226" i="2"/>
  <c r="G275" i="2"/>
  <c r="H275" i="2"/>
  <c r="W275" i="2"/>
  <c r="G266" i="2"/>
  <c r="H266" i="2"/>
  <c r="L266" i="2"/>
  <c r="W266" i="2" s="1"/>
  <c r="Z266" i="2"/>
  <c r="G463" i="2"/>
  <c r="H463" i="2"/>
  <c r="L463" i="2"/>
  <c r="N463" i="2" s="1"/>
  <c r="Z463" i="2"/>
  <c r="G349" i="2"/>
  <c r="H349" i="2"/>
  <c r="L349" i="2"/>
  <c r="W349" i="2" s="1"/>
  <c r="G372" i="2"/>
  <c r="H372" i="2"/>
  <c r="L372" i="2"/>
  <c r="G376" i="2"/>
  <c r="H376" i="2"/>
  <c r="L376" i="2"/>
  <c r="N376" i="2" s="1"/>
  <c r="G377" i="2"/>
  <c r="H377" i="2"/>
  <c r="L377" i="2"/>
  <c r="N377" i="2" s="1"/>
  <c r="G378" i="2"/>
  <c r="H378" i="2"/>
  <c r="L378" i="2"/>
  <c r="G389" i="2"/>
  <c r="H389" i="2"/>
  <c r="L389" i="2"/>
  <c r="N389" i="2" s="1"/>
  <c r="G390" i="2"/>
  <c r="H390" i="2"/>
  <c r="L390" i="2"/>
  <c r="W390" i="2" s="1"/>
  <c r="X390" i="2" s="1"/>
  <c r="G268" i="2"/>
  <c r="H268" i="2"/>
  <c r="W268" i="2"/>
  <c r="Y268" i="2"/>
  <c r="G144" i="2"/>
  <c r="H144" i="2"/>
  <c r="W144" i="2"/>
  <c r="Y144" i="2"/>
  <c r="G328" i="2"/>
  <c r="H328" i="2"/>
  <c r="L328" i="2"/>
  <c r="G329" i="2"/>
  <c r="H329" i="2"/>
  <c r="L329" i="2"/>
  <c r="N329" i="2" s="1"/>
  <c r="G330" i="2"/>
  <c r="H330" i="2"/>
  <c r="L330" i="2"/>
  <c r="N330" i="2" s="1"/>
  <c r="G373" i="2"/>
  <c r="H373" i="2"/>
  <c r="L373" i="2"/>
  <c r="W373" i="2" s="1"/>
  <c r="G441" i="2"/>
  <c r="H441" i="2"/>
  <c r="L441" i="2"/>
  <c r="G444" i="2"/>
  <c r="H444" i="2"/>
  <c r="L444" i="2"/>
  <c r="W444" i="2" s="1"/>
  <c r="X444" i="2" s="1"/>
  <c r="G116" i="2"/>
  <c r="H116" i="2"/>
  <c r="G370" i="2"/>
  <c r="H370" i="2"/>
  <c r="W370" i="2"/>
  <c r="G118" i="2"/>
  <c r="H118" i="2"/>
  <c r="W118" i="2"/>
  <c r="Y118" i="2"/>
  <c r="Z118" i="2"/>
  <c r="G296" i="2"/>
  <c r="H296" i="2"/>
  <c r="L296" i="2"/>
  <c r="W296" i="2" s="1"/>
  <c r="G146" i="2"/>
  <c r="H146" i="2"/>
  <c r="W146" i="2"/>
  <c r="Y146" i="2"/>
  <c r="G324" i="2"/>
  <c r="H324" i="2"/>
  <c r="L324" i="2"/>
  <c r="W324" i="2" s="1"/>
  <c r="G196" i="2"/>
  <c r="H196" i="2"/>
  <c r="W196" i="2"/>
  <c r="G392" i="2"/>
  <c r="H392" i="2"/>
  <c r="L392" i="2"/>
  <c r="W392" i="2" s="1"/>
  <c r="G301" i="2"/>
  <c r="H301" i="2"/>
  <c r="L301" i="2"/>
  <c r="W301" i="2" s="1"/>
  <c r="G473" i="2"/>
  <c r="H473" i="2"/>
  <c r="L473" i="2"/>
  <c r="N473" i="2" s="1"/>
  <c r="Z473" i="2"/>
  <c r="G479" i="2"/>
  <c r="H479" i="2"/>
  <c r="L479" i="2"/>
  <c r="W479" i="2" s="1"/>
  <c r="Y479" i="2" s="1"/>
  <c r="Z479" i="2"/>
  <c r="G453" i="2"/>
  <c r="H453" i="2"/>
  <c r="L453" i="2"/>
  <c r="G133" i="2"/>
  <c r="H133" i="2"/>
  <c r="W133" i="2"/>
  <c r="Z133" i="2"/>
  <c r="G193" i="2"/>
  <c r="H193" i="2"/>
  <c r="L193" i="2"/>
  <c r="W193" i="2" s="1"/>
  <c r="G472" i="2"/>
  <c r="H472" i="2"/>
  <c r="L472" i="2"/>
  <c r="N472" i="2" s="1"/>
  <c r="G65" i="2"/>
  <c r="H65" i="2"/>
  <c r="K65" i="2"/>
  <c r="L65" i="2"/>
  <c r="M65" i="2"/>
  <c r="G66" i="2"/>
  <c r="H66" i="2"/>
  <c r="N66" i="2"/>
  <c r="W66" i="2"/>
  <c r="Y66" i="2" s="1"/>
  <c r="G75" i="2"/>
  <c r="H75" i="2"/>
  <c r="N75" i="2"/>
  <c r="W75" i="2"/>
  <c r="Y75" i="2" s="1"/>
  <c r="G371" i="2"/>
  <c r="H371" i="2"/>
  <c r="L371" i="2"/>
  <c r="W371" i="2" s="1"/>
  <c r="Y371" i="2" s="1"/>
  <c r="G270" i="2"/>
  <c r="H270" i="2"/>
  <c r="W270" i="2"/>
  <c r="Y270" i="2"/>
  <c r="Z270" i="2"/>
  <c r="G167" i="2"/>
  <c r="H167" i="2"/>
  <c r="W167" i="2"/>
  <c r="Y167" i="2"/>
  <c r="Z167" i="2"/>
  <c r="G276" i="2"/>
  <c r="H276" i="2"/>
  <c r="L276" i="2"/>
  <c r="W276" i="2" s="1"/>
  <c r="Z276" i="2"/>
  <c r="G337" i="2"/>
  <c r="H337" i="2"/>
  <c r="L337" i="2"/>
  <c r="W337" i="2" s="1"/>
  <c r="Z337" i="2"/>
  <c r="G363" i="2"/>
  <c r="H363" i="2"/>
  <c r="L363" i="2"/>
  <c r="N363" i="2" s="1"/>
  <c r="Z363" i="2"/>
  <c r="G364" i="2"/>
  <c r="H364" i="2"/>
  <c r="L364" i="2"/>
  <c r="N364" i="2" s="1"/>
  <c r="Z364" i="2"/>
  <c r="G409" i="2"/>
  <c r="H409" i="2"/>
  <c r="L409" i="2"/>
  <c r="W409" i="2" s="1"/>
  <c r="X409" i="2" s="1"/>
  <c r="Z409" i="2"/>
  <c r="G426" i="2"/>
  <c r="H426" i="2"/>
  <c r="L426" i="2"/>
  <c r="N426" i="2" s="1"/>
  <c r="Z426" i="2"/>
  <c r="G427" i="2"/>
  <c r="H427" i="2"/>
  <c r="L427" i="2"/>
  <c r="N427" i="2" s="1"/>
  <c r="Z427" i="2"/>
  <c r="G428" i="2"/>
  <c r="H428" i="2"/>
  <c r="L428" i="2"/>
  <c r="W428" i="2" s="1"/>
  <c r="X428" i="2" s="1"/>
  <c r="Y428" i="2" s="1"/>
  <c r="Z428" i="2"/>
  <c r="G475" i="2"/>
  <c r="H475" i="2"/>
  <c r="L475" i="2"/>
  <c r="N475" i="2" s="1"/>
  <c r="Z475" i="2"/>
  <c r="G385" i="2"/>
  <c r="H385" i="2"/>
  <c r="L385" i="2"/>
  <c r="N385" i="2" s="1"/>
  <c r="G421" i="2"/>
  <c r="H421" i="2"/>
  <c r="L421" i="2"/>
  <c r="N421" i="2" s="1"/>
  <c r="G483" i="2"/>
  <c r="H483" i="2"/>
  <c r="L483" i="2"/>
  <c r="W483" i="2" s="1"/>
  <c r="Y483" i="2" s="1"/>
  <c r="G458" i="2"/>
  <c r="H458" i="2"/>
  <c r="L458" i="2"/>
  <c r="N458" i="2" s="1"/>
  <c r="G322" i="2"/>
  <c r="H322" i="2"/>
  <c r="L322" i="2"/>
  <c r="W322" i="2" s="1"/>
  <c r="Y322" i="2" s="1"/>
  <c r="G241" i="2"/>
  <c r="H241" i="2"/>
  <c r="W241" i="2"/>
  <c r="Y241" i="2"/>
  <c r="Z241" i="2"/>
  <c r="G347" i="2"/>
  <c r="H347" i="2"/>
  <c r="L347" i="2"/>
  <c r="Z347" i="2"/>
  <c r="G348" i="2"/>
  <c r="H348" i="2"/>
  <c r="L348" i="2"/>
  <c r="Z348" i="2"/>
  <c r="G356" i="2"/>
  <c r="H356" i="2"/>
  <c r="L356" i="2"/>
  <c r="Z356" i="2"/>
  <c r="G358" i="2"/>
  <c r="H358" i="2"/>
  <c r="L358" i="2"/>
  <c r="Z358" i="2"/>
  <c r="G360" i="2"/>
  <c r="H360" i="2"/>
  <c r="L360" i="2"/>
  <c r="Z360" i="2"/>
  <c r="G361" i="2"/>
  <c r="H361" i="2"/>
  <c r="L361" i="2"/>
  <c r="Z361" i="2"/>
  <c r="G362" i="2"/>
  <c r="H362" i="2"/>
  <c r="L362" i="2"/>
  <c r="Z362" i="2"/>
  <c r="G379" i="2"/>
  <c r="H379" i="2"/>
  <c r="L379" i="2"/>
  <c r="Z379" i="2"/>
  <c r="G387" i="2"/>
  <c r="H387" i="2"/>
  <c r="L387" i="2"/>
  <c r="Z387" i="2"/>
  <c r="G397" i="2"/>
  <c r="H397" i="2"/>
  <c r="L397" i="2"/>
  <c r="Z397" i="2"/>
  <c r="G511" i="2"/>
  <c r="H511" i="2"/>
  <c r="L511" i="2"/>
  <c r="Z511" i="2"/>
  <c r="G512" i="2"/>
  <c r="H512" i="2"/>
  <c r="L512" i="2"/>
  <c r="N512" i="2" s="1"/>
  <c r="Z512" i="2"/>
  <c r="G556" i="2"/>
  <c r="H556" i="2"/>
  <c r="L556" i="2"/>
  <c r="N556" i="2" s="1"/>
  <c r="Z556" i="2"/>
  <c r="G557" i="2"/>
  <c r="H557" i="2"/>
  <c r="L557" i="2"/>
  <c r="N557" i="2" s="1"/>
  <c r="Z557" i="2"/>
  <c r="G558" i="2"/>
  <c r="H558" i="2"/>
  <c r="L558" i="2"/>
  <c r="N558" i="2" s="1"/>
  <c r="Z558" i="2"/>
  <c r="G559" i="2"/>
  <c r="H559" i="2"/>
  <c r="L559" i="2"/>
  <c r="N559" i="2" s="1"/>
  <c r="Z559" i="2"/>
  <c r="G560" i="2"/>
  <c r="H560" i="2"/>
  <c r="L560" i="2"/>
  <c r="N560" i="2" s="1"/>
  <c r="Z560" i="2"/>
  <c r="G561" i="2"/>
  <c r="H561" i="2"/>
  <c r="L561" i="2"/>
  <c r="N561" i="2" s="1"/>
  <c r="Z561" i="2"/>
  <c r="G562" i="2"/>
  <c r="H562" i="2"/>
  <c r="L562" i="2"/>
  <c r="N562" i="2" s="1"/>
  <c r="Z562" i="2"/>
  <c r="G563" i="2"/>
  <c r="H563" i="2"/>
  <c r="L563" i="2"/>
  <c r="N563" i="2" s="1"/>
  <c r="Z563" i="2"/>
  <c r="G564" i="2"/>
  <c r="H564" i="2"/>
  <c r="L564" i="2"/>
  <c r="N564" i="2" s="1"/>
  <c r="Z564" i="2"/>
  <c r="G565" i="2"/>
  <c r="H565" i="2"/>
  <c r="L565" i="2"/>
  <c r="N565" i="2" s="1"/>
  <c r="Z565" i="2"/>
  <c r="G566" i="2"/>
  <c r="H566" i="2"/>
  <c r="L566" i="2"/>
  <c r="N566" i="2" s="1"/>
  <c r="Z566" i="2"/>
  <c r="G567" i="2"/>
  <c r="H567" i="2"/>
  <c r="L567" i="2"/>
  <c r="N567" i="2" s="1"/>
  <c r="Z567" i="2"/>
  <c r="G568" i="2"/>
  <c r="H568" i="2"/>
  <c r="L568" i="2"/>
  <c r="Z568" i="2"/>
  <c r="G569" i="2"/>
  <c r="H569" i="2"/>
  <c r="L569" i="2"/>
  <c r="W569" i="2" s="1"/>
  <c r="Z569" i="2"/>
  <c r="G570" i="2"/>
  <c r="H570" i="2"/>
  <c r="L570" i="2"/>
  <c r="N570" i="2" s="1"/>
  <c r="Z570" i="2"/>
  <c r="G571" i="2"/>
  <c r="H571" i="2"/>
  <c r="L571" i="2"/>
  <c r="N571" i="2" s="1"/>
  <c r="Z571" i="2"/>
  <c r="G572" i="2"/>
  <c r="H572" i="2"/>
  <c r="L572" i="2"/>
  <c r="N572" i="2" s="1"/>
  <c r="Z572" i="2"/>
  <c r="G573" i="2"/>
  <c r="H573" i="2"/>
  <c r="L573" i="2"/>
  <c r="N573" i="2" s="1"/>
  <c r="Z573" i="2"/>
  <c r="G574" i="2"/>
  <c r="H574" i="2"/>
  <c r="L574" i="2"/>
  <c r="N574" i="2" s="1"/>
  <c r="Z574" i="2"/>
  <c r="G575" i="2"/>
  <c r="H575" i="2"/>
  <c r="L575" i="2"/>
  <c r="N575" i="2" s="1"/>
  <c r="Z575" i="2"/>
  <c r="G576" i="2"/>
  <c r="H576" i="2"/>
  <c r="L576" i="2"/>
  <c r="Z576" i="2"/>
  <c r="G577" i="2"/>
  <c r="H577" i="2"/>
  <c r="L577" i="2"/>
  <c r="W577" i="2" s="1"/>
  <c r="Z577" i="2"/>
  <c r="G578" i="2"/>
  <c r="H578" i="2"/>
  <c r="L578" i="2"/>
  <c r="N578" i="2" s="1"/>
  <c r="Z578" i="2"/>
  <c r="G579" i="2"/>
  <c r="H579" i="2"/>
  <c r="L579" i="2"/>
  <c r="N579" i="2" s="1"/>
  <c r="Z579" i="2"/>
  <c r="G580" i="2"/>
  <c r="H580" i="2"/>
  <c r="L580" i="2"/>
  <c r="N580" i="2" s="1"/>
  <c r="Z580" i="2"/>
  <c r="G581" i="2"/>
  <c r="H581" i="2"/>
  <c r="L581" i="2"/>
  <c r="N581" i="2" s="1"/>
  <c r="Z581" i="2"/>
  <c r="G582" i="2"/>
  <c r="H582" i="2"/>
  <c r="L582" i="2"/>
  <c r="N582" i="2" s="1"/>
  <c r="Z582" i="2"/>
  <c r="G583" i="2"/>
  <c r="H583" i="2"/>
  <c r="L583" i="2"/>
  <c r="W583" i="2" s="1"/>
  <c r="X583" i="2" s="1"/>
  <c r="Z583" i="2"/>
  <c r="G584" i="2"/>
  <c r="H584" i="2"/>
  <c r="L584" i="2"/>
  <c r="N584" i="2" s="1"/>
  <c r="Z584" i="2"/>
  <c r="G585" i="2"/>
  <c r="H585" i="2"/>
  <c r="L585" i="2"/>
  <c r="N585" i="2" s="1"/>
  <c r="Z585" i="2"/>
  <c r="G586" i="2"/>
  <c r="H586" i="2"/>
  <c r="L586" i="2"/>
  <c r="N586" i="2" s="1"/>
  <c r="Z586" i="2"/>
  <c r="G587" i="2"/>
  <c r="H587" i="2"/>
  <c r="L587" i="2"/>
  <c r="N587" i="2" s="1"/>
  <c r="Z587" i="2"/>
  <c r="G588" i="2"/>
  <c r="H588" i="2"/>
  <c r="L588" i="2"/>
  <c r="N588" i="2" s="1"/>
  <c r="Z588" i="2"/>
  <c r="G589" i="2"/>
  <c r="H589" i="2"/>
  <c r="L589" i="2"/>
  <c r="W589" i="2" s="1"/>
  <c r="X589" i="2" s="1"/>
  <c r="Z589" i="2"/>
  <c r="G590" i="2"/>
  <c r="H590" i="2"/>
  <c r="L590" i="2"/>
  <c r="N590" i="2" s="1"/>
  <c r="Z590" i="2"/>
  <c r="G591" i="2"/>
  <c r="H591" i="2"/>
  <c r="L591" i="2"/>
  <c r="N591" i="2" s="1"/>
  <c r="Z591" i="2"/>
  <c r="G592" i="2"/>
  <c r="H592" i="2"/>
  <c r="L592" i="2"/>
  <c r="N592" i="2" s="1"/>
  <c r="Z592" i="2"/>
  <c r="G593" i="2"/>
  <c r="H593" i="2"/>
  <c r="L593" i="2"/>
  <c r="N593" i="2" s="1"/>
  <c r="Z593" i="2"/>
  <c r="G594" i="2"/>
  <c r="H594" i="2"/>
  <c r="L594" i="2"/>
  <c r="N594" i="2" s="1"/>
  <c r="Z594" i="2"/>
  <c r="G595" i="2"/>
  <c r="H595" i="2"/>
  <c r="L595" i="2"/>
  <c r="N595" i="2" s="1"/>
  <c r="Z595" i="2"/>
  <c r="G596" i="2"/>
  <c r="H596" i="2"/>
  <c r="L596" i="2"/>
  <c r="N596" i="2" s="1"/>
  <c r="Z596" i="2"/>
  <c r="G597" i="2"/>
  <c r="H597" i="2"/>
  <c r="L597" i="2"/>
  <c r="W597" i="2" s="1"/>
  <c r="X597" i="2" s="1"/>
  <c r="Z597" i="2"/>
  <c r="G598" i="2"/>
  <c r="H598" i="2"/>
  <c r="L598" i="2"/>
  <c r="N598" i="2" s="1"/>
  <c r="Z598" i="2"/>
  <c r="G599" i="2"/>
  <c r="H599" i="2"/>
  <c r="L599" i="2"/>
  <c r="N599" i="2" s="1"/>
  <c r="Z599" i="2"/>
  <c r="G600" i="2"/>
  <c r="H600" i="2"/>
  <c r="L600" i="2"/>
  <c r="N600" i="2" s="1"/>
  <c r="Z600" i="2"/>
  <c r="G601" i="2"/>
  <c r="H601" i="2"/>
  <c r="L601" i="2"/>
  <c r="N601" i="2" s="1"/>
  <c r="Z601" i="2"/>
  <c r="G602" i="2"/>
  <c r="H602" i="2"/>
  <c r="L602" i="2"/>
  <c r="N602" i="2" s="1"/>
  <c r="Z602" i="2"/>
  <c r="G603" i="2"/>
  <c r="H603" i="2"/>
  <c r="L603" i="2"/>
  <c r="N603" i="2" s="1"/>
  <c r="Z603" i="2"/>
  <c r="G604" i="2"/>
  <c r="H604" i="2"/>
  <c r="L604" i="2"/>
  <c r="N604" i="2" s="1"/>
  <c r="Z604" i="2"/>
  <c r="G605" i="2"/>
  <c r="H605" i="2"/>
  <c r="L605" i="2"/>
  <c r="N605" i="2" s="1"/>
  <c r="Z605" i="2"/>
  <c r="G606" i="2"/>
  <c r="H606" i="2"/>
  <c r="L606" i="2"/>
  <c r="N606" i="2" s="1"/>
  <c r="Z606" i="2"/>
  <c r="G305" i="2"/>
  <c r="H305" i="2"/>
  <c r="L305" i="2"/>
  <c r="W305" i="2" s="1"/>
  <c r="G9" i="2"/>
  <c r="H9" i="2"/>
  <c r="L9" i="2"/>
  <c r="W9" i="2" s="1"/>
  <c r="Y9" i="2" s="1"/>
  <c r="G10" i="2"/>
  <c r="H10" i="2"/>
  <c r="L10" i="2"/>
  <c r="N10" i="2" s="1"/>
  <c r="G11" i="2"/>
  <c r="H11" i="2"/>
  <c r="L11" i="2"/>
  <c r="W11" i="2" s="1"/>
  <c r="Y11" i="2" s="1"/>
  <c r="G12" i="2"/>
  <c r="H12" i="2"/>
  <c r="L12" i="2"/>
  <c r="W12" i="2" s="1"/>
  <c r="Y12" i="2" s="1"/>
  <c r="G13" i="2"/>
  <c r="H13" i="2"/>
  <c r="L13" i="2"/>
  <c r="N13" i="2" s="1"/>
  <c r="G14" i="2"/>
  <c r="H14" i="2"/>
  <c r="L14" i="2"/>
  <c r="N14" i="2" s="1"/>
  <c r="G15" i="2"/>
  <c r="H15" i="2"/>
  <c r="L15" i="2"/>
  <c r="N15" i="2" s="1"/>
  <c r="G16" i="2"/>
  <c r="H16" i="2"/>
  <c r="L16" i="2"/>
  <c r="W16" i="2" s="1"/>
  <c r="Y16" i="2" s="1"/>
  <c r="G17" i="2"/>
  <c r="H17" i="2"/>
  <c r="L17" i="2"/>
  <c r="N17" i="2" s="1"/>
  <c r="G18" i="2"/>
  <c r="H18" i="2"/>
  <c r="L18" i="2"/>
  <c r="N18" i="2" s="1"/>
  <c r="G19" i="2"/>
  <c r="H19" i="2"/>
  <c r="L19" i="2"/>
  <c r="W19" i="2" s="1"/>
  <c r="Y19" i="2" s="1"/>
  <c r="G20" i="2"/>
  <c r="H20" i="2"/>
  <c r="L20" i="2"/>
  <c r="W20" i="2" s="1"/>
  <c r="Y20" i="2" s="1"/>
  <c r="F21" i="2"/>
  <c r="H21" i="2" s="1"/>
  <c r="G21" i="2"/>
  <c r="L21" i="2"/>
  <c r="F22" i="2"/>
  <c r="H22" i="2" s="1"/>
  <c r="G22" i="2"/>
  <c r="L22" i="2"/>
  <c r="N22" i="2" s="1"/>
  <c r="F23" i="2"/>
  <c r="H23" i="2" s="1"/>
  <c r="G23" i="2"/>
  <c r="L23" i="2"/>
  <c r="N23" i="2" s="1"/>
  <c r="F24" i="2"/>
  <c r="H24" i="2" s="1"/>
  <c r="G24" i="2"/>
  <c r="L24" i="2"/>
  <c r="N24" i="2" s="1"/>
  <c r="F25" i="2"/>
  <c r="H25" i="2" s="1"/>
  <c r="G25" i="2"/>
  <c r="L25" i="2"/>
  <c r="W25" i="2" s="1"/>
  <c r="Y25" i="2" s="1"/>
  <c r="F26" i="2"/>
  <c r="H26" i="2" s="1"/>
  <c r="G26" i="2"/>
  <c r="L26" i="2"/>
  <c r="W26" i="2" s="1"/>
  <c r="Y26" i="2" s="1"/>
  <c r="F27" i="2"/>
  <c r="H27" i="2" s="1"/>
  <c r="G27" i="2"/>
  <c r="L27" i="2"/>
  <c r="N27" i="2" s="1"/>
  <c r="F28" i="2"/>
  <c r="H28" i="2" s="1"/>
  <c r="G28" i="2"/>
  <c r="L28" i="2"/>
  <c r="W28" i="2" s="1"/>
  <c r="Y28" i="2" s="1"/>
  <c r="F29" i="2"/>
  <c r="H29" i="2" s="1"/>
  <c r="G29" i="2"/>
  <c r="L29" i="2"/>
  <c r="F30" i="2"/>
  <c r="H30" i="2" s="1"/>
  <c r="G30" i="2"/>
  <c r="L30" i="2"/>
  <c r="W30" i="2" s="1"/>
  <c r="Y30" i="2" s="1"/>
  <c r="F31" i="2"/>
  <c r="H31" i="2" s="1"/>
  <c r="G31" i="2"/>
  <c r="L31" i="2"/>
  <c r="N31" i="2" s="1"/>
  <c r="F32" i="2"/>
  <c r="H32" i="2" s="1"/>
  <c r="G32" i="2"/>
  <c r="L32" i="2"/>
  <c r="N32" i="2" s="1"/>
  <c r="F33" i="2"/>
  <c r="H33" i="2" s="1"/>
  <c r="G33" i="2"/>
  <c r="L33" i="2"/>
  <c r="W33" i="2" s="1"/>
  <c r="Y33" i="2" s="1"/>
  <c r="F34" i="2"/>
  <c r="H34" i="2" s="1"/>
  <c r="G34" i="2"/>
  <c r="L34" i="2"/>
  <c r="N34" i="2" s="1"/>
  <c r="F35" i="2"/>
  <c r="H35" i="2" s="1"/>
  <c r="G35" i="2"/>
  <c r="L35" i="2"/>
  <c r="N35" i="2" s="1"/>
  <c r="F36" i="2"/>
  <c r="H36" i="2" s="1"/>
  <c r="G36" i="2"/>
  <c r="L36" i="2"/>
  <c r="W36" i="2" s="1"/>
  <c r="Y36" i="2" s="1"/>
  <c r="F37" i="2"/>
  <c r="H37" i="2" s="1"/>
  <c r="G37" i="2"/>
  <c r="L37" i="2"/>
  <c r="F38" i="2"/>
  <c r="H38" i="2" s="1"/>
  <c r="G38" i="2"/>
  <c r="L38" i="2"/>
  <c r="N38" i="2" s="1"/>
  <c r="F39" i="2"/>
  <c r="H39" i="2" s="1"/>
  <c r="G39" i="2"/>
  <c r="L39" i="2"/>
  <c r="N39" i="2" s="1"/>
  <c r="F40" i="2"/>
  <c r="H40" i="2" s="1"/>
  <c r="G40" i="2"/>
  <c r="L40" i="2"/>
  <c r="F41" i="2"/>
  <c r="H41" i="2" s="1"/>
  <c r="G41" i="2"/>
  <c r="L41" i="2"/>
  <c r="W41" i="2" s="1"/>
  <c r="Y41" i="2" s="1"/>
  <c r="F42" i="2"/>
  <c r="H42" i="2" s="1"/>
  <c r="G42" i="2"/>
  <c r="L42" i="2"/>
  <c r="N42" i="2" s="1"/>
  <c r="F43" i="2"/>
  <c r="H43" i="2" s="1"/>
  <c r="G43" i="2"/>
  <c r="L43" i="2"/>
  <c r="N43" i="2" s="1"/>
  <c r="G44" i="2"/>
  <c r="H44" i="2"/>
  <c r="L44" i="2"/>
  <c r="G45" i="2"/>
  <c r="H45" i="2"/>
  <c r="L45" i="2"/>
  <c r="N45" i="2" s="1"/>
  <c r="G46" i="2"/>
  <c r="H46" i="2"/>
  <c r="L46" i="2"/>
  <c r="W46" i="2" s="1"/>
  <c r="Y46" i="2" s="1"/>
  <c r="G47" i="2"/>
  <c r="H47" i="2"/>
  <c r="L47" i="2"/>
  <c r="N47" i="2" s="1"/>
  <c r="G48" i="2"/>
  <c r="H48" i="2"/>
  <c r="L48" i="2"/>
  <c r="G49" i="2"/>
  <c r="H49" i="2"/>
  <c r="L49" i="2"/>
  <c r="N49" i="2" s="1"/>
  <c r="G50" i="2"/>
  <c r="H50" i="2"/>
  <c r="L50" i="2"/>
  <c r="W50" i="2" s="1"/>
  <c r="Y50" i="2" s="1"/>
  <c r="G51" i="2"/>
  <c r="H51" i="2"/>
  <c r="L51" i="2"/>
  <c r="N51" i="2" s="1"/>
  <c r="G52" i="2"/>
  <c r="H52" i="2"/>
  <c r="L52" i="2"/>
  <c r="G53" i="2"/>
  <c r="H53" i="2"/>
  <c r="L53" i="2"/>
  <c r="N53" i="2" s="1"/>
  <c r="G54" i="2"/>
  <c r="H54" i="2"/>
  <c r="L54" i="2"/>
  <c r="W54" i="2" s="1"/>
  <c r="Y54" i="2" s="1"/>
  <c r="G55" i="2"/>
  <c r="H55" i="2"/>
  <c r="L55" i="2"/>
  <c r="N55" i="2" s="1"/>
  <c r="G56" i="2"/>
  <c r="H56" i="2"/>
  <c r="L56" i="2"/>
  <c r="G67" i="2"/>
  <c r="H67" i="2"/>
  <c r="L67" i="2"/>
  <c r="W67" i="2" s="1"/>
  <c r="G68" i="2"/>
  <c r="H68" i="2"/>
  <c r="L68" i="2"/>
  <c r="W68" i="2" s="1"/>
  <c r="G69" i="2"/>
  <c r="H69" i="2"/>
  <c r="L69" i="2"/>
  <c r="W69" i="2" s="1"/>
  <c r="G70" i="2"/>
  <c r="H70" i="2"/>
  <c r="L70" i="2"/>
  <c r="W70" i="2" s="1"/>
  <c r="G76" i="2"/>
  <c r="H76" i="2"/>
  <c r="L76" i="2"/>
  <c r="W76" i="2" s="1"/>
  <c r="G77" i="2"/>
  <c r="H77" i="2"/>
  <c r="L77" i="2"/>
  <c r="W77" i="2" s="1"/>
  <c r="G78" i="2"/>
  <c r="H78" i="2"/>
  <c r="L78" i="2"/>
  <c r="W78" i="2" s="1"/>
  <c r="G79" i="2"/>
  <c r="H79" i="2"/>
  <c r="L79" i="2"/>
  <c r="W79" i="2" s="1"/>
  <c r="G80" i="2"/>
  <c r="H80" i="2"/>
  <c r="L80" i="2"/>
  <c r="W80" i="2" s="1"/>
  <c r="G81" i="2"/>
  <c r="H81" i="2"/>
  <c r="L81" i="2"/>
  <c r="W81" i="2" s="1"/>
  <c r="G82" i="2"/>
  <c r="H82" i="2"/>
  <c r="L82" i="2"/>
  <c r="W82" i="2" s="1"/>
  <c r="G83" i="2"/>
  <c r="H83" i="2"/>
  <c r="L83" i="2"/>
  <c r="W83" i="2" s="1"/>
  <c r="G84" i="2"/>
  <c r="H84" i="2"/>
  <c r="L84" i="2"/>
  <c r="W84" i="2" s="1"/>
  <c r="G85" i="2"/>
  <c r="H85" i="2"/>
  <c r="L85" i="2"/>
  <c r="W85" i="2" s="1"/>
  <c r="G86" i="2"/>
  <c r="H86" i="2"/>
  <c r="L86" i="2"/>
  <c r="W86" i="2" s="1"/>
  <c r="G87" i="2"/>
  <c r="H87" i="2"/>
  <c r="L87" i="2"/>
  <c r="W87" i="2" s="1"/>
  <c r="G88" i="2"/>
  <c r="H88" i="2"/>
  <c r="L88" i="2"/>
  <c r="W88" i="2" s="1"/>
  <c r="G89" i="2"/>
  <c r="H89" i="2"/>
  <c r="L89" i="2"/>
  <c r="W89" i="2" s="1"/>
  <c r="G90" i="2"/>
  <c r="H90" i="2"/>
  <c r="L90" i="2"/>
  <c r="W90" i="2" s="1"/>
  <c r="G92" i="2"/>
  <c r="H92" i="2"/>
  <c r="L92" i="2"/>
  <c r="W92" i="2" s="1"/>
  <c r="G93" i="2"/>
  <c r="H93" i="2"/>
  <c r="L93" i="2"/>
  <c r="W93" i="2" s="1"/>
  <c r="G94" i="2"/>
  <c r="H94" i="2"/>
  <c r="L94" i="2"/>
  <c r="W94" i="2" s="1"/>
  <c r="G96" i="2"/>
  <c r="H96" i="2"/>
  <c r="L96" i="2"/>
  <c r="W96" i="2" s="1"/>
  <c r="G97" i="2"/>
  <c r="H97" i="2"/>
  <c r="L97" i="2"/>
  <c r="W97" i="2" s="1"/>
  <c r="G98" i="2"/>
  <c r="H98" i="2"/>
  <c r="L98" i="2"/>
  <c r="W98" i="2" s="1"/>
  <c r="G99" i="2"/>
  <c r="H99" i="2"/>
  <c r="L99" i="2"/>
  <c r="W99" i="2" s="1"/>
  <c r="G100" i="2"/>
  <c r="H100" i="2"/>
  <c r="L100" i="2"/>
  <c r="W100" i="2" s="1"/>
  <c r="G102" i="2"/>
  <c r="H102" i="2"/>
  <c r="L102" i="2"/>
  <c r="W102" i="2" s="1"/>
  <c r="G103" i="2"/>
  <c r="H103" i="2"/>
  <c r="L103" i="2"/>
  <c r="W103" i="2" s="1"/>
  <c r="G105" i="2"/>
  <c r="H105" i="2"/>
  <c r="L105" i="2"/>
  <c r="W105" i="2" s="1"/>
  <c r="G106" i="2"/>
  <c r="H106" i="2"/>
  <c r="L106" i="2"/>
  <c r="W106" i="2" s="1"/>
  <c r="G109" i="2"/>
  <c r="H109" i="2"/>
  <c r="L109" i="2"/>
  <c r="W109" i="2" s="1"/>
  <c r="G110" i="2"/>
  <c r="H110" i="2"/>
  <c r="L110" i="2"/>
  <c r="W110" i="2" s="1"/>
  <c r="G111" i="2"/>
  <c r="H111" i="2"/>
  <c r="L111" i="2"/>
  <c r="W111" i="2" s="1"/>
  <c r="G112" i="2"/>
  <c r="H112" i="2"/>
  <c r="L112" i="2"/>
  <c r="W112" i="2" s="1"/>
  <c r="G113" i="2"/>
  <c r="H113" i="2"/>
  <c r="L113" i="2"/>
  <c r="W113" i="2" s="1"/>
  <c r="G114" i="2"/>
  <c r="H114" i="2"/>
  <c r="L114" i="2"/>
  <c r="W114" i="2" s="1"/>
  <c r="G115" i="2"/>
  <c r="H115" i="2"/>
  <c r="L115" i="2"/>
  <c r="W115" i="2" s="1"/>
  <c r="G120" i="2"/>
  <c r="H120" i="2"/>
  <c r="L120" i="2"/>
  <c r="W120" i="2" s="1"/>
  <c r="G121" i="2"/>
  <c r="H121" i="2"/>
  <c r="L121" i="2"/>
  <c r="W121" i="2" s="1"/>
  <c r="G122" i="2"/>
  <c r="H122" i="2"/>
  <c r="L122" i="2"/>
  <c r="W122" i="2" s="1"/>
  <c r="G123" i="2"/>
  <c r="H123" i="2"/>
  <c r="L123" i="2"/>
  <c r="W123" i="2" s="1"/>
  <c r="G124" i="2"/>
  <c r="H124" i="2"/>
  <c r="L124" i="2"/>
  <c r="W124" i="2" s="1"/>
  <c r="G125" i="2"/>
  <c r="H125" i="2"/>
  <c r="L125" i="2"/>
  <c r="W125" i="2" s="1"/>
  <c r="G126" i="2"/>
  <c r="H126" i="2"/>
  <c r="L126" i="2"/>
  <c r="W126" i="2" s="1"/>
  <c r="G127" i="2"/>
  <c r="H127" i="2"/>
  <c r="L127" i="2"/>
  <c r="W127" i="2" s="1"/>
  <c r="G128" i="2"/>
  <c r="H128" i="2"/>
  <c r="L128" i="2"/>
  <c r="W128" i="2" s="1"/>
  <c r="G129" i="2"/>
  <c r="H129" i="2"/>
  <c r="L129" i="2"/>
  <c r="W129" i="2" s="1"/>
  <c r="G138" i="2"/>
  <c r="H138" i="2"/>
  <c r="L138" i="2"/>
  <c r="G145" i="2"/>
  <c r="H145" i="2"/>
  <c r="L145" i="2"/>
  <c r="G147" i="2"/>
  <c r="H147" i="2"/>
  <c r="L147" i="2"/>
  <c r="N147" i="2" s="1"/>
  <c r="G156" i="2"/>
  <c r="H156" i="2"/>
  <c r="L156" i="2"/>
  <c r="N156" i="2" s="1"/>
  <c r="G157" i="2"/>
  <c r="H157" i="2"/>
  <c r="L157" i="2"/>
  <c r="W157" i="2" s="1"/>
  <c r="G158" i="2"/>
  <c r="H158" i="2"/>
  <c r="L158" i="2"/>
  <c r="W158" i="2" s="1"/>
  <c r="G159" i="2"/>
  <c r="H159" i="2"/>
  <c r="L159" i="2"/>
  <c r="N159" i="2" s="1"/>
  <c r="G160" i="2"/>
  <c r="H160" i="2"/>
  <c r="L160" i="2"/>
  <c r="N160" i="2" s="1"/>
  <c r="G161" i="2"/>
  <c r="H161" i="2"/>
  <c r="L161" i="2"/>
  <c r="W161" i="2" s="1"/>
  <c r="G162" i="2"/>
  <c r="H162" i="2"/>
  <c r="L162" i="2"/>
  <c r="G163" i="2"/>
  <c r="H163" i="2"/>
  <c r="L163" i="2"/>
  <c r="N163" i="2" s="1"/>
  <c r="G164" i="2"/>
  <c r="H164" i="2"/>
  <c r="L164" i="2"/>
  <c r="N164" i="2" s="1"/>
  <c r="G165" i="2"/>
  <c r="H165" i="2"/>
  <c r="L165" i="2"/>
  <c r="W165" i="2" s="1"/>
  <c r="G171" i="2"/>
  <c r="H171" i="2"/>
  <c r="L171" i="2"/>
  <c r="W171" i="2" s="1"/>
  <c r="G172" i="2"/>
  <c r="H172" i="2"/>
  <c r="L172" i="2"/>
  <c r="N172" i="2" s="1"/>
  <c r="G173" i="2"/>
  <c r="H173" i="2"/>
  <c r="L173" i="2"/>
  <c r="N173" i="2" s="1"/>
  <c r="G174" i="2"/>
  <c r="H174" i="2"/>
  <c r="L174" i="2"/>
  <c r="W174" i="2" s="1"/>
  <c r="G175" i="2"/>
  <c r="H175" i="2"/>
  <c r="L175" i="2"/>
  <c r="G176" i="2"/>
  <c r="H176" i="2"/>
  <c r="L176" i="2"/>
  <c r="N176" i="2" s="1"/>
  <c r="G177" i="2"/>
  <c r="H177" i="2"/>
  <c r="L177" i="2"/>
  <c r="W177" i="2" s="1"/>
  <c r="G178" i="2"/>
  <c r="H178" i="2"/>
  <c r="L178" i="2"/>
  <c r="W178" i="2" s="1"/>
  <c r="G179" i="2"/>
  <c r="H179" i="2"/>
  <c r="L179" i="2"/>
  <c r="W179" i="2" s="1"/>
  <c r="G180" i="2"/>
  <c r="H180" i="2"/>
  <c r="L180" i="2"/>
  <c r="W180" i="2" s="1"/>
  <c r="G181" i="2"/>
  <c r="H181" i="2"/>
  <c r="L181" i="2"/>
  <c r="N181" i="2" s="1"/>
  <c r="G184" i="2"/>
  <c r="H184" i="2"/>
  <c r="L184" i="2"/>
  <c r="N184" i="2" s="1"/>
  <c r="G187" i="2"/>
  <c r="H187" i="2"/>
  <c r="L187" i="2"/>
  <c r="G188" i="2"/>
  <c r="H188" i="2"/>
  <c r="L188" i="2"/>
  <c r="N188" i="2" s="1"/>
  <c r="G189" i="2"/>
  <c r="H189" i="2"/>
  <c r="L189" i="2"/>
  <c r="N189" i="2" s="1"/>
  <c r="G198" i="2"/>
  <c r="H198" i="2"/>
  <c r="L198" i="2"/>
  <c r="W198" i="2" s="1"/>
  <c r="G199" i="2"/>
  <c r="H199" i="2"/>
  <c r="L199" i="2"/>
  <c r="W199" i="2" s="1"/>
  <c r="G200" i="2"/>
  <c r="H200" i="2"/>
  <c r="L200" i="2"/>
  <c r="N200" i="2" s="1"/>
  <c r="G201" i="2"/>
  <c r="H201" i="2"/>
  <c r="L201" i="2"/>
  <c r="W201" i="2" s="1"/>
  <c r="G203" i="2"/>
  <c r="H203" i="2"/>
  <c r="L203" i="2"/>
  <c r="N203" i="2" s="1"/>
  <c r="G206" i="2"/>
  <c r="H206" i="2"/>
  <c r="L206" i="2"/>
  <c r="G207" i="2"/>
  <c r="H207" i="2"/>
  <c r="L207" i="2"/>
  <c r="N207" i="2" s="1"/>
  <c r="G209" i="2"/>
  <c r="H209" i="2"/>
  <c r="L209" i="2"/>
  <c r="N209" i="2" s="1"/>
  <c r="G210" i="2"/>
  <c r="H210" i="2"/>
  <c r="L210" i="2"/>
  <c r="W210" i="2" s="1"/>
  <c r="G211" i="2"/>
  <c r="H211" i="2"/>
  <c r="L211" i="2"/>
  <c r="W211" i="2" s="1"/>
  <c r="G212" i="2"/>
  <c r="H212" i="2"/>
  <c r="L212" i="2"/>
  <c r="N212" i="2" s="1"/>
  <c r="G213" i="2"/>
  <c r="H213" i="2"/>
  <c r="L213" i="2"/>
  <c r="W213" i="2" s="1"/>
  <c r="G214" i="2"/>
  <c r="H214" i="2"/>
  <c r="L214" i="2"/>
  <c r="N214" i="2" s="1"/>
  <c r="G215" i="2"/>
  <c r="H215" i="2"/>
  <c r="L215" i="2"/>
  <c r="G216" i="2"/>
  <c r="H216" i="2"/>
  <c r="L216" i="2"/>
  <c r="N216" i="2" s="1"/>
  <c r="G228" i="2"/>
  <c r="H228" i="2"/>
  <c r="L228" i="2"/>
  <c r="W228" i="2" s="1"/>
  <c r="G229" i="2"/>
  <c r="H229" i="2"/>
  <c r="L229" i="2"/>
  <c r="W229" i="2" s="1"/>
  <c r="G230" i="2"/>
  <c r="H230" i="2"/>
  <c r="L230" i="2"/>
  <c r="W230" i="2" s="1"/>
  <c r="G231" i="2"/>
  <c r="H231" i="2"/>
  <c r="L231" i="2"/>
  <c r="W231" i="2" s="1"/>
  <c r="G234" i="2"/>
  <c r="H234" i="2"/>
  <c r="L234" i="2"/>
  <c r="W234" i="2" s="1"/>
  <c r="G236" i="2"/>
  <c r="H236" i="2"/>
  <c r="L236" i="2"/>
  <c r="W236" i="2" s="1"/>
  <c r="G246" i="2"/>
  <c r="H246" i="2"/>
  <c r="L246" i="2"/>
  <c r="W246" i="2" s="1"/>
  <c r="G247" i="2"/>
  <c r="H247" i="2"/>
  <c r="L247" i="2"/>
  <c r="W247" i="2" s="1"/>
  <c r="G248" i="2"/>
  <c r="H248" i="2"/>
  <c r="L248" i="2"/>
  <c r="W248" i="2" s="1"/>
  <c r="G249" i="2"/>
  <c r="H249" i="2"/>
  <c r="L249" i="2"/>
  <c r="W249" i="2" s="1"/>
  <c r="G250" i="2"/>
  <c r="H250" i="2"/>
  <c r="L250" i="2"/>
  <c r="W250" i="2" s="1"/>
  <c r="G251" i="2"/>
  <c r="H251" i="2"/>
  <c r="L251" i="2"/>
  <c r="W251" i="2" s="1"/>
  <c r="G252" i="2"/>
  <c r="H252" i="2"/>
  <c r="L252" i="2"/>
  <c r="W252" i="2" s="1"/>
  <c r="G253" i="2"/>
  <c r="H253" i="2"/>
  <c r="L253" i="2"/>
  <c r="W253" i="2" s="1"/>
  <c r="G254" i="2"/>
  <c r="H254" i="2"/>
  <c r="L254" i="2"/>
  <c r="W254" i="2" s="1"/>
  <c r="G255" i="2"/>
  <c r="H255" i="2"/>
  <c r="L255" i="2"/>
  <c r="W255" i="2" s="1"/>
  <c r="G257" i="2"/>
  <c r="H257" i="2"/>
  <c r="L257" i="2"/>
  <c r="W257" i="2" s="1"/>
  <c r="G258" i="2"/>
  <c r="H258" i="2"/>
  <c r="L258" i="2"/>
  <c r="W258" i="2" s="1"/>
  <c r="G259" i="2"/>
  <c r="H259" i="2"/>
  <c r="L259" i="2"/>
  <c r="W259" i="2" s="1"/>
  <c r="G277" i="2"/>
  <c r="H277" i="2"/>
  <c r="L277" i="2"/>
  <c r="W277" i="2" s="1"/>
  <c r="G278" i="2"/>
  <c r="H278" i="2"/>
  <c r="L278" i="2"/>
  <c r="W278" i="2" s="1"/>
  <c r="G279" i="2"/>
  <c r="H279" i="2"/>
  <c r="L279" i="2"/>
  <c r="W279" i="2" s="1"/>
  <c r="G280" i="2"/>
  <c r="H280" i="2"/>
  <c r="L280" i="2"/>
  <c r="W280" i="2" s="1"/>
  <c r="G281" i="2"/>
  <c r="H281" i="2"/>
  <c r="L281" i="2"/>
  <c r="W281" i="2" s="1"/>
  <c r="G282" i="2"/>
  <c r="H282" i="2"/>
  <c r="L282" i="2"/>
  <c r="W282" i="2" s="1"/>
  <c r="G283" i="2"/>
  <c r="H283" i="2"/>
  <c r="L283" i="2"/>
  <c r="W283" i="2" s="1"/>
  <c r="G284" i="2"/>
  <c r="H284" i="2"/>
  <c r="L284" i="2"/>
  <c r="W284" i="2" s="1"/>
  <c r="G285" i="2"/>
  <c r="H285" i="2"/>
  <c r="L285" i="2"/>
  <c r="W285" i="2" s="1"/>
  <c r="G286" i="2"/>
  <c r="H286" i="2"/>
  <c r="L286" i="2"/>
  <c r="W286" i="2" s="1"/>
  <c r="G287" i="2"/>
  <c r="H287" i="2"/>
  <c r="L287" i="2"/>
  <c r="W287" i="2" s="1"/>
  <c r="G288" i="2"/>
  <c r="H288" i="2"/>
  <c r="L288" i="2"/>
  <c r="W288" i="2" s="1"/>
  <c r="G289" i="2"/>
  <c r="H289" i="2"/>
  <c r="L289" i="2"/>
  <c r="W289" i="2" s="1"/>
  <c r="G290" i="2"/>
  <c r="H290" i="2"/>
  <c r="L290" i="2"/>
  <c r="W290" i="2" s="1"/>
  <c r="G291" i="2"/>
  <c r="H291" i="2"/>
  <c r="L291" i="2"/>
  <c r="W291" i="2" s="1"/>
  <c r="G297" i="2"/>
  <c r="H297" i="2"/>
  <c r="L297" i="2"/>
  <c r="W297" i="2" s="1"/>
  <c r="G303" i="2"/>
  <c r="H303" i="2"/>
  <c r="L303" i="2"/>
  <c r="W303" i="2" s="1"/>
  <c r="G306" i="2"/>
  <c r="H306" i="2"/>
  <c r="L306" i="2"/>
  <c r="W306" i="2" s="1"/>
  <c r="G307" i="2"/>
  <c r="H307" i="2"/>
  <c r="L307" i="2"/>
  <c r="W307" i="2" s="1"/>
  <c r="G308" i="2"/>
  <c r="H308" i="2"/>
  <c r="L308" i="2"/>
  <c r="W308" i="2" s="1"/>
  <c r="G309" i="2"/>
  <c r="H309" i="2"/>
  <c r="L309" i="2"/>
  <c r="W309" i="2" s="1"/>
  <c r="G310" i="2"/>
  <c r="H310" i="2"/>
  <c r="L310" i="2"/>
  <c r="W310" i="2" s="1"/>
  <c r="G311" i="2"/>
  <c r="H311" i="2"/>
  <c r="L311" i="2"/>
  <c r="W311" i="2" s="1"/>
  <c r="G312" i="2"/>
  <c r="H312" i="2"/>
  <c r="L312" i="2"/>
  <c r="W312" i="2" s="1"/>
  <c r="G313" i="2"/>
  <c r="H313" i="2"/>
  <c r="L313" i="2"/>
  <c r="W313" i="2" s="1"/>
  <c r="G314" i="2"/>
  <c r="H314" i="2"/>
  <c r="L314" i="2"/>
  <c r="W314" i="2" s="1"/>
  <c r="G315" i="2"/>
  <c r="H315" i="2"/>
  <c r="L315" i="2"/>
  <c r="W315" i="2" s="1"/>
  <c r="G316" i="2"/>
  <c r="H316" i="2"/>
  <c r="L316" i="2"/>
  <c r="W316" i="2" s="1"/>
  <c r="G317" i="2"/>
  <c r="H317" i="2"/>
  <c r="L317" i="2"/>
  <c r="W317" i="2" s="1"/>
  <c r="G318" i="2"/>
  <c r="H318" i="2"/>
  <c r="L318" i="2"/>
  <c r="W318" i="2" s="1"/>
  <c r="G320" i="2"/>
  <c r="H320" i="2"/>
  <c r="L320" i="2"/>
  <c r="W320" i="2" s="1"/>
  <c r="G325" i="2"/>
  <c r="H325" i="2"/>
  <c r="L325" i="2"/>
  <c r="W325" i="2" s="1"/>
  <c r="G331" i="2"/>
  <c r="H331" i="2"/>
  <c r="L331" i="2"/>
  <c r="W331" i="2" s="1"/>
  <c r="G398" i="2"/>
  <c r="H398" i="2"/>
  <c r="L398" i="2"/>
  <c r="N398" i="2" s="1"/>
  <c r="G399" i="2"/>
  <c r="H399" i="2"/>
  <c r="L399" i="2"/>
  <c r="W399" i="2" s="1"/>
  <c r="X399" i="2" s="1"/>
  <c r="G400" i="2"/>
  <c r="H400" i="2"/>
  <c r="L400" i="2"/>
  <c r="N400" i="2" s="1"/>
  <c r="G401" i="2"/>
  <c r="H401" i="2"/>
  <c r="L401" i="2"/>
  <c r="N401" i="2" s="1"/>
  <c r="G402" i="2"/>
  <c r="H402" i="2"/>
  <c r="L402" i="2"/>
  <c r="N402" i="2" s="1"/>
  <c r="G403" i="2"/>
  <c r="H403" i="2"/>
  <c r="L403" i="2"/>
  <c r="G404" i="2"/>
  <c r="H404" i="2"/>
  <c r="L404" i="2"/>
  <c r="W404" i="2" s="1"/>
  <c r="X404" i="2" s="1"/>
  <c r="G405" i="2"/>
  <c r="H405" i="2"/>
  <c r="L405" i="2"/>
  <c r="N405" i="2" s="1"/>
  <c r="G423" i="2"/>
  <c r="H423" i="2"/>
  <c r="L423" i="2"/>
  <c r="N423" i="2" s="1"/>
  <c r="G513" i="2"/>
  <c r="H513" i="2"/>
  <c r="L513" i="2"/>
  <c r="W513" i="2" s="1"/>
  <c r="X513" i="2" s="1"/>
  <c r="Y513" i="2" s="1"/>
  <c r="G514" i="2"/>
  <c r="H514" i="2"/>
  <c r="L514" i="2"/>
  <c r="N514" i="2" s="1"/>
  <c r="G515" i="2"/>
  <c r="H515" i="2"/>
  <c r="L515" i="2"/>
  <c r="W515" i="2" s="1"/>
  <c r="X515" i="2" s="1"/>
  <c r="G516" i="2"/>
  <c r="H516" i="2"/>
  <c r="L516" i="2"/>
  <c r="N516" i="2" s="1"/>
  <c r="G517" i="2"/>
  <c r="H517" i="2"/>
  <c r="L517" i="2"/>
  <c r="N517" i="2" s="1"/>
  <c r="G518" i="2"/>
  <c r="H518" i="2"/>
  <c r="L518" i="2"/>
  <c r="W518" i="2" s="1"/>
  <c r="X518" i="2" s="1"/>
  <c r="G519" i="2"/>
  <c r="H519" i="2"/>
  <c r="L519" i="2"/>
  <c r="W519" i="2" s="1"/>
  <c r="G520" i="2"/>
  <c r="H520" i="2"/>
  <c r="L520" i="2"/>
  <c r="N520" i="2" s="1"/>
  <c r="G521" i="2"/>
  <c r="H521" i="2"/>
  <c r="L521" i="2"/>
  <c r="W521" i="2" s="1"/>
  <c r="G522" i="2"/>
  <c r="H522" i="2"/>
  <c r="L522" i="2"/>
  <c r="W522" i="2" s="1"/>
  <c r="G523" i="2"/>
  <c r="H523" i="2"/>
  <c r="L523" i="2"/>
  <c r="W523" i="2" s="1"/>
  <c r="G524" i="2"/>
  <c r="H524" i="2"/>
  <c r="L524" i="2"/>
  <c r="N524" i="2" s="1"/>
  <c r="G525" i="2"/>
  <c r="H525" i="2"/>
  <c r="L525" i="2"/>
  <c r="N525" i="2" s="1"/>
  <c r="G526" i="2"/>
  <c r="H526" i="2"/>
  <c r="L526" i="2"/>
  <c r="N526" i="2" s="1"/>
  <c r="G527" i="2"/>
  <c r="H527" i="2"/>
  <c r="L527" i="2"/>
  <c r="N527" i="2" s="1"/>
  <c r="G528" i="2"/>
  <c r="H528" i="2"/>
  <c r="L528" i="2"/>
  <c r="N528" i="2" s="1"/>
  <c r="G529" i="2"/>
  <c r="H529" i="2"/>
  <c r="L529" i="2"/>
  <c r="W529" i="2" s="1"/>
  <c r="G530" i="2"/>
  <c r="H530" i="2"/>
  <c r="L530" i="2"/>
  <c r="W530" i="2" s="1"/>
  <c r="G531" i="2"/>
  <c r="H531" i="2"/>
  <c r="L531" i="2"/>
  <c r="N531" i="2" s="1"/>
  <c r="G532" i="2"/>
  <c r="H532" i="2"/>
  <c r="L532" i="2"/>
  <c r="W532" i="2" s="1"/>
  <c r="G533" i="2"/>
  <c r="H533" i="2"/>
  <c r="L533" i="2"/>
  <c r="N533" i="2" s="1"/>
  <c r="G534" i="2"/>
  <c r="H534" i="2"/>
  <c r="L534" i="2"/>
  <c r="W534" i="2" s="1"/>
  <c r="X534" i="2" s="1"/>
  <c r="Y534" i="2" s="1"/>
  <c r="G535" i="2"/>
  <c r="H535" i="2"/>
  <c r="L535" i="2"/>
  <c r="N535" i="2" s="1"/>
  <c r="G536" i="2"/>
  <c r="H536" i="2"/>
  <c r="L536" i="2"/>
  <c r="N536" i="2" s="1"/>
  <c r="G537" i="2"/>
  <c r="H537" i="2"/>
  <c r="L537" i="2"/>
  <c r="W537" i="2" s="1"/>
  <c r="G538" i="2"/>
  <c r="H538" i="2"/>
  <c r="L538" i="2"/>
  <c r="W538" i="2" s="1"/>
  <c r="G539" i="2"/>
  <c r="H539" i="2"/>
  <c r="L539" i="2"/>
  <c r="W539" i="2" s="1"/>
  <c r="G540" i="2"/>
  <c r="H540" i="2"/>
  <c r="L540" i="2"/>
  <c r="N540" i="2" s="1"/>
  <c r="G541" i="2"/>
  <c r="H541" i="2"/>
  <c r="L541" i="2"/>
  <c r="N541" i="2" s="1"/>
  <c r="G542" i="2"/>
  <c r="H542" i="2"/>
  <c r="L542" i="2"/>
  <c r="N542" i="2" s="1"/>
  <c r="G543" i="2"/>
  <c r="H543" i="2"/>
  <c r="L543" i="2"/>
  <c r="N543" i="2" s="1"/>
  <c r="G544" i="2"/>
  <c r="H544" i="2"/>
  <c r="L544" i="2"/>
  <c r="N544" i="2" s="1"/>
  <c r="G545" i="2"/>
  <c r="H545" i="2"/>
  <c r="L545" i="2"/>
  <c r="W545" i="2" s="1"/>
  <c r="G546" i="2"/>
  <c r="H546" i="2"/>
  <c r="L546" i="2"/>
  <c r="W546" i="2" s="1"/>
  <c r="G547" i="2"/>
  <c r="H547" i="2"/>
  <c r="L547" i="2"/>
  <c r="W547" i="2" s="1"/>
  <c r="G548" i="2"/>
  <c r="H548" i="2"/>
  <c r="L548" i="2"/>
  <c r="N548" i="2" s="1"/>
  <c r="G549" i="2"/>
  <c r="H549" i="2"/>
  <c r="L549" i="2"/>
  <c r="N549" i="2" s="1"/>
  <c r="G550" i="2"/>
  <c r="H550" i="2"/>
  <c r="L550" i="2"/>
  <c r="N550" i="2" s="1"/>
  <c r="G551" i="2"/>
  <c r="H551" i="2"/>
  <c r="L551" i="2"/>
  <c r="N551" i="2" s="1"/>
  <c r="G552" i="2"/>
  <c r="H552" i="2"/>
  <c r="L552" i="2"/>
  <c r="N552" i="2" s="1"/>
  <c r="G553" i="2"/>
  <c r="H553" i="2"/>
  <c r="L553" i="2"/>
  <c r="W553" i="2" s="1"/>
  <c r="G554" i="2"/>
  <c r="H554" i="2"/>
  <c r="L554" i="2"/>
  <c r="W554" i="2" s="1"/>
  <c r="G555" i="2"/>
  <c r="H555" i="2"/>
  <c r="L555" i="2"/>
  <c r="N555" i="2" s="1"/>
  <c r="G607" i="2"/>
  <c r="H607" i="2"/>
  <c r="L607" i="2"/>
  <c r="N607" i="2" s="1"/>
  <c r="G608" i="2"/>
  <c r="H608" i="2"/>
  <c r="L608" i="2"/>
  <c r="N608" i="2" s="1"/>
  <c r="G609" i="2"/>
  <c r="H609" i="2"/>
  <c r="L609" i="2"/>
  <c r="N609" i="2" s="1"/>
  <c r="G610" i="2"/>
  <c r="H610" i="2"/>
  <c r="L610" i="2"/>
  <c r="N610" i="2" s="1"/>
  <c r="G611" i="2"/>
  <c r="H611" i="2"/>
  <c r="L611" i="2"/>
  <c r="N611" i="2" s="1"/>
  <c r="G612" i="2"/>
  <c r="H612" i="2"/>
  <c r="L612" i="2"/>
  <c r="W612" i="2" s="1"/>
  <c r="G613" i="2"/>
  <c r="H613" i="2"/>
  <c r="L613" i="2"/>
  <c r="W613" i="2" s="1"/>
  <c r="G614" i="2"/>
  <c r="H614" i="2"/>
  <c r="L614" i="2"/>
  <c r="N614" i="2" s="1"/>
  <c r="G615" i="2"/>
  <c r="H615" i="2"/>
  <c r="L615" i="2"/>
  <c r="W615" i="2" s="1"/>
  <c r="G616" i="2"/>
  <c r="H616" i="2"/>
  <c r="L616" i="2"/>
  <c r="N616" i="2" s="1"/>
  <c r="G617" i="2"/>
  <c r="H617" i="2"/>
  <c r="L617" i="2"/>
  <c r="N617" i="2" s="1"/>
  <c r="G618" i="2"/>
  <c r="H618" i="2"/>
  <c r="L618" i="2"/>
  <c r="N618" i="2" s="1"/>
  <c r="G619" i="2"/>
  <c r="H619" i="2"/>
  <c r="L619" i="2"/>
  <c r="N619" i="2" s="1"/>
  <c r="G620" i="2"/>
  <c r="H620" i="2"/>
  <c r="L620" i="2"/>
  <c r="W620" i="2" s="1"/>
  <c r="G621" i="2"/>
  <c r="H621" i="2"/>
  <c r="L621" i="2"/>
  <c r="W621" i="2" s="1"/>
  <c r="G622" i="2"/>
  <c r="H622" i="2"/>
  <c r="L622" i="2"/>
  <c r="N622" i="2" s="1"/>
  <c r="G623" i="2"/>
  <c r="H623" i="2"/>
  <c r="L623" i="2"/>
  <c r="N623" i="2" s="1"/>
  <c r="G624" i="2"/>
  <c r="H624" i="2"/>
  <c r="L624" i="2"/>
  <c r="N624" i="2" s="1"/>
  <c r="G625" i="2"/>
  <c r="H625" i="2"/>
  <c r="L625" i="2"/>
  <c r="N625" i="2" s="1"/>
  <c r="G626" i="2"/>
  <c r="H626" i="2"/>
  <c r="L626" i="2"/>
  <c r="N626" i="2" s="1"/>
  <c r="G627" i="2"/>
  <c r="H627" i="2"/>
  <c r="L627" i="2"/>
  <c r="N627" i="2" s="1"/>
  <c r="G628" i="2"/>
  <c r="H628" i="2"/>
  <c r="L628" i="2"/>
  <c r="W628" i="2" s="1"/>
  <c r="G629" i="2"/>
  <c r="H629" i="2"/>
  <c r="L629" i="2"/>
  <c r="W629" i="2" s="1"/>
  <c r="G197" i="2"/>
  <c r="H197" i="2"/>
  <c r="W197" i="2"/>
  <c r="Z197" i="2"/>
  <c r="G272" i="2"/>
  <c r="H272" i="2"/>
  <c r="W272" i="2"/>
  <c r="Z272" i="2"/>
  <c r="G302" i="2"/>
  <c r="H302" i="2"/>
  <c r="W302" i="2"/>
  <c r="Y302" i="2"/>
  <c r="Z302" i="2"/>
  <c r="G430" i="2"/>
  <c r="H430" i="2"/>
  <c r="L430" i="2"/>
  <c r="N430" i="2" s="1"/>
  <c r="Z430" i="2"/>
  <c r="G431" i="2"/>
  <c r="H431" i="2"/>
  <c r="L431" i="2"/>
  <c r="N431" i="2" s="1"/>
  <c r="Z431" i="2"/>
  <c r="G443" i="2"/>
  <c r="H443" i="2"/>
  <c r="L443" i="2"/>
  <c r="W443" i="2" s="1"/>
  <c r="X443" i="2" s="1"/>
  <c r="G217" i="2"/>
  <c r="H217" i="2"/>
  <c r="N217" i="2"/>
  <c r="Q217" i="2"/>
  <c r="W217" i="2"/>
  <c r="G388" i="2"/>
  <c r="H388" i="2"/>
  <c r="L388" i="2"/>
  <c r="W388" i="2" s="1"/>
  <c r="Y388" i="2" s="1"/>
  <c r="G185" i="2"/>
  <c r="H185" i="2"/>
  <c r="W185" i="2"/>
  <c r="G480" i="2"/>
  <c r="H480" i="2"/>
  <c r="L480" i="2"/>
  <c r="N480" i="2" s="1"/>
  <c r="G131" i="2"/>
  <c r="H131" i="2"/>
  <c r="W131" i="2"/>
  <c r="Y131" i="2"/>
  <c r="G117" i="2"/>
  <c r="H117" i="2"/>
  <c r="W117" i="2"/>
  <c r="Y117" i="2"/>
  <c r="G273" i="2"/>
  <c r="H273" i="2"/>
  <c r="L273" i="2"/>
  <c r="W273" i="2" s="1"/>
  <c r="F4" i="2"/>
  <c r="H4" i="2" s="1"/>
  <c r="G4" i="2"/>
  <c r="L4" i="2"/>
  <c r="W4" i="2" s="1"/>
  <c r="G232" i="2"/>
  <c r="H232" i="2"/>
  <c r="W232" i="2"/>
  <c r="Z232" i="2"/>
  <c r="G233" i="2"/>
  <c r="H233" i="2"/>
  <c r="W233" i="2"/>
  <c r="Z233" i="2"/>
  <c r="G148" i="2"/>
  <c r="H148" i="2"/>
  <c r="W148" i="2"/>
  <c r="Z148" i="2"/>
  <c r="G149" i="2"/>
  <c r="H149" i="2"/>
  <c r="N149" i="2"/>
  <c r="W149" i="2"/>
  <c r="Z149" i="2"/>
  <c r="F2" i="2"/>
  <c r="H2" i="2" s="1"/>
  <c r="G2" i="2"/>
  <c r="W2" i="2"/>
  <c r="Y2" i="2"/>
  <c r="Z2" i="2"/>
  <c r="G95" i="2"/>
  <c r="H95" i="2"/>
  <c r="L95" i="2"/>
  <c r="W95" i="2" s="1"/>
  <c r="Z95" i="2"/>
  <c r="G104" i="2"/>
  <c r="H104" i="2"/>
  <c r="L104" i="2"/>
  <c r="N104" i="2" s="1"/>
  <c r="Z104" i="2"/>
  <c r="G323" i="2"/>
  <c r="H323" i="2"/>
  <c r="W323" i="2"/>
  <c r="Z323" i="2"/>
  <c r="G326" i="2"/>
  <c r="H326" i="2"/>
  <c r="L326" i="2"/>
  <c r="W326" i="2" s="1"/>
  <c r="Z326" i="2"/>
  <c r="G336" i="2"/>
  <c r="H336" i="2"/>
  <c r="L336" i="2"/>
  <c r="W336" i="2" s="1"/>
  <c r="Z336" i="2"/>
  <c r="G262" i="2"/>
  <c r="H262" i="2"/>
  <c r="W262" i="2"/>
  <c r="Y262" i="2"/>
  <c r="G445" i="2"/>
  <c r="H445" i="2"/>
  <c r="L445" i="2"/>
  <c r="N445" i="2" s="1"/>
  <c r="Z445" i="2"/>
  <c r="W104" i="3"/>
  <c r="J104" i="3"/>
  <c r="U104" i="3" s="1"/>
  <c r="G104" i="3"/>
  <c r="F104" i="3"/>
  <c r="W103" i="3"/>
  <c r="U103" i="3"/>
  <c r="J103" i="3"/>
  <c r="L103" i="3" s="1"/>
  <c r="G103" i="3"/>
  <c r="F103" i="3"/>
  <c r="W102" i="3"/>
  <c r="J102" i="3"/>
  <c r="U102" i="3" s="1"/>
  <c r="G102" i="3"/>
  <c r="F102" i="3"/>
  <c r="W101" i="3"/>
  <c r="J101" i="3"/>
  <c r="U101" i="3" s="1"/>
  <c r="G101" i="3"/>
  <c r="F101" i="3"/>
  <c r="W100" i="3"/>
  <c r="J100" i="3"/>
  <c r="U100" i="3" s="1"/>
  <c r="G100" i="3"/>
  <c r="F100" i="3"/>
  <c r="W99" i="3"/>
  <c r="U99" i="3"/>
  <c r="L99" i="3"/>
  <c r="J99" i="3"/>
  <c r="G99" i="3"/>
  <c r="F99" i="3"/>
  <c r="W98" i="3"/>
  <c r="J98" i="3"/>
  <c r="U98" i="3" s="1"/>
  <c r="G98" i="3"/>
  <c r="F98" i="3"/>
  <c r="W97" i="3"/>
  <c r="J97" i="3"/>
  <c r="U97" i="3" s="1"/>
  <c r="G97" i="3"/>
  <c r="F97" i="3"/>
  <c r="W96" i="3"/>
  <c r="J96" i="3"/>
  <c r="U96" i="3" s="1"/>
  <c r="G96" i="3"/>
  <c r="F96" i="3"/>
  <c r="W95" i="3"/>
  <c r="U95" i="3"/>
  <c r="L95" i="3"/>
  <c r="J95" i="3"/>
  <c r="G95" i="3"/>
  <c r="F95" i="3"/>
  <c r="W94" i="3"/>
  <c r="J94" i="3"/>
  <c r="U94" i="3" s="1"/>
  <c r="G94" i="3"/>
  <c r="F94" i="3"/>
  <c r="W93" i="3"/>
  <c r="K93" i="3"/>
  <c r="J93" i="3"/>
  <c r="U93" i="3" s="1"/>
  <c r="G93" i="3"/>
  <c r="F93" i="3"/>
  <c r="W92" i="3"/>
  <c r="J92" i="3"/>
  <c r="U92" i="3" s="1"/>
  <c r="G92" i="3"/>
  <c r="F92" i="3"/>
  <c r="W91" i="3"/>
  <c r="U91" i="3"/>
  <c r="L91" i="3"/>
  <c r="J91" i="3"/>
  <c r="G91" i="3"/>
  <c r="F91" i="3"/>
  <c r="W90" i="3"/>
  <c r="U90" i="3"/>
  <c r="L90" i="3"/>
  <c r="J90" i="3"/>
  <c r="G90" i="3"/>
  <c r="F90" i="3"/>
  <c r="W89" i="3"/>
  <c r="J89" i="3"/>
  <c r="L89" i="3" s="1"/>
  <c r="G89" i="3"/>
  <c r="F89" i="3"/>
  <c r="W88" i="3"/>
  <c r="J88" i="3"/>
  <c r="U88" i="3" s="1"/>
  <c r="G88" i="3"/>
  <c r="F88" i="3"/>
  <c r="W87" i="3"/>
  <c r="U87" i="3"/>
  <c r="L87" i="3"/>
  <c r="J87" i="3"/>
  <c r="G87" i="3"/>
  <c r="F87" i="3"/>
  <c r="W86" i="3"/>
  <c r="U86" i="3"/>
  <c r="L86" i="3"/>
  <c r="J86" i="3"/>
  <c r="G86" i="3"/>
  <c r="F86" i="3"/>
  <c r="W85" i="3"/>
  <c r="K85" i="3"/>
  <c r="J85" i="3"/>
  <c r="L85" i="3" s="1"/>
  <c r="G85" i="3"/>
  <c r="F85" i="3"/>
  <c r="W84" i="3"/>
  <c r="J84" i="3"/>
  <c r="U84" i="3" s="1"/>
  <c r="G84" i="3"/>
  <c r="F84" i="3"/>
  <c r="W83" i="3"/>
  <c r="J83" i="3"/>
  <c r="U83" i="3" s="1"/>
  <c r="G83" i="3"/>
  <c r="F83" i="3"/>
  <c r="W82" i="3"/>
  <c r="U82" i="3"/>
  <c r="L82" i="3"/>
  <c r="J82" i="3"/>
  <c r="G82" i="3"/>
  <c r="F82" i="3"/>
  <c r="W81" i="3"/>
  <c r="J81" i="3"/>
  <c r="U81" i="3" s="1"/>
  <c r="G81" i="3"/>
  <c r="F81" i="3"/>
  <c r="W80" i="3"/>
  <c r="J80" i="3"/>
  <c r="U80" i="3" s="1"/>
  <c r="G80" i="3"/>
  <c r="F80" i="3"/>
  <c r="W79" i="3"/>
  <c r="J79" i="3"/>
  <c r="U79" i="3" s="1"/>
  <c r="G79" i="3"/>
  <c r="F79" i="3"/>
  <c r="W78" i="3"/>
  <c r="U78" i="3"/>
  <c r="L78" i="3"/>
  <c r="J78" i="3"/>
  <c r="G78" i="3"/>
  <c r="F78" i="3"/>
  <c r="W77" i="3"/>
  <c r="J77" i="3"/>
  <c r="U77" i="3" s="1"/>
  <c r="G77" i="3"/>
  <c r="F77" i="3"/>
  <c r="K76" i="3"/>
  <c r="J76" i="3"/>
  <c r="U76" i="3" s="1"/>
  <c r="G76" i="3"/>
  <c r="F76" i="3"/>
  <c r="K75" i="3"/>
  <c r="J75" i="3"/>
  <c r="U75" i="3" s="1"/>
  <c r="G75" i="3"/>
  <c r="F75" i="3"/>
  <c r="W74" i="3"/>
  <c r="U74" i="3"/>
  <c r="L74" i="3"/>
  <c r="J74" i="3"/>
  <c r="G74" i="3"/>
  <c r="F74" i="3"/>
  <c r="W73" i="3"/>
  <c r="J73" i="3"/>
  <c r="U73" i="3" s="1"/>
  <c r="G73" i="3"/>
  <c r="F73" i="3"/>
  <c r="W72" i="3"/>
  <c r="J72" i="3"/>
  <c r="U72" i="3" s="1"/>
  <c r="G72" i="3"/>
  <c r="F72" i="3"/>
  <c r="J71" i="3"/>
  <c r="U71" i="3" s="1"/>
  <c r="G71" i="3"/>
  <c r="F71" i="3"/>
  <c r="J70" i="3"/>
  <c r="U70" i="3" s="1"/>
  <c r="G70" i="3"/>
  <c r="F70" i="3"/>
  <c r="K69" i="3"/>
  <c r="J69" i="3"/>
  <c r="U69" i="3" s="1"/>
  <c r="G69" i="3"/>
  <c r="F69" i="3"/>
  <c r="J68" i="3"/>
  <c r="U68" i="3" s="1"/>
  <c r="G68" i="3"/>
  <c r="F68" i="3"/>
  <c r="K67" i="3"/>
  <c r="U67" i="3" s="1"/>
  <c r="J67" i="3"/>
  <c r="G67" i="3"/>
  <c r="F67" i="3"/>
  <c r="J66" i="3"/>
  <c r="U66" i="3" s="1"/>
  <c r="G66" i="3"/>
  <c r="F66" i="3"/>
  <c r="J65" i="3"/>
  <c r="U65" i="3" s="1"/>
  <c r="G65" i="3"/>
  <c r="F65" i="3"/>
  <c r="J64" i="3"/>
  <c r="U64" i="3" s="1"/>
  <c r="G64" i="3"/>
  <c r="F64" i="3"/>
  <c r="J63" i="3"/>
  <c r="U63" i="3" s="1"/>
  <c r="G63" i="3"/>
  <c r="F63" i="3"/>
  <c r="U62" i="3"/>
  <c r="J62" i="3"/>
  <c r="L62" i="3" s="1"/>
  <c r="G62" i="3"/>
  <c r="F62" i="3"/>
  <c r="J61" i="3"/>
  <c r="L61" i="3" s="1"/>
  <c r="G61" i="3"/>
  <c r="F61" i="3"/>
  <c r="L60" i="3"/>
  <c r="J60" i="3"/>
  <c r="U60" i="3" s="1"/>
  <c r="G60" i="3"/>
  <c r="F60" i="3"/>
  <c r="U59" i="3"/>
  <c r="L59" i="3"/>
  <c r="J59" i="3"/>
  <c r="G59" i="3"/>
  <c r="F59" i="3"/>
  <c r="J58" i="3"/>
  <c r="U58" i="3" s="1"/>
  <c r="G58" i="3"/>
  <c r="F58" i="3"/>
  <c r="J57" i="3"/>
  <c r="U57" i="3" s="1"/>
  <c r="G57" i="3"/>
  <c r="F57" i="3"/>
  <c r="J56" i="3"/>
  <c r="L56" i="3" s="1"/>
  <c r="G56" i="3"/>
  <c r="F56" i="3"/>
  <c r="K55" i="3"/>
  <c r="J55" i="3"/>
  <c r="U55" i="3" s="1"/>
  <c r="G55" i="3"/>
  <c r="F55" i="3"/>
  <c r="K54" i="3"/>
  <c r="J54" i="3"/>
  <c r="U54" i="3" s="1"/>
  <c r="G54" i="3"/>
  <c r="F54" i="3"/>
  <c r="W53" i="3"/>
  <c r="U53" i="3"/>
  <c r="K53" i="3"/>
  <c r="J53" i="3"/>
  <c r="L53" i="3" s="1"/>
  <c r="G53" i="3"/>
  <c r="F53" i="3"/>
  <c r="K52" i="3"/>
  <c r="U52" i="3" s="1"/>
  <c r="J52" i="3"/>
  <c r="G52" i="3"/>
  <c r="F52" i="3"/>
  <c r="W51" i="3"/>
  <c r="J51" i="3"/>
  <c r="L51" i="3" s="1"/>
  <c r="G51" i="3"/>
  <c r="F51" i="3"/>
  <c r="W50" i="3"/>
  <c r="J50" i="3"/>
  <c r="U50" i="3" s="1"/>
  <c r="G50" i="3"/>
  <c r="F50" i="3"/>
  <c r="W49" i="3"/>
  <c r="K49" i="3"/>
  <c r="L49" i="3" s="1"/>
  <c r="J49" i="3"/>
  <c r="U49" i="3" s="1"/>
  <c r="G49" i="3"/>
  <c r="F49" i="3"/>
  <c r="W48" i="3"/>
  <c r="U48" i="3"/>
  <c r="J48" i="3"/>
  <c r="L48" i="3" s="1"/>
  <c r="G48" i="3"/>
  <c r="F48" i="3"/>
  <c r="W47" i="3"/>
  <c r="K47" i="3"/>
  <c r="U47" i="3" s="1"/>
  <c r="J47" i="3"/>
  <c r="G47" i="3"/>
  <c r="F47" i="3"/>
  <c r="W46" i="3"/>
  <c r="J46" i="3"/>
  <c r="L46" i="3" s="1"/>
  <c r="G46" i="3"/>
  <c r="F46" i="3"/>
  <c r="L45" i="3"/>
  <c r="K45" i="3"/>
  <c r="J45" i="3"/>
  <c r="U45" i="3" s="1"/>
  <c r="G45" i="3"/>
  <c r="F45" i="3"/>
  <c r="U44" i="3"/>
  <c r="J44" i="3"/>
  <c r="L44" i="3" s="1"/>
  <c r="G44" i="3"/>
  <c r="F44" i="3"/>
  <c r="J43" i="3"/>
  <c r="U43" i="3" s="1"/>
  <c r="G43" i="3"/>
  <c r="F43" i="3"/>
  <c r="J42" i="3"/>
  <c r="U42" i="3" s="1"/>
  <c r="G42" i="3"/>
  <c r="F42" i="3"/>
  <c r="J41" i="3"/>
  <c r="U41" i="3" s="1"/>
  <c r="G41" i="3"/>
  <c r="F41" i="3"/>
  <c r="K40" i="3"/>
  <c r="L40" i="3" s="1"/>
  <c r="J40" i="3"/>
  <c r="G40" i="3"/>
  <c r="F40" i="3"/>
  <c r="J39" i="3"/>
  <c r="U39" i="3" s="1"/>
  <c r="G39" i="3"/>
  <c r="F39" i="3"/>
  <c r="J38" i="3"/>
  <c r="U38" i="3" s="1"/>
  <c r="G38" i="3"/>
  <c r="F38" i="3"/>
  <c r="J37" i="3"/>
  <c r="U37" i="3" s="1"/>
  <c r="G37" i="3"/>
  <c r="F37" i="3"/>
  <c r="U36" i="3"/>
  <c r="J36" i="3"/>
  <c r="L36" i="3" s="1"/>
  <c r="G36" i="3"/>
  <c r="F36" i="3"/>
  <c r="U35" i="3"/>
  <c r="J35" i="3"/>
  <c r="L35" i="3" s="1"/>
  <c r="G35" i="3"/>
  <c r="F35" i="3"/>
  <c r="J34" i="3"/>
  <c r="L34" i="3" s="1"/>
  <c r="G34" i="3"/>
  <c r="F34" i="3"/>
  <c r="L33" i="3"/>
  <c r="J33" i="3"/>
  <c r="U33" i="3" s="1"/>
  <c r="G33" i="3"/>
  <c r="F33" i="3"/>
  <c r="U32" i="3"/>
  <c r="L32" i="3"/>
  <c r="J32" i="3"/>
  <c r="G32" i="3"/>
  <c r="F32" i="3"/>
  <c r="J31" i="3"/>
  <c r="U31" i="3" s="1"/>
  <c r="G31" i="3"/>
  <c r="F31" i="3"/>
  <c r="J30" i="3"/>
  <c r="U30" i="3" s="1"/>
  <c r="G30" i="3"/>
  <c r="F30" i="3"/>
  <c r="J29" i="3"/>
  <c r="U29" i="3" s="1"/>
  <c r="G29" i="3"/>
  <c r="F29" i="3"/>
  <c r="U28" i="3"/>
  <c r="J28" i="3"/>
  <c r="L28" i="3" s="1"/>
  <c r="G28" i="3"/>
  <c r="F28" i="3"/>
  <c r="U27" i="3"/>
  <c r="K27" i="3"/>
  <c r="J27" i="3"/>
  <c r="L27" i="3" s="1"/>
  <c r="G27" i="3"/>
  <c r="F27" i="3"/>
  <c r="J26" i="3"/>
  <c r="U26" i="3" s="1"/>
  <c r="G26" i="3"/>
  <c r="F26" i="3"/>
  <c r="U25" i="3"/>
  <c r="J25" i="3"/>
  <c r="L25" i="3" s="1"/>
  <c r="G25" i="3"/>
  <c r="F25" i="3"/>
  <c r="U24" i="3"/>
  <c r="J24" i="3"/>
  <c r="L24" i="3" s="1"/>
  <c r="G24" i="3"/>
  <c r="F24" i="3"/>
  <c r="J23" i="3"/>
  <c r="L23" i="3" s="1"/>
  <c r="G23" i="3"/>
  <c r="F23" i="3"/>
  <c r="L22" i="3"/>
  <c r="J22" i="3"/>
  <c r="U22" i="3" s="1"/>
  <c r="G22" i="3"/>
  <c r="F22" i="3"/>
  <c r="U21" i="3"/>
  <c r="L21" i="3"/>
  <c r="J21" i="3"/>
  <c r="G21" i="3"/>
  <c r="F21" i="3"/>
  <c r="J20" i="3"/>
  <c r="U20" i="3" s="1"/>
  <c r="G20" i="3"/>
  <c r="F20" i="3"/>
  <c r="J19" i="3"/>
  <c r="U19" i="3" s="1"/>
  <c r="G19" i="3"/>
  <c r="F19" i="3"/>
  <c r="J18" i="3"/>
  <c r="U18" i="3" s="1"/>
  <c r="G18" i="3"/>
  <c r="F18" i="3"/>
  <c r="U17" i="3"/>
  <c r="J17" i="3"/>
  <c r="L17" i="3" s="1"/>
  <c r="G17" i="3"/>
  <c r="F17" i="3"/>
  <c r="U16" i="3"/>
  <c r="J16" i="3"/>
  <c r="L16" i="3" s="1"/>
  <c r="G16" i="3"/>
  <c r="F16" i="3"/>
  <c r="J15" i="3"/>
  <c r="L15" i="3" s="1"/>
  <c r="G15" i="3"/>
  <c r="F15" i="3"/>
  <c r="L14" i="3"/>
  <c r="J14" i="3"/>
  <c r="U14" i="3" s="1"/>
  <c r="G14" i="3"/>
  <c r="F14" i="3"/>
  <c r="U13" i="3"/>
  <c r="L13" i="3"/>
  <c r="J13" i="3"/>
  <c r="G13" i="3"/>
  <c r="F13" i="3"/>
  <c r="J12" i="3"/>
  <c r="U12" i="3" s="1"/>
  <c r="G12" i="3"/>
  <c r="F12" i="3"/>
  <c r="J11" i="3"/>
  <c r="U11" i="3" s="1"/>
  <c r="G11" i="3"/>
  <c r="F11" i="3"/>
  <c r="J10" i="3"/>
  <c r="U10" i="3" s="1"/>
  <c r="G10" i="3"/>
  <c r="F10" i="3"/>
  <c r="U9" i="3"/>
  <c r="J9" i="3"/>
  <c r="L9" i="3" s="1"/>
  <c r="G9" i="3"/>
  <c r="F9" i="3"/>
  <c r="U8" i="3"/>
  <c r="K8" i="3"/>
  <c r="J8" i="3"/>
  <c r="L8" i="3" s="1"/>
  <c r="G8" i="3"/>
  <c r="F8" i="3"/>
  <c r="J7" i="3"/>
  <c r="U7" i="3" s="1"/>
  <c r="G7" i="3"/>
  <c r="F7" i="3"/>
  <c r="U6" i="3"/>
  <c r="J6" i="3"/>
  <c r="L6" i="3" s="1"/>
  <c r="G6" i="3"/>
  <c r="F6" i="3"/>
  <c r="U5" i="3"/>
  <c r="K5" i="3"/>
  <c r="J5" i="3"/>
  <c r="L5" i="3" s="1"/>
  <c r="G5" i="3"/>
  <c r="F5" i="3"/>
  <c r="J4" i="3"/>
  <c r="L4" i="3" s="1"/>
  <c r="G4" i="3"/>
  <c r="F4" i="3"/>
  <c r="K3" i="3"/>
  <c r="J3" i="3"/>
  <c r="U3" i="3" s="1"/>
  <c r="G3" i="3"/>
  <c r="F3" i="3"/>
  <c r="K2" i="3"/>
  <c r="J2" i="3"/>
  <c r="U2" i="3" s="1"/>
  <c r="G2" i="3"/>
  <c r="F2" i="3"/>
  <c r="N224" i="2" l="1"/>
  <c r="W601" i="2"/>
  <c r="X601" i="2" s="1"/>
  <c r="N539" i="2"/>
  <c r="N177" i="2"/>
  <c r="W172" i="2"/>
  <c r="W163" i="2"/>
  <c r="W429" i="2"/>
  <c r="X429" i="2" s="1"/>
  <c r="Y429" i="2" s="1"/>
  <c r="W164" i="2"/>
  <c r="W587" i="2"/>
  <c r="X587" i="2" s="1"/>
  <c r="N615" i="2"/>
  <c r="N201" i="2"/>
  <c r="W575" i="2"/>
  <c r="X575" i="2" s="1"/>
  <c r="W548" i="2"/>
  <c r="X548" i="2" s="1"/>
  <c r="N179" i="2"/>
  <c r="W591" i="2"/>
  <c r="X591" i="2" s="1"/>
  <c r="W418" i="2"/>
  <c r="Y418" i="2" s="1"/>
  <c r="W516" i="2"/>
  <c r="X516" i="2" s="1"/>
  <c r="Y516" i="2" s="1"/>
  <c r="W22" i="2"/>
  <c r="Y22" i="2" s="1"/>
  <c r="W600" i="2"/>
  <c r="X600" i="2" s="1"/>
  <c r="N569" i="2"/>
  <c r="W618" i="2"/>
  <c r="X618" i="2" s="1"/>
  <c r="Y618" i="2" s="1"/>
  <c r="N161" i="2"/>
  <c r="N621" i="2"/>
  <c r="W181" i="2"/>
  <c r="N46" i="2"/>
  <c r="N33" i="2"/>
  <c r="N483" i="2"/>
  <c r="W566" i="2"/>
  <c r="X566" i="2" s="1"/>
  <c r="N140" i="2"/>
  <c r="N523" i="2"/>
  <c r="N331" i="2"/>
  <c r="W592" i="2"/>
  <c r="X592" i="2" s="1"/>
  <c r="W581" i="2"/>
  <c r="X581" i="2" s="1"/>
  <c r="W401" i="2"/>
  <c r="X401" i="2" s="1"/>
  <c r="W173" i="2"/>
  <c r="N409" i="2"/>
  <c r="N444" i="2"/>
  <c r="N381" i="2"/>
  <c r="W593" i="2"/>
  <c r="X593" i="2" s="1"/>
  <c r="W584" i="2"/>
  <c r="X584" i="2" s="1"/>
  <c r="W476" i="2"/>
  <c r="X476" i="2" s="1"/>
  <c r="N465" i="2"/>
  <c r="N383" i="2"/>
  <c r="N532" i="2"/>
  <c r="W559" i="2"/>
  <c r="X559" i="2" s="1"/>
  <c r="N443" i="2"/>
  <c r="W617" i="2"/>
  <c r="X617" i="2" s="1"/>
  <c r="W610" i="2"/>
  <c r="X610" i="2" s="1"/>
  <c r="Y610" i="2" s="1"/>
  <c r="N547" i="2"/>
  <c r="N515" i="2"/>
  <c r="W200" i="2"/>
  <c r="W55" i="2"/>
  <c r="Y55" i="2" s="1"/>
  <c r="N30" i="2"/>
  <c r="W15" i="2"/>
  <c r="Y15" i="2" s="1"/>
  <c r="W13" i="2"/>
  <c r="Y13" i="2" s="1"/>
  <c r="N11" i="2"/>
  <c r="N9" i="2"/>
  <c r="N597" i="2"/>
  <c r="W363" i="2"/>
  <c r="Y363" i="2" s="1"/>
  <c r="W389" i="2"/>
  <c r="X389" i="2" s="1"/>
  <c r="Y389" i="2" s="1"/>
  <c r="W442" i="2"/>
  <c r="Y442" i="2" s="1"/>
  <c r="W448" i="2"/>
  <c r="Y448" i="2" s="1"/>
  <c r="W445" i="2"/>
  <c r="Y445" i="2" s="1"/>
  <c r="N213" i="2"/>
  <c r="W42" i="2"/>
  <c r="Y42" i="2" s="1"/>
  <c r="W595" i="2"/>
  <c r="X595" i="2" s="1"/>
  <c r="N583" i="2"/>
  <c r="N428" i="2"/>
  <c r="W456" i="2"/>
  <c r="Y456" i="2" s="1"/>
  <c r="N460" i="2"/>
  <c r="Y217" i="2"/>
  <c r="W623" i="2"/>
  <c r="X623" i="2" s="1"/>
  <c r="Y623" i="2" s="1"/>
  <c r="N534" i="2"/>
  <c r="N180" i="2"/>
  <c r="W176" i="2"/>
  <c r="N267" i="2"/>
  <c r="N407" i="2"/>
  <c r="N152" i="2"/>
  <c r="N433" i="2"/>
  <c r="N382" i="2"/>
  <c r="N380" i="2"/>
  <c r="W474" i="2"/>
  <c r="Y474" i="2" s="1"/>
  <c r="N369" i="2"/>
  <c r="N613" i="2"/>
  <c r="W555" i="2"/>
  <c r="X555" i="2" s="1"/>
  <c r="Y555" i="2" s="1"/>
  <c r="W540" i="2"/>
  <c r="X540" i="2" s="1"/>
  <c r="N538" i="2"/>
  <c r="W209" i="2"/>
  <c r="N171" i="2"/>
  <c r="N589" i="2"/>
  <c r="W427" i="2"/>
  <c r="X427" i="2" s="1"/>
  <c r="Y427" i="2" s="1"/>
  <c r="N392" i="2"/>
  <c r="N384" i="2"/>
  <c r="N393" i="2"/>
  <c r="Z224" i="2"/>
  <c r="W625" i="2"/>
  <c r="X625" i="2" s="1"/>
  <c r="Y625" i="2" s="1"/>
  <c r="W608" i="2"/>
  <c r="W527" i="2"/>
  <c r="X527" i="2" s="1"/>
  <c r="Y527" i="2" s="1"/>
  <c r="N519" i="2"/>
  <c r="N26" i="2"/>
  <c r="N16" i="2"/>
  <c r="W604" i="2"/>
  <c r="X604" i="2" s="1"/>
  <c r="N344" i="2"/>
  <c r="W464" i="2"/>
  <c r="X464" i="2" s="1"/>
  <c r="N466" i="2"/>
  <c r="W481" i="2"/>
  <c r="X481" i="2" s="1"/>
  <c r="Y481" i="2" s="1"/>
  <c r="N451" i="2"/>
  <c r="W430" i="2"/>
  <c r="W550" i="2"/>
  <c r="X550" i="2" s="1"/>
  <c r="W405" i="2"/>
  <c r="W605" i="2"/>
  <c r="X605" i="2" s="1"/>
  <c r="W599" i="2"/>
  <c r="X599" i="2" s="1"/>
  <c r="W596" i="2"/>
  <c r="X596" i="2" s="1"/>
  <c r="W574" i="2"/>
  <c r="X574" i="2" s="1"/>
  <c r="W564" i="2"/>
  <c r="X564" i="2" s="1"/>
  <c r="Y564" i="2" s="1"/>
  <c r="W421" i="2"/>
  <c r="W475" i="2"/>
  <c r="X475" i="2" s="1"/>
  <c r="Y475" i="2" s="1"/>
  <c r="W65" i="2"/>
  <c r="Y65" i="2" s="1"/>
  <c r="N373" i="2"/>
  <c r="W377" i="2"/>
  <c r="Y377" i="2" s="1"/>
  <c r="N367" i="2"/>
  <c r="W462" i="2"/>
  <c r="X462" i="2" s="1"/>
  <c r="N221" i="2"/>
  <c r="W59" i="2"/>
  <c r="Y59" i="2" s="1"/>
  <c r="Y424" i="2"/>
  <c r="W412" i="2"/>
  <c r="Y412" i="2" s="1"/>
  <c r="W410" i="2"/>
  <c r="Y410" i="2" s="1"/>
  <c r="W478" i="2"/>
  <c r="Y478" i="2" s="1"/>
  <c r="N414" i="2"/>
  <c r="N482" i="2"/>
  <c r="W431" i="2"/>
  <c r="W609" i="2"/>
  <c r="W525" i="2"/>
  <c r="N513" i="2"/>
  <c r="W212" i="2"/>
  <c r="N210" i="2"/>
  <c r="N54" i="2"/>
  <c r="W49" i="2"/>
  <c r="Y49" i="2" s="1"/>
  <c r="W27" i="2"/>
  <c r="Y27" i="2" s="1"/>
  <c r="W17" i="2"/>
  <c r="Y17" i="2" s="1"/>
  <c r="W585" i="2"/>
  <c r="X585" i="2" s="1"/>
  <c r="N577" i="2"/>
  <c r="W570" i="2"/>
  <c r="X570" i="2" s="1"/>
  <c r="Y570" i="2" s="1"/>
  <c r="W567" i="2"/>
  <c r="W562" i="2"/>
  <c r="X562" i="2" s="1"/>
  <c r="W224" i="2"/>
  <c r="Z474" i="2"/>
  <c r="Y443" i="2"/>
  <c r="N554" i="2"/>
  <c r="W543" i="2"/>
  <c r="X543" i="2" s="1"/>
  <c r="Y543" i="2" s="1"/>
  <c r="W541" i="2"/>
  <c r="Y518" i="2"/>
  <c r="W189" i="2"/>
  <c r="W159" i="2"/>
  <c r="N25" i="2"/>
  <c r="W23" i="2"/>
  <c r="Y23" i="2" s="1"/>
  <c r="N19" i="2"/>
  <c r="W588" i="2"/>
  <c r="X588" i="2" s="1"/>
  <c r="W560" i="2"/>
  <c r="X560" i="2" s="1"/>
  <c r="Y560" i="2" s="1"/>
  <c r="N479" i="2"/>
  <c r="N455" i="2"/>
  <c r="N417" i="2"/>
  <c r="W438" i="2"/>
  <c r="X438" i="2" s="1"/>
  <c r="Y438" i="2" s="1"/>
  <c r="N436" i="2"/>
  <c r="W439" i="2"/>
  <c r="X439" i="2" s="1"/>
  <c r="Y439" i="2" s="1"/>
  <c r="N425" i="2"/>
  <c r="W170" i="2"/>
  <c r="W459" i="2"/>
  <c r="X459" i="2" s="1"/>
  <c r="Y459" i="2" s="1"/>
  <c r="W365" i="2"/>
  <c r="Y365" i="2" s="1"/>
  <c r="W104" i="2"/>
  <c r="W34" i="2"/>
  <c r="Y34" i="2" s="1"/>
  <c r="W603" i="2"/>
  <c r="X603" i="2" s="1"/>
  <c r="W426" i="2"/>
  <c r="X426" i="2" s="1"/>
  <c r="Y426" i="2" s="1"/>
  <c r="W395" i="2"/>
  <c r="Y395" i="2" s="1"/>
  <c r="W616" i="2"/>
  <c r="W614" i="2"/>
  <c r="X614" i="2" s="1"/>
  <c r="Y614" i="2" s="1"/>
  <c r="W551" i="2"/>
  <c r="X551" i="2" s="1"/>
  <c r="Y551" i="2" s="1"/>
  <c r="N530" i="2"/>
  <c r="W526" i="2"/>
  <c r="N522" i="2"/>
  <c r="N518" i="2"/>
  <c r="W514" i="2"/>
  <c r="N28" i="2"/>
  <c r="W578" i="2"/>
  <c r="X578" i="2" s="1"/>
  <c r="W556" i="2"/>
  <c r="X556" i="2" s="1"/>
  <c r="W330" i="2"/>
  <c r="X330" i="2" s="1"/>
  <c r="W340" i="2"/>
  <c r="N422" i="2"/>
  <c r="W411" i="2"/>
  <c r="Y411" i="2" s="1"/>
  <c r="N415" i="2"/>
  <c r="X615" i="2"/>
  <c r="Y615" i="2" s="1"/>
  <c r="X519" i="2"/>
  <c r="Y519" i="2" s="1"/>
  <c r="X392" i="2"/>
  <c r="Y392" i="2" s="1"/>
  <c r="N61" i="2"/>
  <c r="N629" i="2"/>
  <c r="W624" i="2"/>
  <c r="W533" i="2"/>
  <c r="W147" i="2"/>
  <c r="W35" i="2"/>
  <c r="Y35" i="2" s="1"/>
  <c r="N20" i="2"/>
  <c r="W447" i="2"/>
  <c r="X447" i="2" s="1"/>
  <c r="Y447" i="2" s="1"/>
  <c r="N452" i="2"/>
  <c r="W461" i="2"/>
  <c r="X461" i="2" s="1"/>
  <c r="Y461" i="2" s="1"/>
  <c r="N424" i="2"/>
  <c r="N446" i="2"/>
  <c r="W484" i="2"/>
  <c r="Y484" i="2" s="1"/>
  <c r="Y444" i="2"/>
  <c r="W626" i="2"/>
  <c r="X626" i="2" s="1"/>
  <c r="Y626" i="2" s="1"/>
  <c r="W622" i="2"/>
  <c r="X622" i="2" s="1"/>
  <c r="Y622" i="2" s="1"/>
  <c r="W531" i="2"/>
  <c r="X531" i="2" s="1"/>
  <c r="Y531" i="2" s="1"/>
  <c r="N199" i="2"/>
  <c r="W160" i="2"/>
  <c r="W53" i="2"/>
  <c r="Y53" i="2" s="1"/>
  <c r="W51" i="2"/>
  <c r="Y51" i="2" s="1"/>
  <c r="W47" i="2"/>
  <c r="Y47" i="2" s="1"/>
  <c r="W45" i="2"/>
  <c r="Y45" i="2" s="1"/>
  <c r="W43" i="2"/>
  <c r="Y43" i="2" s="1"/>
  <c r="W38" i="2"/>
  <c r="Y38" i="2" s="1"/>
  <c r="N36" i="2"/>
  <c r="W31" i="2"/>
  <c r="Y31" i="2" s="1"/>
  <c r="W573" i="2"/>
  <c r="X573" i="2" s="1"/>
  <c r="W512" i="2"/>
  <c r="X512" i="2" s="1"/>
  <c r="W385" i="2"/>
  <c r="W329" i="2"/>
  <c r="X329" i="2" s="1"/>
  <c r="N487" i="2"/>
  <c r="W435" i="2"/>
  <c r="X435" i="2" s="1"/>
  <c r="W434" i="2"/>
  <c r="W220" i="2"/>
  <c r="W375" i="2"/>
  <c r="Y375" i="2" s="1"/>
  <c r="Y433" i="2"/>
  <c r="W607" i="2"/>
  <c r="N546" i="2"/>
  <c r="W542" i="2"/>
  <c r="W535" i="2"/>
  <c r="X535" i="2" s="1"/>
  <c r="Y535" i="2" s="1"/>
  <c r="W524" i="2"/>
  <c r="W517" i="2"/>
  <c r="X517" i="2" s="1"/>
  <c r="Y517" i="2" s="1"/>
  <c r="W402" i="2"/>
  <c r="W156" i="2"/>
  <c r="W39" i="2"/>
  <c r="Y39" i="2" s="1"/>
  <c r="W606" i="2"/>
  <c r="X606" i="2" s="1"/>
  <c r="W602" i="2"/>
  <c r="X602" i="2" s="1"/>
  <c r="W598" i="2"/>
  <c r="X598" i="2" s="1"/>
  <c r="W594" i="2"/>
  <c r="X594" i="2" s="1"/>
  <c r="W590" i="2"/>
  <c r="X590" i="2" s="1"/>
  <c r="W586" i="2"/>
  <c r="X586" i="2" s="1"/>
  <c r="W582" i="2"/>
  <c r="X582" i="2" s="1"/>
  <c r="W458" i="2"/>
  <c r="N390" i="2"/>
  <c r="N413" i="2"/>
  <c r="W394" i="2"/>
  <c r="Y394" i="2" s="1"/>
  <c r="W391" i="2"/>
  <c r="W549" i="2"/>
  <c r="X532" i="2"/>
  <c r="Y532" i="2" s="1"/>
  <c r="W203" i="2"/>
  <c r="N174" i="2"/>
  <c r="N158" i="2"/>
  <c r="N12" i="2"/>
  <c r="W563" i="2"/>
  <c r="X563" i="2" s="1"/>
  <c r="W558" i="2"/>
  <c r="X558" i="2" s="1"/>
  <c r="W473" i="2"/>
  <c r="Y473" i="2" s="1"/>
  <c r="W463" i="2"/>
  <c r="X463" i="2" s="1"/>
  <c r="W440" i="2"/>
  <c r="X440" i="2" s="1"/>
  <c r="Y440" i="2" s="1"/>
  <c r="W471" i="2"/>
  <c r="X471" i="2" s="1"/>
  <c r="W432" i="2"/>
  <c r="X432" i="2" s="1"/>
  <c r="N357" i="2"/>
  <c r="X460" i="2"/>
  <c r="Y460" i="2" s="1"/>
  <c r="X554" i="2"/>
  <c r="Y554" i="2" s="1"/>
  <c r="X522" i="2"/>
  <c r="Y522" i="2" s="1"/>
  <c r="X613" i="2"/>
  <c r="Y613" i="2" s="1"/>
  <c r="X545" i="2"/>
  <c r="Y545" i="2" s="1"/>
  <c r="X621" i="2"/>
  <c r="Y621" i="2" s="1"/>
  <c r="X530" i="2"/>
  <c r="Y530" i="2" s="1"/>
  <c r="X629" i="2"/>
  <c r="Y629" i="2" s="1"/>
  <c r="X553" i="2"/>
  <c r="Y553" i="2" s="1"/>
  <c r="X521" i="2"/>
  <c r="Y521" i="2" s="1"/>
  <c r="X612" i="2"/>
  <c r="Y612" i="2" s="1"/>
  <c r="X538" i="2"/>
  <c r="Y538" i="2" s="1"/>
  <c r="X620" i="2"/>
  <c r="Y620" i="2" s="1"/>
  <c r="X529" i="2"/>
  <c r="Y529" i="2" s="1"/>
  <c r="X537" i="2"/>
  <c r="Y537" i="2" s="1"/>
  <c r="X628" i="2"/>
  <c r="Y628" i="2" s="1"/>
  <c r="X546" i="2"/>
  <c r="Y546" i="2" s="1"/>
  <c r="N95" i="2"/>
  <c r="N388" i="2"/>
  <c r="N628" i="2"/>
  <c r="N620" i="2"/>
  <c r="N612" i="2"/>
  <c r="N553" i="2"/>
  <c r="X547" i="2"/>
  <c r="Y547" i="2" s="1"/>
  <c r="N545" i="2"/>
  <c r="X539" i="2"/>
  <c r="Y539" i="2" s="1"/>
  <c r="N537" i="2"/>
  <c r="N529" i="2"/>
  <c r="X523" i="2"/>
  <c r="Y523" i="2" s="1"/>
  <c r="N521" i="2"/>
  <c r="Y404" i="2"/>
  <c r="W400" i="2"/>
  <c r="X331" i="2"/>
  <c r="Y331" i="2" s="1"/>
  <c r="W214" i="2"/>
  <c r="N206" i="2"/>
  <c r="W206" i="2"/>
  <c r="X569" i="2"/>
  <c r="Y569" i="2" s="1"/>
  <c r="N372" i="2"/>
  <c r="W372" i="2"/>
  <c r="Y372" i="2" s="1"/>
  <c r="N404" i="2"/>
  <c r="W216" i="2"/>
  <c r="N178" i="2"/>
  <c r="N162" i="2"/>
  <c r="W162" i="2"/>
  <c r="N40" i="2"/>
  <c r="W40" i="2"/>
  <c r="Y40" i="2" s="1"/>
  <c r="N37" i="2"/>
  <c r="W37" i="2"/>
  <c r="Y37" i="2" s="1"/>
  <c r="N29" i="2"/>
  <c r="W29" i="2"/>
  <c r="Y29" i="2" s="1"/>
  <c r="N21" i="2"/>
  <c r="W21" i="2"/>
  <c r="Y21" i="2" s="1"/>
  <c r="N362" i="2"/>
  <c r="W362" i="2"/>
  <c r="N58" i="2"/>
  <c r="W58" i="2"/>
  <c r="Y58" i="2" s="1"/>
  <c r="N576" i="2"/>
  <c r="W576" i="2"/>
  <c r="N328" i="2"/>
  <c r="W328" i="2"/>
  <c r="X405" i="2"/>
  <c r="Y405" i="2" s="1"/>
  <c r="N187" i="2"/>
  <c r="W187" i="2"/>
  <c r="N56" i="2"/>
  <c r="W56" i="2"/>
  <c r="Y56" i="2" s="1"/>
  <c r="N396" i="2"/>
  <c r="W396" i="2"/>
  <c r="Y396" i="2" s="1"/>
  <c r="W398" i="2"/>
  <c r="W207" i="2"/>
  <c r="N165" i="2"/>
  <c r="N145" i="2"/>
  <c r="W145" i="2"/>
  <c r="N52" i="2"/>
  <c r="W52" i="2"/>
  <c r="Y52" i="2" s="1"/>
  <c r="N50" i="2"/>
  <c r="N41" i="2"/>
  <c r="N568" i="2"/>
  <c r="W568" i="2"/>
  <c r="N468" i="2"/>
  <c r="W468" i="2"/>
  <c r="Y515" i="2"/>
  <c r="Y399" i="2"/>
  <c r="N215" i="2"/>
  <c r="W215" i="2"/>
  <c r="N48" i="2"/>
  <c r="W48" i="2"/>
  <c r="Y48" i="2" s="1"/>
  <c r="X373" i="2"/>
  <c r="Y373" i="2" s="1"/>
  <c r="N408" i="2"/>
  <c r="W408" i="2"/>
  <c r="W480" i="2"/>
  <c r="W627" i="2"/>
  <c r="W619" i="2"/>
  <c r="W611" i="2"/>
  <c r="W552" i="2"/>
  <c r="W544" i="2"/>
  <c r="W536" i="2"/>
  <c r="W528" i="2"/>
  <c r="W520" i="2"/>
  <c r="N198" i="2"/>
  <c r="W184" i="2"/>
  <c r="N175" i="2"/>
  <c r="W175" i="2"/>
  <c r="N44" i="2"/>
  <c r="W44" i="2"/>
  <c r="Y44" i="2" s="1"/>
  <c r="X577" i="2"/>
  <c r="Y577" i="2" s="1"/>
  <c r="X487" i="2"/>
  <c r="Y487" i="2" s="1"/>
  <c r="W423" i="2"/>
  <c r="N403" i="2"/>
  <c r="W403" i="2"/>
  <c r="N399" i="2"/>
  <c r="N211" i="2"/>
  <c r="W188" i="2"/>
  <c r="N157" i="2"/>
  <c r="N138" i="2"/>
  <c r="W138" i="2"/>
  <c r="N67" i="2"/>
  <c r="Y67" i="2" s="1"/>
  <c r="N387" i="2"/>
  <c r="W387" i="2"/>
  <c r="N347" i="2"/>
  <c r="W347" i="2"/>
  <c r="Y409" i="2"/>
  <c r="N453" i="2"/>
  <c r="W453" i="2"/>
  <c r="Y453" i="2" s="1"/>
  <c r="N406" i="2"/>
  <c r="W406" i="2"/>
  <c r="N108" i="2"/>
  <c r="Y108" i="2"/>
  <c r="N477" i="2"/>
  <c r="W477" i="2"/>
  <c r="Y477" i="2" s="1"/>
  <c r="N358" i="2"/>
  <c r="W358" i="2"/>
  <c r="N346" i="2"/>
  <c r="W346" i="2"/>
  <c r="W32" i="2"/>
  <c r="Y32" i="2" s="1"/>
  <c r="W24" i="2"/>
  <c r="Y24" i="2" s="1"/>
  <c r="W18" i="2"/>
  <c r="Y18" i="2" s="1"/>
  <c r="W14" i="2"/>
  <c r="Y14" i="2" s="1"/>
  <c r="W10" i="2"/>
  <c r="Y10" i="2" s="1"/>
  <c r="Y597" i="2"/>
  <c r="Y589" i="2"/>
  <c r="Y583" i="2"/>
  <c r="W579" i="2"/>
  <c r="W571" i="2"/>
  <c r="N397" i="2"/>
  <c r="W397" i="2"/>
  <c r="N348" i="2"/>
  <c r="W348" i="2"/>
  <c r="L274" i="2"/>
  <c r="W274" i="2" s="1"/>
  <c r="W449" i="2"/>
  <c r="Y449" i="2" s="1"/>
  <c r="N222" i="2"/>
  <c r="W222" i="2"/>
  <c r="Z202" i="2"/>
  <c r="AA202" i="2" s="1"/>
  <c r="L202" i="2"/>
  <c r="W202" i="2" s="1"/>
  <c r="Y202" i="2" s="1"/>
  <c r="W580" i="2"/>
  <c r="W572" i="2"/>
  <c r="W565" i="2"/>
  <c r="W561" i="2"/>
  <c r="W557" i="2"/>
  <c r="N360" i="2"/>
  <c r="W360" i="2"/>
  <c r="W364" i="2"/>
  <c r="Y364" i="2" s="1"/>
  <c r="N457" i="2"/>
  <c r="W457" i="2"/>
  <c r="Y457" i="2" s="1"/>
  <c r="W386" i="2"/>
  <c r="Y386" i="2" s="1"/>
  <c r="W437" i="2"/>
  <c r="W469" i="2"/>
  <c r="Y451" i="2"/>
  <c r="N60" i="2"/>
  <c r="W60" i="2"/>
  <c r="Y60" i="2" s="1"/>
  <c r="X446" i="2"/>
  <c r="Y446" i="2" s="1"/>
  <c r="N379" i="2"/>
  <c r="W379" i="2"/>
  <c r="W472" i="2"/>
  <c r="N441" i="2"/>
  <c r="W441" i="2"/>
  <c r="W376" i="2"/>
  <c r="Y376" i="2" s="1"/>
  <c r="W467" i="2"/>
  <c r="N57" i="2"/>
  <c r="W57" i="2"/>
  <c r="Y57" i="2" s="1"/>
  <c r="W419" i="2"/>
  <c r="X482" i="2"/>
  <c r="Y482" i="2" s="1"/>
  <c r="N511" i="2"/>
  <c r="W511" i="2"/>
  <c r="N356" i="2"/>
  <c r="W356" i="2"/>
  <c r="N378" i="2"/>
  <c r="W378" i="2"/>
  <c r="Y378" i="2" s="1"/>
  <c r="N361" i="2"/>
  <c r="W361" i="2"/>
  <c r="Y390" i="2"/>
  <c r="N368" i="2"/>
  <c r="W368" i="2"/>
  <c r="Y455" i="2"/>
  <c r="X452" i="2"/>
  <c r="Y452" i="2" s="1"/>
  <c r="X466" i="2"/>
  <c r="Y466" i="2" s="1"/>
  <c r="Y465" i="2"/>
  <c r="W470" i="2"/>
  <c r="Y414" i="2"/>
  <c r="L454" i="2"/>
  <c r="W454" i="2" s="1"/>
  <c r="Y107" i="2"/>
  <c r="N474" i="2"/>
  <c r="W416" i="2"/>
  <c r="W485" i="2"/>
  <c r="W359" i="2"/>
  <c r="W450" i="2"/>
  <c r="Y422" i="2"/>
  <c r="W420" i="2"/>
  <c r="Y436" i="2"/>
  <c r="L72" i="3"/>
  <c r="L80" i="3"/>
  <c r="L84" i="3"/>
  <c r="U85" i="3"/>
  <c r="U89" i="3"/>
  <c r="L93" i="3"/>
  <c r="L97" i="3"/>
  <c r="L101" i="3"/>
  <c r="L12" i="3"/>
  <c r="U15" i="3"/>
  <c r="L20" i="3"/>
  <c r="U23" i="3"/>
  <c r="L31" i="3"/>
  <c r="U34" i="3"/>
  <c r="L39" i="3"/>
  <c r="L42" i="3"/>
  <c r="V42" i="3" s="1"/>
  <c r="U46" i="3"/>
  <c r="U51" i="3"/>
  <c r="L58" i="3"/>
  <c r="U61" i="3"/>
  <c r="L66" i="3"/>
  <c r="L3" i="3"/>
  <c r="L50" i="3"/>
  <c r="L55" i="3"/>
  <c r="L63" i="3"/>
  <c r="L69" i="3"/>
  <c r="L76" i="3"/>
  <c r="L88" i="3"/>
  <c r="L92" i="3"/>
  <c r="L79" i="3"/>
  <c r="L83" i="3"/>
  <c r="L96" i="3"/>
  <c r="L100" i="3"/>
  <c r="L104" i="3"/>
  <c r="L7" i="3"/>
  <c r="L10" i="3"/>
  <c r="L26" i="3"/>
  <c r="L43" i="3"/>
  <c r="V43" i="3" s="1"/>
  <c r="L64" i="3"/>
  <c r="L67" i="3"/>
  <c r="L70" i="3"/>
  <c r="L98" i="3"/>
  <c r="L102" i="3"/>
  <c r="U4" i="3"/>
  <c r="U40" i="3"/>
  <c r="U56" i="3"/>
  <c r="L2" i="3"/>
  <c r="L11" i="3"/>
  <c r="L19" i="3"/>
  <c r="L54" i="3"/>
  <c r="L57" i="3"/>
  <c r="L65" i="3"/>
  <c r="L68" i="3"/>
  <c r="L71" i="3"/>
  <c r="L75" i="3"/>
  <c r="L18" i="3"/>
  <c r="L29" i="3"/>
  <c r="L37" i="3"/>
  <c r="L47" i="3"/>
  <c r="L52" i="3"/>
  <c r="L73" i="3"/>
  <c r="L77" i="3"/>
  <c r="L81" i="3"/>
  <c r="L94" i="3"/>
  <c r="L30" i="3"/>
  <c r="L38" i="3"/>
  <c r="L41" i="3"/>
  <c r="Y540" i="2" l="1"/>
  <c r="Y600" i="2"/>
  <c r="Y601" i="2"/>
  <c r="Y575" i="2"/>
  <c r="Y602" i="2"/>
  <c r="Y591" i="2"/>
  <c r="Y596" i="2"/>
  <c r="Y587" i="2"/>
  <c r="Y593" i="2"/>
  <c r="Y401" i="2"/>
  <c r="Y548" i="2"/>
  <c r="Y476" i="2"/>
  <c r="Y462" i="2"/>
  <c r="Y592" i="2"/>
  <c r="Y578" i="2"/>
  <c r="Y617" i="2"/>
  <c r="Y566" i="2"/>
  <c r="Y584" i="2"/>
  <c r="Y599" i="2"/>
  <c r="Y559" i="2"/>
  <c r="Y562" i="2"/>
  <c r="Y581" i="2"/>
  <c r="Y464" i="2"/>
  <c r="Y594" i="2"/>
  <c r="Y606" i="2"/>
  <c r="Y329" i="2"/>
  <c r="Y595" i="2"/>
  <c r="Y463" i="2"/>
  <c r="Y585" i="2"/>
  <c r="X541" i="2"/>
  <c r="Y541" i="2" s="1"/>
  <c r="Y603" i="2"/>
  <c r="Y586" i="2"/>
  <c r="Y512" i="2"/>
  <c r="Y330" i="2"/>
  <c r="X616" i="2"/>
  <c r="Y616" i="2" s="1"/>
  <c r="X608" i="2"/>
  <c r="Y608" i="2" s="1"/>
  <c r="X526" i="2"/>
  <c r="Y526" i="2" s="1"/>
  <c r="X525" i="2"/>
  <c r="Y525" i="2" s="1"/>
  <c r="Y558" i="2"/>
  <c r="Y604" i="2"/>
  <c r="X609" i="2"/>
  <c r="Y609" i="2" s="1"/>
  <c r="X421" i="2"/>
  <c r="Y421" i="2" s="1"/>
  <c r="X430" i="2"/>
  <c r="Y430" i="2" s="1"/>
  <c r="Y605" i="2"/>
  <c r="X431" i="2"/>
  <c r="Y431" i="2" s="1"/>
  <c r="Y588" i="2"/>
  <c r="Y574" i="2"/>
  <c r="Y556" i="2"/>
  <c r="Y582" i="2"/>
  <c r="Y550" i="2"/>
  <c r="X514" i="2"/>
  <c r="Y514" i="2" s="1"/>
  <c r="X170" i="2"/>
  <c r="Y170" i="2" s="1"/>
  <c r="X567" i="2"/>
  <c r="Y567" i="2" s="1"/>
  <c r="X434" i="2"/>
  <c r="Y434" i="2" s="1"/>
  <c r="Y432" i="2"/>
  <c r="X542" i="2"/>
  <c r="Y542" i="2" s="1"/>
  <c r="Y598" i="2"/>
  <c r="X391" i="2"/>
  <c r="Y391" i="2" s="1"/>
  <c r="X524" i="2"/>
  <c r="Y524" i="2" s="1"/>
  <c r="Y563" i="2"/>
  <c r="Y573" i="2"/>
  <c r="Y590" i="2"/>
  <c r="Y471" i="2"/>
  <c r="X458" i="2"/>
  <c r="Y458" i="2" s="1"/>
  <c r="X533" i="2"/>
  <c r="Y533" i="2" s="1"/>
  <c r="Y435" i="2"/>
  <c r="X549" i="2"/>
  <c r="Y549" i="2" s="1"/>
  <c r="X607" i="2"/>
  <c r="Y607" i="2" s="1"/>
  <c r="X624" i="2"/>
  <c r="Y624" i="2" s="1"/>
  <c r="X402" i="2"/>
  <c r="Y402" i="2" s="1"/>
  <c r="X485" i="2"/>
  <c r="Y485" i="2" s="1"/>
  <c r="X441" i="2"/>
  <c r="Y441" i="2" s="1"/>
  <c r="X565" i="2"/>
  <c r="Y565" i="2" s="1"/>
  <c r="X423" i="2"/>
  <c r="Y423" i="2" s="1"/>
  <c r="X544" i="2"/>
  <c r="Y544" i="2" s="1"/>
  <c r="X362" i="2"/>
  <c r="Y362" i="2" s="1"/>
  <c r="X419" i="2"/>
  <c r="Y419" i="2" s="1"/>
  <c r="X572" i="2"/>
  <c r="Y572" i="2" s="1"/>
  <c r="X571" i="2"/>
  <c r="Y571" i="2" s="1"/>
  <c r="X552" i="2"/>
  <c r="Y552" i="2" s="1"/>
  <c r="X468" i="2"/>
  <c r="Y468" i="2" s="1"/>
  <c r="X472" i="2"/>
  <c r="Y472" i="2" s="1"/>
  <c r="X328" i="2"/>
  <c r="Y328" i="2" s="1"/>
  <c r="X356" i="2"/>
  <c r="Y356" i="2" s="1"/>
  <c r="X379" i="2"/>
  <c r="Y379" i="2" s="1"/>
  <c r="X580" i="2"/>
  <c r="Y580" i="2" s="1"/>
  <c r="X347" i="2"/>
  <c r="Y347" i="2" s="1"/>
  <c r="X619" i="2"/>
  <c r="Y619" i="2" s="1"/>
  <c r="X568" i="2"/>
  <c r="Y568" i="2" s="1"/>
  <c r="X420" i="2"/>
  <c r="Y420" i="2" s="1"/>
  <c r="X361" i="2"/>
  <c r="Y361" i="2" s="1"/>
  <c r="X467" i="2"/>
  <c r="Y467" i="2" s="1"/>
  <c r="X360" i="2"/>
  <c r="Y360" i="2" s="1"/>
  <c r="X627" i="2"/>
  <c r="Y627" i="2" s="1"/>
  <c r="X576" i="2"/>
  <c r="Y576" i="2" s="1"/>
  <c r="X400" i="2"/>
  <c r="Y400" i="2" s="1"/>
  <c r="X454" i="2"/>
  <c r="Y454" i="2" s="1"/>
  <c r="X511" i="2"/>
  <c r="Y511" i="2" s="1"/>
  <c r="X348" i="2"/>
  <c r="Y348" i="2" s="1"/>
  <c r="X387" i="2"/>
  <c r="Y387" i="2" s="1"/>
  <c r="X520" i="2"/>
  <c r="Y520" i="2" s="1"/>
  <c r="X480" i="2"/>
  <c r="Y480" i="2" s="1"/>
  <c r="X398" i="2"/>
  <c r="Y398" i="2" s="1"/>
  <c r="X579" i="2"/>
  <c r="Y579" i="2" s="1"/>
  <c r="X611" i="2"/>
  <c r="Y611" i="2" s="1"/>
  <c r="X450" i="2"/>
  <c r="Y450" i="2" s="1"/>
  <c r="N454" i="2"/>
  <c r="X469" i="2"/>
  <c r="Y469" i="2" s="1"/>
  <c r="X557" i="2"/>
  <c r="Y557" i="2" s="1"/>
  <c r="X358" i="2"/>
  <c r="Y358" i="2" s="1"/>
  <c r="X403" i="2"/>
  <c r="Y403" i="2" s="1"/>
  <c r="X528" i="2"/>
  <c r="Y528" i="2" s="1"/>
  <c r="X408" i="2"/>
  <c r="Y408" i="2" s="1"/>
  <c r="X470" i="2"/>
  <c r="Y470" i="2" s="1"/>
  <c r="X437" i="2"/>
  <c r="Y437" i="2" s="1"/>
  <c r="X561" i="2"/>
  <c r="Y561" i="2" s="1"/>
  <c r="X397" i="2"/>
  <c r="Y397" i="2" s="1"/>
  <c r="X536" i="2"/>
  <c r="Y536" i="2" s="1"/>
  <c r="AC128" i="2" l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39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261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20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17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43" i="1"/>
  <c r="T130" i="1"/>
  <c r="T131" i="1"/>
  <c r="T132" i="1"/>
  <c r="T133" i="1"/>
  <c r="T134" i="1"/>
  <c r="T135" i="1"/>
  <c r="T136" i="1"/>
  <c r="T137" i="1"/>
  <c r="T138" i="1"/>
  <c r="T139" i="1"/>
  <c r="T140" i="1"/>
  <c r="T129" i="1"/>
  <c r="T127" i="1"/>
  <c r="L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7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L2" i="1"/>
  <c r="T142" i="1"/>
  <c r="U79" i="1"/>
  <c r="J351" i="1"/>
  <c r="J352" i="1"/>
  <c r="G351" i="1"/>
  <c r="G352" i="1"/>
  <c r="F351" i="1"/>
  <c r="F352" i="1"/>
  <c r="J344" i="1"/>
  <c r="J345" i="1"/>
  <c r="G344" i="1"/>
  <c r="G345" i="1"/>
  <c r="F346" i="1"/>
  <c r="F343" i="1"/>
  <c r="F344" i="1"/>
  <c r="F345" i="1"/>
  <c r="J337" i="1"/>
  <c r="G337" i="1"/>
  <c r="F337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9" i="1"/>
  <c r="F340" i="1"/>
  <c r="F341" i="1"/>
  <c r="F342" i="1"/>
  <c r="F347" i="1"/>
  <c r="F348" i="1"/>
  <c r="F349" i="1"/>
  <c r="F350" i="1"/>
  <c r="F353" i="1"/>
  <c r="F354" i="1"/>
  <c r="F355" i="1"/>
  <c r="F356" i="1"/>
  <c r="F357" i="1"/>
  <c r="F358" i="1"/>
  <c r="F359" i="1"/>
  <c r="F261" i="1"/>
  <c r="J269" i="1"/>
  <c r="J270" i="1"/>
  <c r="G269" i="1"/>
  <c r="G270" i="1"/>
  <c r="J265" i="1"/>
  <c r="G265" i="1"/>
  <c r="J241" i="1" l="1"/>
  <c r="J242" i="1"/>
  <c r="J240" i="1"/>
  <c r="G241" i="1"/>
  <c r="G242" i="1"/>
  <c r="F241" i="1"/>
  <c r="F242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20" i="1"/>
  <c r="G235" i="1"/>
  <c r="G236" i="1"/>
  <c r="G237" i="1"/>
  <c r="G238" i="1"/>
  <c r="G224" i="1"/>
  <c r="G225" i="1"/>
  <c r="G226" i="1"/>
  <c r="J235" i="1"/>
  <c r="J236" i="1"/>
  <c r="J237" i="1"/>
  <c r="J238" i="1"/>
  <c r="J234" i="1"/>
  <c r="J224" i="1"/>
  <c r="J225" i="1"/>
  <c r="J226" i="1"/>
  <c r="J223" i="1"/>
  <c r="G220" i="1" l="1"/>
  <c r="J209" i="1" l="1"/>
  <c r="L209" i="1" s="1"/>
  <c r="J208" i="1"/>
  <c r="L208" i="1" s="1"/>
  <c r="J207" i="1"/>
  <c r="L207" i="1" s="1"/>
  <c r="G208" i="1"/>
  <c r="G209" i="1"/>
  <c r="F208" i="1"/>
  <c r="F209" i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10" i="1"/>
  <c r="G211" i="1"/>
  <c r="G212" i="1"/>
  <c r="G213" i="1"/>
  <c r="G214" i="1"/>
  <c r="G215" i="1"/>
  <c r="G216" i="1"/>
  <c r="G217" i="1"/>
  <c r="G219" i="1"/>
  <c r="G221" i="1"/>
  <c r="G222" i="1"/>
  <c r="G223" i="1"/>
  <c r="G227" i="1"/>
  <c r="G228" i="1"/>
  <c r="G229" i="1"/>
  <c r="G230" i="1"/>
  <c r="G231" i="1"/>
  <c r="G232" i="1"/>
  <c r="G233" i="1"/>
  <c r="G234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1" i="1"/>
  <c r="G262" i="1"/>
  <c r="G263" i="1"/>
  <c r="G264" i="1"/>
  <c r="G266" i="1"/>
  <c r="G267" i="1"/>
  <c r="G268" i="1"/>
  <c r="G271" i="1"/>
  <c r="G272" i="1"/>
  <c r="G273" i="1"/>
  <c r="G274" i="1"/>
  <c r="G275" i="1"/>
  <c r="G276" i="1"/>
  <c r="G277" i="1"/>
  <c r="G278" i="1"/>
  <c r="G279" i="1"/>
  <c r="G280" i="1"/>
  <c r="G281" i="1"/>
  <c r="G332" i="1"/>
  <c r="G333" i="1"/>
  <c r="G334" i="1"/>
  <c r="G335" i="1"/>
  <c r="G336" i="1"/>
  <c r="G339" i="1"/>
  <c r="G340" i="1"/>
  <c r="G341" i="1"/>
  <c r="G342" i="1"/>
  <c r="G343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170" i="1"/>
  <c r="G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1" i="1"/>
  <c r="F212" i="1"/>
  <c r="F213" i="1"/>
  <c r="F214" i="1"/>
  <c r="F215" i="1"/>
  <c r="F216" i="1"/>
  <c r="F217" i="1"/>
  <c r="F173" i="1"/>
  <c r="F166" i="1"/>
  <c r="F167" i="1"/>
  <c r="F168" i="1"/>
  <c r="F169" i="1"/>
  <c r="F170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53" i="1"/>
  <c r="J148" i="1"/>
  <c r="J147" i="1"/>
  <c r="G148" i="1"/>
  <c r="F147" i="1"/>
  <c r="F148" i="1"/>
  <c r="L158" i="1" l="1"/>
  <c r="L147" i="1"/>
  <c r="L153" i="1"/>
  <c r="L165" i="1"/>
  <c r="L157" i="1"/>
  <c r="L163" i="1"/>
  <c r="L148" i="1"/>
  <c r="L156" i="1"/>
  <c r="L155" i="1"/>
  <c r="L154" i="1"/>
  <c r="L164" i="1"/>
  <c r="L162" i="1"/>
  <c r="L161" i="1"/>
  <c r="L160" i="1"/>
  <c r="L15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9" i="1"/>
  <c r="J74" i="1"/>
  <c r="L74" i="1" s="1"/>
  <c r="J73" i="1"/>
  <c r="G73" i="1"/>
  <c r="F74" i="1"/>
  <c r="F73" i="1"/>
  <c r="J66" i="1" l="1"/>
  <c r="L66" i="1" s="1"/>
  <c r="J65" i="1"/>
  <c r="L65" i="1" s="1"/>
  <c r="G65" i="1"/>
  <c r="G66" i="1"/>
  <c r="F66" i="1"/>
  <c r="F65" i="1"/>
  <c r="J59" i="1"/>
  <c r="L59" i="1" s="1"/>
  <c r="J58" i="1"/>
  <c r="G59" i="1"/>
  <c r="F59" i="1"/>
  <c r="F58" i="1"/>
  <c r="J8" i="1" l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J32" i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" i="1"/>
  <c r="L41" i="1" l="1"/>
  <c r="L22" i="1"/>
  <c r="L49" i="1"/>
  <c r="L21" i="1"/>
  <c r="L8" i="1"/>
  <c r="L33" i="1"/>
  <c r="L20" i="1"/>
  <c r="L45" i="1"/>
  <c r="L32" i="1"/>
  <c r="L19" i="1"/>
  <c r="L44" i="1"/>
  <c r="L31" i="1"/>
  <c r="L18" i="1"/>
  <c r="L7" i="1"/>
  <c r="J5" i="1"/>
  <c r="J6" i="1"/>
  <c r="L6" i="1" s="1"/>
  <c r="J4" i="1"/>
  <c r="L4" i="1" s="1"/>
  <c r="G5" i="1"/>
  <c r="G6" i="1"/>
  <c r="F5" i="1"/>
  <c r="F6" i="1"/>
  <c r="F4" i="1"/>
  <c r="L5" i="1" l="1"/>
  <c r="U4" i="1" l="1"/>
  <c r="J359" i="1"/>
  <c r="I358" i="1"/>
  <c r="J357" i="1"/>
  <c r="J356" i="1"/>
  <c r="J354" i="1"/>
  <c r="J355" i="1"/>
  <c r="J353" i="1"/>
  <c r="J346" i="1"/>
  <c r="J347" i="1"/>
  <c r="J348" i="1"/>
  <c r="J349" i="1"/>
  <c r="J350" i="1"/>
  <c r="J342" i="1"/>
  <c r="J341" i="1"/>
  <c r="J340" i="1"/>
  <c r="W339" i="1"/>
  <c r="R339" i="1"/>
  <c r="K339" i="1"/>
  <c r="I339" i="1"/>
  <c r="J339" i="1" s="1"/>
  <c r="J336" i="1"/>
  <c r="J335" i="1"/>
  <c r="J334" i="1"/>
  <c r="J333" i="1"/>
  <c r="J332" i="1"/>
  <c r="J281" i="1"/>
  <c r="J280" i="1"/>
  <c r="J279" i="1"/>
  <c r="J278" i="1"/>
  <c r="J277" i="1"/>
  <c r="J276" i="1"/>
  <c r="J275" i="1"/>
  <c r="J274" i="1"/>
  <c r="J273" i="1"/>
  <c r="J272" i="1"/>
  <c r="J271" i="1"/>
  <c r="J268" i="1"/>
  <c r="J267" i="1"/>
  <c r="J266" i="1"/>
  <c r="J264" i="1"/>
  <c r="J263" i="1"/>
  <c r="J262" i="1"/>
  <c r="J261" i="1"/>
  <c r="J358" i="1" l="1"/>
  <c r="J343" i="1"/>
  <c r="K259" i="1"/>
  <c r="J259" i="1"/>
  <c r="I259" i="1"/>
  <c r="S259" i="1"/>
  <c r="R259" i="1"/>
  <c r="P259" i="1"/>
  <c r="O259" i="1"/>
  <c r="N259" i="1"/>
  <c r="M259" i="1"/>
  <c r="L259" i="1"/>
  <c r="U258" i="1"/>
  <c r="U257" i="1"/>
  <c r="U256" i="1"/>
  <c r="U255" i="1"/>
  <c r="U253" i="1"/>
  <c r="U252" i="1"/>
  <c r="U251" i="1"/>
  <c r="U250" i="1"/>
  <c r="U249" i="1"/>
  <c r="U248" i="1"/>
  <c r="U247" i="1"/>
  <c r="U246" i="1"/>
  <c r="U244" i="1"/>
  <c r="U243" i="1"/>
  <c r="U240" i="1"/>
  <c r="U239" i="1"/>
  <c r="U234" i="1"/>
  <c r="U233" i="1"/>
  <c r="U232" i="1"/>
  <c r="U231" i="1"/>
  <c r="U230" i="1"/>
  <c r="U229" i="1"/>
  <c r="U228" i="1"/>
  <c r="U227" i="1"/>
  <c r="U223" i="1"/>
  <c r="U222" i="1"/>
  <c r="U221" i="1"/>
  <c r="U220" i="1"/>
  <c r="T218" i="1"/>
  <c r="S218" i="1"/>
  <c r="R218" i="1"/>
  <c r="P218" i="1"/>
  <c r="N218" i="1"/>
  <c r="M218" i="1"/>
  <c r="L217" i="1"/>
  <c r="U217" i="1" s="1"/>
  <c r="L216" i="1"/>
  <c r="U216" i="1" s="1"/>
  <c r="L215" i="1"/>
  <c r="U215" i="1" s="1"/>
  <c r="K214" i="1"/>
  <c r="K218" i="1" s="1"/>
  <c r="J214" i="1"/>
  <c r="J218" i="1" s="1"/>
  <c r="I214" i="1"/>
  <c r="I218" i="1" s="1"/>
  <c r="O213" i="1"/>
  <c r="L213" i="1"/>
  <c r="U212" i="1"/>
  <c r="U211" i="1"/>
  <c r="O210" i="1"/>
  <c r="U210" i="1" s="1"/>
  <c r="U207" i="1"/>
  <c r="U177" i="1"/>
  <c r="U176" i="1"/>
  <c r="U175" i="1"/>
  <c r="U174" i="1"/>
  <c r="U173" i="1"/>
  <c r="T171" i="1"/>
  <c r="K171" i="1"/>
  <c r="J171" i="1"/>
  <c r="I171" i="1"/>
  <c r="S171" i="1"/>
  <c r="R171" i="1"/>
  <c r="N171" i="1"/>
  <c r="L170" i="1"/>
  <c r="L171" i="1" s="1"/>
  <c r="U169" i="1"/>
  <c r="G169" i="1"/>
  <c r="U168" i="1"/>
  <c r="G168" i="1"/>
  <c r="U167" i="1"/>
  <c r="G167" i="1"/>
  <c r="U166" i="1"/>
  <c r="G166" i="1"/>
  <c r="U153" i="1"/>
  <c r="G153" i="1"/>
  <c r="U152" i="1"/>
  <c r="G152" i="1"/>
  <c r="F152" i="1"/>
  <c r="O151" i="1"/>
  <c r="U151" i="1" s="1"/>
  <c r="G151" i="1"/>
  <c r="F151" i="1"/>
  <c r="U150" i="1"/>
  <c r="G150" i="1"/>
  <c r="F150" i="1"/>
  <c r="U149" i="1"/>
  <c r="G149" i="1"/>
  <c r="F149" i="1"/>
  <c r="G147" i="1"/>
  <c r="U146" i="1"/>
  <c r="G146" i="1"/>
  <c r="F146" i="1"/>
  <c r="G145" i="1"/>
  <c r="F145" i="1"/>
  <c r="G144" i="1"/>
  <c r="F144" i="1"/>
  <c r="U143" i="1"/>
  <c r="G143" i="1"/>
  <c r="F143" i="1"/>
  <c r="J141" i="1"/>
  <c r="I141" i="1"/>
  <c r="S141" i="1"/>
  <c r="R141" i="1"/>
  <c r="O141" i="1"/>
  <c r="N141" i="1"/>
  <c r="M141" i="1"/>
  <c r="U140" i="1"/>
  <c r="G140" i="1"/>
  <c r="F140" i="1"/>
  <c r="U139" i="1"/>
  <c r="G139" i="1"/>
  <c r="F139" i="1"/>
  <c r="G138" i="1"/>
  <c r="F138" i="1"/>
  <c r="U137" i="1"/>
  <c r="L137" i="1"/>
  <c r="Y129" i="1" s="1"/>
  <c r="G137" i="1"/>
  <c r="F137" i="1"/>
  <c r="L136" i="1"/>
  <c r="G136" i="1"/>
  <c r="F136" i="1"/>
  <c r="K135" i="1"/>
  <c r="L135" i="1"/>
  <c r="G135" i="1"/>
  <c r="F135" i="1"/>
  <c r="U134" i="1"/>
  <c r="G134" i="1"/>
  <c r="F134" i="1"/>
  <c r="U133" i="1"/>
  <c r="G133" i="1"/>
  <c r="F133" i="1"/>
  <c r="U132" i="1"/>
  <c r="G132" i="1"/>
  <c r="F132" i="1"/>
  <c r="U131" i="1"/>
  <c r="G131" i="1"/>
  <c r="F131" i="1"/>
  <c r="Y130" i="1"/>
  <c r="U130" i="1"/>
  <c r="G130" i="1"/>
  <c r="F130" i="1"/>
  <c r="U129" i="1"/>
  <c r="G129" i="1"/>
  <c r="F129" i="1"/>
  <c r="Y128" i="1"/>
  <c r="T128" i="1"/>
  <c r="K128" i="1"/>
  <c r="J128" i="1"/>
  <c r="I128" i="1"/>
  <c r="S128" i="1"/>
  <c r="R128" i="1"/>
  <c r="O128" i="1"/>
  <c r="N128" i="1"/>
  <c r="M128" i="1"/>
  <c r="U127" i="1"/>
  <c r="G127" i="1"/>
  <c r="F127" i="1"/>
  <c r="G79" i="1"/>
  <c r="G78" i="1"/>
  <c r="F78" i="1"/>
  <c r="U77" i="1"/>
  <c r="G77" i="1"/>
  <c r="F77" i="1"/>
  <c r="U76" i="1"/>
  <c r="G76" i="1"/>
  <c r="F76" i="1"/>
  <c r="U75" i="1"/>
  <c r="G75" i="1"/>
  <c r="F75" i="1"/>
  <c r="L73" i="1"/>
  <c r="L128" i="1" s="1"/>
  <c r="U72" i="1"/>
  <c r="G72" i="1"/>
  <c r="F72" i="1"/>
  <c r="G71" i="1"/>
  <c r="F71" i="1"/>
  <c r="U70" i="1"/>
  <c r="G70" i="1"/>
  <c r="F70" i="1"/>
  <c r="G69" i="1"/>
  <c r="F69" i="1"/>
  <c r="U68" i="1"/>
  <c r="G68" i="1"/>
  <c r="F68" i="1"/>
  <c r="U67" i="1"/>
  <c r="G67" i="1"/>
  <c r="F67" i="1"/>
  <c r="S64" i="1"/>
  <c r="R64" i="1"/>
  <c r="O64" i="1"/>
  <c r="N64" i="1"/>
  <c r="M64" i="1"/>
  <c r="L63" i="1"/>
  <c r="G63" i="1"/>
  <c r="F63" i="1"/>
  <c r="L62" i="1"/>
  <c r="G62" i="1"/>
  <c r="F62" i="1"/>
  <c r="G61" i="1"/>
  <c r="F61" i="1"/>
  <c r="L60" i="1"/>
  <c r="G60" i="1"/>
  <c r="F60" i="1"/>
  <c r="L58" i="1"/>
  <c r="G58" i="1"/>
  <c r="K57" i="1"/>
  <c r="K64" i="1" s="1"/>
  <c r="J57" i="1"/>
  <c r="J64" i="1" s="1"/>
  <c r="I57" i="1"/>
  <c r="G57" i="1"/>
  <c r="F57" i="1"/>
  <c r="L56" i="1"/>
  <c r="G56" i="1"/>
  <c r="F56" i="1"/>
  <c r="L55" i="1"/>
  <c r="G55" i="1"/>
  <c r="F55" i="1"/>
  <c r="G7" i="1"/>
  <c r="G4" i="1"/>
  <c r="L3" i="1"/>
  <c r="U3" i="1" s="1"/>
  <c r="G3" i="1"/>
  <c r="F3" i="1"/>
  <c r="G2" i="1"/>
  <c r="F2" i="1"/>
  <c r="K141" i="1" l="1"/>
  <c r="T141" i="1"/>
  <c r="I64" i="1"/>
  <c r="T259" i="1"/>
  <c r="U171" i="1"/>
  <c r="L64" i="1"/>
  <c r="L214" i="1"/>
  <c r="U214" i="1" s="1"/>
  <c r="U259" i="1"/>
  <c r="U213" i="1"/>
  <c r="Y127" i="1"/>
  <c r="U141" i="1"/>
  <c r="L141" i="1"/>
  <c r="O218" i="1"/>
  <c r="O171" i="1"/>
  <c r="U128" i="1"/>
  <c r="U2" i="1"/>
  <c r="U64" i="1" s="1"/>
  <c r="M170" i="1"/>
  <c r="M171" i="1" s="1"/>
  <c r="U218" i="1" l="1"/>
  <c r="L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Bruce</author>
  </authors>
  <commentList>
    <comment ref="N71" authorId="0" shapeId="0" xr:uid="{4DBBA059-BE69-4170-9446-FFE92422E0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P107" authorId="0" shapeId="0" xr:uid="{B95F9E26-8E9F-43E0-8370-6EA194C15C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P144" authorId="0" shapeId="0" xr:uid="{22FD8E44-39A0-42EA-8463-D68EB59271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48" authorId="0" shapeId="0" xr:uid="{DEC40098-292A-4AEE-B977-69E84024393F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T148" authorId="0" shapeId="0" xr:uid="{62C4110D-065B-4B9E-97F1-4EE8DFC684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P149" authorId="0" shapeId="0" xr:uid="{8EBC4030-6CCA-4B0A-B62F-7E847B12229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P150" authorId="0" shapeId="0" xr:uid="{17D9B962-413F-4E40-8B82-DA11BBA665D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T150" authorId="0" shapeId="0" xr:uid="{0E814BA7-3006-4F58-9BDC-A31E3B82DB7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P167" authorId="0" shapeId="0" xr:uid="{316D8116-9FED-4813-8514-B35AC09530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235" authorId="0" shapeId="0" xr:uid="{4CDAF255-3205-496A-9E5B-29E73490F5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  <comment ref="S486" authorId="1" shapeId="0" xr:uid="{C8248E9E-47A8-4BCB-9E33-5ABE589B906D}">
      <text>
        <r>
          <rPr>
            <b/>
            <sz val="9"/>
            <color indexed="81"/>
            <rFont val="Tahoma"/>
            <family val="2"/>
          </rPr>
          <t>Bruce:</t>
        </r>
        <r>
          <rPr>
            <sz val="9"/>
            <color indexed="81"/>
            <rFont val="Tahoma"/>
            <family val="2"/>
          </rPr>
          <t xml:space="preserve">
paid via momo. Confirmed with statement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5" authorId="0" shapeId="0" xr:uid="{02669F71-E308-417F-94CF-ADCF3B3DCF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29" authorId="0" shapeId="0" xr:uid="{EB828FAA-EF98-4031-A4D9-938DA8FE4CC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1" authorId="0" shapeId="0" xr:uid="{BA02C012-2D64-46FA-9A09-001CCD69D6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</t>
        </r>
      </text>
    </comment>
    <comment ref="N135" authorId="0" shapeId="0" xr:uid="{C8ECF9E9-4774-4068-BFDD-090D8BF1013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4,685,587+2,690,400+8867296 = 16,243,283 paid in April</t>
        </r>
      </text>
    </comment>
    <comment ref="R135" authorId="0" shapeId="0" xr:uid="{A560D78F-630F-4D39-A650-F2DF2E629A1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4685587+8867296= 13,552,883 Invoice issued in April</t>
        </r>
      </text>
    </comment>
    <comment ref="N137" authorId="0" shapeId="0" xr:uid="{30C5D921-438A-4714-BEBB-B95FA7280B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Paid in April = 601800+4169210+3217570 = 7988580 = paid in April</t>
        </r>
      </text>
    </comment>
    <comment ref="L138" authorId="0" shapeId="0" xr:uid="{AD96147C-677F-40B8-8258-EFB2BB3711E2}">
      <text>
        <r>
          <rPr>
            <b/>
            <sz val="9"/>
            <color indexed="81"/>
            <rFont val="Tahoma"/>
            <family val="2"/>
          </rPr>
          <t>HP:
Breakdown of 10,604,350= 3,217,570*2+4,169,210 - Invoice of 10m is replaced by 4,169,211+601.800+3,217,570 = 7,888,581</t>
        </r>
      </text>
    </comment>
    <comment ref="R138" authorId="0" shapeId="0" xr:uid="{75F8E99C-65E6-4977-88BC-5273C0D28A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This was report as 6.4M in the month of March but changed as 3.2 in the month of April</t>
        </r>
      </text>
    </comment>
    <comment ref="L174" authorId="0" shapeId="0" xr:uid="{1890BE13-F2B2-4DDD-9E2F-33991EDC9F6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Check with momo payt</t>
        </r>
      </text>
    </comment>
    <comment ref="L212" authorId="0" shapeId="0" xr:uid="{5E62BD64-DC64-4F93-9024-C54878319AD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No EBM by May</t>
        </r>
      </text>
    </comment>
  </commentList>
</comments>
</file>

<file path=xl/sharedStrings.xml><?xml version="1.0" encoding="utf-8"?>
<sst xmlns="http://schemas.openxmlformats.org/spreadsheetml/2006/main" count="4059" uniqueCount="246">
  <si>
    <t>Start Date</t>
  </si>
  <si>
    <t>End Date</t>
  </si>
  <si>
    <t>Fund mgt</t>
  </si>
  <si>
    <t>CBHI</t>
  </si>
  <si>
    <t>AXIOM NETWORKS LTD</t>
  </si>
  <si>
    <t>MUNYANGEYO MUCINYA LANDRY</t>
  </si>
  <si>
    <t>DERIV (RW) LTD</t>
  </si>
  <si>
    <t>CHANCEN INTERNATIONAL RWANDA</t>
  </si>
  <si>
    <t>HIGA CAPITAL LTD</t>
  </si>
  <si>
    <t>YOUSEF MOHAMMAD ALBARARI</t>
  </si>
  <si>
    <t>AFRICAN LEADERSHIP UNIVERSITY LTD</t>
  </si>
  <si>
    <t>RWANDA BANKERS ASSOCIATION</t>
  </si>
  <si>
    <t>SOLID'AFRICA</t>
  </si>
  <si>
    <t>MUKABARANGA SYLVIE</t>
  </si>
  <si>
    <t>MANIRAGUHA JACQUELINE</t>
  </si>
  <si>
    <t>KIVU CHOICE LIMITED</t>
  </si>
  <si>
    <t>TRES INFRASTRUCTURE LTD</t>
  </si>
  <si>
    <t>EDUCATE</t>
  </si>
  <si>
    <t>GREEN TOURS&amp;TRAVELS LTD</t>
  </si>
  <si>
    <t>YLABS STUDIO LTD</t>
  </si>
  <si>
    <t>INNOVATIVE VAS</t>
  </si>
  <si>
    <t>THREE STONES INTERNATIONAL RWANDA</t>
  </si>
  <si>
    <t>FONDATION PAUL GERIN-LAJOIE</t>
  </si>
  <si>
    <t>MURENZI ALFRED</t>
  </si>
  <si>
    <t>CHIJIOKE FAVOUR IHEMEDU</t>
  </si>
  <si>
    <t>CLARISSE INGABIRE</t>
  </si>
  <si>
    <t>NDOLI AIMÉ PATRICK</t>
  </si>
  <si>
    <t>EL BAHJA HAMID</t>
  </si>
  <si>
    <t>Vuba Vuba - Medical</t>
  </si>
  <si>
    <t>Vuba Vuba - Fund management</t>
  </si>
  <si>
    <t>HENCE TECHNOLOGIES RWANDA LTD</t>
  </si>
  <si>
    <t>KFW</t>
  </si>
  <si>
    <t>Unguka</t>
  </si>
  <si>
    <t>Reporting Period</t>
  </si>
  <si>
    <t>Contract days</t>
  </si>
  <si>
    <t>Cover days</t>
  </si>
  <si>
    <t>Clients Name</t>
  </si>
  <si>
    <t>Amount Received - Jan _ march</t>
  </si>
  <si>
    <t>Amount Received - April</t>
  </si>
  <si>
    <t>Amount Received - May</t>
  </si>
  <si>
    <t>Amount Received - June</t>
  </si>
  <si>
    <t>Basic premiums</t>
  </si>
  <si>
    <t>Admin Fees</t>
  </si>
  <si>
    <t>OUTSTANDING</t>
  </si>
  <si>
    <t>COMMUNITY BASED SOCIOTHERAPY</t>
  </si>
  <si>
    <t>CZ RWANDA LTD</t>
  </si>
  <si>
    <t>TEK EXPERTS RWANDA LTD</t>
  </si>
  <si>
    <t>PROSPER NSENGIYUMVA</t>
  </si>
  <si>
    <t>ALU</t>
  </si>
  <si>
    <t>PLASTIC SURGERY AND BEAUTY CLINICS</t>
  </si>
  <si>
    <t>EDPU AFRICA LIMITED</t>
  </si>
  <si>
    <t>Mugisha Kwizera   MAURICE</t>
  </si>
  <si>
    <t xml:space="preserve"> JOSUE IBULUNGU</t>
  </si>
  <si>
    <t>PRIME BIODIVERSITY CONSERVATION</t>
  </si>
  <si>
    <t>AURA ENTERPRISES</t>
  </si>
  <si>
    <t>January Subtotal</t>
  </si>
  <si>
    <t>COMMUNITY BASED SOCIALTHERAPY</t>
  </si>
  <si>
    <t>AFRICAN LEADERSHIP UNIVERSITY RWANDA LTD</t>
  </si>
  <si>
    <t>COMZAFRICA RWANDA LIMITED</t>
  </si>
  <si>
    <t>KIVU CHOICE Limited</t>
  </si>
  <si>
    <t>MIGHTY ENGINEERING</t>
  </si>
  <si>
    <t>OPENFIELD RWANDA Limited</t>
  </si>
  <si>
    <t>UNLOCK IMPACT</t>
  </si>
  <si>
    <t>CHALLENGES RWANDA</t>
  </si>
  <si>
    <t>UWABEZA FAUSTA</t>
  </si>
  <si>
    <t>ESPARTNERS</t>
  </si>
  <si>
    <t>Norrsken Members</t>
  </si>
  <si>
    <t>TEK EXPERTS RWANDA Ltd</t>
  </si>
  <si>
    <t>February  Subtotal</t>
  </si>
  <si>
    <t>RWANDA INSTITUTE OF COOPERATIVES, ENTREPRENEURSHIP AND MICROFINANCE (RICEM)</t>
  </si>
  <si>
    <t>BALLISTIC BURGERS LTD</t>
  </si>
  <si>
    <t>NEVER AGAIN RWANDA</t>
  </si>
  <si>
    <t>NORWEGIAN PEOPLE’S AID</t>
  </si>
  <si>
    <t>HIRWA MICHAEL DYLAN</t>
  </si>
  <si>
    <t>EDPU AFRICA Limited</t>
  </si>
  <si>
    <t>MUA - Medical  -</t>
  </si>
  <si>
    <t>MUA -   fund management</t>
  </si>
  <si>
    <t xml:space="preserve">WIREDIN LTD - fund mgt </t>
  </si>
  <si>
    <t>WIREDIN LTD - Medical</t>
  </si>
  <si>
    <t>MEDICAL COVER PREMIUM/ MBAKUYE GESY BECKET</t>
  </si>
  <si>
    <t>FROM BIL/IST insurance lo</t>
  </si>
  <si>
    <t>March  Subtotal</t>
  </si>
  <si>
    <t>GARDAWORLD (RWANDA) Ltd</t>
  </si>
  <si>
    <t>IHELP Ltd</t>
  </si>
  <si>
    <t>FEMINIST ACTION DEVELOPMENT AMBITION</t>
  </si>
  <si>
    <t>KIGALI CONVENTION CENTER LTD</t>
  </si>
  <si>
    <t>TESTSOLUTIONS RWANDA LTD</t>
  </si>
  <si>
    <t>KABISA ELECTRIC Ltd</t>
  </si>
  <si>
    <t>CHALLENGES CONSULTING RWANDA LIMITED</t>
  </si>
  <si>
    <t>CNR TRANSPORT LTD</t>
  </si>
  <si>
    <t>UMUHOZA IKIREZI ANGE DIVINE</t>
  </si>
  <si>
    <t>ISHIMWE SHANICE</t>
  </si>
  <si>
    <t>April  Subtotal</t>
  </si>
  <si>
    <t>AFRICA GREEN MOBILITY SOLUTIONS RWA</t>
  </si>
  <si>
    <t>GAGA AUTO SPARE PARTS LTD</t>
  </si>
  <si>
    <t>NORWEGIAN PEOPLE'S AID</t>
  </si>
  <si>
    <t>KABISA ELECTRIC LTD</t>
  </si>
  <si>
    <t>DOVE INTERNATIONAL MONTESSORI SCHOOL</t>
  </si>
  <si>
    <t>CYRICE NDEGEYA</t>
  </si>
  <si>
    <t>TRL SPACE SYSTEMS LTD</t>
  </si>
  <si>
    <t>JIBU CORPORATE RWANDA LTD</t>
  </si>
  <si>
    <t>KAHONDE</t>
  </si>
  <si>
    <t>LANDRY MUNYANGEYO</t>
  </si>
  <si>
    <t>MUNYEMANA SULTAN ERIC</t>
  </si>
  <si>
    <t>May</t>
  </si>
  <si>
    <t>JULY</t>
  </si>
  <si>
    <t>AOS</t>
  </si>
  <si>
    <t>AXIOM NETWORKS</t>
  </si>
  <si>
    <t>BIO BOGERA DEOLINDA</t>
  </si>
  <si>
    <t>GARDA WORLD RWANDA</t>
  </si>
  <si>
    <t>HABUMUGISHA JEAN</t>
  </si>
  <si>
    <t>JIBU GAS ONE LIMITED</t>
  </si>
  <si>
    <t>MANIRAKIZA ERICK</t>
  </si>
  <si>
    <t>MANIRAMBONA JEAN PAUL</t>
  </si>
  <si>
    <t>MAYFAIR INSURANCE COMPANY</t>
  </si>
  <si>
    <t>MUA</t>
  </si>
  <si>
    <t>MUTESI SARAH</t>
  </si>
  <si>
    <t>NSABIMANA CHRISTIAN</t>
  </si>
  <si>
    <t>PANGEA GROUP LTD</t>
  </si>
  <si>
    <t>RWANDA TRADING COMPANY</t>
  </si>
  <si>
    <t>SHREECOM LTD</t>
  </si>
  <si>
    <t>TEK EXPERTS RWANDA LIMITED</t>
  </si>
  <si>
    <t>TANYA BHANDARI</t>
  </si>
  <si>
    <t>UWERA KELLY</t>
  </si>
  <si>
    <t>UWERA JACQUELINE</t>
  </si>
  <si>
    <t>UWIMANA UMMY</t>
  </si>
  <si>
    <t>Amount Received - JULY</t>
  </si>
  <si>
    <t>Total</t>
  </si>
  <si>
    <t>AUGUST</t>
  </si>
  <si>
    <t>VAT</t>
  </si>
  <si>
    <t>Intermediary</t>
  </si>
  <si>
    <t>Agent</t>
  </si>
  <si>
    <t>Axiom Networks Ltd</t>
  </si>
  <si>
    <t>CZ Rwanda Ltd</t>
  </si>
  <si>
    <t>Broker</t>
  </si>
  <si>
    <t>Direct</t>
  </si>
  <si>
    <t>CCI RWANDA LTD</t>
  </si>
  <si>
    <t>Africa Green Mobility Solutions Rwanda Limited</t>
  </si>
  <si>
    <t>MVEND LIMITED</t>
  </si>
  <si>
    <t>JESSICA GASASIRA</t>
  </si>
  <si>
    <t>GAHIZI CHISTELLE</t>
  </si>
  <si>
    <t>Educate</t>
  </si>
  <si>
    <t>ITO EAST AFRICA LTD</t>
  </si>
  <si>
    <t>REM LIMITED</t>
  </si>
  <si>
    <t>ICDL AFRICA LTD</t>
  </si>
  <si>
    <t>Cover Type</t>
  </si>
  <si>
    <t>New</t>
  </si>
  <si>
    <t>Endorsement</t>
  </si>
  <si>
    <t>Renewal</t>
  </si>
  <si>
    <t>KIGALI DERMATOLOGY CENTER</t>
  </si>
  <si>
    <t>Contract/invoice Amount</t>
  </si>
  <si>
    <t>ProActv</t>
  </si>
  <si>
    <t>MBAKUYE GESY BECKET</t>
  </si>
  <si>
    <t xml:space="preserve">Outstanding </t>
  </si>
  <si>
    <t>Commission</t>
  </si>
  <si>
    <t>ACME TECHNOLOGIES Ltd</t>
  </si>
  <si>
    <t>Bugesera Lake Hotel (Ron Weiss)</t>
  </si>
  <si>
    <t>FAITH MBABAZI</t>
  </si>
  <si>
    <t>ICDL AFRICA</t>
  </si>
  <si>
    <t>ISHUSHO Limited</t>
  </si>
  <si>
    <t>Jasiri Simba Cohort</t>
  </si>
  <si>
    <t>MARIUS KAMUGISHA</t>
  </si>
  <si>
    <t>NIYITANGA KWIZERA SYLVIE</t>
  </si>
  <si>
    <t>NSENGIYUMVA VINCENT</t>
  </si>
  <si>
    <t xml:space="preserve">RUTINDUKANAMUREGO ROGER MARC
</t>
  </si>
  <si>
    <t>Three Stones International Rwanda</t>
  </si>
  <si>
    <t>Vuba Vuba Africa Ltd</t>
  </si>
  <si>
    <t>Chancen International Rwanda</t>
  </si>
  <si>
    <t>Test Solutions Rwanda Ltd</t>
  </si>
  <si>
    <t>Ylabs Studio Ltd</t>
  </si>
  <si>
    <t>YLABS STUDIO Ltd</t>
  </si>
  <si>
    <t>Never Again Rwanda</t>
  </si>
  <si>
    <t>Rwanda Bankers Association</t>
  </si>
  <si>
    <t>EDPU Africa Limited</t>
  </si>
  <si>
    <t>agent</t>
  </si>
  <si>
    <t>GASMETH ENERGY LTD</t>
  </si>
  <si>
    <t>Amount Received.</t>
  </si>
  <si>
    <t>MAYFAIR INSURANCE COMPANY RWANDA LTD</t>
  </si>
  <si>
    <t>Carnegie Mellon University Rwanda</t>
  </si>
  <si>
    <t>LAILA SAID NASSER</t>
  </si>
  <si>
    <t>RWIYEREKA USANASE</t>
  </si>
  <si>
    <t>KEYRUS RWANDA LTD</t>
  </si>
  <si>
    <t>MONTH</t>
  </si>
  <si>
    <t>NORRSKEN POOL Y( Uwimana Ummy)</t>
  </si>
  <si>
    <t>SADAF MEDICAL SUPPLIES LTD</t>
  </si>
  <si>
    <t xml:space="preserve">DJASMINE TETA </t>
  </si>
  <si>
    <t>CERTITUDE ENGINEERING Ltd</t>
  </si>
  <si>
    <t>KARANGANWA SONIA</t>
  </si>
  <si>
    <t>CENTER FOR DEVELOPMENT POLICY (CDP)</t>
  </si>
  <si>
    <t>TRINITY LAWYERS LTD</t>
  </si>
  <si>
    <t>ZIPLINE INTERNATIONAL INC</t>
  </si>
  <si>
    <t>KAGARA PHILIP</t>
  </si>
  <si>
    <t>GERMAIN RUGWABIZA</t>
  </si>
  <si>
    <t>MUGANGA SACCO</t>
  </si>
  <si>
    <t>MUCYO IRENE</t>
  </si>
  <si>
    <t>BAZIRA JEAN LEON HERTIER</t>
  </si>
  <si>
    <t>DERIV (RW) Ltd</t>
  </si>
  <si>
    <t>SHARPEN JOBS Ltd</t>
  </si>
  <si>
    <t xml:space="preserve">LAOPROJEKT </t>
  </si>
  <si>
    <t>OFFICE OF GOVERNMENT SPOKESPERSON(OGS)</t>
  </si>
  <si>
    <t xml:space="preserve">SERVTECH RWANDA LTD </t>
  </si>
  <si>
    <t>CARITAS RWANDA</t>
  </si>
  <si>
    <t>KARANGWA ARISTIDE</t>
  </si>
  <si>
    <t>PIETRZAK LUKASZ JERZY</t>
  </si>
  <si>
    <t>DR TWAGIRISHEMA IVAN</t>
  </si>
  <si>
    <t>UMUTESI PAMELLA</t>
  </si>
  <si>
    <t>MUGISHA TOM MARVIN</t>
  </si>
  <si>
    <t>ISHIMWE ANGE LISA</t>
  </si>
  <si>
    <t>Total insured Premium</t>
  </si>
  <si>
    <t>JOSUE IBULUNGU</t>
  </si>
  <si>
    <t>BAZIRA JEAN LEON HERITIER</t>
  </si>
  <si>
    <t>Client Name</t>
  </si>
  <si>
    <t>Norrsken Members ProActiv</t>
  </si>
  <si>
    <t>African Leadership University Rwanda</t>
  </si>
  <si>
    <t>AOS LTD</t>
  </si>
  <si>
    <t>AURA ENTERPRISES LTD</t>
  </si>
  <si>
    <t>ES PARTNERS</t>
  </si>
  <si>
    <t>GardaWorld (Rwanda) Ltd</t>
  </si>
  <si>
    <t>GREEN TOURS TRAVEL LTD</t>
  </si>
  <si>
    <t>KIVU CHOICE Limited- FUND MANAGEMENT</t>
  </si>
  <si>
    <t>LOLC UNGUKA FINANCE</t>
  </si>
  <si>
    <t>Mighty Engineering LLC</t>
  </si>
  <si>
    <t>NIYONSHUTI LAMBERT</t>
  </si>
  <si>
    <t>SHREE COM LTD</t>
  </si>
  <si>
    <t>SOLID' AFRICA</t>
  </si>
  <si>
    <t>STRADH Ltd</t>
  </si>
  <si>
    <t>Tek Experts Rwanda Ltd</t>
  </si>
  <si>
    <t>WiredIn Ltd</t>
  </si>
  <si>
    <t>ASG FOUNDATION</t>
  </si>
  <si>
    <t>ProActiv</t>
  </si>
  <si>
    <t>DIAN FOSSEY GORILLA FUND INTERNATIONAL</t>
  </si>
  <si>
    <t>Product</t>
  </si>
  <si>
    <t>Health</t>
  </si>
  <si>
    <t>Fund</t>
  </si>
  <si>
    <t>CYRILE NDEGEYA</t>
  </si>
  <si>
    <t>ONEAL GISA NDAHIRO</t>
  </si>
  <si>
    <t>ENS AFRICA RWANDA Limited</t>
  </si>
  <si>
    <t>WIREDIN LTD</t>
  </si>
  <si>
    <t>JAVARIA NUSRATH</t>
  </si>
  <si>
    <t>KAMAGAJU JOSETTE</t>
  </si>
  <si>
    <t>LEARNLIFE RWANDA LTD</t>
  </si>
  <si>
    <t>MOBILITY TECHNOLOGIES LTD</t>
  </si>
  <si>
    <t>STRADH</t>
  </si>
  <si>
    <t>month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</si>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</sst>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\-??_);_(@_)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yyyy\-mm\-dd;@"/>
    <numFmt numFmtId="169" formatCode="mm/dd/yy;@"/>
    <numFmt numFmtId="170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Georgia"/>
      <family val="1"/>
      <charset val="1"/>
    </font>
    <font>
      <sz val="10"/>
      <color rgb="FF202124"/>
      <name val="Arial"/>
      <family val="2"/>
    </font>
    <font>
      <b/>
      <sz val="11"/>
      <name val="Calibri"/>
      <family val="2"/>
      <scheme val="minor"/>
    </font>
    <font>
      <b/>
      <sz val="10"/>
      <name val="arial, helvetica, sans-serif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, helvetica, sans-serif"/>
    </font>
    <font>
      <sz val="10"/>
      <color rgb="FFFF0000"/>
      <name val="arial, helvetica, sans-serif"/>
    </font>
    <font>
      <sz val="10"/>
      <color indexed="72"/>
      <name val="arial, helvetica, sans-serif"/>
    </font>
    <font>
      <sz val="11"/>
      <name val="arial, helvetica, sans-serif"/>
    </font>
    <font>
      <sz val="9"/>
      <name val="Georgia"/>
      <family val="1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</cellStyleXfs>
  <cellXfs count="245">
    <xf numFmtId="0" fontId="0" fillId="0" borderId="0" xfId="0"/>
    <xf numFmtId="14" fontId="5" fillId="0" borderId="1" xfId="3" applyNumberFormat="1" applyFont="1" applyBorder="1"/>
    <xf numFmtId="0" fontId="5" fillId="0" borderId="1" xfId="3" applyFont="1" applyBorder="1"/>
    <xf numFmtId="0" fontId="6" fillId="0" borderId="1" xfId="0" applyFont="1" applyBorder="1"/>
    <xf numFmtId="3" fontId="8" fillId="0" borderId="1" xfId="0" applyNumberFormat="1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41" fontId="9" fillId="0" borderId="0" xfId="2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4" fontId="10" fillId="0" borderId="1" xfId="0" applyNumberFormat="1" applyFont="1" applyBorder="1"/>
    <xf numFmtId="1" fontId="10" fillId="0" borderId="1" xfId="0" applyNumberFormat="1" applyFont="1" applyBorder="1"/>
    <xf numFmtId="0" fontId="9" fillId="0" borderId="1" xfId="0" applyFont="1" applyBorder="1" applyAlignment="1">
      <alignment horizontal="left"/>
    </xf>
    <xf numFmtId="41" fontId="9" fillId="0" borderId="1" xfId="2" applyFont="1" applyFill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165" fontId="2" fillId="0" borderId="1" xfId="0" applyNumberFormat="1" applyFont="1" applyBorder="1"/>
    <xf numFmtId="0" fontId="9" fillId="0" borderId="4" xfId="0" applyFont="1" applyBorder="1" applyAlignment="1">
      <alignment horizontal="left"/>
    </xf>
    <xf numFmtId="0" fontId="9" fillId="3" borderId="0" xfId="0" applyFont="1" applyFill="1"/>
    <xf numFmtId="14" fontId="9" fillId="3" borderId="1" xfId="0" applyNumberFormat="1" applyFont="1" applyFill="1" applyBorder="1"/>
    <xf numFmtId="1" fontId="10" fillId="3" borderId="1" xfId="0" applyNumberFormat="1" applyFont="1" applyFill="1" applyBorder="1"/>
    <xf numFmtId="0" fontId="9" fillId="3" borderId="4" xfId="0" applyFont="1" applyFill="1" applyBorder="1" applyAlignment="1">
      <alignment horizontal="left"/>
    </xf>
    <xf numFmtId="41" fontId="9" fillId="3" borderId="1" xfId="2" applyFont="1" applyFill="1" applyBorder="1"/>
    <xf numFmtId="165" fontId="9" fillId="3" borderId="1" xfId="0" applyNumberFormat="1" applyFont="1" applyFill="1" applyBorder="1"/>
    <xf numFmtId="41" fontId="11" fillId="0" borderId="1" xfId="2" applyFont="1" applyFill="1" applyBorder="1" applyAlignment="1">
      <alignment horizontal="left" vertical="center" wrapText="1"/>
    </xf>
    <xf numFmtId="165" fontId="7" fillId="2" borderId="1" xfId="0" applyNumberFormat="1" applyFont="1" applyFill="1" applyBorder="1"/>
    <xf numFmtId="41" fontId="9" fillId="0" borderId="0" xfId="2" applyFont="1" applyFill="1"/>
    <xf numFmtId="166" fontId="9" fillId="0" borderId="0" xfId="0" applyNumberFormat="1" applyFont="1"/>
    <xf numFmtId="165" fontId="9" fillId="0" borderId="0" xfId="0" applyNumberFormat="1" applyFont="1"/>
    <xf numFmtId="3" fontId="9" fillId="0" borderId="1" xfId="0" applyNumberFormat="1" applyFont="1" applyBorder="1"/>
    <xf numFmtId="14" fontId="9" fillId="0" borderId="4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165" fontId="7" fillId="0" borderId="1" xfId="0" applyNumberFormat="1" applyFont="1" applyBorder="1"/>
    <xf numFmtId="41" fontId="9" fillId="0" borderId="1" xfId="2" applyFont="1" applyFill="1" applyBorder="1" applyAlignment="1">
      <alignment horizontal="left" vertical="center" wrapText="1"/>
    </xf>
    <xf numFmtId="165" fontId="7" fillId="0" borderId="4" xfId="0" applyNumberFormat="1" applyFont="1" applyBorder="1"/>
    <xf numFmtId="14" fontId="9" fillId="0" borderId="0" xfId="0" applyNumberFormat="1" applyFont="1"/>
    <xf numFmtId="0" fontId="9" fillId="0" borderId="1" xfId="0" applyFont="1" applyBorder="1"/>
    <xf numFmtId="41" fontId="9" fillId="0" borderId="1" xfId="2" applyFont="1" applyFill="1" applyBorder="1" applyAlignment="1">
      <alignment wrapText="1"/>
    </xf>
    <xf numFmtId="3" fontId="10" fillId="0" borderId="0" xfId="0" applyNumberFormat="1" applyFont="1"/>
    <xf numFmtId="0" fontId="10" fillId="0" borderId="1" xfId="0" applyFont="1" applyBorder="1" applyAlignment="1">
      <alignment wrapText="1"/>
    </xf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wrapText="1"/>
    </xf>
    <xf numFmtId="14" fontId="9" fillId="0" borderId="5" xfId="0" applyNumberFormat="1" applyFont="1" applyBorder="1"/>
    <xf numFmtId="0" fontId="11" fillId="0" borderId="5" xfId="0" applyFont="1" applyBorder="1" applyAlignment="1">
      <alignment horizontal="left" vertical="center" wrapText="1"/>
    </xf>
    <xf numFmtId="41" fontId="9" fillId="0" borderId="5" xfId="2" applyFont="1" applyFill="1" applyBorder="1" applyAlignment="1">
      <alignment wrapText="1"/>
    </xf>
    <xf numFmtId="165" fontId="7" fillId="0" borderId="5" xfId="0" applyNumberFormat="1" applyFont="1" applyBorder="1"/>
    <xf numFmtId="0" fontId="7" fillId="2" borderId="1" xfId="0" applyFont="1" applyFill="1" applyBorder="1" applyAlignment="1">
      <alignment wrapText="1"/>
    </xf>
    <xf numFmtId="3" fontId="8" fillId="2" borderId="1" xfId="0" applyNumberFormat="1" applyFont="1" applyFill="1" applyBorder="1" applyAlignment="1">
      <alignment wrapText="1"/>
    </xf>
    <xf numFmtId="0" fontId="2" fillId="0" borderId="0" xfId="0" applyFont="1"/>
    <xf numFmtId="3" fontId="12" fillId="0" borderId="1" xfId="0" applyNumberFormat="1" applyFont="1" applyBorder="1" applyAlignment="1">
      <alignment wrapText="1"/>
    </xf>
    <xf numFmtId="3" fontId="2" fillId="0" borderId="0" xfId="0" applyNumberFormat="1" applyFont="1"/>
    <xf numFmtId="3" fontId="11" fillId="0" borderId="4" xfId="0" applyNumberFormat="1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wrapText="1"/>
    </xf>
    <xf numFmtId="41" fontId="14" fillId="0" borderId="1" xfId="2" applyFont="1" applyFill="1" applyBorder="1" applyAlignment="1">
      <alignment horizontal="left" vertical="center" wrapText="1"/>
    </xf>
    <xf numFmtId="41" fontId="11" fillId="0" borderId="1" xfId="2" applyFont="1" applyFill="1" applyBorder="1" applyAlignment="1">
      <alignment wrapText="1"/>
    </xf>
    <xf numFmtId="3" fontId="11" fillId="4" borderId="1" xfId="0" applyNumberFormat="1" applyFont="1" applyFill="1" applyBorder="1" applyAlignment="1">
      <alignment wrapText="1"/>
    </xf>
    <xf numFmtId="3" fontId="9" fillId="4" borderId="0" xfId="0" applyNumberFormat="1" applyFont="1" applyFill="1"/>
    <xf numFmtId="14" fontId="15" fillId="0" borderId="1" xfId="3" applyNumberFormat="1" applyFont="1" applyBorder="1"/>
    <xf numFmtId="0" fontId="15" fillId="0" borderId="1" xfId="3" applyFont="1" applyBorder="1"/>
    <xf numFmtId="0" fontId="13" fillId="0" borderId="0" xfId="0" applyFont="1" applyAlignment="1">
      <alignment horizontal="left" vertical="center" wrapText="1"/>
    </xf>
    <xf numFmtId="3" fontId="12" fillId="0" borderId="0" xfId="1" applyNumberFormat="1" applyFont="1" applyFill="1" applyBorder="1" applyAlignment="1" applyProtection="1">
      <alignment horizontal="left" vertical="center" wrapText="1"/>
    </xf>
    <xf numFmtId="1" fontId="9" fillId="0" borderId="0" xfId="2" applyNumberFormat="1" applyFont="1" applyFill="1" applyBorder="1"/>
    <xf numFmtId="41" fontId="9" fillId="0" borderId="1" xfId="2" applyFont="1" applyBorder="1"/>
    <xf numFmtId="41" fontId="9" fillId="4" borderId="1" xfId="2" applyFont="1" applyFill="1" applyBorder="1"/>
    <xf numFmtId="0" fontId="9" fillId="5" borderId="1" xfId="0" applyFont="1" applyFill="1" applyBorder="1"/>
    <xf numFmtId="165" fontId="7" fillId="5" borderId="1" xfId="0" applyNumberFormat="1" applyFont="1" applyFill="1" applyBorder="1"/>
    <xf numFmtId="41" fontId="7" fillId="5" borderId="1" xfId="2" applyFont="1" applyFill="1" applyBorder="1"/>
    <xf numFmtId="0" fontId="9" fillId="6" borderId="0" xfId="0" applyFont="1" applyFill="1"/>
    <xf numFmtId="165" fontId="7" fillId="6" borderId="0" xfId="0" applyNumberFormat="1" applyFont="1" applyFill="1"/>
    <xf numFmtId="167" fontId="9" fillId="0" borderId="0" xfId="1" applyNumberFormat="1" applyFont="1"/>
    <xf numFmtId="167" fontId="9" fillId="0" borderId="0" xfId="0" applyNumberFormat="1" applyFont="1"/>
    <xf numFmtId="14" fontId="10" fillId="4" borderId="1" xfId="0" applyNumberFormat="1" applyFont="1" applyFill="1" applyBorder="1"/>
    <xf numFmtId="14" fontId="9" fillId="4" borderId="1" xfId="0" applyNumberFormat="1" applyFont="1" applyFill="1" applyBorder="1"/>
    <xf numFmtId="14" fontId="10" fillId="7" borderId="1" xfId="0" applyNumberFormat="1" applyFont="1" applyFill="1" applyBorder="1"/>
    <xf numFmtId="14" fontId="10" fillId="8" borderId="1" xfId="0" applyNumberFormat="1" applyFont="1" applyFill="1" applyBorder="1"/>
    <xf numFmtId="1" fontId="10" fillId="8" borderId="1" xfId="0" applyNumberFormat="1" applyFont="1" applyFill="1" applyBorder="1"/>
    <xf numFmtId="0" fontId="9" fillId="8" borderId="4" xfId="0" applyFont="1" applyFill="1" applyBorder="1" applyAlignment="1">
      <alignment horizontal="left"/>
    </xf>
    <xf numFmtId="41" fontId="9" fillId="8" borderId="1" xfId="2" applyFont="1" applyFill="1" applyBorder="1"/>
    <xf numFmtId="41" fontId="11" fillId="8" borderId="1" xfId="2" applyFont="1" applyFill="1" applyBorder="1" applyAlignment="1">
      <alignment horizontal="left" vertical="center" wrapText="1"/>
    </xf>
    <xf numFmtId="165" fontId="9" fillId="8" borderId="1" xfId="0" applyNumberFormat="1" applyFont="1" applyFill="1" applyBorder="1"/>
    <xf numFmtId="41" fontId="9" fillId="8" borderId="0" xfId="2" applyFont="1" applyFill="1"/>
    <xf numFmtId="165" fontId="9" fillId="8" borderId="0" xfId="0" applyNumberFormat="1" applyFont="1" applyFill="1"/>
    <xf numFmtId="0" fontId="9" fillId="8" borderId="0" xfId="0" applyFont="1" applyFill="1"/>
    <xf numFmtId="0" fontId="9" fillId="4" borderId="1" xfId="0" applyFont="1" applyFill="1" applyBorder="1"/>
    <xf numFmtId="14" fontId="9" fillId="4" borderId="1" xfId="0" applyNumberFormat="1" applyFont="1" applyFill="1" applyBorder="1" applyAlignment="1">
      <alignment wrapText="1"/>
    </xf>
    <xf numFmtId="168" fontId="7" fillId="0" borderId="1" xfId="0" applyNumberFormat="1" applyFont="1" applyBorder="1"/>
    <xf numFmtId="168" fontId="10" fillId="0" borderId="1" xfId="0" applyNumberFormat="1" applyFont="1" applyBorder="1"/>
    <xf numFmtId="168" fontId="9" fillId="3" borderId="1" xfId="0" applyNumberFormat="1" applyFont="1" applyFill="1" applyBorder="1"/>
    <xf numFmtId="168" fontId="9" fillId="0" borderId="1" xfId="0" applyNumberFormat="1" applyFont="1" applyBorder="1"/>
    <xf numFmtId="168" fontId="10" fillId="8" borderId="1" xfId="0" applyNumberFormat="1" applyFont="1" applyFill="1" applyBorder="1"/>
    <xf numFmtId="168" fontId="9" fillId="0" borderId="1" xfId="0" applyNumberFormat="1" applyFont="1" applyBorder="1" applyAlignment="1">
      <alignment wrapText="1"/>
    </xf>
    <xf numFmtId="168" fontId="9" fillId="0" borderId="0" xfId="0" applyNumberFormat="1" applyFont="1"/>
    <xf numFmtId="168" fontId="9" fillId="0" borderId="5" xfId="0" applyNumberFormat="1" applyFont="1" applyBorder="1"/>
    <xf numFmtId="168" fontId="7" fillId="0" borderId="1" xfId="0" applyNumberFormat="1" applyFont="1" applyBorder="1" applyAlignment="1">
      <alignment wrapText="1"/>
    </xf>
    <xf numFmtId="168" fontId="15" fillId="0" borderId="1" xfId="3" applyNumberFormat="1" applyFont="1" applyBorder="1"/>
    <xf numFmtId="168" fontId="7" fillId="2" borderId="1" xfId="0" applyNumberFormat="1" applyFont="1" applyFill="1" applyBorder="1" applyAlignment="1">
      <alignment wrapText="1"/>
    </xf>
    <xf numFmtId="168" fontId="13" fillId="0" borderId="0" xfId="0" applyNumberFormat="1" applyFont="1" applyAlignment="1">
      <alignment horizontal="left" vertical="center" wrapText="1"/>
    </xf>
    <xf numFmtId="168" fontId="5" fillId="0" borderId="1" xfId="3" applyNumberFormat="1" applyFont="1" applyBorder="1"/>
    <xf numFmtId="168" fontId="9" fillId="5" borderId="1" xfId="0" applyNumberFormat="1" applyFont="1" applyFill="1" applyBorder="1"/>
    <xf numFmtId="168" fontId="9" fillId="6" borderId="0" xfId="0" applyNumberFormat="1" applyFont="1" applyFill="1"/>
    <xf numFmtId="14" fontId="9" fillId="4" borderId="0" xfId="0" applyNumberFormat="1" applyFont="1" applyFill="1"/>
    <xf numFmtId="14" fontId="9" fillId="4" borderId="5" xfId="0" applyNumberFormat="1" applyFont="1" applyFill="1" applyBorder="1"/>
    <xf numFmtId="168" fontId="10" fillId="3" borderId="1" xfId="0" applyNumberFormat="1" applyFont="1" applyFill="1" applyBorder="1"/>
    <xf numFmtId="168" fontId="13" fillId="0" borderId="0" xfId="1" applyNumberFormat="1" applyFont="1" applyFill="1" applyBorder="1" applyAlignment="1">
      <alignment horizontal="left" vertical="center" wrapText="1"/>
    </xf>
    <xf numFmtId="168" fontId="13" fillId="0" borderId="1" xfId="1" applyNumberFormat="1" applyFont="1" applyFill="1" applyBorder="1" applyAlignment="1">
      <alignment horizontal="left" vertical="center" wrapText="1"/>
    </xf>
    <xf numFmtId="3" fontId="11" fillId="0" borderId="0" xfId="0" applyNumberFormat="1" applyFont="1" applyAlignment="1">
      <alignment wrapText="1"/>
    </xf>
    <xf numFmtId="14" fontId="15" fillId="4" borderId="1" xfId="3" applyNumberFormat="1" applyFont="1" applyFill="1" applyBorder="1"/>
    <xf numFmtId="14" fontId="5" fillId="4" borderId="1" xfId="3" applyNumberFormat="1" applyFont="1" applyFill="1" applyBorder="1"/>
    <xf numFmtId="14" fontId="5" fillId="0" borderId="0" xfId="3" applyNumberFormat="1" applyFont="1"/>
    <xf numFmtId="168" fontId="5" fillId="0" borderId="0" xfId="3" applyNumberFormat="1" applyFont="1"/>
    <xf numFmtId="0" fontId="9" fillId="0" borderId="0" xfId="0" applyFont="1" applyAlignment="1">
      <alignment wrapText="1"/>
    </xf>
    <xf numFmtId="0" fontId="5" fillId="0" borderId="0" xfId="3" applyFont="1"/>
    <xf numFmtId="41" fontId="9" fillId="0" borderId="0" xfId="2" applyFont="1" applyFill="1" applyBorder="1"/>
    <xf numFmtId="14" fontId="5" fillId="4" borderId="0" xfId="3" applyNumberFormat="1" applyFont="1" applyFill="1"/>
    <xf numFmtId="167" fontId="7" fillId="0" borderId="1" xfId="1" applyNumberFormat="1" applyFont="1" applyBorder="1"/>
    <xf numFmtId="167" fontId="9" fillId="0" borderId="1" xfId="1" applyNumberFormat="1" applyFont="1" applyFill="1" applyBorder="1"/>
    <xf numFmtId="167" fontId="9" fillId="0" borderId="2" xfId="1" applyNumberFormat="1" applyFont="1" applyFill="1" applyBorder="1"/>
    <xf numFmtId="167" fontId="9" fillId="3" borderId="1" xfId="1" applyNumberFormat="1" applyFont="1" applyFill="1" applyBorder="1"/>
    <xf numFmtId="167" fontId="7" fillId="2" borderId="1" xfId="1" applyNumberFormat="1" applyFont="1" applyFill="1" applyBorder="1"/>
    <xf numFmtId="167" fontId="9" fillId="0" borderId="1" xfId="1" applyNumberFormat="1" applyFont="1" applyBorder="1"/>
    <xf numFmtId="167" fontId="9" fillId="8" borderId="1" xfId="1" applyNumberFormat="1" applyFont="1" applyFill="1" applyBorder="1"/>
    <xf numFmtId="167" fontId="10" fillId="0" borderId="1" xfId="1" applyNumberFormat="1" applyFont="1" applyBorder="1"/>
    <xf numFmtId="167" fontId="11" fillId="0" borderId="1" xfId="1" applyNumberFormat="1" applyFont="1" applyBorder="1" applyAlignment="1">
      <alignment wrapText="1"/>
    </xf>
    <xf numFmtId="167" fontId="11" fillId="0" borderId="5" xfId="1" applyNumberFormat="1" applyFont="1" applyBorder="1" applyAlignment="1">
      <alignment wrapText="1"/>
    </xf>
    <xf numFmtId="167" fontId="8" fillId="2" borderId="1" xfId="1" applyNumberFormat="1" applyFont="1" applyFill="1" applyBorder="1" applyAlignment="1">
      <alignment wrapText="1"/>
    </xf>
    <xf numFmtId="167" fontId="8" fillId="0" borderId="1" xfId="1" applyNumberFormat="1" applyFont="1" applyBorder="1" applyAlignment="1">
      <alignment wrapText="1"/>
    </xf>
    <xf numFmtId="167" fontId="11" fillId="0" borderId="2" xfId="1" applyNumberFormat="1" applyFont="1" applyBorder="1" applyAlignment="1">
      <alignment wrapText="1"/>
    </xf>
    <xf numFmtId="167" fontId="9" fillId="0" borderId="0" xfId="1" applyNumberFormat="1" applyFont="1" applyFill="1" applyBorder="1"/>
    <xf numFmtId="167" fontId="7" fillId="5" borderId="1" xfId="1" applyNumberFormat="1" applyFont="1" applyFill="1" applyBorder="1"/>
    <xf numFmtId="167" fontId="7" fillId="6" borderId="0" xfId="1" applyNumberFormat="1" applyFont="1" applyFill="1"/>
    <xf numFmtId="167" fontId="2" fillId="0" borderId="1" xfId="1" applyNumberFormat="1" applyFont="1" applyBorder="1"/>
    <xf numFmtId="167" fontId="12" fillId="0" borderId="1" xfId="1" applyNumberFormat="1" applyFont="1" applyBorder="1" applyAlignment="1">
      <alignment wrapText="1"/>
    </xf>
    <xf numFmtId="167" fontId="9" fillId="0" borderId="0" xfId="1" applyNumberFormat="1" applyFont="1" applyBorder="1"/>
    <xf numFmtId="0" fontId="18" fillId="9" borderId="1" xfId="0" applyFont="1" applyFill="1" applyBorder="1"/>
    <xf numFmtId="168" fontId="18" fillId="9" borderId="1" xfId="0" applyNumberFormat="1" applyFont="1" applyFill="1" applyBorder="1"/>
    <xf numFmtId="167" fontId="18" fillId="9" borderId="1" xfId="1" applyNumberFormat="1" applyFont="1" applyFill="1" applyBorder="1" applyAlignment="1"/>
    <xf numFmtId="167" fontId="18" fillId="9" borderId="1" xfId="1" applyNumberFormat="1" applyFont="1" applyFill="1" applyBorder="1"/>
    <xf numFmtId="0" fontId="9" fillId="0" borderId="4" xfId="0" applyFont="1" applyBorder="1" applyAlignment="1">
      <alignment wrapText="1"/>
    </xf>
    <xf numFmtId="0" fontId="5" fillId="0" borderId="4" xfId="3" applyFont="1" applyBorder="1"/>
    <xf numFmtId="0" fontId="6" fillId="0" borderId="4" xfId="0" applyFont="1" applyBorder="1"/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4" xfId="0" applyFont="1" applyBorder="1"/>
    <xf numFmtId="0" fontId="15" fillId="0" borderId="4" xfId="3" applyFont="1" applyBorder="1"/>
    <xf numFmtId="0" fontId="2" fillId="0" borderId="1" xfId="0" applyFont="1" applyBorder="1"/>
    <xf numFmtId="41" fontId="9" fillId="0" borderId="4" xfId="2" applyFont="1" applyFill="1" applyBorder="1"/>
    <xf numFmtId="3" fontId="10" fillId="0" borderId="1" xfId="0" applyNumberFormat="1" applyFont="1" applyBorder="1"/>
    <xf numFmtId="0" fontId="20" fillId="0" borderId="7" xfId="0" applyFont="1" applyBorder="1"/>
    <xf numFmtId="49" fontId="0" fillId="0" borderId="4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6" fillId="0" borderId="7" xfId="0" applyFont="1" applyBorder="1"/>
    <xf numFmtId="0" fontId="20" fillId="0" borderId="4" xfId="0" applyFont="1" applyBorder="1"/>
    <xf numFmtId="169" fontId="18" fillId="9" borderId="1" xfId="0" applyNumberFormat="1" applyFont="1" applyFill="1" applyBorder="1"/>
    <xf numFmtId="169" fontId="5" fillId="0" borderId="1" xfId="3" applyNumberFormat="1" applyFont="1" applyBorder="1"/>
    <xf numFmtId="169" fontId="9" fillId="0" borderId="1" xfId="0" applyNumberFormat="1" applyFont="1" applyBorder="1"/>
    <xf numFmtId="169" fontId="10" fillId="0" borderId="1" xfId="0" applyNumberFormat="1" applyFont="1" applyBorder="1"/>
    <xf numFmtId="169" fontId="9" fillId="0" borderId="1" xfId="0" applyNumberFormat="1" applyFont="1" applyBorder="1" applyAlignment="1">
      <alignment wrapText="1"/>
    </xf>
    <xf numFmtId="169" fontId="15" fillId="0" borderId="1" xfId="3" applyNumberFormat="1" applyFont="1" applyBorder="1"/>
    <xf numFmtId="169" fontId="9" fillId="0" borderId="0" xfId="0" applyNumberFormat="1" applyFont="1"/>
    <xf numFmtId="49" fontId="0" fillId="0" borderId="9" xfId="0" applyNumberFormat="1" applyBorder="1" applyAlignment="1">
      <alignment vertical="top"/>
    </xf>
    <xf numFmtId="0" fontId="18" fillId="9" borderId="8" xfId="0" applyFont="1" applyFill="1" applyBorder="1"/>
    <xf numFmtId="41" fontId="9" fillId="0" borderId="8" xfId="2" applyFont="1" applyFill="1" applyBorder="1"/>
    <xf numFmtId="3" fontId="11" fillId="0" borderId="8" xfId="0" applyNumberFormat="1" applyFont="1" applyBorder="1" applyAlignment="1">
      <alignment wrapText="1"/>
    </xf>
    <xf numFmtId="0" fontId="21" fillId="0" borderId="4" xfId="0" applyFont="1" applyBorder="1"/>
    <xf numFmtId="49" fontId="0" fillId="0" borderId="8" xfId="0" applyNumberFormat="1" applyBorder="1" applyAlignment="1">
      <alignment vertical="top"/>
    </xf>
    <xf numFmtId="0" fontId="6" fillId="0" borderId="9" xfId="0" applyFont="1" applyBorder="1"/>
    <xf numFmtId="168" fontId="18" fillId="9" borderId="8" xfId="0" applyNumberFormat="1" applyFont="1" applyFill="1" applyBorder="1"/>
    <xf numFmtId="167" fontId="18" fillId="9" borderId="8" xfId="1" applyNumberFormat="1" applyFont="1" applyFill="1" applyBorder="1" applyAlignment="1"/>
    <xf numFmtId="14" fontId="5" fillId="0" borderId="8" xfId="3" applyNumberFormat="1" applyFont="1" applyBorder="1"/>
    <xf numFmtId="14" fontId="10" fillId="0" borderId="8" xfId="0" applyNumberFormat="1" applyFont="1" applyBorder="1"/>
    <xf numFmtId="168" fontId="10" fillId="0" borderId="8" xfId="0" applyNumberFormat="1" applyFont="1" applyBorder="1"/>
    <xf numFmtId="1" fontId="10" fillId="0" borderId="8" xfId="0" applyNumberFormat="1" applyFont="1" applyBorder="1"/>
    <xf numFmtId="0" fontId="9" fillId="0" borderId="8" xfId="0" applyFont="1" applyBorder="1" applyAlignment="1">
      <alignment horizontal="left"/>
    </xf>
    <xf numFmtId="167" fontId="9" fillId="0" borderId="8" xfId="1" applyNumberFormat="1" applyFont="1" applyFill="1" applyBorder="1"/>
    <xf numFmtId="167" fontId="2" fillId="0" borderId="8" xfId="1" applyNumberFormat="1" applyFont="1" applyBorder="1"/>
    <xf numFmtId="167" fontId="9" fillId="0" borderId="8" xfId="1" applyNumberFormat="1" applyFont="1" applyBorder="1"/>
    <xf numFmtId="168" fontId="5" fillId="0" borderId="8" xfId="3" applyNumberFormat="1" applyFont="1" applyBorder="1"/>
    <xf numFmtId="0" fontId="9" fillId="0" borderId="9" xfId="0" applyFont="1" applyBorder="1" applyAlignment="1">
      <alignment horizontal="left"/>
    </xf>
    <xf numFmtId="168" fontId="9" fillId="0" borderId="8" xfId="0" applyNumberFormat="1" applyFont="1" applyBorder="1"/>
    <xf numFmtId="0" fontId="21" fillId="10" borderId="8" xfId="5" applyFill="1" applyBorder="1"/>
    <xf numFmtId="0" fontId="9" fillId="0" borderId="9" xfId="0" applyFont="1" applyBorder="1" applyAlignment="1">
      <alignment wrapText="1"/>
    </xf>
    <xf numFmtId="0" fontId="6" fillId="0" borderId="8" xfId="0" applyFont="1" applyBorder="1"/>
    <xf numFmtId="0" fontId="20" fillId="0" borderId="8" xfId="0" applyFont="1" applyBorder="1"/>
    <xf numFmtId="0" fontId="9" fillId="0" borderId="8" xfId="0" applyFont="1" applyBorder="1"/>
    <xf numFmtId="167" fontId="11" fillId="0" borderId="0" xfId="1" applyNumberFormat="1" applyFont="1" applyBorder="1" applyAlignment="1">
      <alignment wrapText="1"/>
    </xf>
    <xf numFmtId="49" fontId="0" fillId="0" borderId="7" xfId="0" applyNumberFormat="1" applyBorder="1" applyAlignment="1">
      <alignment vertical="top"/>
    </xf>
    <xf numFmtId="41" fontId="9" fillId="0" borderId="0" xfId="2" applyFont="1" applyFill="1" applyBorder="1" applyAlignment="1">
      <alignment wrapText="1"/>
    </xf>
    <xf numFmtId="169" fontId="18" fillId="9" borderId="8" xfId="0" applyNumberFormat="1" applyFont="1" applyFill="1" applyBorder="1"/>
    <xf numFmtId="169" fontId="5" fillId="0" borderId="8" xfId="3" applyNumberFormat="1" applyFont="1" applyBorder="1"/>
    <xf numFmtId="170" fontId="5" fillId="0" borderId="8" xfId="3" applyNumberFormat="1" applyFont="1" applyBorder="1" applyAlignment="1">
      <alignment horizontal="center"/>
    </xf>
    <xf numFmtId="0" fontId="0" fillId="0" borderId="4" xfId="0" applyBorder="1"/>
    <xf numFmtId="41" fontId="9" fillId="0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41" fontId="9" fillId="0" borderId="1" xfId="2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14" fontId="10" fillId="0" borderId="0" xfId="0" applyNumberFormat="1" applyFont="1" applyBorder="1"/>
    <xf numFmtId="14" fontId="5" fillId="0" borderId="0" xfId="3" applyNumberFormat="1" applyFont="1" applyBorder="1"/>
    <xf numFmtId="14" fontId="9" fillId="0" borderId="5" xfId="0" applyNumberFormat="1" applyFont="1" applyBorder="1" applyAlignment="1">
      <alignment wrapText="1"/>
    </xf>
    <xf numFmtId="169" fontId="10" fillId="0" borderId="0" xfId="0" applyNumberFormat="1" applyFont="1" applyBorder="1"/>
    <xf numFmtId="169" fontId="5" fillId="0" borderId="0" xfId="3" applyNumberFormat="1" applyFont="1" applyBorder="1"/>
    <xf numFmtId="169" fontId="9" fillId="0" borderId="5" xfId="0" applyNumberFormat="1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20" fillId="0" borderId="1" xfId="0" applyFont="1" applyBorder="1"/>
    <xf numFmtId="0" fontId="9" fillId="0" borderId="7" xfId="0" applyFont="1" applyBorder="1" applyAlignment="1">
      <alignment wrapText="1"/>
    </xf>
    <xf numFmtId="49" fontId="0" fillId="0" borderId="6" xfId="0" applyNumberFormat="1" applyBorder="1" applyAlignment="1">
      <alignment vertical="top"/>
    </xf>
    <xf numFmtId="167" fontId="19" fillId="0" borderId="4" xfId="1" applyNumberFormat="1" applyFont="1" applyFill="1" applyBorder="1" applyAlignment="1">
      <alignment horizontal="left"/>
    </xf>
    <xf numFmtId="49" fontId="0" fillId="0" borderId="5" xfId="0" applyNumberFormat="1" applyBorder="1" applyAlignment="1">
      <alignment vertical="top"/>
    </xf>
    <xf numFmtId="167" fontId="9" fillId="0" borderId="2" xfId="1" applyNumberFormat="1" applyFont="1" applyBorder="1"/>
    <xf numFmtId="41" fontId="11" fillId="0" borderId="0" xfId="2" applyFont="1" applyFill="1" applyBorder="1" applyAlignment="1">
      <alignment horizontal="left" vertical="center" wrapText="1"/>
    </xf>
    <xf numFmtId="0" fontId="9" fillId="0" borderId="0" xfId="0" applyFont="1" applyBorder="1"/>
    <xf numFmtId="41" fontId="9" fillId="0" borderId="0" xfId="2" applyFont="1" applyFill="1" applyBorder="1" applyAlignment="1">
      <alignment horizontal="left" vertical="center" wrapText="1"/>
    </xf>
    <xf numFmtId="0" fontId="9" fillId="0" borderId="5" xfId="0" applyFont="1" applyBorder="1"/>
    <xf numFmtId="3" fontId="11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41" fontId="9" fillId="0" borderId="4" xfId="2" applyFont="1" applyFill="1" applyBorder="1" applyAlignment="1">
      <alignment horizontal="center" vertical="center" wrapText="1"/>
    </xf>
    <xf numFmtId="41" fontId="9" fillId="0" borderId="4" xfId="2" applyFont="1" applyFill="1" applyBorder="1" applyAlignment="1">
      <alignment wrapText="1"/>
    </xf>
    <xf numFmtId="3" fontId="8" fillId="0" borderId="0" xfId="0" applyNumberFormat="1" applyFont="1" applyBorder="1" applyAlignment="1">
      <alignment wrapText="1"/>
    </xf>
    <xf numFmtId="3" fontId="11" fillId="0" borderId="5" xfId="0" applyNumberFormat="1" applyFont="1" applyBorder="1" applyAlignment="1">
      <alignment wrapText="1"/>
    </xf>
    <xf numFmtId="3" fontId="12" fillId="0" borderId="0" xfId="0" applyNumberFormat="1" applyFont="1" applyBorder="1" applyAlignment="1">
      <alignment wrapText="1"/>
    </xf>
    <xf numFmtId="167" fontId="9" fillId="11" borderId="8" xfId="1" applyNumberFormat="1" applyFont="1" applyFill="1" applyBorder="1"/>
    <xf numFmtId="167" fontId="11" fillId="0" borderId="6" xfId="1" applyNumberFormat="1" applyFont="1" applyBorder="1" applyAlignment="1">
      <alignment wrapText="1"/>
    </xf>
    <xf numFmtId="167" fontId="7" fillId="0" borderId="5" xfId="1" applyNumberFormat="1" applyFont="1" applyBorder="1"/>
    <xf numFmtId="167" fontId="7" fillId="0" borderId="1" xfId="1" applyNumberFormat="1" applyFont="1" applyBorder="1" applyAlignment="1">
      <alignment wrapText="1"/>
    </xf>
    <xf numFmtId="167" fontId="9" fillId="0" borderId="1" xfId="1" applyNumberFormat="1" applyFont="1" applyBorder="1" applyAlignment="1">
      <alignment wrapText="1"/>
    </xf>
    <xf numFmtId="14" fontId="18" fillId="9" borderId="1" xfId="0" applyNumberFormat="1" applyFont="1" applyFill="1" applyBorder="1" applyAlignment="1">
      <alignment horizontal="center"/>
    </xf>
    <xf numFmtId="14" fontId="5" fillId="0" borderId="1" xfId="3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 wrapText="1"/>
    </xf>
    <xf numFmtId="14" fontId="15" fillId="0" borderId="1" xfId="3" applyNumberFormat="1" applyFont="1" applyBorder="1" applyAlignment="1">
      <alignment horizontal="center"/>
    </xf>
    <xf numFmtId="14" fontId="5" fillId="0" borderId="0" xfId="3" applyNumberFormat="1" applyFont="1" applyBorder="1" applyAlignment="1">
      <alignment horizontal="center"/>
    </xf>
    <xf numFmtId="14" fontId="5" fillId="0" borderId="8" xfId="3" applyNumberFormat="1" applyFont="1" applyBorder="1" applyAlignment="1">
      <alignment horizontal="center"/>
    </xf>
    <xf numFmtId="14" fontId="9" fillId="0" borderId="0" xfId="0" applyNumberFormat="1" applyFont="1" applyAlignment="1">
      <alignment horizontal="center"/>
    </xf>
  </cellXfs>
  <cellStyles count="8">
    <cellStyle name="Comma" xfId="1" builtinId="3"/>
    <cellStyle name="Comma [0]" xfId="2" builtinId="6"/>
    <cellStyle name="Comma 2" xfId="6" xr:uid="{C46A905C-09D9-4536-B3DC-4D253BFE6E4B}"/>
    <cellStyle name="Comma 85" xfId="4" xr:uid="{3BEDB198-BBE4-457A-B261-6309344FEDC2}"/>
    <cellStyle name="Normal" xfId="0" builtinId="0"/>
    <cellStyle name="Normal 2" xfId="7" xr:uid="{77CF1EE1-1A8F-40A9-A590-9B4ACDED26DF}"/>
    <cellStyle name="Normal 3 2" xfId="3" xr:uid="{70C16935-90F7-45FA-A80F-0A02C2A73F0F}"/>
    <cellStyle name="Normal 4" xfId="5" xr:uid="{E08A0650-E682-4980-AFAF-80BF2E54C2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DEN%20CARE\2024\00.%20Finance\02.%20Rwanda%20financials\05.May\Premium\01.%20Jan%20to%20April.xlsx" TargetMode="External"/><Relationship Id="rId1" Type="http://schemas.openxmlformats.org/officeDocument/2006/relationships/externalLinkPath" Target="/EDEN%20CARE/2024/00.%20Finance/02.%20Rwanda%20financials/05.May/Premium/01.%20Jan%20to%20Apri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E\Downloads\2023%20registered%20Premiums%20(1).xlsx" TargetMode="External"/><Relationship Id="rId1" Type="http://schemas.openxmlformats.org/officeDocument/2006/relationships/externalLinkPath" Target="/Users/SHANE/Downloads/2023%20registered%20Premium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- April"/>
      <sheetName val="Data"/>
      <sheetName val="Sheet4"/>
      <sheetName val="Adjusted Jan - May"/>
      <sheetName val="May"/>
      <sheetName val="Sheet6"/>
      <sheetName val="Sheet7"/>
      <sheetName val="Sheet1"/>
    </sheetNames>
    <sheetDataSet>
      <sheetData sheetId="0" refreshError="1"/>
      <sheetData sheetId="1" refreshError="1">
        <row r="2043">
          <cell r="G2043">
            <v>1248603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EW REGISTERED"/>
      <sheetName val="ENDORSMENTS"/>
      <sheetName val="Sheet3"/>
      <sheetName val="Sheet2"/>
    </sheetNames>
    <sheetDataSet>
      <sheetData sheetId="0" refreshError="1"/>
      <sheetData sheetId="1" refreshError="1">
        <row r="1">
          <cell r="A1" t="str">
            <v>Client Name</v>
          </cell>
          <cell r="B1" t="str">
            <v>Cover Type</v>
          </cell>
          <cell r="C1" t="str">
            <v>Basic Premium</v>
          </cell>
          <cell r="D1" t="str">
            <v>5% CBHI</v>
          </cell>
          <cell r="E1" t="str">
            <v>Admin fees</v>
          </cell>
        </row>
        <row r="2">
          <cell r="A2" t="str">
            <v>CHANCEN INTERNATIONAL RWANDA</v>
          </cell>
          <cell r="B2" t="str">
            <v>Insured</v>
          </cell>
          <cell r="C2">
            <v>18875127</v>
          </cell>
          <cell r="D2">
            <v>943756.35000000009</v>
          </cell>
          <cell r="E2">
            <v>178137.64999999851</v>
          </cell>
        </row>
        <row r="3">
          <cell r="A3" t="str">
            <v>JASIRI SIMBA COHORT</v>
          </cell>
          <cell r="B3" t="str">
            <v>Insured</v>
          </cell>
          <cell r="C3">
            <v>8621293</v>
          </cell>
          <cell r="D3">
            <v>431064.65</v>
          </cell>
          <cell r="E3">
            <v>480000</v>
          </cell>
        </row>
        <row r="4">
          <cell r="A4" t="str">
            <v>NEVER AGAIN RWANDA</v>
          </cell>
          <cell r="B4" t="str">
            <v>Insured</v>
          </cell>
          <cell r="C4">
            <v>40164891.877313644</v>
          </cell>
          <cell r="D4">
            <v>2008244.5938656824</v>
          </cell>
          <cell r="E4">
            <v>0</v>
          </cell>
        </row>
        <row r="5">
          <cell r="A5" t="str">
            <v>CNR TRANSPORT LTD</v>
          </cell>
          <cell r="B5" t="str">
            <v>Insured</v>
          </cell>
          <cell r="C5">
            <v>3790302</v>
          </cell>
          <cell r="D5">
            <v>189515.1</v>
          </cell>
          <cell r="E5">
            <v>70000</v>
          </cell>
        </row>
        <row r="6">
          <cell r="A6" t="str">
            <v>CZ RWANDA LTD</v>
          </cell>
          <cell r="B6" t="str">
            <v>Fund</v>
          </cell>
          <cell r="C6">
            <v>2085252</v>
          </cell>
          <cell r="D6">
            <v>104262.6</v>
          </cell>
          <cell r="E6">
            <v>90000</v>
          </cell>
        </row>
        <row r="7">
          <cell r="A7" t="str">
            <v>TESTSOLUTIONS RWANDA LTD</v>
          </cell>
          <cell r="B7" t="str">
            <v>Insured</v>
          </cell>
          <cell r="C7">
            <v>2284972</v>
          </cell>
          <cell r="D7">
            <v>114248.6</v>
          </cell>
          <cell r="E7">
            <v>40000</v>
          </cell>
        </row>
        <row r="8">
          <cell r="A8" t="str">
            <v>VUBA VUBA AFRICA LTD</v>
          </cell>
          <cell r="B8" t="str">
            <v>Fund</v>
          </cell>
          <cell r="C8">
            <v>4728009</v>
          </cell>
          <cell r="D8">
            <v>236400.45</v>
          </cell>
          <cell r="E8">
            <v>485000</v>
          </cell>
        </row>
        <row r="9">
          <cell r="A9" t="str">
            <v>RWANDA BANKERS ASSOCIATION</v>
          </cell>
          <cell r="B9" t="str">
            <v>Insured</v>
          </cell>
          <cell r="C9">
            <v>5876347</v>
          </cell>
          <cell r="D9">
            <v>293817.35000000003</v>
          </cell>
          <cell r="E9">
            <v>160000</v>
          </cell>
        </row>
        <row r="10">
          <cell r="A10" t="str">
            <v>Three Stones International Rwanda Ltd</v>
          </cell>
          <cell r="B10" t="str">
            <v>Insured</v>
          </cell>
          <cell r="C10">
            <v>20830183</v>
          </cell>
          <cell r="D10">
            <v>1041509.15</v>
          </cell>
          <cell r="E10">
            <v>600000</v>
          </cell>
        </row>
        <row r="11">
          <cell r="A11" t="str">
            <v>FONDATION PAUL GERIN-LAJOIE</v>
          </cell>
          <cell r="B11" t="str">
            <v>Insured</v>
          </cell>
          <cell r="C11">
            <v>1983154</v>
          </cell>
          <cell r="D11">
            <v>99157.700000000012</v>
          </cell>
          <cell r="E11">
            <v>80000</v>
          </cell>
        </row>
        <row r="12">
          <cell r="A12" t="str">
            <v>RUTINDUKANAMUREGO ROGER MARC</v>
          </cell>
          <cell r="B12" t="str">
            <v>Insured</v>
          </cell>
          <cell r="C12">
            <v>464879</v>
          </cell>
          <cell r="D12">
            <v>23243.95</v>
          </cell>
          <cell r="E12">
            <v>10000</v>
          </cell>
        </row>
        <row r="13">
          <cell r="A13" t="str">
            <v>NIYONSHUTI LAMBERT</v>
          </cell>
          <cell r="B13" t="str">
            <v>Insured</v>
          </cell>
          <cell r="C13">
            <v>478944</v>
          </cell>
          <cell r="D13">
            <v>23947.200000000001</v>
          </cell>
          <cell r="E13">
            <v>10000</v>
          </cell>
        </row>
        <row r="14">
          <cell r="A14" t="str">
            <v>YLABS STUDIO LTD</v>
          </cell>
          <cell r="B14" t="str">
            <v>Insured</v>
          </cell>
          <cell r="C14">
            <v>18581056</v>
          </cell>
          <cell r="D14">
            <v>929052.8</v>
          </cell>
          <cell r="E14">
            <v>240000</v>
          </cell>
        </row>
        <row r="15">
          <cell r="A15" t="str">
            <v>KFW</v>
          </cell>
          <cell r="B15" t="str">
            <v>Insured</v>
          </cell>
          <cell r="C15">
            <v>5862972</v>
          </cell>
          <cell r="D15">
            <v>293148.60000000003</v>
          </cell>
          <cell r="E15">
            <v>220000</v>
          </cell>
        </row>
        <row r="16">
          <cell r="A16" t="str">
            <v>BAZIRA JEAN LEON HERTIER</v>
          </cell>
          <cell r="B16" t="str">
            <v>Insured</v>
          </cell>
          <cell r="C16">
            <v>544214</v>
          </cell>
          <cell r="D16">
            <v>27210.7</v>
          </cell>
          <cell r="E16">
            <v>10000</v>
          </cell>
        </row>
        <row r="17">
          <cell r="A17" t="str">
            <v>ICDL AFRICA Limited</v>
          </cell>
          <cell r="B17" t="str">
            <v>Insured</v>
          </cell>
          <cell r="C17">
            <v>13176847</v>
          </cell>
          <cell r="D17">
            <v>658842.35000000009</v>
          </cell>
          <cell r="E17">
            <v>370000</v>
          </cell>
        </row>
        <row r="18">
          <cell r="A18" t="str">
            <v>African Leadership university</v>
          </cell>
          <cell r="B18" t="str">
            <v>Insured</v>
          </cell>
          <cell r="C18">
            <v>322358182</v>
          </cell>
          <cell r="D18">
            <v>16117909.100000001</v>
          </cell>
          <cell r="E18">
            <v>2320000</v>
          </cell>
        </row>
        <row r="19">
          <cell r="A19" t="str">
            <v>ISHUSHO limited</v>
          </cell>
          <cell r="B19" t="str">
            <v>Insured</v>
          </cell>
          <cell r="C19">
            <v>14687764</v>
          </cell>
          <cell r="D19">
            <v>734388.20000000007</v>
          </cell>
          <cell r="E19">
            <v>450000</v>
          </cell>
        </row>
        <row r="20">
          <cell r="A20" t="str">
            <v>EDPU AFRICA Limited</v>
          </cell>
          <cell r="B20" t="str">
            <v>Insured</v>
          </cell>
          <cell r="C20">
            <v>2669709</v>
          </cell>
          <cell r="D20">
            <v>133485.45000000001</v>
          </cell>
          <cell r="E20">
            <v>70000</v>
          </cell>
        </row>
        <row r="21">
          <cell r="A21" t="str">
            <v>BALLISTIC BURGERS LTD</v>
          </cell>
          <cell r="B21" t="str">
            <v>Insured</v>
          </cell>
          <cell r="C21">
            <v>2763650</v>
          </cell>
          <cell r="D21">
            <v>138182.5</v>
          </cell>
          <cell r="E21">
            <v>170000</v>
          </cell>
        </row>
        <row r="22">
          <cell r="A22" t="str">
            <v>TEK EXPERTS RWANDA LTD</v>
          </cell>
          <cell r="B22" t="str">
            <v>Insured</v>
          </cell>
          <cell r="C22">
            <v>150324600</v>
          </cell>
          <cell r="D22">
            <v>7516230</v>
          </cell>
          <cell r="E22">
            <v>1434000</v>
          </cell>
        </row>
        <row r="23">
          <cell r="A23" t="str">
            <v>COMZAFRICA RWANDA LIMITED</v>
          </cell>
          <cell r="B23" t="str">
            <v>Insured</v>
          </cell>
          <cell r="C23">
            <v>23189154</v>
          </cell>
          <cell r="D23">
            <v>1159457.7</v>
          </cell>
          <cell r="E23">
            <v>340000</v>
          </cell>
        </row>
        <row r="24">
          <cell r="A24" t="str">
            <v>MARIUS KAMUGISHA</v>
          </cell>
          <cell r="B24" t="str">
            <v>Insured</v>
          </cell>
          <cell r="C24">
            <v>1555168</v>
          </cell>
          <cell r="D24">
            <v>77758.400000000009</v>
          </cell>
          <cell r="E24">
            <v>30000</v>
          </cell>
        </row>
        <row r="25">
          <cell r="A25" t="str">
            <v>FAITH MBABAZI (Norrsken Pool)</v>
          </cell>
          <cell r="B25" t="str">
            <v>Insured</v>
          </cell>
          <cell r="C25">
            <v>1463279</v>
          </cell>
          <cell r="D25">
            <v>73163.95</v>
          </cell>
          <cell r="E25">
            <v>40000</v>
          </cell>
        </row>
        <row r="26">
          <cell r="A26" t="str">
            <v>DOVE INTERNATIONAL MONTESSORI SCHOOL</v>
          </cell>
          <cell r="B26" t="str">
            <v>Insured</v>
          </cell>
          <cell r="C26">
            <v>1888962</v>
          </cell>
          <cell r="D26">
            <v>94448.1</v>
          </cell>
          <cell r="E26">
            <v>50000</v>
          </cell>
        </row>
        <row r="27">
          <cell r="A27" t="str">
            <v>FEMINIST ACTION DEVELOPMENT AMBITION</v>
          </cell>
          <cell r="B27" t="str">
            <v>Insured</v>
          </cell>
          <cell r="C27">
            <v>2468070</v>
          </cell>
          <cell r="D27">
            <v>123403.5</v>
          </cell>
          <cell r="E27">
            <v>70000</v>
          </cell>
        </row>
        <row r="28">
          <cell r="A28" t="str">
            <v>GARDAWORLD RWANDA LTD</v>
          </cell>
          <cell r="B28" t="str">
            <v>Insured</v>
          </cell>
          <cell r="C28">
            <v>4823725</v>
          </cell>
          <cell r="D28">
            <v>241186.25</v>
          </cell>
          <cell r="E28">
            <v>140000</v>
          </cell>
        </row>
        <row r="29">
          <cell r="A29" t="str">
            <v>NSENGIYUMVA VINCENT</v>
          </cell>
          <cell r="B29" t="str">
            <v>Insured</v>
          </cell>
          <cell r="C29">
            <v>464822</v>
          </cell>
          <cell r="D29">
            <v>23241.100000000002</v>
          </cell>
          <cell r="E29">
            <v>10000</v>
          </cell>
        </row>
        <row r="30">
          <cell r="A30" t="str">
            <v>KIVU CHOICE LIMITED</v>
          </cell>
          <cell r="B30" t="str">
            <v>Insured</v>
          </cell>
          <cell r="C30">
            <v>12197238</v>
          </cell>
          <cell r="D30">
            <v>609861.9</v>
          </cell>
          <cell r="E30">
            <v>340000</v>
          </cell>
        </row>
        <row r="31">
          <cell r="A31" t="str">
            <v>ACME TECHNOLOGIES LTD</v>
          </cell>
          <cell r="B31" t="str">
            <v>Insured</v>
          </cell>
          <cell r="C31">
            <v>620086</v>
          </cell>
          <cell r="D31">
            <v>31004.300000000003</v>
          </cell>
          <cell r="E31">
            <v>10000</v>
          </cell>
        </row>
        <row r="32">
          <cell r="A32" t="str">
            <v>RON WEISS</v>
          </cell>
          <cell r="B32" t="str">
            <v>Insured</v>
          </cell>
          <cell r="C32">
            <v>1150690</v>
          </cell>
          <cell r="D32">
            <v>57534.5</v>
          </cell>
          <cell r="E32">
            <v>30000</v>
          </cell>
        </row>
        <row r="33">
          <cell r="A33" t="str">
            <v>STRADH</v>
          </cell>
          <cell r="B33" t="str">
            <v>Insured</v>
          </cell>
          <cell r="C33">
            <v>4247843</v>
          </cell>
          <cell r="D33">
            <v>212392.15000000002</v>
          </cell>
          <cell r="E33">
            <v>130000</v>
          </cell>
        </row>
        <row r="34">
          <cell r="A34" t="str">
            <v>NIYITANGA KWIZERA SYLVIE</v>
          </cell>
          <cell r="B34" t="str">
            <v>Insured</v>
          </cell>
          <cell r="C34">
            <v>457803</v>
          </cell>
          <cell r="D34">
            <v>22890.15</v>
          </cell>
          <cell r="E34">
            <v>10000</v>
          </cell>
        </row>
        <row r="35">
          <cell r="A35" t="str">
            <v>COMMUNITY BASED SOCIOTHERAPY</v>
          </cell>
          <cell r="B35" t="str">
            <v>Insured</v>
          </cell>
          <cell r="C35">
            <v>15702822</v>
          </cell>
          <cell r="D35">
            <v>785141.10000000009</v>
          </cell>
          <cell r="E35">
            <v>300000</v>
          </cell>
        </row>
        <row r="36">
          <cell r="A36" t="str">
            <v>Total Premium</v>
          </cell>
          <cell r="B36"/>
          <cell r="C36">
            <v>711382009.87731361</v>
          </cell>
          <cell r="D36">
            <v>35569100.493865684</v>
          </cell>
          <cell r="E36">
            <v>8987137.6499999985</v>
          </cell>
        </row>
        <row r="37">
          <cell r="A37" t="str">
            <v>Total Endorsments</v>
          </cell>
          <cell r="B37"/>
          <cell r="C37">
            <v>35123193.676547952</v>
          </cell>
          <cell r="D37">
            <v>1788911.7688273974</v>
          </cell>
          <cell r="E37">
            <v>550000</v>
          </cell>
        </row>
        <row r="38">
          <cell r="A38" t="str">
            <v>TOTAL REGISTERED PREMIUM</v>
          </cell>
          <cell r="B38"/>
          <cell r="C38">
            <v>746505203.55386162</v>
          </cell>
          <cell r="D38">
            <v>37358012.262693077</v>
          </cell>
          <cell r="E38">
            <v>9537137.6499999985</v>
          </cell>
        </row>
        <row r="39">
          <cell r="D39"/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A66A-C401-44A8-A808-51473B07DB50}">
  <dimension ref="A1:AC629"/>
  <sheetViews>
    <sheetView zoomScale="118" zoomScaleNormal="83" workbookViewId="0">
      <pane ySplit="1" topLeftCell="A606" activePane="bottomLeft" state="frozen"/>
      <selection activeCell="E1" sqref="E1"/>
      <selection pane="bottomLeft" activeCell="A290" sqref="A290"/>
    </sheetView>
  </sheetViews>
  <sheetFormatPr defaultRowHeight="15"/>
  <cols>
    <col min="1" max="1" width="33.42578125" style="5" customWidth="1"/>
    <col min="2" max="2" width="11.28515625" style="5" bestFit="1" customWidth="1"/>
    <col min="3" max="3" width="18.42578125" style="244" customWidth="1"/>
    <col min="4" max="5" width="19.7109375" style="162" customWidth="1"/>
    <col min="6" max="6" width="16.42578125" style="95" customWidth="1"/>
    <col min="7" max="7" width="13" style="5" customWidth="1"/>
    <col min="8" max="9" width="11.28515625" style="5" customWidth="1"/>
    <col min="10" max="10" width="72.42578125" style="5" customWidth="1"/>
    <col min="11" max="11" width="13.7109375" style="73" customWidth="1"/>
    <col min="12" max="13" width="13.7109375" style="5" customWidth="1"/>
    <col min="14" max="14" width="21" style="73" bestFit="1" customWidth="1"/>
    <col min="15" max="15" width="15.5703125" style="5" hidden="1" customWidth="1"/>
    <col min="16" max="16" width="11" style="5" hidden="1" customWidth="1"/>
    <col min="17" max="17" width="13.28515625" style="5" hidden="1" customWidth="1"/>
    <col min="18" max="19" width="20.28515625" style="5" hidden="1" customWidth="1"/>
    <col min="20" max="20" width="13.42578125" style="73" customWidth="1"/>
    <col min="21" max="22" width="12.5703125" style="5" customWidth="1"/>
    <col min="23" max="23" width="16.85546875" style="73" customWidth="1"/>
    <col min="24" max="24" width="16.7109375" style="73" bestFit="1" customWidth="1"/>
    <col min="25" max="26" width="14" style="73" bestFit="1" customWidth="1"/>
    <col min="27" max="27" width="14" style="5" customWidth="1"/>
    <col min="28" max="28" width="13.5703125" style="5" bestFit="1" customWidth="1"/>
    <col min="29" max="29" width="12.28515625" style="5" customWidth="1"/>
    <col min="30" max="264" width="8.85546875" style="5"/>
    <col min="265" max="265" width="12" style="5" customWidth="1"/>
    <col min="266" max="266" width="11.7109375" style="5" customWidth="1"/>
    <col min="267" max="267" width="19.7109375" style="5" customWidth="1"/>
    <col min="268" max="268" width="16.42578125" style="5" customWidth="1"/>
    <col min="269" max="269" width="13" style="5" customWidth="1"/>
    <col min="270" max="270" width="11.28515625" style="5" customWidth="1"/>
    <col min="271" max="271" width="35.42578125" style="5" customWidth="1"/>
    <col min="272" max="272" width="16.7109375" style="5" customWidth="1"/>
    <col min="273" max="273" width="22.7109375" style="5" customWidth="1"/>
    <col min="274" max="274" width="20.5703125" style="5" customWidth="1"/>
    <col min="275" max="275" width="13.42578125" style="5" customWidth="1"/>
    <col min="276" max="276" width="12.5703125" style="5" customWidth="1"/>
    <col min="277" max="277" width="15.7109375" style="5" customWidth="1"/>
    <col min="278" max="278" width="11.5703125" style="5" customWidth="1"/>
    <col min="279" max="279" width="13.7109375" style="5" customWidth="1"/>
    <col min="280" max="280" width="12.28515625" style="5" customWidth="1"/>
    <col min="281" max="281" width="16.42578125" style="5" customWidth="1"/>
    <col min="282" max="282" width="11.5703125" style="5" bestFit="1" customWidth="1"/>
    <col min="283" max="283" width="14" style="5" customWidth="1"/>
    <col min="284" max="284" width="11.5703125" style="5" bestFit="1" customWidth="1"/>
    <col min="285" max="285" width="12.28515625" style="5" customWidth="1"/>
    <col min="286" max="520" width="8.85546875" style="5"/>
    <col min="521" max="521" width="12" style="5" customWidth="1"/>
    <col min="522" max="522" width="11.7109375" style="5" customWidth="1"/>
    <col min="523" max="523" width="19.7109375" style="5" customWidth="1"/>
    <col min="524" max="524" width="16.42578125" style="5" customWidth="1"/>
    <col min="525" max="525" width="13" style="5" customWidth="1"/>
    <col min="526" max="526" width="11.28515625" style="5" customWidth="1"/>
    <col min="527" max="527" width="35.42578125" style="5" customWidth="1"/>
    <col min="528" max="528" width="16.7109375" style="5" customWidth="1"/>
    <col min="529" max="529" width="22.7109375" style="5" customWidth="1"/>
    <col min="530" max="530" width="20.5703125" style="5" customWidth="1"/>
    <col min="531" max="531" width="13.42578125" style="5" customWidth="1"/>
    <col min="532" max="532" width="12.5703125" style="5" customWidth="1"/>
    <col min="533" max="533" width="15.7109375" style="5" customWidth="1"/>
    <col min="534" max="534" width="11.5703125" style="5" customWidth="1"/>
    <col min="535" max="535" width="13.7109375" style="5" customWidth="1"/>
    <col min="536" max="536" width="12.28515625" style="5" customWidth="1"/>
    <col min="537" max="537" width="16.42578125" style="5" customWidth="1"/>
    <col min="538" max="538" width="11.5703125" style="5" bestFit="1" customWidth="1"/>
    <col min="539" max="539" width="14" style="5" customWidth="1"/>
    <col min="540" max="540" width="11.5703125" style="5" bestFit="1" customWidth="1"/>
    <col min="541" max="541" width="12.28515625" style="5" customWidth="1"/>
    <col min="542" max="776" width="8.85546875" style="5"/>
    <col min="777" max="777" width="12" style="5" customWidth="1"/>
    <col min="778" max="778" width="11.7109375" style="5" customWidth="1"/>
    <col min="779" max="779" width="19.7109375" style="5" customWidth="1"/>
    <col min="780" max="780" width="16.42578125" style="5" customWidth="1"/>
    <col min="781" max="781" width="13" style="5" customWidth="1"/>
    <col min="782" max="782" width="11.28515625" style="5" customWidth="1"/>
    <col min="783" max="783" width="35.42578125" style="5" customWidth="1"/>
    <col min="784" max="784" width="16.7109375" style="5" customWidth="1"/>
    <col min="785" max="785" width="22.7109375" style="5" customWidth="1"/>
    <col min="786" max="786" width="20.5703125" style="5" customWidth="1"/>
    <col min="787" max="787" width="13.42578125" style="5" customWidth="1"/>
    <col min="788" max="788" width="12.5703125" style="5" customWidth="1"/>
    <col min="789" max="789" width="15.7109375" style="5" customWidth="1"/>
    <col min="790" max="790" width="11.5703125" style="5" customWidth="1"/>
    <col min="791" max="791" width="13.7109375" style="5" customWidth="1"/>
    <col min="792" max="792" width="12.28515625" style="5" customWidth="1"/>
    <col min="793" max="793" width="16.42578125" style="5" customWidth="1"/>
    <col min="794" max="794" width="11.5703125" style="5" bestFit="1" customWidth="1"/>
    <col min="795" max="795" width="14" style="5" customWidth="1"/>
    <col min="796" max="796" width="11.5703125" style="5" bestFit="1" customWidth="1"/>
    <col min="797" max="797" width="12.28515625" style="5" customWidth="1"/>
    <col min="798" max="1032" width="8.85546875" style="5"/>
    <col min="1033" max="1033" width="12" style="5" customWidth="1"/>
    <col min="1034" max="1034" width="11.7109375" style="5" customWidth="1"/>
    <col min="1035" max="1035" width="19.7109375" style="5" customWidth="1"/>
    <col min="1036" max="1036" width="16.42578125" style="5" customWidth="1"/>
    <col min="1037" max="1037" width="13" style="5" customWidth="1"/>
    <col min="1038" max="1038" width="11.28515625" style="5" customWidth="1"/>
    <col min="1039" max="1039" width="35.42578125" style="5" customWidth="1"/>
    <col min="1040" max="1040" width="16.7109375" style="5" customWidth="1"/>
    <col min="1041" max="1041" width="22.7109375" style="5" customWidth="1"/>
    <col min="1042" max="1042" width="20.5703125" style="5" customWidth="1"/>
    <col min="1043" max="1043" width="13.42578125" style="5" customWidth="1"/>
    <col min="1044" max="1044" width="12.5703125" style="5" customWidth="1"/>
    <col min="1045" max="1045" width="15.7109375" style="5" customWidth="1"/>
    <col min="1046" max="1046" width="11.5703125" style="5" customWidth="1"/>
    <col min="1047" max="1047" width="13.7109375" style="5" customWidth="1"/>
    <col min="1048" max="1048" width="12.28515625" style="5" customWidth="1"/>
    <col min="1049" max="1049" width="16.42578125" style="5" customWidth="1"/>
    <col min="1050" max="1050" width="11.5703125" style="5" bestFit="1" customWidth="1"/>
    <col min="1051" max="1051" width="14" style="5" customWidth="1"/>
    <col min="1052" max="1052" width="11.5703125" style="5" bestFit="1" customWidth="1"/>
    <col min="1053" max="1053" width="12.28515625" style="5" customWidth="1"/>
    <col min="1054" max="1288" width="8.85546875" style="5"/>
    <col min="1289" max="1289" width="12" style="5" customWidth="1"/>
    <col min="1290" max="1290" width="11.7109375" style="5" customWidth="1"/>
    <col min="1291" max="1291" width="19.7109375" style="5" customWidth="1"/>
    <col min="1292" max="1292" width="16.42578125" style="5" customWidth="1"/>
    <col min="1293" max="1293" width="13" style="5" customWidth="1"/>
    <col min="1294" max="1294" width="11.28515625" style="5" customWidth="1"/>
    <col min="1295" max="1295" width="35.42578125" style="5" customWidth="1"/>
    <col min="1296" max="1296" width="16.7109375" style="5" customWidth="1"/>
    <col min="1297" max="1297" width="22.7109375" style="5" customWidth="1"/>
    <col min="1298" max="1298" width="20.5703125" style="5" customWidth="1"/>
    <col min="1299" max="1299" width="13.42578125" style="5" customWidth="1"/>
    <col min="1300" max="1300" width="12.5703125" style="5" customWidth="1"/>
    <col min="1301" max="1301" width="15.7109375" style="5" customWidth="1"/>
    <col min="1302" max="1302" width="11.5703125" style="5" customWidth="1"/>
    <col min="1303" max="1303" width="13.7109375" style="5" customWidth="1"/>
    <col min="1304" max="1304" width="12.28515625" style="5" customWidth="1"/>
    <col min="1305" max="1305" width="16.42578125" style="5" customWidth="1"/>
    <col min="1306" max="1306" width="11.5703125" style="5" bestFit="1" customWidth="1"/>
    <col min="1307" max="1307" width="14" style="5" customWidth="1"/>
    <col min="1308" max="1308" width="11.5703125" style="5" bestFit="1" customWidth="1"/>
    <col min="1309" max="1309" width="12.28515625" style="5" customWidth="1"/>
    <col min="1310" max="1544" width="8.85546875" style="5"/>
    <col min="1545" max="1545" width="12" style="5" customWidth="1"/>
    <col min="1546" max="1546" width="11.7109375" style="5" customWidth="1"/>
    <col min="1547" max="1547" width="19.7109375" style="5" customWidth="1"/>
    <col min="1548" max="1548" width="16.42578125" style="5" customWidth="1"/>
    <col min="1549" max="1549" width="13" style="5" customWidth="1"/>
    <col min="1550" max="1550" width="11.28515625" style="5" customWidth="1"/>
    <col min="1551" max="1551" width="35.42578125" style="5" customWidth="1"/>
    <col min="1552" max="1552" width="16.7109375" style="5" customWidth="1"/>
    <col min="1553" max="1553" width="22.7109375" style="5" customWidth="1"/>
    <col min="1554" max="1554" width="20.5703125" style="5" customWidth="1"/>
    <col min="1555" max="1555" width="13.42578125" style="5" customWidth="1"/>
    <col min="1556" max="1556" width="12.5703125" style="5" customWidth="1"/>
    <col min="1557" max="1557" width="15.7109375" style="5" customWidth="1"/>
    <col min="1558" max="1558" width="11.5703125" style="5" customWidth="1"/>
    <col min="1559" max="1559" width="13.7109375" style="5" customWidth="1"/>
    <col min="1560" max="1560" width="12.28515625" style="5" customWidth="1"/>
    <col min="1561" max="1561" width="16.42578125" style="5" customWidth="1"/>
    <col min="1562" max="1562" width="11.5703125" style="5" bestFit="1" customWidth="1"/>
    <col min="1563" max="1563" width="14" style="5" customWidth="1"/>
    <col min="1564" max="1564" width="11.5703125" style="5" bestFit="1" customWidth="1"/>
    <col min="1565" max="1565" width="12.28515625" style="5" customWidth="1"/>
    <col min="1566" max="1800" width="8.85546875" style="5"/>
    <col min="1801" max="1801" width="12" style="5" customWidth="1"/>
    <col min="1802" max="1802" width="11.7109375" style="5" customWidth="1"/>
    <col min="1803" max="1803" width="19.7109375" style="5" customWidth="1"/>
    <col min="1804" max="1804" width="16.42578125" style="5" customWidth="1"/>
    <col min="1805" max="1805" width="13" style="5" customWidth="1"/>
    <col min="1806" max="1806" width="11.28515625" style="5" customWidth="1"/>
    <col min="1807" max="1807" width="35.42578125" style="5" customWidth="1"/>
    <col min="1808" max="1808" width="16.7109375" style="5" customWidth="1"/>
    <col min="1809" max="1809" width="22.7109375" style="5" customWidth="1"/>
    <col min="1810" max="1810" width="20.5703125" style="5" customWidth="1"/>
    <col min="1811" max="1811" width="13.42578125" style="5" customWidth="1"/>
    <col min="1812" max="1812" width="12.5703125" style="5" customWidth="1"/>
    <col min="1813" max="1813" width="15.7109375" style="5" customWidth="1"/>
    <col min="1814" max="1814" width="11.5703125" style="5" customWidth="1"/>
    <col min="1815" max="1815" width="13.7109375" style="5" customWidth="1"/>
    <col min="1816" max="1816" width="12.28515625" style="5" customWidth="1"/>
    <col min="1817" max="1817" width="16.42578125" style="5" customWidth="1"/>
    <col min="1818" max="1818" width="11.5703125" style="5" bestFit="1" customWidth="1"/>
    <col min="1819" max="1819" width="14" style="5" customWidth="1"/>
    <col min="1820" max="1820" width="11.5703125" style="5" bestFit="1" customWidth="1"/>
    <col min="1821" max="1821" width="12.28515625" style="5" customWidth="1"/>
    <col min="1822" max="2056" width="8.85546875" style="5"/>
    <col min="2057" max="2057" width="12" style="5" customWidth="1"/>
    <col min="2058" max="2058" width="11.7109375" style="5" customWidth="1"/>
    <col min="2059" max="2059" width="19.7109375" style="5" customWidth="1"/>
    <col min="2060" max="2060" width="16.42578125" style="5" customWidth="1"/>
    <col min="2061" max="2061" width="13" style="5" customWidth="1"/>
    <col min="2062" max="2062" width="11.28515625" style="5" customWidth="1"/>
    <col min="2063" max="2063" width="35.42578125" style="5" customWidth="1"/>
    <col min="2064" max="2064" width="16.7109375" style="5" customWidth="1"/>
    <col min="2065" max="2065" width="22.7109375" style="5" customWidth="1"/>
    <col min="2066" max="2066" width="20.5703125" style="5" customWidth="1"/>
    <col min="2067" max="2067" width="13.42578125" style="5" customWidth="1"/>
    <col min="2068" max="2068" width="12.5703125" style="5" customWidth="1"/>
    <col min="2069" max="2069" width="15.7109375" style="5" customWidth="1"/>
    <col min="2070" max="2070" width="11.5703125" style="5" customWidth="1"/>
    <col min="2071" max="2071" width="13.7109375" style="5" customWidth="1"/>
    <col min="2072" max="2072" width="12.28515625" style="5" customWidth="1"/>
    <col min="2073" max="2073" width="16.42578125" style="5" customWidth="1"/>
    <col min="2074" max="2074" width="11.5703125" style="5" bestFit="1" customWidth="1"/>
    <col min="2075" max="2075" width="14" style="5" customWidth="1"/>
    <col min="2076" max="2076" width="11.5703125" style="5" bestFit="1" customWidth="1"/>
    <col min="2077" max="2077" width="12.28515625" style="5" customWidth="1"/>
    <col min="2078" max="2312" width="8.85546875" style="5"/>
    <col min="2313" max="2313" width="12" style="5" customWidth="1"/>
    <col min="2314" max="2314" width="11.7109375" style="5" customWidth="1"/>
    <col min="2315" max="2315" width="19.7109375" style="5" customWidth="1"/>
    <col min="2316" max="2316" width="16.42578125" style="5" customWidth="1"/>
    <col min="2317" max="2317" width="13" style="5" customWidth="1"/>
    <col min="2318" max="2318" width="11.28515625" style="5" customWidth="1"/>
    <col min="2319" max="2319" width="35.42578125" style="5" customWidth="1"/>
    <col min="2320" max="2320" width="16.7109375" style="5" customWidth="1"/>
    <col min="2321" max="2321" width="22.7109375" style="5" customWidth="1"/>
    <col min="2322" max="2322" width="20.5703125" style="5" customWidth="1"/>
    <col min="2323" max="2323" width="13.42578125" style="5" customWidth="1"/>
    <col min="2324" max="2324" width="12.5703125" style="5" customWidth="1"/>
    <col min="2325" max="2325" width="15.7109375" style="5" customWidth="1"/>
    <col min="2326" max="2326" width="11.5703125" style="5" customWidth="1"/>
    <col min="2327" max="2327" width="13.7109375" style="5" customWidth="1"/>
    <col min="2328" max="2328" width="12.28515625" style="5" customWidth="1"/>
    <col min="2329" max="2329" width="16.42578125" style="5" customWidth="1"/>
    <col min="2330" max="2330" width="11.5703125" style="5" bestFit="1" customWidth="1"/>
    <col min="2331" max="2331" width="14" style="5" customWidth="1"/>
    <col min="2332" max="2332" width="11.5703125" style="5" bestFit="1" customWidth="1"/>
    <col min="2333" max="2333" width="12.28515625" style="5" customWidth="1"/>
    <col min="2334" max="2568" width="8.85546875" style="5"/>
    <col min="2569" max="2569" width="12" style="5" customWidth="1"/>
    <col min="2570" max="2570" width="11.7109375" style="5" customWidth="1"/>
    <col min="2571" max="2571" width="19.7109375" style="5" customWidth="1"/>
    <col min="2572" max="2572" width="16.42578125" style="5" customWidth="1"/>
    <col min="2573" max="2573" width="13" style="5" customWidth="1"/>
    <col min="2574" max="2574" width="11.28515625" style="5" customWidth="1"/>
    <col min="2575" max="2575" width="35.42578125" style="5" customWidth="1"/>
    <col min="2576" max="2576" width="16.7109375" style="5" customWidth="1"/>
    <col min="2577" max="2577" width="22.7109375" style="5" customWidth="1"/>
    <col min="2578" max="2578" width="20.5703125" style="5" customWidth="1"/>
    <col min="2579" max="2579" width="13.42578125" style="5" customWidth="1"/>
    <col min="2580" max="2580" width="12.5703125" style="5" customWidth="1"/>
    <col min="2581" max="2581" width="15.7109375" style="5" customWidth="1"/>
    <col min="2582" max="2582" width="11.5703125" style="5" customWidth="1"/>
    <col min="2583" max="2583" width="13.7109375" style="5" customWidth="1"/>
    <col min="2584" max="2584" width="12.28515625" style="5" customWidth="1"/>
    <col min="2585" max="2585" width="16.42578125" style="5" customWidth="1"/>
    <col min="2586" max="2586" width="11.5703125" style="5" bestFit="1" customWidth="1"/>
    <col min="2587" max="2587" width="14" style="5" customWidth="1"/>
    <col min="2588" max="2588" width="11.5703125" style="5" bestFit="1" customWidth="1"/>
    <col min="2589" max="2589" width="12.28515625" style="5" customWidth="1"/>
    <col min="2590" max="2824" width="8.85546875" style="5"/>
    <col min="2825" max="2825" width="12" style="5" customWidth="1"/>
    <col min="2826" max="2826" width="11.7109375" style="5" customWidth="1"/>
    <col min="2827" max="2827" width="19.7109375" style="5" customWidth="1"/>
    <col min="2828" max="2828" width="16.42578125" style="5" customWidth="1"/>
    <col min="2829" max="2829" width="13" style="5" customWidth="1"/>
    <col min="2830" max="2830" width="11.28515625" style="5" customWidth="1"/>
    <col min="2831" max="2831" width="35.42578125" style="5" customWidth="1"/>
    <col min="2832" max="2832" width="16.7109375" style="5" customWidth="1"/>
    <col min="2833" max="2833" width="22.7109375" style="5" customWidth="1"/>
    <col min="2834" max="2834" width="20.5703125" style="5" customWidth="1"/>
    <col min="2835" max="2835" width="13.42578125" style="5" customWidth="1"/>
    <col min="2836" max="2836" width="12.5703125" style="5" customWidth="1"/>
    <col min="2837" max="2837" width="15.7109375" style="5" customWidth="1"/>
    <col min="2838" max="2838" width="11.5703125" style="5" customWidth="1"/>
    <col min="2839" max="2839" width="13.7109375" style="5" customWidth="1"/>
    <col min="2840" max="2840" width="12.28515625" style="5" customWidth="1"/>
    <col min="2841" max="2841" width="16.42578125" style="5" customWidth="1"/>
    <col min="2842" max="2842" width="11.5703125" style="5" bestFit="1" customWidth="1"/>
    <col min="2843" max="2843" width="14" style="5" customWidth="1"/>
    <col min="2844" max="2844" width="11.5703125" style="5" bestFit="1" customWidth="1"/>
    <col min="2845" max="2845" width="12.28515625" style="5" customWidth="1"/>
    <col min="2846" max="3080" width="8.85546875" style="5"/>
    <col min="3081" max="3081" width="12" style="5" customWidth="1"/>
    <col min="3082" max="3082" width="11.7109375" style="5" customWidth="1"/>
    <col min="3083" max="3083" width="19.7109375" style="5" customWidth="1"/>
    <col min="3084" max="3084" width="16.42578125" style="5" customWidth="1"/>
    <col min="3085" max="3085" width="13" style="5" customWidth="1"/>
    <col min="3086" max="3086" width="11.28515625" style="5" customWidth="1"/>
    <col min="3087" max="3087" width="35.42578125" style="5" customWidth="1"/>
    <col min="3088" max="3088" width="16.7109375" style="5" customWidth="1"/>
    <col min="3089" max="3089" width="22.7109375" style="5" customWidth="1"/>
    <col min="3090" max="3090" width="20.5703125" style="5" customWidth="1"/>
    <col min="3091" max="3091" width="13.42578125" style="5" customWidth="1"/>
    <col min="3092" max="3092" width="12.5703125" style="5" customWidth="1"/>
    <col min="3093" max="3093" width="15.7109375" style="5" customWidth="1"/>
    <col min="3094" max="3094" width="11.5703125" style="5" customWidth="1"/>
    <col min="3095" max="3095" width="13.7109375" style="5" customWidth="1"/>
    <col min="3096" max="3096" width="12.28515625" style="5" customWidth="1"/>
    <col min="3097" max="3097" width="16.42578125" style="5" customWidth="1"/>
    <col min="3098" max="3098" width="11.5703125" style="5" bestFit="1" customWidth="1"/>
    <col min="3099" max="3099" width="14" style="5" customWidth="1"/>
    <col min="3100" max="3100" width="11.5703125" style="5" bestFit="1" customWidth="1"/>
    <col min="3101" max="3101" width="12.28515625" style="5" customWidth="1"/>
    <col min="3102" max="3336" width="8.85546875" style="5"/>
    <col min="3337" max="3337" width="12" style="5" customWidth="1"/>
    <col min="3338" max="3338" width="11.7109375" style="5" customWidth="1"/>
    <col min="3339" max="3339" width="19.7109375" style="5" customWidth="1"/>
    <col min="3340" max="3340" width="16.42578125" style="5" customWidth="1"/>
    <col min="3341" max="3341" width="13" style="5" customWidth="1"/>
    <col min="3342" max="3342" width="11.28515625" style="5" customWidth="1"/>
    <col min="3343" max="3343" width="35.42578125" style="5" customWidth="1"/>
    <col min="3344" max="3344" width="16.7109375" style="5" customWidth="1"/>
    <col min="3345" max="3345" width="22.7109375" style="5" customWidth="1"/>
    <col min="3346" max="3346" width="20.5703125" style="5" customWidth="1"/>
    <col min="3347" max="3347" width="13.42578125" style="5" customWidth="1"/>
    <col min="3348" max="3348" width="12.5703125" style="5" customWidth="1"/>
    <col min="3349" max="3349" width="15.7109375" style="5" customWidth="1"/>
    <col min="3350" max="3350" width="11.5703125" style="5" customWidth="1"/>
    <col min="3351" max="3351" width="13.7109375" style="5" customWidth="1"/>
    <col min="3352" max="3352" width="12.28515625" style="5" customWidth="1"/>
    <col min="3353" max="3353" width="16.42578125" style="5" customWidth="1"/>
    <col min="3354" max="3354" width="11.5703125" style="5" bestFit="1" customWidth="1"/>
    <col min="3355" max="3355" width="14" style="5" customWidth="1"/>
    <col min="3356" max="3356" width="11.5703125" style="5" bestFit="1" customWidth="1"/>
    <col min="3357" max="3357" width="12.28515625" style="5" customWidth="1"/>
    <col min="3358" max="3592" width="8.85546875" style="5"/>
    <col min="3593" max="3593" width="12" style="5" customWidth="1"/>
    <col min="3594" max="3594" width="11.7109375" style="5" customWidth="1"/>
    <col min="3595" max="3595" width="19.7109375" style="5" customWidth="1"/>
    <col min="3596" max="3596" width="16.42578125" style="5" customWidth="1"/>
    <col min="3597" max="3597" width="13" style="5" customWidth="1"/>
    <col min="3598" max="3598" width="11.28515625" style="5" customWidth="1"/>
    <col min="3599" max="3599" width="35.42578125" style="5" customWidth="1"/>
    <col min="3600" max="3600" width="16.7109375" style="5" customWidth="1"/>
    <col min="3601" max="3601" width="22.7109375" style="5" customWidth="1"/>
    <col min="3602" max="3602" width="20.5703125" style="5" customWidth="1"/>
    <col min="3603" max="3603" width="13.42578125" style="5" customWidth="1"/>
    <col min="3604" max="3604" width="12.5703125" style="5" customWidth="1"/>
    <col min="3605" max="3605" width="15.7109375" style="5" customWidth="1"/>
    <col min="3606" max="3606" width="11.5703125" style="5" customWidth="1"/>
    <col min="3607" max="3607" width="13.7109375" style="5" customWidth="1"/>
    <col min="3608" max="3608" width="12.28515625" style="5" customWidth="1"/>
    <col min="3609" max="3609" width="16.42578125" style="5" customWidth="1"/>
    <col min="3610" max="3610" width="11.5703125" style="5" bestFit="1" customWidth="1"/>
    <col min="3611" max="3611" width="14" style="5" customWidth="1"/>
    <col min="3612" max="3612" width="11.5703125" style="5" bestFit="1" customWidth="1"/>
    <col min="3613" max="3613" width="12.28515625" style="5" customWidth="1"/>
    <col min="3614" max="3848" width="8.85546875" style="5"/>
    <col min="3849" max="3849" width="12" style="5" customWidth="1"/>
    <col min="3850" max="3850" width="11.7109375" style="5" customWidth="1"/>
    <col min="3851" max="3851" width="19.7109375" style="5" customWidth="1"/>
    <col min="3852" max="3852" width="16.42578125" style="5" customWidth="1"/>
    <col min="3853" max="3853" width="13" style="5" customWidth="1"/>
    <col min="3854" max="3854" width="11.28515625" style="5" customWidth="1"/>
    <col min="3855" max="3855" width="35.42578125" style="5" customWidth="1"/>
    <col min="3856" max="3856" width="16.7109375" style="5" customWidth="1"/>
    <col min="3857" max="3857" width="22.7109375" style="5" customWidth="1"/>
    <col min="3858" max="3858" width="20.5703125" style="5" customWidth="1"/>
    <col min="3859" max="3859" width="13.42578125" style="5" customWidth="1"/>
    <col min="3860" max="3860" width="12.5703125" style="5" customWidth="1"/>
    <col min="3861" max="3861" width="15.7109375" style="5" customWidth="1"/>
    <col min="3862" max="3862" width="11.5703125" style="5" customWidth="1"/>
    <col min="3863" max="3863" width="13.7109375" style="5" customWidth="1"/>
    <col min="3864" max="3864" width="12.28515625" style="5" customWidth="1"/>
    <col min="3865" max="3865" width="16.42578125" style="5" customWidth="1"/>
    <col min="3866" max="3866" width="11.5703125" style="5" bestFit="1" customWidth="1"/>
    <col min="3867" max="3867" width="14" style="5" customWidth="1"/>
    <col min="3868" max="3868" width="11.5703125" style="5" bestFit="1" customWidth="1"/>
    <col min="3869" max="3869" width="12.28515625" style="5" customWidth="1"/>
    <col min="3870" max="4104" width="8.85546875" style="5"/>
    <col min="4105" max="4105" width="12" style="5" customWidth="1"/>
    <col min="4106" max="4106" width="11.7109375" style="5" customWidth="1"/>
    <col min="4107" max="4107" width="19.7109375" style="5" customWidth="1"/>
    <col min="4108" max="4108" width="16.42578125" style="5" customWidth="1"/>
    <col min="4109" max="4109" width="13" style="5" customWidth="1"/>
    <col min="4110" max="4110" width="11.28515625" style="5" customWidth="1"/>
    <col min="4111" max="4111" width="35.42578125" style="5" customWidth="1"/>
    <col min="4112" max="4112" width="16.7109375" style="5" customWidth="1"/>
    <col min="4113" max="4113" width="22.7109375" style="5" customWidth="1"/>
    <col min="4114" max="4114" width="20.5703125" style="5" customWidth="1"/>
    <col min="4115" max="4115" width="13.42578125" style="5" customWidth="1"/>
    <col min="4116" max="4116" width="12.5703125" style="5" customWidth="1"/>
    <col min="4117" max="4117" width="15.7109375" style="5" customWidth="1"/>
    <col min="4118" max="4118" width="11.5703125" style="5" customWidth="1"/>
    <col min="4119" max="4119" width="13.7109375" style="5" customWidth="1"/>
    <col min="4120" max="4120" width="12.28515625" style="5" customWidth="1"/>
    <col min="4121" max="4121" width="16.42578125" style="5" customWidth="1"/>
    <col min="4122" max="4122" width="11.5703125" style="5" bestFit="1" customWidth="1"/>
    <col min="4123" max="4123" width="14" style="5" customWidth="1"/>
    <col min="4124" max="4124" width="11.5703125" style="5" bestFit="1" customWidth="1"/>
    <col min="4125" max="4125" width="12.28515625" style="5" customWidth="1"/>
    <col min="4126" max="4360" width="8.85546875" style="5"/>
    <col min="4361" max="4361" width="12" style="5" customWidth="1"/>
    <col min="4362" max="4362" width="11.7109375" style="5" customWidth="1"/>
    <col min="4363" max="4363" width="19.7109375" style="5" customWidth="1"/>
    <col min="4364" max="4364" width="16.42578125" style="5" customWidth="1"/>
    <col min="4365" max="4365" width="13" style="5" customWidth="1"/>
    <col min="4366" max="4366" width="11.28515625" style="5" customWidth="1"/>
    <col min="4367" max="4367" width="35.42578125" style="5" customWidth="1"/>
    <col min="4368" max="4368" width="16.7109375" style="5" customWidth="1"/>
    <col min="4369" max="4369" width="22.7109375" style="5" customWidth="1"/>
    <col min="4370" max="4370" width="20.5703125" style="5" customWidth="1"/>
    <col min="4371" max="4371" width="13.42578125" style="5" customWidth="1"/>
    <col min="4372" max="4372" width="12.5703125" style="5" customWidth="1"/>
    <col min="4373" max="4373" width="15.7109375" style="5" customWidth="1"/>
    <col min="4374" max="4374" width="11.5703125" style="5" customWidth="1"/>
    <col min="4375" max="4375" width="13.7109375" style="5" customWidth="1"/>
    <col min="4376" max="4376" width="12.28515625" style="5" customWidth="1"/>
    <col min="4377" max="4377" width="16.42578125" style="5" customWidth="1"/>
    <col min="4378" max="4378" width="11.5703125" style="5" bestFit="1" customWidth="1"/>
    <col min="4379" max="4379" width="14" style="5" customWidth="1"/>
    <col min="4380" max="4380" width="11.5703125" style="5" bestFit="1" customWidth="1"/>
    <col min="4381" max="4381" width="12.28515625" style="5" customWidth="1"/>
    <col min="4382" max="4616" width="8.85546875" style="5"/>
    <col min="4617" max="4617" width="12" style="5" customWidth="1"/>
    <col min="4618" max="4618" width="11.7109375" style="5" customWidth="1"/>
    <col min="4619" max="4619" width="19.7109375" style="5" customWidth="1"/>
    <col min="4620" max="4620" width="16.42578125" style="5" customWidth="1"/>
    <col min="4621" max="4621" width="13" style="5" customWidth="1"/>
    <col min="4622" max="4622" width="11.28515625" style="5" customWidth="1"/>
    <col min="4623" max="4623" width="35.42578125" style="5" customWidth="1"/>
    <col min="4624" max="4624" width="16.7109375" style="5" customWidth="1"/>
    <col min="4625" max="4625" width="22.7109375" style="5" customWidth="1"/>
    <col min="4626" max="4626" width="20.5703125" style="5" customWidth="1"/>
    <col min="4627" max="4627" width="13.42578125" style="5" customWidth="1"/>
    <col min="4628" max="4628" width="12.5703125" style="5" customWidth="1"/>
    <col min="4629" max="4629" width="15.7109375" style="5" customWidth="1"/>
    <col min="4630" max="4630" width="11.5703125" style="5" customWidth="1"/>
    <col min="4631" max="4631" width="13.7109375" style="5" customWidth="1"/>
    <col min="4632" max="4632" width="12.28515625" style="5" customWidth="1"/>
    <col min="4633" max="4633" width="16.42578125" style="5" customWidth="1"/>
    <col min="4634" max="4634" width="11.5703125" style="5" bestFit="1" customWidth="1"/>
    <col min="4635" max="4635" width="14" style="5" customWidth="1"/>
    <col min="4636" max="4636" width="11.5703125" style="5" bestFit="1" customWidth="1"/>
    <col min="4637" max="4637" width="12.28515625" style="5" customWidth="1"/>
    <col min="4638" max="4872" width="8.85546875" style="5"/>
    <col min="4873" max="4873" width="12" style="5" customWidth="1"/>
    <col min="4874" max="4874" width="11.7109375" style="5" customWidth="1"/>
    <col min="4875" max="4875" width="19.7109375" style="5" customWidth="1"/>
    <col min="4876" max="4876" width="16.42578125" style="5" customWidth="1"/>
    <col min="4877" max="4877" width="13" style="5" customWidth="1"/>
    <col min="4878" max="4878" width="11.28515625" style="5" customWidth="1"/>
    <col min="4879" max="4879" width="35.42578125" style="5" customWidth="1"/>
    <col min="4880" max="4880" width="16.7109375" style="5" customWidth="1"/>
    <col min="4881" max="4881" width="22.7109375" style="5" customWidth="1"/>
    <col min="4882" max="4882" width="20.5703125" style="5" customWidth="1"/>
    <col min="4883" max="4883" width="13.42578125" style="5" customWidth="1"/>
    <col min="4884" max="4884" width="12.5703125" style="5" customWidth="1"/>
    <col min="4885" max="4885" width="15.7109375" style="5" customWidth="1"/>
    <col min="4886" max="4886" width="11.5703125" style="5" customWidth="1"/>
    <col min="4887" max="4887" width="13.7109375" style="5" customWidth="1"/>
    <col min="4888" max="4888" width="12.28515625" style="5" customWidth="1"/>
    <col min="4889" max="4889" width="16.42578125" style="5" customWidth="1"/>
    <col min="4890" max="4890" width="11.5703125" style="5" bestFit="1" customWidth="1"/>
    <col min="4891" max="4891" width="14" style="5" customWidth="1"/>
    <col min="4892" max="4892" width="11.5703125" style="5" bestFit="1" customWidth="1"/>
    <col min="4893" max="4893" width="12.28515625" style="5" customWidth="1"/>
    <col min="4894" max="5128" width="8.85546875" style="5"/>
    <col min="5129" max="5129" width="12" style="5" customWidth="1"/>
    <col min="5130" max="5130" width="11.7109375" style="5" customWidth="1"/>
    <col min="5131" max="5131" width="19.7109375" style="5" customWidth="1"/>
    <col min="5132" max="5132" width="16.42578125" style="5" customWidth="1"/>
    <col min="5133" max="5133" width="13" style="5" customWidth="1"/>
    <col min="5134" max="5134" width="11.28515625" style="5" customWidth="1"/>
    <col min="5135" max="5135" width="35.42578125" style="5" customWidth="1"/>
    <col min="5136" max="5136" width="16.7109375" style="5" customWidth="1"/>
    <col min="5137" max="5137" width="22.7109375" style="5" customWidth="1"/>
    <col min="5138" max="5138" width="20.5703125" style="5" customWidth="1"/>
    <col min="5139" max="5139" width="13.42578125" style="5" customWidth="1"/>
    <col min="5140" max="5140" width="12.5703125" style="5" customWidth="1"/>
    <col min="5141" max="5141" width="15.7109375" style="5" customWidth="1"/>
    <col min="5142" max="5142" width="11.5703125" style="5" customWidth="1"/>
    <col min="5143" max="5143" width="13.7109375" style="5" customWidth="1"/>
    <col min="5144" max="5144" width="12.28515625" style="5" customWidth="1"/>
    <col min="5145" max="5145" width="16.42578125" style="5" customWidth="1"/>
    <col min="5146" max="5146" width="11.5703125" style="5" bestFit="1" customWidth="1"/>
    <col min="5147" max="5147" width="14" style="5" customWidth="1"/>
    <col min="5148" max="5148" width="11.5703125" style="5" bestFit="1" customWidth="1"/>
    <col min="5149" max="5149" width="12.28515625" style="5" customWidth="1"/>
    <col min="5150" max="5384" width="8.85546875" style="5"/>
    <col min="5385" max="5385" width="12" style="5" customWidth="1"/>
    <col min="5386" max="5386" width="11.7109375" style="5" customWidth="1"/>
    <col min="5387" max="5387" width="19.7109375" style="5" customWidth="1"/>
    <col min="5388" max="5388" width="16.42578125" style="5" customWidth="1"/>
    <col min="5389" max="5389" width="13" style="5" customWidth="1"/>
    <col min="5390" max="5390" width="11.28515625" style="5" customWidth="1"/>
    <col min="5391" max="5391" width="35.42578125" style="5" customWidth="1"/>
    <col min="5392" max="5392" width="16.7109375" style="5" customWidth="1"/>
    <col min="5393" max="5393" width="22.7109375" style="5" customWidth="1"/>
    <col min="5394" max="5394" width="20.5703125" style="5" customWidth="1"/>
    <col min="5395" max="5395" width="13.42578125" style="5" customWidth="1"/>
    <col min="5396" max="5396" width="12.5703125" style="5" customWidth="1"/>
    <col min="5397" max="5397" width="15.7109375" style="5" customWidth="1"/>
    <col min="5398" max="5398" width="11.5703125" style="5" customWidth="1"/>
    <col min="5399" max="5399" width="13.7109375" style="5" customWidth="1"/>
    <col min="5400" max="5400" width="12.28515625" style="5" customWidth="1"/>
    <col min="5401" max="5401" width="16.42578125" style="5" customWidth="1"/>
    <col min="5402" max="5402" width="11.5703125" style="5" bestFit="1" customWidth="1"/>
    <col min="5403" max="5403" width="14" style="5" customWidth="1"/>
    <col min="5404" max="5404" width="11.5703125" style="5" bestFit="1" customWidth="1"/>
    <col min="5405" max="5405" width="12.28515625" style="5" customWidth="1"/>
    <col min="5406" max="5640" width="8.85546875" style="5"/>
    <col min="5641" max="5641" width="12" style="5" customWidth="1"/>
    <col min="5642" max="5642" width="11.7109375" style="5" customWidth="1"/>
    <col min="5643" max="5643" width="19.7109375" style="5" customWidth="1"/>
    <col min="5644" max="5644" width="16.42578125" style="5" customWidth="1"/>
    <col min="5645" max="5645" width="13" style="5" customWidth="1"/>
    <col min="5646" max="5646" width="11.28515625" style="5" customWidth="1"/>
    <col min="5647" max="5647" width="35.42578125" style="5" customWidth="1"/>
    <col min="5648" max="5648" width="16.7109375" style="5" customWidth="1"/>
    <col min="5649" max="5649" width="22.7109375" style="5" customWidth="1"/>
    <col min="5650" max="5650" width="20.5703125" style="5" customWidth="1"/>
    <col min="5651" max="5651" width="13.42578125" style="5" customWidth="1"/>
    <col min="5652" max="5652" width="12.5703125" style="5" customWidth="1"/>
    <col min="5653" max="5653" width="15.7109375" style="5" customWidth="1"/>
    <col min="5654" max="5654" width="11.5703125" style="5" customWidth="1"/>
    <col min="5655" max="5655" width="13.7109375" style="5" customWidth="1"/>
    <col min="5656" max="5656" width="12.28515625" style="5" customWidth="1"/>
    <col min="5657" max="5657" width="16.42578125" style="5" customWidth="1"/>
    <col min="5658" max="5658" width="11.5703125" style="5" bestFit="1" customWidth="1"/>
    <col min="5659" max="5659" width="14" style="5" customWidth="1"/>
    <col min="5660" max="5660" width="11.5703125" style="5" bestFit="1" customWidth="1"/>
    <col min="5661" max="5661" width="12.28515625" style="5" customWidth="1"/>
    <col min="5662" max="5896" width="8.85546875" style="5"/>
    <col min="5897" max="5897" width="12" style="5" customWidth="1"/>
    <col min="5898" max="5898" width="11.7109375" style="5" customWidth="1"/>
    <col min="5899" max="5899" width="19.7109375" style="5" customWidth="1"/>
    <col min="5900" max="5900" width="16.42578125" style="5" customWidth="1"/>
    <col min="5901" max="5901" width="13" style="5" customWidth="1"/>
    <col min="5902" max="5902" width="11.28515625" style="5" customWidth="1"/>
    <col min="5903" max="5903" width="35.42578125" style="5" customWidth="1"/>
    <col min="5904" max="5904" width="16.7109375" style="5" customWidth="1"/>
    <col min="5905" max="5905" width="22.7109375" style="5" customWidth="1"/>
    <col min="5906" max="5906" width="20.5703125" style="5" customWidth="1"/>
    <col min="5907" max="5907" width="13.42578125" style="5" customWidth="1"/>
    <col min="5908" max="5908" width="12.5703125" style="5" customWidth="1"/>
    <col min="5909" max="5909" width="15.7109375" style="5" customWidth="1"/>
    <col min="5910" max="5910" width="11.5703125" style="5" customWidth="1"/>
    <col min="5911" max="5911" width="13.7109375" style="5" customWidth="1"/>
    <col min="5912" max="5912" width="12.28515625" style="5" customWidth="1"/>
    <col min="5913" max="5913" width="16.42578125" style="5" customWidth="1"/>
    <col min="5914" max="5914" width="11.5703125" style="5" bestFit="1" customWidth="1"/>
    <col min="5915" max="5915" width="14" style="5" customWidth="1"/>
    <col min="5916" max="5916" width="11.5703125" style="5" bestFit="1" customWidth="1"/>
    <col min="5917" max="5917" width="12.28515625" style="5" customWidth="1"/>
    <col min="5918" max="6152" width="8.85546875" style="5"/>
    <col min="6153" max="6153" width="12" style="5" customWidth="1"/>
    <col min="6154" max="6154" width="11.7109375" style="5" customWidth="1"/>
    <col min="6155" max="6155" width="19.7109375" style="5" customWidth="1"/>
    <col min="6156" max="6156" width="16.42578125" style="5" customWidth="1"/>
    <col min="6157" max="6157" width="13" style="5" customWidth="1"/>
    <col min="6158" max="6158" width="11.28515625" style="5" customWidth="1"/>
    <col min="6159" max="6159" width="35.42578125" style="5" customWidth="1"/>
    <col min="6160" max="6160" width="16.7109375" style="5" customWidth="1"/>
    <col min="6161" max="6161" width="22.7109375" style="5" customWidth="1"/>
    <col min="6162" max="6162" width="20.5703125" style="5" customWidth="1"/>
    <col min="6163" max="6163" width="13.42578125" style="5" customWidth="1"/>
    <col min="6164" max="6164" width="12.5703125" style="5" customWidth="1"/>
    <col min="6165" max="6165" width="15.7109375" style="5" customWidth="1"/>
    <col min="6166" max="6166" width="11.5703125" style="5" customWidth="1"/>
    <col min="6167" max="6167" width="13.7109375" style="5" customWidth="1"/>
    <col min="6168" max="6168" width="12.28515625" style="5" customWidth="1"/>
    <col min="6169" max="6169" width="16.42578125" style="5" customWidth="1"/>
    <col min="6170" max="6170" width="11.5703125" style="5" bestFit="1" customWidth="1"/>
    <col min="6171" max="6171" width="14" style="5" customWidth="1"/>
    <col min="6172" max="6172" width="11.5703125" style="5" bestFit="1" customWidth="1"/>
    <col min="6173" max="6173" width="12.28515625" style="5" customWidth="1"/>
    <col min="6174" max="6408" width="8.85546875" style="5"/>
    <col min="6409" max="6409" width="12" style="5" customWidth="1"/>
    <col min="6410" max="6410" width="11.7109375" style="5" customWidth="1"/>
    <col min="6411" max="6411" width="19.7109375" style="5" customWidth="1"/>
    <col min="6412" max="6412" width="16.42578125" style="5" customWidth="1"/>
    <col min="6413" max="6413" width="13" style="5" customWidth="1"/>
    <col min="6414" max="6414" width="11.28515625" style="5" customWidth="1"/>
    <col min="6415" max="6415" width="35.42578125" style="5" customWidth="1"/>
    <col min="6416" max="6416" width="16.7109375" style="5" customWidth="1"/>
    <col min="6417" max="6417" width="22.7109375" style="5" customWidth="1"/>
    <col min="6418" max="6418" width="20.5703125" style="5" customWidth="1"/>
    <col min="6419" max="6419" width="13.42578125" style="5" customWidth="1"/>
    <col min="6420" max="6420" width="12.5703125" style="5" customWidth="1"/>
    <col min="6421" max="6421" width="15.7109375" style="5" customWidth="1"/>
    <col min="6422" max="6422" width="11.5703125" style="5" customWidth="1"/>
    <col min="6423" max="6423" width="13.7109375" style="5" customWidth="1"/>
    <col min="6424" max="6424" width="12.28515625" style="5" customWidth="1"/>
    <col min="6425" max="6425" width="16.42578125" style="5" customWidth="1"/>
    <col min="6426" max="6426" width="11.5703125" style="5" bestFit="1" customWidth="1"/>
    <col min="6427" max="6427" width="14" style="5" customWidth="1"/>
    <col min="6428" max="6428" width="11.5703125" style="5" bestFit="1" customWidth="1"/>
    <col min="6429" max="6429" width="12.28515625" style="5" customWidth="1"/>
    <col min="6430" max="6664" width="8.85546875" style="5"/>
    <col min="6665" max="6665" width="12" style="5" customWidth="1"/>
    <col min="6666" max="6666" width="11.7109375" style="5" customWidth="1"/>
    <col min="6667" max="6667" width="19.7109375" style="5" customWidth="1"/>
    <col min="6668" max="6668" width="16.42578125" style="5" customWidth="1"/>
    <col min="6669" max="6669" width="13" style="5" customWidth="1"/>
    <col min="6670" max="6670" width="11.28515625" style="5" customWidth="1"/>
    <col min="6671" max="6671" width="35.42578125" style="5" customWidth="1"/>
    <col min="6672" max="6672" width="16.7109375" style="5" customWidth="1"/>
    <col min="6673" max="6673" width="22.7109375" style="5" customWidth="1"/>
    <col min="6674" max="6674" width="20.5703125" style="5" customWidth="1"/>
    <col min="6675" max="6675" width="13.42578125" style="5" customWidth="1"/>
    <col min="6676" max="6676" width="12.5703125" style="5" customWidth="1"/>
    <col min="6677" max="6677" width="15.7109375" style="5" customWidth="1"/>
    <col min="6678" max="6678" width="11.5703125" style="5" customWidth="1"/>
    <col min="6679" max="6679" width="13.7109375" style="5" customWidth="1"/>
    <col min="6680" max="6680" width="12.28515625" style="5" customWidth="1"/>
    <col min="6681" max="6681" width="16.42578125" style="5" customWidth="1"/>
    <col min="6682" max="6682" width="11.5703125" style="5" bestFit="1" customWidth="1"/>
    <col min="6683" max="6683" width="14" style="5" customWidth="1"/>
    <col min="6684" max="6684" width="11.5703125" style="5" bestFit="1" customWidth="1"/>
    <col min="6685" max="6685" width="12.28515625" style="5" customWidth="1"/>
    <col min="6686" max="6920" width="8.85546875" style="5"/>
    <col min="6921" max="6921" width="12" style="5" customWidth="1"/>
    <col min="6922" max="6922" width="11.7109375" style="5" customWidth="1"/>
    <col min="6923" max="6923" width="19.7109375" style="5" customWidth="1"/>
    <col min="6924" max="6924" width="16.42578125" style="5" customWidth="1"/>
    <col min="6925" max="6925" width="13" style="5" customWidth="1"/>
    <col min="6926" max="6926" width="11.28515625" style="5" customWidth="1"/>
    <col min="6927" max="6927" width="35.42578125" style="5" customWidth="1"/>
    <col min="6928" max="6928" width="16.7109375" style="5" customWidth="1"/>
    <col min="6929" max="6929" width="22.7109375" style="5" customWidth="1"/>
    <col min="6930" max="6930" width="20.5703125" style="5" customWidth="1"/>
    <col min="6931" max="6931" width="13.42578125" style="5" customWidth="1"/>
    <col min="6932" max="6932" width="12.5703125" style="5" customWidth="1"/>
    <col min="6933" max="6933" width="15.7109375" style="5" customWidth="1"/>
    <col min="6934" max="6934" width="11.5703125" style="5" customWidth="1"/>
    <col min="6935" max="6935" width="13.7109375" style="5" customWidth="1"/>
    <col min="6936" max="6936" width="12.28515625" style="5" customWidth="1"/>
    <col min="6937" max="6937" width="16.42578125" style="5" customWidth="1"/>
    <col min="6938" max="6938" width="11.5703125" style="5" bestFit="1" customWidth="1"/>
    <col min="6939" max="6939" width="14" style="5" customWidth="1"/>
    <col min="6940" max="6940" width="11.5703125" style="5" bestFit="1" customWidth="1"/>
    <col min="6941" max="6941" width="12.28515625" style="5" customWidth="1"/>
    <col min="6942" max="7176" width="8.85546875" style="5"/>
    <col min="7177" max="7177" width="12" style="5" customWidth="1"/>
    <col min="7178" max="7178" width="11.7109375" style="5" customWidth="1"/>
    <col min="7179" max="7179" width="19.7109375" style="5" customWidth="1"/>
    <col min="7180" max="7180" width="16.42578125" style="5" customWidth="1"/>
    <col min="7181" max="7181" width="13" style="5" customWidth="1"/>
    <col min="7182" max="7182" width="11.28515625" style="5" customWidth="1"/>
    <col min="7183" max="7183" width="35.42578125" style="5" customWidth="1"/>
    <col min="7184" max="7184" width="16.7109375" style="5" customWidth="1"/>
    <col min="7185" max="7185" width="22.7109375" style="5" customWidth="1"/>
    <col min="7186" max="7186" width="20.5703125" style="5" customWidth="1"/>
    <col min="7187" max="7187" width="13.42578125" style="5" customWidth="1"/>
    <col min="7188" max="7188" width="12.5703125" style="5" customWidth="1"/>
    <col min="7189" max="7189" width="15.7109375" style="5" customWidth="1"/>
    <col min="7190" max="7190" width="11.5703125" style="5" customWidth="1"/>
    <col min="7191" max="7191" width="13.7109375" style="5" customWidth="1"/>
    <col min="7192" max="7192" width="12.28515625" style="5" customWidth="1"/>
    <col min="7193" max="7193" width="16.42578125" style="5" customWidth="1"/>
    <col min="7194" max="7194" width="11.5703125" style="5" bestFit="1" customWidth="1"/>
    <col min="7195" max="7195" width="14" style="5" customWidth="1"/>
    <col min="7196" max="7196" width="11.5703125" style="5" bestFit="1" customWidth="1"/>
    <col min="7197" max="7197" width="12.28515625" style="5" customWidth="1"/>
    <col min="7198" max="7432" width="8.85546875" style="5"/>
    <col min="7433" max="7433" width="12" style="5" customWidth="1"/>
    <col min="7434" max="7434" width="11.7109375" style="5" customWidth="1"/>
    <col min="7435" max="7435" width="19.7109375" style="5" customWidth="1"/>
    <col min="7436" max="7436" width="16.42578125" style="5" customWidth="1"/>
    <col min="7437" max="7437" width="13" style="5" customWidth="1"/>
    <col min="7438" max="7438" width="11.28515625" style="5" customWidth="1"/>
    <col min="7439" max="7439" width="35.42578125" style="5" customWidth="1"/>
    <col min="7440" max="7440" width="16.7109375" style="5" customWidth="1"/>
    <col min="7441" max="7441" width="22.7109375" style="5" customWidth="1"/>
    <col min="7442" max="7442" width="20.5703125" style="5" customWidth="1"/>
    <col min="7443" max="7443" width="13.42578125" style="5" customWidth="1"/>
    <col min="7444" max="7444" width="12.5703125" style="5" customWidth="1"/>
    <col min="7445" max="7445" width="15.7109375" style="5" customWidth="1"/>
    <col min="7446" max="7446" width="11.5703125" style="5" customWidth="1"/>
    <col min="7447" max="7447" width="13.7109375" style="5" customWidth="1"/>
    <col min="7448" max="7448" width="12.28515625" style="5" customWidth="1"/>
    <col min="7449" max="7449" width="16.42578125" style="5" customWidth="1"/>
    <col min="7450" max="7450" width="11.5703125" style="5" bestFit="1" customWidth="1"/>
    <col min="7451" max="7451" width="14" style="5" customWidth="1"/>
    <col min="7452" max="7452" width="11.5703125" style="5" bestFit="1" customWidth="1"/>
    <col min="7453" max="7453" width="12.28515625" style="5" customWidth="1"/>
    <col min="7454" max="7688" width="8.85546875" style="5"/>
    <col min="7689" max="7689" width="12" style="5" customWidth="1"/>
    <col min="7690" max="7690" width="11.7109375" style="5" customWidth="1"/>
    <col min="7691" max="7691" width="19.7109375" style="5" customWidth="1"/>
    <col min="7692" max="7692" width="16.42578125" style="5" customWidth="1"/>
    <col min="7693" max="7693" width="13" style="5" customWidth="1"/>
    <col min="7694" max="7694" width="11.28515625" style="5" customWidth="1"/>
    <col min="7695" max="7695" width="35.42578125" style="5" customWidth="1"/>
    <col min="7696" max="7696" width="16.7109375" style="5" customWidth="1"/>
    <col min="7697" max="7697" width="22.7109375" style="5" customWidth="1"/>
    <col min="7698" max="7698" width="20.5703125" style="5" customWidth="1"/>
    <col min="7699" max="7699" width="13.42578125" style="5" customWidth="1"/>
    <col min="7700" max="7700" width="12.5703125" style="5" customWidth="1"/>
    <col min="7701" max="7701" width="15.7109375" style="5" customWidth="1"/>
    <col min="7702" max="7702" width="11.5703125" style="5" customWidth="1"/>
    <col min="7703" max="7703" width="13.7109375" style="5" customWidth="1"/>
    <col min="7704" max="7704" width="12.28515625" style="5" customWidth="1"/>
    <col min="7705" max="7705" width="16.42578125" style="5" customWidth="1"/>
    <col min="7706" max="7706" width="11.5703125" style="5" bestFit="1" customWidth="1"/>
    <col min="7707" max="7707" width="14" style="5" customWidth="1"/>
    <col min="7708" max="7708" width="11.5703125" style="5" bestFit="1" customWidth="1"/>
    <col min="7709" max="7709" width="12.28515625" style="5" customWidth="1"/>
    <col min="7710" max="7944" width="8.85546875" style="5"/>
    <col min="7945" max="7945" width="12" style="5" customWidth="1"/>
    <col min="7946" max="7946" width="11.7109375" style="5" customWidth="1"/>
    <col min="7947" max="7947" width="19.7109375" style="5" customWidth="1"/>
    <col min="7948" max="7948" width="16.42578125" style="5" customWidth="1"/>
    <col min="7949" max="7949" width="13" style="5" customWidth="1"/>
    <col min="7950" max="7950" width="11.28515625" style="5" customWidth="1"/>
    <col min="7951" max="7951" width="35.42578125" style="5" customWidth="1"/>
    <col min="7952" max="7952" width="16.7109375" style="5" customWidth="1"/>
    <col min="7953" max="7953" width="22.7109375" style="5" customWidth="1"/>
    <col min="7954" max="7954" width="20.5703125" style="5" customWidth="1"/>
    <col min="7955" max="7955" width="13.42578125" style="5" customWidth="1"/>
    <col min="7956" max="7956" width="12.5703125" style="5" customWidth="1"/>
    <col min="7957" max="7957" width="15.7109375" style="5" customWidth="1"/>
    <col min="7958" max="7958" width="11.5703125" style="5" customWidth="1"/>
    <col min="7959" max="7959" width="13.7109375" style="5" customWidth="1"/>
    <col min="7960" max="7960" width="12.28515625" style="5" customWidth="1"/>
    <col min="7961" max="7961" width="16.42578125" style="5" customWidth="1"/>
    <col min="7962" max="7962" width="11.5703125" style="5" bestFit="1" customWidth="1"/>
    <col min="7963" max="7963" width="14" style="5" customWidth="1"/>
    <col min="7964" max="7964" width="11.5703125" style="5" bestFit="1" customWidth="1"/>
    <col min="7965" max="7965" width="12.28515625" style="5" customWidth="1"/>
    <col min="7966" max="8200" width="8.85546875" style="5"/>
    <col min="8201" max="8201" width="12" style="5" customWidth="1"/>
    <col min="8202" max="8202" width="11.7109375" style="5" customWidth="1"/>
    <col min="8203" max="8203" width="19.7109375" style="5" customWidth="1"/>
    <col min="8204" max="8204" width="16.42578125" style="5" customWidth="1"/>
    <col min="8205" max="8205" width="13" style="5" customWidth="1"/>
    <col min="8206" max="8206" width="11.28515625" style="5" customWidth="1"/>
    <col min="8207" max="8207" width="35.42578125" style="5" customWidth="1"/>
    <col min="8208" max="8208" width="16.7109375" style="5" customWidth="1"/>
    <col min="8209" max="8209" width="22.7109375" style="5" customWidth="1"/>
    <col min="8210" max="8210" width="20.5703125" style="5" customWidth="1"/>
    <col min="8211" max="8211" width="13.42578125" style="5" customWidth="1"/>
    <col min="8212" max="8212" width="12.5703125" style="5" customWidth="1"/>
    <col min="8213" max="8213" width="15.7109375" style="5" customWidth="1"/>
    <col min="8214" max="8214" width="11.5703125" style="5" customWidth="1"/>
    <col min="8215" max="8215" width="13.7109375" style="5" customWidth="1"/>
    <col min="8216" max="8216" width="12.28515625" style="5" customWidth="1"/>
    <col min="8217" max="8217" width="16.42578125" style="5" customWidth="1"/>
    <col min="8218" max="8218" width="11.5703125" style="5" bestFit="1" customWidth="1"/>
    <col min="8219" max="8219" width="14" style="5" customWidth="1"/>
    <col min="8220" max="8220" width="11.5703125" style="5" bestFit="1" customWidth="1"/>
    <col min="8221" max="8221" width="12.28515625" style="5" customWidth="1"/>
    <col min="8222" max="8456" width="8.85546875" style="5"/>
    <col min="8457" max="8457" width="12" style="5" customWidth="1"/>
    <col min="8458" max="8458" width="11.7109375" style="5" customWidth="1"/>
    <col min="8459" max="8459" width="19.7109375" style="5" customWidth="1"/>
    <col min="8460" max="8460" width="16.42578125" style="5" customWidth="1"/>
    <col min="8461" max="8461" width="13" style="5" customWidth="1"/>
    <col min="8462" max="8462" width="11.28515625" style="5" customWidth="1"/>
    <col min="8463" max="8463" width="35.42578125" style="5" customWidth="1"/>
    <col min="8464" max="8464" width="16.7109375" style="5" customWidth="1"/>
    <col min="8465" max="8465" width="22.7109375" style="5" customWidth="1"/>
    <col min="8466" max="8466" width="20.5703125" style="5" customWidth="1"/>
    <col min="8467" max="8467" width="13.42578125" style="5" customWidth="1"/>
    <col min="8468" max="8468" width="12.5703125" style="5" customWidth="1"/>
    <col min="8469" max="8469" width="15.7109375" style="5" customWidth="1"/>
    <col min="8470" max="8470" width="11.5703125" style="5" customWidth="1"/>
    <col min="8471" max="8471" width="13.7109375" style="5" customWidth="1"/>
    <col min="8472" max="8472" width="12.28515625" style="5" customWidth="1"/>
    <col min="8473" max="8473" width="16.42578125" style="5" customWidth="1"/>
    <col min="8474" max="8474" width="11.5703125" style="5" bestFit="1" customWidth="1"/>
    <col min="8475" max="8475" width="14" style="5" customWidth="1"/>
    <col min="8476" max="8476" width="11.5703125" style="5" bestFit="1" customWidth="1"/>
    <col min="8477" max="8477" width="12.28515625" style="5" customWidth="1"/>
    <col min="8478" max="8712" width="8.85546875" style="5"/>
    <col min="8713" max="8713" width="12" style="5" customWidth="1"/>
    <col min="8714" max="8714" width="11.7109375" style="5" customWidth="1"/>
    <col min="8715" max="8715" width="19.7109375" style="5" customWidth="1"/>
    <col min="8716" max="8716" width="16.42578125" style="5" customWidth="1"/>
    <col min="8717" max="8717" width="13" style="5" customWidth="1"/>
    <col min="8718" max="8718" width="11.28515625" style="5" customWidth="1"/>
    <col min="8719" max="8719" width="35.42578125" style="5" customWidth="1"/>
    <col min="8720" max="8720" width="16.7109375" style="5" customWidth="1"/>
    <col min="8721" max="8721" width="22.7109375" style="5" customWidth="1"/>
    <col min="8722" max="8722" width="20.5703125" style="5" customWidth="1"/>
    <col min="8723" max="8723" width="13.42578125" style="5" customWidth="1"/>
    <col min="8724" max="8724" width="12.5703125" style="5" customWidth="1"/>
    <col min="8725" max="8725" width="15.7109375" style="5" customWidth="1"/>
    <col min="8726" max="8726" width="11.5703125" style="5" customWidth="1"/>
    <col min="8727" max="8727" width="13.7109375" style="5" customWidth="1"/>
    <col min="8728" max="8728" width="12.28515625" style="5" customWidth="1"/>
    <col min="8729" max="8729" width="16.42578125" style="5" customWidth="1"/>
    <col min="8730" max="8730" width="11.5703125" style="5" bestFit="1" customWidth="1"/>
    <col min="8731" max="8731" width="14" style="5" customWidth="1"/>
    <col min="8732" max="8732" width="11.5703125" style="5" bestFit="1" customWidth="1"/>
    <col min="8733" max="8733" width="12.28515625" style="5" customWidth="1"/>
    <col min="8734" max="8968" width="8.85546875" style="5"/>
    <col min="8969" max="8969" width="12" style="5" customWidth="1"/>
    <col min="8970" max="8970" width="11.7109375" style="5" customWidth="1"/>
    <col min="8971" max="8971" width="19.7109375" style="5" customWidth="1"/>
    <col min="8972" max="8972" width="16.42578125" style="5" customWidth="1"/>
    <col min="8973" max="8973" width="13" style="5" customWidth="1"/>
    <col min="8974" max="8974" width="11.28515625" style="5" customWidth="1"/>
    <col min="8975" max="8975" width="35.42578125" style="5" customWidth="1"/>
    <col min="8976" max="8976" width="16.7109375" style="5" customWidth="1"/>
    <col min="8977" max="8977" width="22.7109375" style="5" customWidth="1"/>
    <col min="8978" max="8978" width="20.5703125" style="5" customWidth="1"/>
    <col min="8979" max="8979" width="13.42578125" style="5" customWidth="1"/>
    <col min="8980" max="8980" width="12.5703125" style="5" customWidth="1"/>
    <col min="8981" max="8981" width="15.7109375" style="5" customWidth="1"/>
    <col min="8982" max="8982" width="11.5703125" style="5" customWidth="1"/>
    <col min="8983" max="8983" width="13.7109375" style="5" customWidth="1"/>
    <col min="8984" max="8984" width="12.28515625" style="5" customWidth="1"/>
    <col min="8985" max="8985" width="16.42578125" style="5" customWidth="1"/>
    <col min="8986" max="8986" width="11.5703125" style="5" bestFit="1" customWidth="1"/>
    <col min="8987" max="8987" width="14" style="5" customWidth="1"/>
    <col min="8988" max="8988" width="11.5703125" style="5" bestFit="1" customWidth="1"/>
    <col min="8989" max="8989" width="12.28515625" style="5" customWidth="1"/>
    <col min="8990" max="9224" width="8.85546875" style="5"/>
    <col min="9225" max="9225" width="12" style="5" customWidth="1"/>
    <col min="9226" max="9226" width="11.7109375" style="5" customWidth="1"/>
    <col min="9227" max="9227" width="19.7109375" style="5" customWidth="1"/>
    <col min="9228" max="9228" width="16.42578125" style="5" customWidth="1"/>
    <col min="9229" max="9229" width="13" style="5" customWidth="1"/>
    <col min="9230" max="9230" width="11.28515625" style="5" customWidth="1"/>
    <col min="9231" max="9231" width="35.42578125" style="5" customWidth="1"/>
    <col min="9232" max="9232" width="16.7109375" style="5" customWidth="1"/>
    <col min="9233" max="9233" width="22.7109375" style="5" customWidth="1"/>
    <col min="9234" max="9234" width="20.5703125" style="5" customWidth="1"/>
    <col min="9235" max="9235" width="13.42578125" style="5" customWidth="1"/>
    <col min="9236" max="9236" width="12.5703125" style="5" customWidth="1"/>
    <col min="9237" max="9237" width="15.7109375" style="5" customWidth="1"/>
    <col min="9238" max="9238" width="11.5703125" style="5" customWidth="1"/>
    <col min="9239" max="9239" width="13.7109375" style="5" customWidth="1"/>
    <col min="9240" max="9240" width="12.28515625" style="5" customWidth="1"/>
    <col min="9241" max="9241" width="16.42578125" style="5" customWidth="1"/>
    <col min="9242" max="9242" width="11.5703125" style="5" bestFit="1" customWidth="1"/>
    <col min="9243" max="9243" width="14" style="5" customWidth="1"/>
    <col min="9244" max="9244" width="11.5703125" style="5" bestFit="1" customWidth="1"/>
    <col min="9245" max="9245" width="12.28515625" style="5" customWidth="1"/>
    <col min="9246" max="9480" width="8.85546875" style="5"/>
    <col min="9481" max="9481" width="12" style="5" customWidth="1"/>
    <col min="9482" max="9482" width="11.7109375" style="5" customWidth="1"/>
    <col min="9483" max="9483" width="19.7109375" style="5" customWidth="1"/>
    <col min="9484" max="9484" width="16.42578125" style="5" customWidth="1"/>
    <col min="9485" max="9485" width="13" style="5" customWidth="1"/>
    <col min="9486" max="9486" width="11.28515625" style="5" customWidth="1"/>
    <col min="9487" max="9487" width="35.42578125" style="5" customWidth="1"/>
    <col min="9488" max="9488" width="16.7109375" style="5" customWidth="1"/>
    <col min="9489" max="9489" width="22.7109375" style="5" customWidth="1"/>
    <col min="9490" max="9490" width="20.5703125" style="5" customWidth="1"/>
    <col min="9491" max="9491" width="13.42578125" style="5" customWidth="1"/>
    <col min="9492" max="9492" width="12.5703125" style="5" customWidth="1"/>
    <col min="9493" max="9493" width="15.7109375" style="5" customWidth="1"/>
    <col min="9494" max="9494" width="11.5703125" style="5" customWidth="1"/>
    <col min="9495" max="9495" width="13.7109375" style="5" customWidth="1"/>
    <col min="9496" max="9496" width="12.28515625" style="5" customWidth="1"/>
    <col min="9497" max="9497" width="16.42578125" style="5" customWidth="1"/>
    <col min="9498" max="9498" width="11.5703125" style="5" bestFit="1" customWidth="1"/>
    <col min="9499" max="9499" width="14" style="5" customWidth="1"/>
    <col min="9500" max="9500" width="11.5703125" style="5" bestFit="1" customWidth="1"/>
    <col min="9501" max="9501" width="12.28515625" style="5" customWidth="1"/>
    <col min="9502" max="9736" width="8.85546875" style="5"/>
    <col min="9737" max="9737" width="12" style="5" customWidth="1"/>
    <col min="9738" max="9738" width="11.7109375" style="5" customWidth="1"/>
    <col min="9739" max="9739" width="19.7109375" style="5" customWidth="1"/>
    <col min="9740" max="9740" width="16.42578125" style="5" customWidth="1"/>
    <col min="9741" max="9741" width="13" style="5" customWidth="1"/>
    <col min="9742" max="9742" width="11.28515625" style="5" customWidth="1"/>
    <col min="9743" max="9743" width="35.42578125" style="5" customWidth="1"/>
    <col min="9744" max="9744" width="16.7109375" style="5" customWidth="1"/>
    <col min="9745" max="9745" width="22.7109375" style="5" customWidth="1"/>
    <col min="9746" max="9746" width="20.5703125" style="5" customWidth="1"/>
    <col min="9747" max="9747" width="13.42578125" style="5" customWidth="1"/>
    <col min="9748" max="9748" width="12.5703125" style="5" customWidth="1"/>
    <col min="9749" max="9749" width="15.7109375" style="5" customWidth="1"/>
    <col min="9750" max="9750" width="11.5703125" style="5" customWidth="1"/>
    <col min="9751" max="9751" width="13.7109375" style="5" customWidth="1"/>
    <col min="9752" max="9752" width="12.28515625" style="5" customWidth="1"/>
    <col min="9753" max="9753" width="16.42578125" style="5" customWidth="1"/>
    <col min="9754" max="9754" width="11.5703125" style="5" bestFit="1" customWidth="1"/>
    <col min="9755" max="9755" width="14" style="5" customWidth="1"/>
    <col min="9756" max="9756" width="11.5703125" style="5" bestFit="1" customWidth="1"/>
    <col min="9757" max="9757" width="12.28515625" style="5" customWidth="1"/>
    <col min="9758" max="9992" width="8.85546875" style="5"/>
    <col min="9993" max="9993" width="12" style="5" customWidth="1"/>
    <col min="9994" max="9994" width="11.7109375" style="5" customWidth="1"/>
    <col min="9995" max="9995" width="19.7109375" style="5" customWidth="1"/>
    <col min="9996" max="9996" width="16.42578125" style="5" customWidth="1"/>
    <col min="9997" max="9997" width="13" style="5" customWidth="1"/>
    <col min="9998" max="9998" width="11.28515625" style="5" customWidth="1"/>
    <col min="9999" max="9999" width="35.42578125" style="5" customWidth="1"/>
    <col min="10000" max="10000" width="16.7109375" style="5" customWidth="1"/>
    <col min="10001" max="10001" width="22.7109375" style="5" customWidth="1"/>
    <col min="10002" max="10002" width="20.5703125" style="5" customWidth="1"/>
    <col min="10003" max="10003" width="13.42578125" style="5" customWidth="1"/>
    <col min="10004" max="10004" width="12.5703125" style="5" customWidth="1"/>
    <col min="10005" max="10005" width="15.7109375" style="5" customWidth="1"/>
    <col min="10006" max="10006" width="11.5703125" style="5" customWidth="1"/>
    <col min="10007" max="10007" width="13.7109375" style="5" customWidth="1"/>
    <col min="10008" max="10008" width="12.28515625" style="5" customWidth="1"/>
    <col min="10009" max="10009" width="16.42578125" style="5" customWidth="1"/>
    <col min="10010" max="10010" width="11.5703125" style="5" bestFit="1" customWidth="1"/>
    <col min="10011" max="10011" width="14" style="5" customWidth="1"/>
    <col min="10012" max="10012" width="11.5703125" style="5" bestFit="1" customWidth="1"/>
    <col min="10013" max="10013" width="12.28515625" style="5" customWidth="1"/>
    <col min="10014" max="10248" width="8.85546875" style="5"/>
    <col min="10249" max="10249" width="12" style="5" customWidth="1"/>
    <col min="10250" max="10250" width="11.7109375" style="5" customWidth="1"/>
    <col min="10251" max="10251" width="19.7109375" style="5" customWidth="1"/>
    <col min="10252" max="10252" width="16.42578125" style="5" customWidth="1"/>
    <col min="10253" max="10253" width="13" style="5" customWidth="1"/>
    <col min="10254" max="10254" width="11.28515625" style="5" customWidth="1"/>
    <col min="10255" max="10255" width="35.42578125" style="5" customWidth="1"/>
    <col min="10256" max="10256" width="16.7109375" style="5" customWidth="1"/>
    <col min="10257" max="10257" width="22.7109375" style="5" customWidth="1"/>
    <col min="10258" max="10258" width="20.5703125" style="5" customWidth="1"/>
    <col min="10259" max="10259" width="13.42578125" style="5" customWidth="1"/>
    <col min="10260" max="10260" width="12.5703125" style="5" customWidth="1"/>
    <col min="10261" max="10261" width="15.7109375" style="5" customWidth="1"/>
    <col min="10262" max="10262" width="11.5703125" style="5" customWidth="1"/>
    <col min="10263" max="10263" width="13.7109375" style="5" customWidth="1"/>
    <col min="10264" max="10264" width="12.28515625" style="5" customWidth="1"/>
    <col min="10265" max="10265" width="16.42578125" style="5" customWidth="1"/>
    <col min="10266" max="10266" width="11.5703125" style="5" bestFit="1" customWidth="1"/>
    <col min="10267" max="10267" width="14" style="5" customWidth="1"/>
    <col min="10268" max="10268" width="11.5703125" style="5" bestFit="1" customWidth="1"/>
    <col min="10269" max="10269" width="12.28515625" style="5" customWidth="1"/>
    <col min="10270" max="10504" width="8.85546875" style="5"/>
    <col min="10505" max="10505" width="12" style="5" customWidth="1"/>
    <col min="10506" max="10506" width="11.7109375" style="5" customWidth="1"/>
    <col min="10507" max="10507" width="19.7109375" style="5" customWidth="1"/>
    <col min="10508" max="10508" width="16.42578125" style="5" customWidth="1"/>
    <col min="10509" max="10509" width="13" style="5" customWidth="1"/>
    <col min="10510" max="10510" width="11.28515625" style="5" customWidth="1"/>
    <col min="10511" max="10511" width="35.42578125" style="5" customWidth="1"/>
    <col min="10512" max="10512" width="16.7109375" style="5" customWidth="1"/>
    <col min="10513" max="10513" width="22.7109375" style="5" customWidth="1"/>
    <col min="10514" max="10514" width="20.5703125" style="5" customWidth="1"/>
    <col min="10515" max="10515" width="13.42578125" style="5" customWidth="1"/>
    <col min="10516" max="10516" width="12.5703125" style="5" customWidth="1"/>
    <col min="10517" max="10517" width="15.7109375" style="5" customWidth="1"/>
    <col min="10518" max="10518" width="11.5703125" style="5" customWidth="1"/>
    <col min="10519" max="10519" width="13.7109375" style="5" customWidth="1"/>
    <col min="10520" max="10520" width="12.28515625" style="5" customWidth="1"/>
    <col min="10521" max="10521" width="16.42578125" style="5" customWidth="1"/>
    <col min="10522" max="10522" width="11.5703125" style="5" bestFit="1" customWidth="1"/>
    <col min="10523" max="10523" width="14" style="5" customWidth="1"/>
    <col min="10524" max="10524" width="11.5703125" style="5" bestFit="1" customWidth="1"/>
    <col min="10525" max="10525" width="12.28515625" style="5" customWidth="1"/>
    <col min="10526" max="10760" width="8.85546875" style="5"/>
    <col min="10761" max="10761" width="12" style="5" customWidth="1"/>
    <col min="10762" max="10762" width="11.7109375" style="5" customWidth="1"/>
    <col min="10763" max="10763" width="19.7109375" style="5" customWidth="1"/>
    <col min="10764" max="10764" width="16.42578125" style="5" customWidth="1"/>
    <col min="10765" max="10765" width="13" style="5" customWidth="1"/>
    <col min="10766" max="10766" width="11.28515625" style="5" customWidth="1"/>
    <col min="10767" max="10767" width="35.42578125" style="5" customWidth="1"/>
    <col min="10768" max="10768" width="16.7109375" style="5" customWidth="1"/>
    <col min="10769" max="10769" width="22.7109375" style="5" customWidth="1"/>
    <col min="10770" max="10770" width="20.5703125" style="5" customWidth="1"/>
    <col min="10771" max="10771" width="13.42578125" style="5" customWidth="1"/>
    <col min="10772" max="10772" width="12.5703125" style="5" customWidth="1"/>
    <col min="10773" max="10773" width="15.7109375" style="5" customWidth="1"/>
    <col min="10774" max="10774" width="11.5703125" style="5" customWidth="1"/>
    <col min="10775" max="10775" width="13.7109375" style="5" customWidth="1"/>
    <col min="10776" max="10776" width="12.28515625" style="5" customWidth="1"/>
    <col min="10777" max="10777" width="16.42578125" style="5" customWidth="1"/>
    <col min="10778" max="10778" width="11.5703125" style="5" bestFit="1" customWidth="1"/>
    <col min="10779" max="10779" width="14" style="5" customWidth="1"/>
    <col min="10780" max="10780" width="11.5703125" style="5" bestFit="1" customWidth="1"/>
    <col min="10781" max="10781" width="12.28515625" style="5" customWidth="1"/>
    <col min="10782" max="11016" width="8.85546875" style="5"/>
    <col min="11017" max="11017" width="12" style="5" customWidth="1"/>
    <col min="11018" max="11018" width="11.7109375" style="5" customWidth="1"/>
    <col min="11019" max="11019" width="19.7109375" style="5" customWidth="1"/>
    <col min="11020" max="11020" width="16.42578125" style="5" customWidth="1"/>
    <col min="11021" max="11021" width="13" style="5" customWidth="1"/>
    <col min="11022" max="11022" width="11.28515625" style="5" customWidth="1"/>
    <col min="11023" max="11023" width="35.42578125" style="5" customWidth="1"/>
    <col min="11024" max="11024" width="16.7109375" style="5" customWidth="1"/>
    <col min="11025" max="11025" width="22.7109375" style="5" customWidth="1"/>
    <col min="11026" max="11026" width="20.5703125" style="5" customWidth="1"/>
    <col min="11027" max="11027" width="13.42578125" style="5" customWidth="1"/>
    <col min="11028" max="11028" width="12.5703125" style="5" customWidth="1"/>
    <col min="11029" max="11029" width="15.7109375" style="5" customWidth="1"/>
    <col min="11030" max="11030" width="11.5703125" style="5" customWidth="1"/>
    <col min="11031" max="11031" width="13.7109375" style="5" customWidth="1"/>
    <col min="11032" max="11032" width="12.28515625" style="5" customWidth="1"/>
    <col min="11033" max="11033" width="16.42578125" style="5" customWidth="1"/>
    <col min="11034" max="11034" width="11.5703125" style="5" bestFit="1" customWidth="1"/>
    <col min="11035" max="11035" width="14" style="5" customWidth="1"/>
    <col min="11036" max="11036" width="11.5703125" style="5" bestFit="1" customWidth="1"/>
    <col min="11037" max="11037" width="12.28515625" style="5" customWidth="1"/>
    <col min="11038" max="11272" width="8.85546875" style="5"/>
    <col min="11273" max="11273" width="12" style="5" customWidth="1"/>
    <col min="11274" max="11274" width="11.7109375" style="5" customWidth="1"/>
    <col min="11275" max="11275" width="19.7109375" style="5" customWidth="1"/>
    <col min="11276" max="11276" width="16.42578125" style="5" customWidth="1"/>
    <col min="11277" max="11277" width="13" style="5" customWidth="1"/>
    <col min="11278" max="11278" width="11.28515625" style="5" customWidth="1"/>
    <col min="11279" max="11279" width="35.42578125" style="5" customWidth="1"/>
    <col min="11280" max="11280" width="16.7109375" style="5" customWidth="1"/>
    <col min="11281" max="11281" width="22.7109375" style="5" customWidth="1"/>
    <col min="11282" max="11282" width="20.5703125" style="5" customWidth="1"/>
    <col min="11283" max="11283" width="13.42578125" style="5" customWidth="1"/>
    <col min="11284" max="11284" width="12.5703125" style="5" customWidth="1"/>
    <col min="11285" max="11285" width="15.7109375" style="5" customWidth="1"/>
    <col min="11286" max="11286" width="11.5703125" style="5" customWidth="1"/>
    <col min="11287" max="11287" width="13.7109375" style="5" customWidth="1"/>
    <col min="11288" max="11288" width="12.28515625" style="5" customWidth="1"/>
    <col min="11289" max="11289" width="16.42578125" style="5" customWidth="1"/>
    <col min="11290" max="11290" width="11.5703125" style="5" bestFit="1" customWidth="1"/>
    <col min="11291" max="11291" width="14" style="5" customWidth="1"/>
    <col min="11292" max="11292" width="11.5703125" style="5" bestFit="1" customWidth="1"/>
    <col min="11293" max="11293" width="12.28515625" style="5" customWidth="1"/>
    <col min="11294" max="11528" width="8.85546875" style="5"/>
    <col min="11529" max="11529" width="12" style="5" customWidth="1"/>
    <col min="11530" max="11530" width="11.7109375" style="5" customWidth="1"/>
    <col min="11531" max="11531" width="19.7109375" style="5" customWidth="1"/>
    <col min="11532" max="11532" width="16.42578125" style="5" customWidth="1"/>
    <col min="11533" max="11533" width="13" style="5" customWidth="1"/>
    <col min="11534" max="11534" width="11.28515625" style="5" customWidth="1"/>
    <col min="11535" max="11535" width="35.42578125" style="5" customWidth="1"/>
    <col min="11536" max="11536" width="16.7109375" style="5" customWidth="1"/>
    <col min="11537" max="11537" width="22.7109375" style="5" customWidth="1"/>
    <col min="11538" max="11538" width="20.5703125" style="5" customWidth="1"/>
    <col min="11539" max="11539" width="13.42578125" style="5" customWidth="1"/>
    <col min="11540" max="11540" width="12.5703125" style="5" customWidth="1"/>
    <col min="11541" max="11541" width="15.7109375" style="5" customWidth="1"/>
    <col min="11542" max="11542" width="11.5703125" style="5" customWidth="1"/>
    <col min="11543" max="11543" width="13.7109375" style="5" customWidth="1"/>
    <col min="11544" max="11544" width="12.28515625" style="5" customWidth="1"/>
    <col min="11545" max="11545" width="16.42578125" style="5" customWidth="1"/>
    <col min="11546" max="11546" width="11.5703125" style="5" bestFit="1" customWidth="1"/>
    <col min="11547" max="11547" width="14" style="5" customWidth="1"/>
    <col min="11548" max="11548" width="11.5703125" style="5" bestFit="1" customWidth="1"/>
    <col min="11549" max="11549" width="12.28515625" style="5" customWidth="1"/>
    <col min="11550" max="11784" width="8.85546875" style="5"/>
    <col min="11785" max="11785" width="12" style="5" customWidth="1"/>
    <col min="11786" max="11786" width="11.7109375" style="5" customWidth="1"/>
    <col min="11787" max="11787" width="19.7109375" style="5" customWidth="1"/>
    <col min="11788" max="11788" width="16.42578125" style="5" customWidth="1"/>
    <col min="11789" max="11789" width="13" style="5" customWidth="1"/>
    <col min="11790" max="11790" width="11.28515625" style="5" customWidth="1"/>
    <col min="11791" max="11791" width="35.42578125" style="5" customWidth="1"/>
    <col min="11792" max="11792" width="16.7109375" style="5" customWidth="1"/>
    <col min="11793" max="11793" width="22.7109375" style="5" customWidth="1"/>
    <col min="11794" max="11794" width="20.5703125" style="5" customWidth="1"/>
    <col min="11795" max="11795" width="13.42578125" style="5" customWidth="1"/>
    <col min="11796" max="11796" width="12.5703125" style="5" customWidth="1"/>
    <col min="11797" max="11797" width="15.7109375" style="5" customWidth="1"/>
    <col min="11798" max="11798" width="11.5703125" style="5" customWidth="1"/>
    <col min="11799" max="11799" width="13.7109375" style="5" customWidth="1"/>
    <col min="11800" max="11800" width="12.28515625" style="5" customWidth="1"/>
    <col min="11801" max="11801" width="16.42578125" style="5" customWidth="1"/>
    <col min="11802" max="11802" width="11.5703125" style="5" bestFit="1" customWidth="1"/>
    <col min="11803" max="11803" width="14" style="5" customWidth="1"/>
    <col min="11804" max="11804" width="11.5703125" style="5" bestFit="1" customWidth="1"/>
    <col min="11805" max="11805" width="12.28515625" style="5" customWidth="1"/>
    <col min="11806" max="12040" width="8.85546875" style="5"/>
    <col min="12041" max="12041" width="12" style="5" customWidth="1"/>
    <col min="12042" max="12042" width="11.7109375" style="5" customWidth="1"/>
    <col min="12043" max="12043" width="19.7109375" style="5" customWidth="1"/>
    <col min="12044" max="12044" width="16.42578125" style="5" customWidth="1"/>
    <col min="12045" max="12045" width="13" style="5" customWidth="1"/>
    <col min="12046" max="12046" width="11.28515625" style="5" customWidth="1"/>
    <col min="12047" max="12047" width="35.42578125" style="5" customWidth="1"/>
    <col min="12048" max="12048" width="16.7109375" style="5" customWidth="1"/>
    <col min="12049" max="12049" width="22.7109375" style="5" customWidth="1"/>
    <col min="12050" max="12050" width="20.5703125" style="5" customWidth="1"/>
    <col min="12051" max="12051" width="13.42578125" style="5" customWidth="1"/>
    <col min="12052" max="12052" width="12.5703125" style="5" customWidth="1"/>
    <col min="12053" max="12053" width="15.7109375" style="5" customWidth="1"/>
    <col min="12054" max="12054" width="11.5703125" style="5" customWidth="1"/>
    <col min="12055" max="12055" width="13.7109375" style="5" customWidth="1"/>
    <col min="12056" max="12056" width="12.28515625" style="5" customWidth="1"/>
    <col min="12057" max="12057" width="16.42578125" style="5" customWidth="1"/>
    <col min="12058" max="12058" width="11.5703125" style="5" bestFit="1" customWidth="1"/>
    <col min="12059" max="12059" width="14" style="5" customWidth="1"/>
    <col min="12060" max="12060" width="11.5703125" style="5" bestFit="1" customWidth="1"/>
    <col min="12061" max="12061" width="12.28515625" style="5" customWidth="1"/>
    <col min="12062" max="12296" width="8.85546875" style="5"/>
    <col min="12297" max="12297" width="12" style="5" customWidth="1"/>
    <col min="12298" max="12298" width="11.7109375" style="5" customWidth="1"/>
    <col min="12299" max="12299" width="19.7109375" style="5" customWidth="1"/>
    <col min="12300" max="12300" width="16.42578125" style="5" customWidth="1"/>
    <col min="12301" max="12301" width="13" style="5" customWidth="1"/>
    <col min="12302" max="12302" width="11.28515625" style="5" customWidth="1"/>
    <col min="12303" max="12303" width="35.42578125" style="5" customWidth="1"/>
    <col min="12304" max="12304" width="16.7109375" style="5" customWidth="1"/>
    <col min="12305" max="12305" width="22.7109375" style="5" customWidth="1"/>
    <col min="12306" max="12306" width="20.5703125" style="5" customWidth="1"/>
    <col min="12307" max="12307" width="13.42578125" style="5" customWidth="1"/>
    <col min="12308" max="12308" width="12.5703125" style="5" customWidth="1"/>
    <col min="12309" max="12309" width="15.7109375" style="5" customWidth="1"/>
    <col min="12310" max="12310" width="11.5703125" style="5" customWidth="1"/>
    <col min="12311" max="12311" width="13.7109375" style="5" customWidth="1"/>
    <col min="12312" max="12312" width="12.28515625" style="5" customWidth="1"/>
    <col min="12313" max="12313" width="16.42578125" style="5" customWidth="1"/>
    <col min="12314" max="12314" width="11.5703125" style="5" bestFit="1" customWidth="1"/>
    <col min="12315" max="12315" width="14" style="5" customWidth="1"/>
    <col min="12316" max="12316" width="11.5703125" style="5" bestFit="1" customWidth="1"/>
    <col min="12317" max="12317" width="12.28515625" style="5" customWidth="1"/>
    <col min="12318" max="12552" width="8.85546875" style="5"/>
    <col min="12553" max="12553" width="12" style="5" customWidth="1"/>
    <col min="12554" max="12554" width="11.7109375" style="5" customWidth="1"/>
    <col min="12555" max="12555" width="19.7109375" style="5" customWidth="1"/>
    <col min="12556" max="12556" width="16.42578125" style="5" customWidth="1"/>
    <col min="12557" max="12557" width="13" style="5" customWidth="1"/>
    <col min="12558" max="12558" width="11.28515625" style="5" customWidth="1"/>
    <col min="12559" max="12559" width="35.42578125" style="5" customWidth="1"/>
    <col min="12560" max="12560" width="16.7109375" style="5" customWidth="1"/>
    <col min="12561" max="12561" width="22.7109375" style="5" customWidth="1"/>
    <col min="12562" max="12562" width="20.5703125" style="5" customWidth="1"/>
    <col min="12563" max="12563" width="13.42578125" style="5" customWidth="1"/>
    <col min="12564" max="12564" width="12.5703125" style="5" customWidth="1"/>
    <col min="12565" max="12565" width="15.7109375" style="5" customWidth="1"/>
    <col min="12566" max="12566" width="11.5703125" style="5" customWidth="1"/>
    <col min="12567" max="12567" width="13.7109375" style="5" customWidth="1"/>
    <col min="12568" max="12568" width="12.28515625" style="5" customWidth="1"/>
    <col min="12569" max="12569" width="16.42578125" style="5" customWidth="1"/>
    <col min="12570" max="12570" width="11.5703125" style="5" bestFit="1" customWidth="1"/>
    <col min="12571" max="12571" width="14" style="5" customWidth="1"/>
    <col min="12572" max="12572" width="11.5703125" style="5" bestFit="1" customWidth="1"/>
    <col min="12573" max="12573" width="12.28515625" style="5" customWidth="1"/>
    <col min="12574" max="12808" width="8.85546875" style="5"/>
    <col min="12809" max="12809" width="12" style="5" customWidth="1"/>
    <col min="12810" max="12810" width="11.7109375" style="5" customWidth="1"/>
    <col min="12811" max="12811" width="19.7109375" style="5" customWidth="1"/>
    <col min="12812" max="12812" width="16.42578125" style="5" customWidth="1"/>
    <col min="12813" max="12813" width="13" style="5" customWidth="1"/>
    <col min="12814" max="12814" width="11.28515625" style="5" customWidth="1"/>
    <col min="12815" max="12815" width="35.42578125" style="5" customWidth="1"/>
    <col min="12816" max="12816" width="16.7109375" style="5" customWidth="1"/>
    <col min="12817" max="12817" width="22.7109375" style="5" customWidth="1"/>
    <col min="12818" max="12818" width="20.5703125" style="5" customWidth="1"/>
    <col min="12819" max="12819" width="13.42578125" style="5" customWidth="1"/>
    <col min="12820" max="12820" width="12.5703125" style="5" customWidth="1"/>
    <col min="12821" max="12821" width="15.7109375" style="5" customWidth="1"/>
    <col min="12822" max="12822" width="11.5703125" style="5" customWidth="1"/>
    <col min="12823" max="12823" width="13.7109375" style="5" customWidth="1"/>
    <col min="12824" max="12824" width="12.28515625" style="5" customWidth="1"/>
    <col min="12825" max="12825" width="16.42578125" style="5" customWidth="1"/>
    <col min="12826" max="12826" width="11.5703125" style="5" bestFit="1" customWidth="1"/>
    <col min="12827" max="12827" width="14" style="5" customWidth="1"/>
    <col min="12828" max="12828" width="11.5703125" style="5" bestFit="1" customWidth="1"/>
    <col min="12829" max="12829" width="12.28515625" style="5" customWidth="1"/>
    <col min="12830" max="13064" width="8.85546875" style="5"/>
    <col min="13065" max="13065" width="12" style="5" customWidth="1"/>
    <col min="13066" max="13066" width="11.7109375" style="5" customWidth="1"/>
    <col min="13067" max="13067" width="19.7109375" style="5" customWidth="1"/>
    <col min="13068" max="13068" width="16.42578125" style="5" customWidth="1"/>
    <col min="13069" max="13069" width="13" style="5" customWidth="1"/>
    <col min="13070" max="13070" width="11.28515625" style="5" customWidth="1"/>
    <col min="13071" max="13071" width="35.42578125" style="5" customWidth="1"/>
    <col min="13072" max="13072" width="16.7109375" style="5" customWidth="1"/>
    <col min="13073" max="13073" width="22.7109375" style="5" customWidth="1"/>
    <col min="13074" max="13074" width="20.5703125" style="5" customWidth="1"/>
    <col min="13075" max="13075" width="13.42578125" style="5" customWidth="1"/>
    <col min="13076" max="13076" width="12.5703125" style="5" customWidth="1"/>
    <col min="13077" max="13077" width="15.7109375" style="5" customWidth="1"/>
    <col min="13078" max="13078" width="11.5703125" style="5" customWidth="1"/>
    <col min="13079" max="13079" width="13.7109375" style="5" customWidth="1"/>
    <col min="13080" max="13080" width="12.28515625" style="5" customWidth="1"/>
    <col min="13081" max="13081" width="16.42578125" style="5" customWidth="1"/>
    <col min="13082" max="13082" width="11.5703125" style="5" bestFit="1" customWidth="1"/>
    <col min="13083" max="13083" width="14" style="5" customWidth="1"/>
    <col min="13084" max="13084" width="11.5703125" style="5" bestFit="1" customWidth="1"/>
    <col min="13085" max="13085" width="12.28515625" style="5" customWidth="1"/>
    <col min="13086" max="13320" width="8.85546875" style="5"/>
    <col min="13321" max="13321" width="12" style="5" customWidth="1"/>
    <col min="13322" max="13322" width="11.7109375" style="5" customWidth="1"/>
    <col min="13323" max="13323" width="19.7109375" style="5" customWidth="1"/>
    <col min="13324" max="13324" width="16.42578125" style="5" customWidth="1"/>
    <col min="13325" max="13325" width="13" style="5" customWidth="1"/>
    <col min="13326" max="13326" width="11.28515625" style="5" customWidth="1"/>
    <col min="13327" max="13327" width="35.42578125" style="5" customWidth="1"/>
    <col min="13328" max="13328" width="16.7109375" style="5" customWidth="1"/>
    <col min="13329" max="13329" width="22.7109375" style="5" customWidth="1"/>
    <col min="13330" max="13330" width="20.5703125" style="5" customWidth="1"/>
    <col min="13331" max="13331" width="13.42578125" style="5" customWidth="1"/>
    <col min="13332" max="13332" width="12.5703125" style="5" customWidth="1"/>
    <col min="13333" max="13333" width="15.7109375" style="5" customWidth="1"/>
    <col min="13334" max="13334" width="11.5703125" style="5" customWidth="1"/>
    <col min="13335" max="13335" width="13.7109375" style="5" customWidth="1"/>
    <col min="13336" max="13336" width="12.28515625" style="5" customWidth="1"/>
    <col min="13337" max="13337" width="16.42578125" style="5" customWidth="1"/>
    <col min="13338" max="13338" width="11.5703125" style="5" bestFit="1" customWidth="1"/>
    <col min="13339" max="13339" width="14" style="5" customWidth="1"/>
    <col min="13340" max="13340" width="11.5703125" style="5" bestFit="1" customWidth="1"/>
    <col min="13341" max="13341" width="12.28515625" style="5" customWidth="1"/>
    <col min="13342" max="13576" width="8.85546875" style="5"/>
    <col min="13577" max="13577" width="12" style="5" customWidth="1"/>
    <col min="13578" max="13578" width="11.7109375" style="5" customWidth="1"/>
    <col min="13579" max="13579" width="19.7109375" style="5" customWidth="1"/>
    <col min="13580" max="13580" width="16.42578125" style="5" customWidth="1"/>
    <col min="13581" max="13581" width="13" style="5" customWidth="1"/>
    <col min="13582" max="13582" width="11.28515625" style="5" customWidth="1"/>
    <col min="13583" max="13583" width="35.42578125" style="5" customWidth="1"/>
    <col min="13584" max="13584" width="16.7109375" style="5" customWidth="1"/>
    <col min="13585" max="13585" width="22.7109375" style="5" customWidth="1"/>
    <col min="13586" max="13586" width="20.5703125" style="5" customWidth="1"/>
    <col min="13587" max="13587" width="13.42578125" style="5" customWidth="1"/>
    <col min="13588" max="13588" width="12.5703125" style="5" customWidth="1"/>
    <col min="13589" max="13589" width="15.7109375" style="5" customWidth="1"/>
    <col min="13590" max="13590" width="11.5703125" style="5" customWidth="1"/>
    <col min="13591" max="13591" width="13.7109375" style="5" customWidth="1"/>
    <col min="13592" max="13592" width="12.28515625" style="5" customWidth="1"/>
    <col min="13593" max="13593" width="16.42578125" style="5" customWidth="1"/>
    <col min="13594" max="13594" width="11.5703125" style="5" bestFit="1" customWidth="1"/>
    <col min="13595" max="13595" width="14" style="5" customWidth="1"/>
    <col min="13596" max="13596" width="11.5703125" style="5" bestFit="1" customWidth="1"/>
    <col min="13597" max="13597" width="12.28515625" style="5" customWidth="1"/>
    <col min="13598" max="13832" width="8.85546875" style="5"/>
    <col min="13833" max="13833" width="12" style="5" customWidth="1"/>
    <col min="13834" max="13834" width="11.7109375" style="5" customWidth="1"/>
    <col min="13835" max="13835" width="19.7109375" style="5" customWidth="1"/>
    <col min="13836" max="13836" width="16.42578125" style="5" customWidth="1"/>
    <col min="13837" max="13837" width="13" style="5" customWidth="1"/>
    <col min="13838" max="13838" width="11.28515625" style="5" customWidth="1"/>
    <col min="13839" max="13839" width="35.42578125" style="5" customWidth="1"/>
    <col min="13840" max="13840" width="16.7109375" style="5" customWidth="1"/>
    <col min="13841" max="13841" width="22.7109375" style="5" customWidth="1"/>
    <col min="13842" max="13842" width="20.5703125" style="5" customWidth="1"/>
    <col min="13843" max="13843" width="13.42578125" style="5" customWidth="1"/>
    <col min="13844" max="13844" width="12.5703125" style="5" customWidth="1"/>
    <col min="13845" max="13845" width="15.7109375" style="5" customWidth="1"/>
    <col min="13846" max="13846" width="11.5703125" style="5" customWidth="1"/>
    <col min="13847" max="13847" width="13.7109375" style="5" customWidth="1"/>
    <col min="13848" max="13848" width="12.28515625" style="5" customWidth="1"/>
    <col min="13849" max="13849" width="16.42578125" style="5" customWidth="1"/>
    <col min="13850" max="13850" width="11.5703125" style="5" bestFit="1" customWidth="1"/>
    <col min="13851" max="13851" width="14" style="5" customWidth="1"/>
    <col min="13852" max="13852" width="11.5703125" style="5" bestFit="1" customWidth="1"/>
    <col min="13853" max="13853" width="12.28515625" style="5" customWidth="1"/>
    <col min="13854" max="14088" width="8.85546875" style="5"/>
    <col min="14089" max="14089" width="12" style="5" customWidth="1"/>
    <col min="14090" max="14090" width="11.7109375" style="5" customWidth="1"/>
    <col min="14091" max="14091" width="19.7109375" style="5" customWidth="1"/>
    <col min="14092" max="14092" width="16.42578125" style="5" customWidth="1"/>
    <col min="14093" max="14093" width="13" style="5" customWidth="1"/>
    <col min="14094" max="14094" width="11.28515625" style="5" customWidth="1"/>
    <col min="14095" max="14095" width="35.42578125" style="5" customWidth="1"/>
    <col min="14096" max="14096" width="16.7109375" style="5" customWidth="1"/>
    <col min="14097" max="14097" width="22.7109375" style="5" customWidth="1"/>
    <col min="14098" max="14098" width="20.5703125" style="5" customWidth="1"/>
    <col min="14099" max="14099" width="13.42578125" style="5" customWidth="1"/>
    <col min="14100" max="14100" width="12.5703125" style="5" customWidth="1"/>
    <col min="14101" max="14101" width="15.7109375" style="5" customWidth="1"/>
    <col min="14102" max="14102" width="11.5703125" style="5" customWidth="1"/>
    <col min="14103" max="14103" width="13.7109375" style="5" customWidth="1"/>
    <col min="14104" max="14104" width="12.28515625" style="5" customWidth="1"/>
    <col min="14105" max="14105" width="16.42578125" style="5" customWidth="1"/>
    <col min="14106" max="14106" width="11.5703125" style="5" bestFit="1" customWidth="1"/>
    <col min="14107" max="14107" width="14" style="5" customWidth="1"/>
    <col min="14108" max="14108" width="11.5703125" style="5" bestFit="1" customWidth="1"/>
    <col min="14109" max="14109" width="12.28515625" style="5" customWidth="1"/>
    <col min="14110" max="14344" width="8.85546875" style="5"/>
    <col min="14345" max="14345" width="12" style="5" customWidth="1"/>
    <col min="14346" max="14346" width="11.7109375" style="5" customWidth="1"/>
    <col min="14347" max="14347" width="19.7109375" style="5" customWidth="1"/>
    <col min="14348" max="14348" width="16.42578125" style="5" customWidth="1"/>
    <col min="14349" max="14349" width="13" style="5" customWidth="1"/>
    <col min="14350" max="14350" width="11.28515625" style="5" customWidth="1"/>
    <col min="14351" max="14351" width="35.42578125" style="5" customWidth="1"/>
    <col min="14352" max="14352" width="16.7109375" style="5" customWidth="1"/>
    <col min="14353" max="14353" width="22.7109375" style="5" customWidth="1"/>
    <col min="14354" max="14354" width="20.5703125" style="5" customWidth="1"/>
    <col min="14355" max="14355" width="13.42578125" style="5" customWidth="1"/>
    <col min="14356" max="14356" width="12.5703125" style="5" customWidth="1"/>
    <col min="14357" max="14357" width="15.7109375" style="5" customWidth="1"/>
    <col min="14358" max="14358" width="11.5703125" style="5" customWidth="1"/>
    <col min="14359" max="14359" width="13.7109375" style="5" customWidth="1"/>
    <col min="14360" max="14360" width="12.28515625" style="5" customWidth="1"/>
    <col min="14361" max="14361" width="16.42578125" style="5" customWidth="1"/>
    <col min="14362" max="14362" width="11.5703125" style="5" bestFit="1" customWidth="1"/>
    <col min="14363" max="14363" width="14" style="5" customWidth="1"/>
    <col min="14364" max="14364" width="11.5703125" style="5" bestFit="1" customWidth="1"/>
    <col min="14365" max="14365" width="12.28515625" style="5" customWidth="1"/>
    <col min="14366" max="14600" width="8.85546875" style="5"/>
    <col min="14601" max="14601" width="12" style="5" customWidth="1"/>
    <col min="14602" max="14602" width="11.7109375" style="5" customWidth="1"/>
    <col min="14603" max="14603" width="19.7109375" style="5" customWidth="1"/>
    <col min="14604" max="14604" width="16.42578125" style="5" customWidth="1"/>
    <col min="14605" max="14605" width="13" style="5" customWidth="1"/>
    <col min="14606" max="14606" width="11.28515625" style="5" customWidth="1"/>
    <col min="14607" max="14607" width="35.42578125" style="5" customWidth="1"/>
    <col min="14608" max="14608" width="16.7109375" style="5" customWidth="1"/>
    <col min="14609" max="14609" width="22.7109375" style="5" customWidth="1"/>
    <col min="14610" max="14610" width="20.5703125" style="5" customWidth="1"/>
    <col min="14611" max="14611" width="13.42578125" style="5" customWidth="1"/>
    <col min="14612" max="14612" width="12.5703125" style="5" customWidth="1"/>
    <col min="14613" max="14613" width="15.7109375" style="5" customWidth="1"/>
    <col min="14614" max="14614" width="11.5703125" style="5" customWidth="1"/>
    <col min="14615" max="14615" width="13.7109375" style="5" customWidth="1"/>
    <col min="14616" max="14616" width="12.28515625" style="5" customWidth="1"/>
    <col min="14617" max="14617" width="16.42578125" style="5" customWidth="1"/>
    <col min="14618" max="14618" width="11.5703125" style="5" bestFit="1" customWidth="1"/>
    <col min="14619" max="14619" width="14" style="5" customWidth="1"/>
    <col min="14620" max="14620" width="11.5703125" style="5" bestFit="1" customWidth="1"/>
    <col min="14621" max="14621" width="12.28515625" style="5" customWidth="1"/>
    <col min="14622" max="14856" width="8.85546875" style="5"/>
    <col min="14857" max="14857" width="12" style="5" customWidth="1"/>
    <col min="14858" max="14858" width="11.7109375" style="5" customWidth="1"/>
    <col min="14859" max="14859" width="19.7109375" style="5" customWidth="1"/>
    <col min="14860" max="14860" width="16.42578125" style="5" customWidth="1"/>
    <col min="14861" max="14861" width="13" style="5" customWidth="1"/>
    <col min="14862" max="14862" width="11.28515625" style="5" customWidth="1"/>
    <col min="14863" max="14863" width="35.42578125" style="5" customWidth="1"/>
    <col min="14864" max="14864" width="16.7109375" style="5" customWidth="1"/>
    <col min="14865" max="14865" width="22.7109375" style="5" customWidth="1"/>
    <col min="14866" max="14866" width="20.5703125" style="5" customWidth="1"/>
    <col min="14867" max="14867" width="13.42578125" style="5" customWidth="1"/>
    <col min="14868" max="14868" width="12.5703125" style="5" customWidth="1"/>
    <col min="14869" max="14869" width="15.7109375" style="5" customWidth="1"/>
    <col min="14870" max="14870" width="11.5703125" style="5" customWidth="1"/>
    <col min="14871" max="14871" width="13.7109375" style="5" customWidth="1"/>
    <col min="14872" max="14872" width="12.28515625" style="5" customWidth="1"/>
    <col min="14873" max="14873" width="16.42578125" style="5" customWidth="1"/>
    <col min="14874" max="14874" width="11.5703125" style="5" bestFit="1" customWidth="1"/>
    <col min="14875" max="14875" width="14" style="5" customWidth="1"/>
    <col min="14876" max="14876" width="11.5703125" style="5" bestFit="1" customWidth="1"/>
    <col min="14877" max="14877" width="12.28515625" style="5" customWidth="1"/>
    <col min="14878" max="15112" width="8.85546875" style="5"/>
    <col min="15113" max="15113" width="12" style="5" customWidth="1"/>
    <col min="15114" max="15114" width="11.7109375" style="5" customWidth="1"/>
    <col min="15115" max="15115" width="19.7109375" style="5" customWidth="1"/>
    <col min="15116" max="15116" width="16.42578125" style="5" customWidth="1"/>
    <col min="15117" max="15117" width="13" style="5" customWidth="1"/>
    <col min="15118" max="15118" width="11.28515625" style="5" customWidth="1"/>
    <col min="15119" max="15119" width="35.42578125" style="5" customWidth="1"/>
    <col min="15120" max="15120" width="16.7109375" style="5" customWidth="1"/>
    <col min="15121" max="15121" width="22.7109375" style="5" customWidth="1"/>
    <col min="15122" max="15122" width="20.5703125" style="5" customWidth="1"/>
    <col min="15123" max="15123" width="13.42578125" style="5" customWidth="1"/>
    <col min="15124" max="15124" width="12.5703125" style="5" customWidth="1"/>
    <col min="15125" max="15125" width="15.7109375" style="5" customWidth="1"/>
    <col min="15126" max="15126" width="11.5703125" style="5" customWidth="1"/>
    <col min="15127" max="15127" width="13.7109375" style="5" customWidth="1"/>
    <col min="15128" max="15128" width="12.28515625" style="5" customWidth="1"/>
    <col min="15129" max="15129" width="16.42578125" style="5" customWidth="1"/>
    <col min="15130" max="15130" width="11.5703125" style="5" bestFit="1" customWidth="1"/>
    <col min="15131" max="15131" width="14" style="5" customWidth="1"/>
    <col min="15132" max="15132" width="11.5703125" style="5" bestFit="1" customWidth="1"/>
    <col min="15133" max="15133" width="12.28515625" style="5" customWidth="1"/>
    <col min="15134" max="15368" width="8.85546875" style="5"/>
    <col min="15369" max="15369" width="12" style="5" customWidth="1"/>
    <col min="15370" max="15370" width="11.7109375" style="5" customWidth="1"/>
    <col min="15371" max="15371" width="19.7109375" style="5" customWidth="1"/>
    <col min="15372" max="15372" width="16.42578125" style="5" customWidth="1"/>
    <col min="15373" max="15373" width="13" style="5" customWidth="1"/>
    <col min="15374" max="15374" width="11.28515625" style="5" customWidth="1"/>
    <col min="15375" max="15375" width="35.42578125" style="5" customWidth="1"/>
    <col min="15376" max="15376" width="16.7109375" style="5" customWidth="1"/>
    <col min="15377" max="15377" width="22.7109375" style="5" customWidth="1"/>
    <col min="15378" max="15378" width="20.5703125" style="5" customWidth="1"/>
    <col min="15379" max="15379" width="13.42578125" style="5" customWidth="1"/>
    <col min="15380" max="15380" width="12.5703125" style="5" customWidth="1"/>
    <col min="15381" max="15381" width="15.7109375" style="5" customWidth="1"/>
    <col min="15382" max="15382" width="11.5703125" style="5" customWidth="1"/>
    <col min="15383" max="15383" width="13.7109375" style="5" customWidth="1"/>
    <col min="15384" max="15384" width="12.28515625" style="5" customWidth="1"/>
    <col min="15385" max="15385" width="16.42578125" style="5" customWidth="1"/>
    <col min="15386" max="15386" width="11.5703125" style="5" bestFit="1" customWidth="1"/>
    <col min="15387" max="15387" width="14" style="5" customWidth="1"/>
    <col min="15388" max="15388" width="11.5703125" style="5" bestFit="1" customWidth="1"/>
    <col min="15389" max="15389" width="12.28515625" style="5" customWidth="1"/>
    <col min="15390" max="15624" width="8.85546875" style="5"/>
    <col min="15625" max="15625" width="12" style="5" customWidth="1"/>
    <col min="15626" max="15626" width="11.7109375" style="5" customWidth="1"/>
    <col min="15627" max="15627" width="19.7109375" style="5" customWidth="1"/>
    <col min="15628" max="15628" width="16.42578125" style="5" customWidth="1"/>
    <col min="15629" max="15629" width="13" style="5" customWidth="1"/>
    <col min="15630" max="15630" width="11.28515625" style="5" customWidth="1"/>
    <col min="15631" max="15631" width="35.42578125" style="5" customWidth="1"/>
    <col min="15632" max="15632" width="16.7109375" style="5" customWidth="1"/>
    <col min="15633" max="15633" width="22.7109375" style="5" customWidth="1"/>
    <col min="15634" max="15634" width="20.5703125" style="5" customWidth="1"/>
    <col min="15635" max="15635" width="13.42578125" style="5" customWidth="1"/>
    <col min="15636" max="15636" width="12.5703125" style="5" customWidth="1"/>
    <col min="15637" max="15637" width="15.7109375" style="5" customWidth="1"/>
    <col min="15638" max="15638" width="11.5703125" style="5" customWidth="1"/>
    <col min="15639" max="15639" width="13.7109375" style="5" customWidth="1"/>
    <col min="15640" max="15640" width="12.28515625" style="5" customWidth="1"/>
    <col min="15641" max="15641" width="16.42578125" style="5" customWidth="1"/>
    <col min="15642" max="15642" width="11.5703125" style="5" bestFit="1" customWidth="1"/>
    <col min="15643" max="15643" width="14" style="5" customWidth="1"/>
    <col min="15644" max="15644" width="11.5703125" style="5" bestFit="1" customWidth="1"/>
    <col min="15645" max="15645" width="12.28515625" style="5" customWidth="1"/>
    <col min="15646" max="15880" width="8.85546875" style="5"/>
    <col min="15881" max="15881" width="12" style="5" customWidth="1"/>
    <col min="15882" max="15882" width="11.7109375" style="5" customWidth="1"/>
    <col min="15883" max="15883" width="19.7109375" style="5" customWidth="1"/>
    <col min="15884" max="15884" width="16.42578125" style="5" customWidth="1"/>
    <col min="15885" max="15885" width="13" style="5" customWidth="1"/>
    <col min="15886" max="15886" width="11.28515625" style="5" customWidth="1"/>
    <col min="15887" max="15887" width="35.42578125" style="5" customWidth="1"/>
    <col min="15888" max="15888" width="16.7109375" style="5" customWidth="1"/>
    <col min="15889" max="15889" width="22.7109375" style="5" customWidth="1"/>
    <col min="15890" max="15890" width="20.5703125" style="5" customWidth="1"/>
    <col min="15891" max="15891" width="13.42578125" style="5" customWidth="1"/>
    <col min="15892" max="15892" width="12.5703125" style="5" customWidth="1"/>
    <col min="15893" max="15893" width="15.7109375" style="5" customWidth="1"/>
    <col min="15894" max="15894" width="11.5703125" style="5" customWidth="1"/>
    <col min="15895" max="15895" width="13.7109375" style="5" customWidth="1"/>
    <col min="15896" max="15896" width="12.28515625" style="5" customWidth="1"/>
    <col min="15897" max="15897" width="16.42578125" style="5" customWidth="1"/>
    <col min="15898" max="15898" width="11.5703125" style="5" bestFit="1" customWidth="1"/>
    <col min="15899" max="15899" width="14" style="5" customWidth="1"/>
    <col min="15900" max="15900" width="11.5703125" style="5" bestFit="1" customWidth="1"/>
    <col min="15901" max="15901" width="12.28515625" style="5" customWidth="1"/>
    <col min="15902" max="16136" width="8.85546875" style="5"/>
    <col min="16137" max="16137" width="12" style="5" customWidth="1"/>
    <col min="16138" max="16138" width="11.7109375" style="5" customWidth="1"/>
    <col min="16139" max="16139" width="19.7109375" style="5" customWidth="1"/>
    <col min="16140" max="16140" width="16.42578125" style="5" customWidth="1"/>
    <col min="16141" max="16141" width="13" style="5" customWidth="1"/>
    <col min="16142" max="16142" width="11.28515625" style="5" customWidth="1"/>
    <col min="16143" max="16143" width="35.42578125" style="5" customWidth="1"/>
    <col min="16144" max="16144" width="16.7109375" style="5" customWidth="1"/>
    <col min="16145" max="16145" width="22.7109375" style="5" customWidth="1"/>
    <col min="16146" max="16146" width="20.5703125" style="5" customWidth="1"/>
    <col min="16147" max="16147" width="13.42578125" style="5" customWidth="1"/>
    <col min="16148" max="16148" width="12.5703125" style="5" customWidth="1"/>
    <col min="16149" max="16149" width="15.7109375" style="5" customWidth="1"/>
    <col min="16150" max="16150" width="11.5703125" style="5" customWidth="1"/>
    <col min="16151" max="16151" width="13.7109375" style="5" customWidth="1"/>
    <col min="16152" max="16152" width="12.28515625" style="5" customWidth="1"/>
    <col min="16153" max="16153" width="16.42578125" style="5" customWidth="1"/>
    <col min="16154" max="16154" width="11.5703125" style="5" bestFit="1" customWidth="1"/>
    <col min="16155" max="16155" width="14" style="5" customWidth="1"/>
    <col min="16156" max="16156" width="11.5703125" style="5" bestFit="1" customWidth="1"/>
    <col min="16157" max="16157" width="12.28515625" style="5" customWidth="1"/>
    <col min="16158" max="16384" width="8.85546875" style="5"/>
  </cols>
  <sheetData>
    <row r="1" spans="1:26">
      <c r="A1" s="137" t="s">
        <v>145</v>
      </c>
      <c r="B1" s="137" t="s">
        <v>130</v>
      </c>
      <c r="C1" s="234" t="s">
        <v>0</v>
      </c>
      <c r="D1" s="156" t="s">
        <v>1</v>
      </c>
      <c r="E1" s="191" t="s">
        <v>243</v>
      </c>
      <c r="F1" s="138" t="s">
        <v>33</v>
      </c>
      <c r="G1" s="137" t="s">
        <v>34</v>
      </c>
      <c r="H1" s="137" t="s">
        <v>35</v>
      </c>
      <c r="I1" s="137" t="s">
        <v>182</v>
      </c>
      <c r="J1" s="137" t="s">
        <v>211</v>
      </c>
      <c r="K1" s="140" t="s">
        <v>41</v>
      </c>
      <c r="L1" s="137" t="s">
        <v>3</v>
      </c>
      <c r="M1" s="137" t="s">
        <v>42</v>
      </c>
      <c r="N1" s="139" t="s">
        <v>208</v>
      </c>
      <c r="O1" s="137" t="s">
        <v>37</v>
      </c>
      <c r="P1" s="137" t="s">
        <v>38</v>
      </c>
      <c r="Q1" s="137" t="s">
        <v>39</v>
      </c>
      <c r="R1" s="137" t="s">
        <v>40</v>
      </c>
      <c r="S1" s="137" t="s">
        <v>126</v>
      </c>
      <c r="T1" s="140" t="s">
        <v>2</v>
      </c>
      <c r="U1" s="137" t="s">
        <v>151</v>
      </c>
      <c r="V1" s="164" t="s">
        <v>231</v>
      </c>
      <c r="W1" s="139" t="s">
        <v>127</v>
      </c>
      <c r="X1" s="139" t="s">
        <v>176</v>
      </c>
      <c r="Y1" s="139" t="s">
        <v>153</v>
      </c>
      <c r="Z1" s="139" t="s">
        <v>154</v>
      </c>
    </row>
    <row r="2" spans="1:26">
      <c r="A2" s="1" t="s">
        <v>148</v>
      </c>
      <c r="B2" s="1" t="s">
        <v>131</v>
      </c>
      <c r="C2" s="235">
        <v>45129</v>
      </c>
      <c r="D2" s="157">
        <v>45494</v>
      </c>
      <c r="E2" s="180" t="str">
        <f>TEXT(C2, "mmmm")</f>
        <v>July</v>
      </c>
      <c r="F2" s="90">
        <f>D2</f>
        <v>45494</v>
      </c>
      <c r="G2" s="32">
        <f>D2-C2+1</f>
        <v>366</v>
      </c>
      <c r="H2" s="32">
        <f>F2-C2+1</f>
        <v>366</v>
      </c>
      <c r="I2" s="32">
        <v>6</v>
      </c>
      <c r="J2" s="2" t="s">
        <v>19</v>
      </c>
      <c r="K2" s="119">
        <v>22542226</v>
      </c>
      <c r="L2" s="13">
        <v>1127111</v>
      </c>
      <c r="M2" s="13">
        <v>165000</v>
      </c>
      <c r="N2" s="119">
        <v>23834337</v>
      </c>
      <c r="O2" s="13"/>
      <c r="P2" s="13"/>
      <c r="Q2" s="13"/>
      <c r="R2" s="13">
        <v>23834337</v>
      </c>
      <c r="S2" s="13"/>
      <c r="T2" s="119">
        <v>0</v>
      </c>
      <c r="U2" s="13">
        <v>0</v>
      </c>
      <c r="V2" s="165" t="s">
        <v>232</v>
      </c>
      <c r="W2" s="119">
        <f>K2+L2+M2+T2+U2</f>
        <v>23834337</v>
      </c>
      <c r="X2" s="119">
        <v>21580114.399999999</v>
      </c>
      <c r="Y2" s="119">
        <f>N2+U3-R2-R3</f>
        <v>-196726</v>
      </c>
      <c r="Z2" s="123">
        <f>K2*10%</f>
        <v>2254222.6</v>
      </c>
    </row>
    <row r="3" spans="1:26">
      <c r="A3" s="1" t="s">
        <v>148</v>
      </c>
      <c r="B3" s="1" t="s">
        <v>134</v>
      </c>
      <c r="C3" s="235">
        <v>45145</v>
      </c>
      <c r="D3" s="157">
        <v>45510</v>
      </c>
      <c r="E3" s="180" t="str">
        <f>TEXT(C3, "mmmm")</f>
        <v>August</v>
      </c>
      <c r="F3" s="90">
        <f>D3</f>
        <v>45510</v>
      </c>
      <c r="G3" s="32">
        <f>D3-C3+1</f>
        <v>366</v>
      </c>
      <c r="H3" s="32">
        <f>F3-C3+1</f>
        <v>366</v>
      </c>
      <c r="I3" s="32">
        <v>6</v>
      </c>
      <c r="J3" s="3" t="s">
        <v>31</v>
      </c>
      <c r="K3" s="123">
        <v>158787</v>
      </c>
      <c r="L3" s="66">
        <v>7939</v>
      </c>
      <c r="M3" s="66">
        <v>30000</v>
      </c>
      <c r="N3" s="123">
        <v>196726</v>
      </c>
      <c r="O3" s="66"/>
      <c r="P3" s="66"/>
      <c r="Q3" s="66"/>
      <c r="R3" s="66">
        <v>196726</v>
      </c>
      <c r="S3" s="66"/>
      <c r="T3" s="123"/>
      <c r="U3" s="66"/>
      <c r="V3" s="165" t="s">
        <v>232</v>
      </c>
      <c r="W3" s="119">
        <f>K3+L3+M3+T3+U3</f>
        <v>196726</v>
      </c>
      <c r="X3" s="119">
        <v>180847.3</v>
      </c>
      <c r="Y3" s="123">
        <f>N3-R3</f>
        <v>0</v>
      </c>
      <c r="Z3" s="123">
        <f>K3*10%</f>
        <v>15878.7</v>
      </c>
    </row>
    <row r="4" spans="1:26">
      <c r="A4" s="1" t="s">
        <v>146</v>
      </c>
      <c r="B4" s="1" t="s">
        <v>135</v>
      </c>
      <c r="C4" s="235">
        <v>45145</v>
      </c>
      <c r="D4" s="157">
        <v>45510</v>
      </c>
      <c r="E4" s="180" t="str">
        <f>TEXT(C4, "mmmm")</f>
        <v>August</v>
      </c>
      <c r="F4" s="90">
        <f>D4</f>
        <v>45510</v>
      </c>
      <c r="G4" s="32">
        <f>D4-C4+1</f>
        <v>366</v>
      </c>
      <c r="H4" s="32">
        <f>F4-C4+1</f>
        <v>366</v>
      </c>
      <c r="I4" s="32">
        <v>7</v>
      </c>
      <c r="J4" s="3" t="s">
        <v>123</v>
      </c>
      <c r="K4" s="119">
        <v>908890</v>
      </c>
      <c r="L4" s="13">
        <f>K4*5%</f>
        <v>45444.5</v>
      </c>
      <c r="M4" s="13">
        <v>10000</v>
      </c>
      <c r="N4" s="120">
        <v>964335</v>
      </c>
      <c r="O4" s="13"/>
      <c r="P4" s="13"/>
      <c r="Q4" s="13"/>
      <c r="R4" s="13"/>
      <c r="S4" s="13">
        <v>964335</v>
      </c>
      <c r="T4" s="119">
        <v>0</v>
      </c>
      <c r="U4" s="13">
        <v>0</v>
      </c>
      <c r="V4" s="165" t="s">
        <v>232</v>
      </c>
      <c r="W4" s="119">
        <f>K4+L4+M4+T4+U4</f>
        <v>964334.5</v>
      </c>
      <c r="X4" s="119">
        <v>964334.5</v>
      </c>
      <c r="Y4" s="119"/>
      <c r="Z4" s="119"/>
    </row>
    <row r="5" spans="1:26" ht="15" customHeight="1">
      <c r="A5" s="1" t="s">
        <v>147</v>
      </c>
      <c r="B5" s="1" t="s">
        <v>135</v>
      </c>
      <c r="C5" s="235">
        <v>45170</v>
      </c>
      <c r="D5" s="157">
        <v>45535</v>
      </c>
      <c r="E5" s="180" t="str">
        <f>TEXT(C5, "mmmm")</f>
        <v>September</v>
      </c>
      <c r="F5" s="90">
        <f>D5</f>
        <v>45535</v>
      </c>
      <c r="G5" s="32">
        <f>D5-C5+1</f>
        <v>366</v>
      </c>
      <c r="H5" s="32">
        <f>F5-C5+1</f>
        <v>366</v>
      </c>
      <c r="I5" s="32">
        <v>6</v>
      </c>
      <c r="J5" s="212" t="s">
        <v>213</v>
      </c>
      <c r="K5" s="123">
        <v>66360408.576000005</v>
      </c>
      <c r="L5" s="66">
        <v>3318021</v>
      </c>
      <c r="M5" s="66">
        <v>0</v>
      </c>
      <c r="N5" s="217">
        <v>69678430</v>
      </c>
      <c r="O5" s="66"/>
      <c r="P5" s="66"/>
      <c r="Q5" s="66"/>
      <c r="R5" s="66"/>
      <c r="S5" s="66"/>
      <c r="T5" s="123">
        <v>0</v>
      </c>
      <c r="U5" s="66">
        <v>0</v>
      </c>
      <c r="V5" s="165" t="s">
        <v>232</v>
      </c>
      <c r="W5" s="119">
        <f>K5+L5+M5+T5+U5</f>
        <v>69678429.576000005</v>
      </c>
      <c r="X5" s="119">
        <v>69678429.576000005</v>
      </c>
      <c r="Y5" s="123"/>
      <c r="Z5" s="123"/>
    </row>
    <row r="6" spans="1:26" ht="15" customHeight="1">
      <c r="A6" s="1" t="s">
        <v>146</v>
      </c>
      <c r="B6" s="10" t="s">
        <v>135</v>
      </c>
      <c r="C6" s="236">
        <v>45206</v>
      </c>
      <c r="D6" s="159">
        <v>45571</v>
      </c>
      <c r="E6" s="180" t="str">
        <f>TEXT(C6, "mmmm")</f>
        <v>October</v>
      </c>
      <c r="F6" s="90">
        <f>D6</f>
        <v>45571</v>
      </c>
      <c r="G6" s="11">
        <f>D6-C6</f>
        <v>365</v>
      </c>
      <c r="H6" s="11">
        <f>F6-C6+1</f>
        <v>366</v>
      </c>
      <c r="I6" s="11">
        <v>2</v>
      </c>
      <c r="J6" s="12" t="s">
        <v>58</v>
      </c>
      <c r="K6" s="119">
        <v>11594577</v>
      </c>
      <c r="L6" s="13">
        <v>579729</v>
      </c>
      <c r="M6" s="13">
        <v>170000</v>
      </c>
      <c r="N6" s="120">
        <v>12344306</v>
      </c>
      <c r="O6" s="24">
        <v>12344306</v>
      </c>
      <c r="P6" s="24"/>
      <c r="Q6" s="24"/>
      <c r="R6" s="24"/>
      <c r="S6" s="24"/>
      <c r="T6" s="119"/>
      <c r="U6" s="13"/>
      <c r="V6" s="165" t="s">
        <v>232</v>
      </c>
      <c r="W6" s="119">
        <f>K6+L6+M6+T6+U6</f>
        <v>12344306</v>
      </c>
      <c r="X6" s="119">
        <v>12344306</v>
      </c>
      <c r="Y6" s="123">
        <f>W6-X6</f>
        <v>0</v>
      </c>
      <c r="Z6" s="123"/>
    </row>
    <row r="7" spans="1:26" ht="16.5" customHeight="1">
      <c r="A7" s="1" t="s">
        <v>146</v>
      </c>
      <c r="B7" s="31" t="s">
        <v>135</v>
      </c>
      <c r="C7" s="237">
        <v>45226</v>
      </c>
      <c r="D7" s="160">
        <v>45591</v>
      </c>
      <c r="E7" s="180" t="str">
        <f>TEXT(C7, "mmmm")</f>
        <v>October</v>
      </c>
      <c r="F7" s="90">
        <f>D7</f>
        <v>45591</v>
      </c>
      <c r="G7" s="32">
        <f>D7-C7</f>
        <v>365</v>
      </c>
      <c r="H7" s="32">
        <f>F7-C7+1</f>
        <v>366</v>
      </c>
      <c r="I7" s="32">
        <v>4</v>
      </c>
      <c r="J7" s="213" t="s">
        <v>84</v>
      </c>
      <c r="K7" s="126"/>
      <c r="L7" s="44"/>
      <c r="M7" s="44"/>
      <c r="N7" s="126"/>
      <c r="O7" s="37"/>
      <c r="P7" s="44">
        <v>2088990</v>
      </c>
      <c r="Q7" s="44"/>
      <c r="R7" s="44"/>
      <c r="S7" s="44"/>
      <c r="T7" s="126"/>
      <c r="U7" s="44">
        <v>2088990</v>
      </c>
      <c r="V7" s="166" t="s">
        <v>229</v>
      </c>
      <c r="W7" s="119">
        <f>K7+L7+M7+T7+U7</f>
        <v>2088990</v>
      </c>
      <c r="X7" s="119">
        <v>2088990</v>
      </c>
      <c r="Y7" s="126"/>
      <c r="Z7" s="126"/>
    </row>
    <row r="8" spans="1:26" ht="16.5" customHeight="1">
      <c r="A8" s="1" t="s">
        <v>147</v>
      </c>
      <c r="B8" s="31" t="s">
        <v>134</v>
      </c>
      <c r="C8" s="237">
        <v>45230</v>
      </c>
      <c r="D8" s="160">
        <v>45595</v>
      </c>
      <c r="E8" s="180" t="str">
        <f>TEXT(C8, "mmmm")</f>
        <v>October</v>
      </c>
      <c r="F8" s="90">
        <f>D8</f>
        <v>45595</v>
      </c>
      <c r="G8" s="32">
        <f>D8-C8</f>
        <v>365</v>
      </c>
      <c r="H8" s="32">
        <f>F8-C8+1</f>
        <v>366</v>
      </c>
      <c r="I8" s="32">
        <v>4</v>
      </c>
      <c r="J8" s="213" t="s">
        <v>82</v>
      </c>
      <c r="K8" s="126">
        <v>867103</v>
      </c>
      <c r="L8" s="44">
        <v>43355</v>
      </c>
      <c r="M8" s="44">
        <v>40000</v>
      </c>
      <c r="N8" s="126">
        <v>950459</v>
      </c>
      <c r="O8" s="44"/>
      <c r="P8" s="44">
        <v>950459</v>
      </c>
      <c r="Q8" s="44"/>
      <c r="R8" s="44"/>
      <c r="S8" s="44"/>
      <c r="T8" s="126"/>
      <c r="U8" s="44"/>
      <c r="V8" s="165" t="s">
        <v>232</v>
      </c>
      <c r="W8" s="119">
        <f>K8+L8+M8+T8+U8</f>
        <v>950458</v>
      </c>
      <c r="X8" s="119">
        <v>863747.7</v>
      </c>
      <c r="Y8" s="126"/>
      <c r="Z8" s="123">
        <f>K8*10%</f>
        <v>86710.3</v>
      </c>
    </row>
    <row r="9" spans="1:26" ht="16.5" customHeight="1">
      <c r="A9" s="1" t="s">
        <v>147</v>
      </c>
      <c r="B9" s="10" t="s">
        <v>135</v>
      </c>
      <c r="C9" s="236">
        <v>45230</v>
      </c>
      <c r="D9" s="159">
        <v>45570</v>
      </c>
      <c r="E9" s="180" t="str">
        <f>TEXT(C9, "mmmm")</f>
        <v>October</v>
      </c>
      <c r="F9" s="90">
        <v>45570</v>
      </c>
      <c r="G9" s="11">
        <f>D9-C9+1</f>
        <v>341</v>
      </c>
      <c r="H9" s="11">
        <f>F9-C9+1</f>
        <v>341</v>
      </c>
      <c r="I9" s="11">
        <v>1</v>
      </c>
      <c r="J9" s="189" t="s">
        <v>226</v>
      </c>
      <c r="K9" s="119">
        <v>352864.93150684901</v>
      </c>
      <c r="L9" s="13">
        <f>K9*5%</f>
        <v>17643.246575342451</v>
      </c>
      <c r="M9" s="13">
        <v>3000</v>
      </c>
      <c r="N9" s="119">
        <f>K9+L9+M9</f>
        <v>373508.17808219144</v>
      </c>
      <c r="O9" s="13">
        <v>16988377</v>
      </c>
      <c r="P9" s="13"/>
      <c r="Q9" s="13"/>
      <c r="R9" s="13"/>
      <c r="S9" s="13"/>
      <c r="T9" s="119"/>
      <c r="U9" s="13"/>
      <c r="V9" s="165" t="s">
        <v>232</v>
      </c>
      <c r="W9" s="119">
        <f>K9+L9+M9+T9+U9</f>
        <v>373508.17808219144</v>
      </c>
      <c r="X9" s="119">
        <v>373508.17808219144</v>
      </c>
      <c r="Y9" s="123">
        <f>W9-X9</f>
        <v>0</v>
      </c>
      <c r="Z9" s="123"/>
    </row>
    <row r="10" spans="1:26" ht="16.5" customHeight="1">
      <c r="A10" s="1" t="s">
        <v>147</v>
      </c>
      <c r="B10" s="10" t="s">
        <v>135</v>
      </c>
      <c r="C10" s="236">
        <v>45230</v>
      </c>
      <c r="D10" s="159">
        <v>45570</v>
      </c>
      <c r="E10" s="180" t="str">
        <f>TEXT(C10, "mmmm")</f>
        <v>October</v>
      </c>
      <c r="F10" s="90">
        <v>45570</v>
      </c>
      <c r="G10" s="11">
        <f>D10-C10+1</f>
        <v>341</v>
      </c>
      <c r="H10" s="11">
        <f>F10-C10+1</f>
        <v>341</v>
      </c>
      <c r="I10" s="11">
        <v>1</v>
      </c>
      <c r="J10" s="189" t="s">
        <v>226</v>
      </c>
      <c r="K10" s="119">
        <v>352864.9315068493</v>
      </c>
      <c r="L10" s="13">
        <f>K10*5%</f>
        <v>17643.246575342466</v>
      </c>
      <c r="M10" s="13">
        <v>3000</v>
      </c>
      <c r="N10" s="119">
        <f>K10+L10+M10</f>
        <v>373508.17808219179</v>
      </c>
      <c r="O10" s="13"/>
      <c r="P10" s="13"/>
      <c r="Q10" s="13"/>
      <c r="R10" s="13"/>
      <c r="S10" s="13"/>
      <c r="T10" s="119"/>
      <c r="U10" s="13"/>
      <c r="V10" s="165" t="s">
        <v>232</v>
      </c>
      <c r="W10" s="119">
        <f>K10+L10+M10+T10+U10</f>
        <v>373508.17808219179</v>
      </c>
      <c r="X10" s="119">
        <v>373508.17808219179</v>
      </c>
      <c r="Y10" s="123">
        <f>W10-X10</f>
        <v>0</v>
      </c>
      <c r="Z10" s="123"/>
    </row>
    <row r="11" spans="1:26">
      <c r="A11" s="1" t="s">
        <v>147</v>
      </c>
      <c r="B11" s="10" t="s">
        <v>135</v>
      </c>
      <c r="C11" s="236">
        <v>45231</v>
      </c>
      <c r="D11" s="159">
        <v>45570</v>
      </c>
      <c r="E11" s="180" t="str">
        <f>TEXT(C11, "mmmm")</f>
        <v>November</v>
      </c>
      <c r="F11" s="90">
        <v>45570</v>
      </c>
      <c r="G11" s="11">
        <f>D11-C11+1</f>
        <v>340</v>
      </c>
      <c r="H11" s="11">
        <f>F11-C11+1</f>
        <v>340</v>
      </c>
      <c r="I11" s="11">
        <v>1</v>
      </c>
      <c r="J11" s="163" t="s">
        <v>226</v>
      </c>
      <c r="K11" s="119">
        <v>351830.1369863014</v>
      </c>
      <c r="L11" s="13">
        <f>K11*5%</f>
        <v>17591.506849315072</v>
      </c>
      <c r="M11" s="13">
        <v>3000</v>
      </c>
      <c r="N11" s="119">
        <f>K11+L11+M11</f>
        <v>372421.64383561647</v>
      </c>
      <c r="O11" s="13"/>
      <c r="P11" s="13"/>
      <c r="Q11" s="13"/>
      <c r="R11" s="13"/>
      <c r="S11" s="13"/>
      <c r="T11" s="119"/>
      <c r="U11" s="13"/>
      <c r="V11" s="165" t="s">
        <v>232</v>
      </c>
      <c r="W11" s="119">
        <f>K11+L11+M11+T11+U11</f>
        <v>372421.64383561647</v>
      </c>
      <c r="X11" s="119">
        <v>372421.64383561647</v>
      </c>
      <c r="Y11" s="123">
        <f>W11-X11</f>
        <v>0</v>
      </c>
      <c r="Z11" s="123"/>
    </row>
    <row r="12" spans="1:26">
      <c r="A12" s="1" t="s">
        <v>147</v>
      </c>
      <c r="B12" s="10" t="s">
        <v>135</v>
      </c>
      <c r="C12" s="236">
        <v>45231</v>
      </c>
      <c r="D12" s="159">
        <v>45570</v>
      </c>
      <c r="E12" s="180" t="str">
        <f>TEXT(C12, "mmmm")</f>
        <v>November</v>
      </c>
      <c r="F12" s="90">
        <v>45570</v>
      </c>
      <c r="G12" s="11">
        <f>D12-C12+1</f>
        <v>340</v>
      </c>
      <c r="H12" s="11">
        <f>F12-C12+1</f>
        <v>340</v>
      </c>
      <c r="I12" s="11">
        <v>1</v>
      </c>
      <c r="J12" s="152" t="s">
        <v>226</v>
      </c>
      <c r="K12" s="119">
        <v>351830.1369863014</v>
      </c>
      <c r="L12" s="13">
        <f>K12*5%</f>
        <v>17591.506849315072</v>
      </c>
      <c r="M12" s="13">
        <v>3000</v>
      </c>
      <c r="N12" s="119">
        <f>K12+L12+M12</f>
        <v>372421.64383561647</v>
      </c>
      <c r="O12" s="13"/>
      <c r="P12" s="13"/>
      <c r="Q12" s="13"/>
      <c r="R12" s="13"/>
      <c r="S12" s="13"/>
      <c r="T12" s="119"/>
      <c r="U12" s="13"/>
      <c r="V12" s="165" t="s">
        <v>232</v>
      </c>
      <c r="W12" s="119">
        <f>K12+L12+M12+T12+U12</f>
        <v>372421.64383561647</v>
      </c>
      <c r="X12" s="119">
        <v>372421.64383561647</v>
      </c>
      <c r="Y12" s="123">
        <f>W12-X12</f>
        <v>0</v>
      </c>
      <c r="Z12" s="123"/>
    </row>
    <row r="13" spans="1:26">
      <c r="A13" s="1" t="s">
        <v>147</v>
      </c>
      <c r="B13" s="10" t="s">
        <v>135</v>
      </c>
      <c r="C13" s="236">
        <v>45231</v>
      </c>
      <c r="D13" s="159">
        <v>45570</v>
      </c>
      <c r="E13" s="180" t="str">
        <f>TEXT(C13, "mmmm")</f>
        <v>November</v>
      </c>
      <c r="F13" s="90">
        <v>45570</v>
      </c>
      <c r="G13" s="11">
        <f>D13-C13+1</f>
        <v>340</v>
      </c>
      <c r="H13" s="11">
        <f>F13-C13+1</f>
        <v>340</v>
      </c>
      <c r="I13" s="11">
        <v>1</v>
      </c>
      <c r="J13" s="152" t="s">
        <v>226</v>
      </c>
      <c r="K13" s="119">
        <v>351830.1369863014</v>
      </c>
      <c r="L13" s="13">
        <f>K13*5%</f>
        <v>17591.506849315072</v>
      </c>
      <c r="M13" s="13">
        <v>3000</v>
      </c>
      <c r="N13" s="119">
        <f>K13+L13+M13</f>
        <v>372421.64383561647</v>
      </c>
      <c r="O13" s="13"/>
      <c r="P13" s="13"/>
      <c r="Q13" s="13"/>
      <c r="R13" s="13"/>
      <c r="S13" s="13"/>
      <c r="T13" s="119"/>
      <c r="U13" s="13"/>
      <c r="V13" s="165" t="s">
        <v>232</v>
      </c>
      <c r="W13" s="119">
        <f>K13+L13+M13+T13+U13</f>
        <v>372421.64383561647</v>
      </c>
      <c r="X13" s="119">
        <v>372421.64383561647</v>
      </c>
      <c r="Y13" s="123">
        <f>W13-X13</f>
        <v>0</v>
      </c>
      <c r="Z13" s="123"/>
    </row>
    <row r="14" spans="1:26">
      <c r="A14" s="1" t="s">
        <v>147</v>
      </c>
      <c r="B14" s="10" t="s">
        <v>135</v>
      </c>
      <c r="C14" s="236">
        <v>45232</v>
      </c>
      <c r="D14" s="159">
        <v>45570</v>
      </c>
      <c r="E14" s="180" t="str">
        <f>TEXT(C14, "mmmm")</f>
        <v>November</v>
      </c>
      <c r="F14" s="90">
        <v>45570</v>
      </c>
      <c r="G14" s="11">
        <f>D14-C14+1</f>
        <v>339</v>
      </c>
      <c r="H14" s="11">
        <f>F14-C14+1</f>
        <v>339</v>
      </c>
      <c r="I14" s="11">
        <v>1</v>
      </c>
      <c r="J14" s="152" t="s">
        <v>226</v>
      </c>
      <c r="K14" s="119">
        <v>350795.34246575343</v>
      </c>
      <c r="L14" s="13">
        <f>K14*5%</f>
        <v>17539.767123287671</v>
      </c>
      <c r="M14" s="13">
        <v>9000</v>
      </c>
      <c r="N14" s="119">
        <f>K14+L14+M14</f>
        <v>377335.10958904109</v>
      </c>
      <c r="O14" s="13"/>
      <c r="P14" s="13"/>
      <c r="Q14" s="13"/>
      <c r="R14" s="13"/>
      <c r="S14" s="13"/>
      <c r="T14" s="119"/>
      <c r="U14" s="13"/>
      <c r="V14" s="165" t="s">
        <v>232</v>
      </c>
      <c r="W14" s="119">
        <f>K14+L14+M14+T14+U14</f>
        <v>377335.10958904109</v>
      </c>
      <c r="X14" s="119">
        <v>377335.10958904109</v>
      </c>
      <c r="Y14" s="123">
        <f>W14-X14</f>
        <v>0</v>
      </c>
      <c r="Z14" s="123"/>
    </row>
    <row r="15" spans="1:26">
      <c r="A15" s="1" t="s">
        <v>147</v>
      </c>
      <c r="B15" s="10" t="s">
        <v>135</v>
      </c>
      <c r="C15" s="236">
        <v>45236</v>
      </c>
      <c r="D15" s="159">
        <v>45570</v>
      </c>
      <c r="E15" s="180" t="str">
        <f>TEXT(C15, "mmmm")</f>
        <v>November</v>
      </c>
      <c r="F15" s="90">
        <v>45570</v>
      </c>
      <c r="G15" s="11">
        <f>D15-C15+1</f>
        <v>335</v>
      </c>
      <c r="H15" s="11">
        <f>F15-C15+1</f>
        <v>335</v>
      </c>
      <c r="I15" s="11">
        <v>1</v>
      </c>
      <c r="J15" s="152" t="s">
        <v>226</v>
      </c>
      <c r="K15" s="119">
        <v>346656.16438356164</v>
      </c>
      <c r="L15" s="13">
        <f>K15*5%</f>
        <v>17332.808219178081</v>
      </c>
      <c r="M15" s="13">
        <v>9000</v>
      </c>
      <c r="N15" s="119">
        <f>K15+L15+M15</f>
        <v>372988.9726027397</v>
      </c>
      <c r="O15" s="13"/>
      <c r="P15" s="13"/>
      <c r="Q15" s="13"/>
      <c r="R15" s="13"/>
      <c r="S15" s="13"/>
      <c r="T15" s="119"/>
      <c r="U15" s="13"/>
      <c r="V15" s="165" t="s">
        <v>232</v>
      </c>
      <c r="W15" s="119">
        <f>K15+L15+M15+T15+U15</f>
        <v>372988.9726027397</v>
      </c>
      <c r="X15" s="119">
        <v>372988.9726027397</v>
      </c>
      <c r="Y15" s="123">
        <f>W15-X15</f>
        <v>0</v>
      </c>
      <c r="Z15" s="123"/>
    </row>
    <row r="16" spans="1:26">
      <c r="A16" s="1" t="s">
        <v>147</v>
      </c>
      <c r="B16" s="10" t="s">
        <v>135</v>
      </c>
      <c r="C16" s="236">
        <v>45236</v>
      </c>
      <c r="D16" s="159">
        <v>45570</v>
      </c>
      <c r="E16" s="180" t="str">
        <f>TEXT(C16, "mmmm")</f>
        <v>November</v>
      </c>
      <c r="F16" s="90">
        <v>45570</v>
      </c>
      <c r="G16" s="11">
        <f>D16-C16+1</f>
        <v>335</v>
      </c>
      <c r="H16" s="11">
        <f>F16-C16+1</f>
        <v>335</v>
      </c>
      <c r="I16" s="11">
        <v>1</v>
      </c>
      <c r="J16" s="152" t="s">
        <v>226</v>
      </c>
      <c r="K16" s="119">
        <v>346656.16438356164</v>
      </c>
      <c r="L16" s="13">
        <f>K16*5%</f>
        <v>17332.808219178081</v>
      </c>
      <c r="M16" s="13">
        <v>3000</v>
      </c>
      <c r="N16" s="119">
        <f>K16+L16+M16</f>
        <v>366988.9726027397</v>
      </c>
      <c r="O16" s="13"/>
      <c r="P16" s="13"/>
      <c r="Q16" s="13"/>
      <c r="R16" s="13"/>
      <c r="S16" s="13"/>
      <c r="T16" s="119"/>
      <c r="U16" s="13"/>
      <c r="V16" s="165" t="s">
        <v>232</v>
      </c>
      <c r="W16" s="119">
        <f>K16+L16+M16+T16+U16</f>
        <v>366988.9726027397</v>
      </c>
      <c r="X16" s="119">
        <v>366988.9726027397</v>
      </c>
      <c r="Y16" s="123">
        <f>W16-X16</f>
        <v>0</v>
      </c>
      <c r="Z16" s="123"/>
    </row>
    <row r="17" spans="1:26">
      <c r="A17" s="1" t="s">
        <v>147</v>
      </c>
      <c r="B17" s="10" t="s">
        <v>135</v>
      </c>
      <c r="C17" s="236">
        <v>45236</v>
      </c>
      <c r="D17" s="159">
        <v>45570</v>
      </c>
      <c r="E17" s="180" t="str">
        <f>TEXT(C17, "mmmm")</f>
        <v>November</v>
      </c>
      <c r="F17" s="90">
        <v>45570</v>
      </c>
      <c r="G17" s="11">
        <f>D17-C17+1</f>
        <v>335</v>
      </c>
      <c r="H17" s="11">
        <f>F17-C17+1</f>
        <v>335</v>
      </c>
      <c r="I17" s="11">
        <v>1</v>
      </c>
      <c r="J17" s="152" t="s">
        <v>226</v>
      </c>
      <c r="K17" s="119">
        <v>346656.16438356164</v>
      </c>
      <c r="L17" s="13">
        <f>K17*5%</f>
        <v>17332.808219178081</v>
      </c>
      <c r="M17" s="13">
        <v>3000</v>
      </c>
      <c r="N17" s="119">
        <f>K17+L17+M17</f>
        <v>366988.9726027397</v>
      </c>
      <c r="O17" s="13"/>
      <c r="P17" s="13"/>
      <c r="Q17" s="13"/>
      <c r="R17" s="13"/>
      <c r="S17" s="13"/>
      <c r="T17" s="119"/>
      <c r="U17" s="13"/>
      <c r="V17" s="165" t="s">
        <v>232</v>
      </c>
      <c r="W17" s="119">
        <f>K17+L17+M17+T17+U17</f>
        <v>366988.9726027397</v>
      </c>
      <c r="X17" s="119">
        <v>366988.9726027397</v>
      </c>
      <c r="Y17" s="123">
        <f>W17-X17</f>
        <v>0</v>
      </c>
      <c r="Z17" s="123"/>
    </row>
    <row r="18" spans="1:26">
      <c r="A18" s="1" t="s">
        <v>147</v>
      </c>
      <c r="B18" s="10" t="s">
        <v>135</v>
      </c>
      <c r="C18" s="236">
        <v>45238</v>
      </c>
      <c r="D18" s="159">
        <v>45570</v>
      </c>
      <c r="E18" s="180" t="str">
        <f>TEXT(C18, "mmmm")</f>
        <v>November</v>
      </c>
      <c r="F18" s="90">
        <v>45570</v>
      </c>
      <c r="G18" s="11">
        <f>D18-C18+1</f>
        <v>333</v>
      </c>
      <c r="H18" s="11">
        <f>F18-C18+1</f>
        <v>333</v>
      </c>
      <c r="I18" s="11">
        <v>1</v>
      </c>
      <c r="J18" s="152" t="s">
        <v>226</v>
      </c>
      <c r="K18" s="119">
        <v>344586.57534246577</v>
      </c>
      <c r="L18" s="13">
        <f>K18*5%</f>
        <v>17229.32876712329</v>
      </c>
      <c r="M18" s="13">
        <v>3000</v>
      </c>
      <c r="N18" s="119">
        <f>K18+L18+M18</f>
        <v>364815.90410958906</v>
      </c>
      <c r="O18" s="13"/>
      <c r="P18" s="13"/>
      <c r="Q18" s="13"/>
      <c r="R18" s="13"/>
      <c r="S18" s="13"/>
      <c r="T18" s="119"/>
      <c r="U18" s="13"/>
      <c r="V18" s="165" t="s">
        <v>232</v>
      </c>
      <c r="W18" s="119">
        <f>K18+L18+M18+T18+U18</f>
        <v>364815.90410958906</v>
      </c>
      <c r="X18" s="119">
        <v>364815.90410958906</v>
      </c>
      <c r="Y18" s="123">
        <f>W18-X18</f>
        <v>0</v>
      </c>
      <c r="Z18" s="123"/>
    </row>
    <row r="19" spans="1:26">
      <c r="A19" s="1" t="s">
        <v>147</v>
      </c>
      <c r="B19" s="10" t="s">
        <v>135</v>
      </c>
      <c r="C19" s="236">
        <v>45238</v>
      </c>
      <c r="D19" s="159">
        <v>45570</v>
      </c>
      <c r="E19" s="180" t="str">
        <f>TEXT(C19, "mmmm")</f>
        <v>November</v>
      </c>
      <c r="F19" s="90">
        <v>45570</v>
      </c>
      <c r="G19" s="11">
        <f>D19-C19+1</f>
        <v>333</v>
      </c>
      <c r="H19" s="11">
        <f>F19-C19+1</f>
        <v>333</v>
      </c>
      <c r="I19" s="11">
        <v>1</v>
      </c>
      <c r="J19" s="152" t="s">
        <v>226</v>
      </c>
      <c r="K19" s="119">
        <v>344586.57534246577</v>
      </c>
      <c r="L19" s="13">
        <f>K19*5%</f>
        <v>17229.32876712329</v>
      </c>
      <c r="M19" s="13">
        <v>3000</v>
      </c>
      <c r="N19" s="119">
        <f>K19+L19+M19</f>
        <v>364815.90410958906</v>
      </c>
      <c r="O19" s="13"/>
      <c r="P19" s="13"/>
      <c r="Q19" s="13"/>
      <c r="R19" s="13"/>
      <c r="S19" s="13"/>
      <c r="T19" s="119"/>
      <c r="U19" s="13"/>
      <c r="V19" s="165" t="s">
        <v>232</v>
      </c>
      <c r="W19" s="119">
        <f>K19+L19+M19+T19+U19</f>
        <v>364815.90410958906</v>
      </c>
      <c r="X19" s="119">
        <v>364815.90410958906</v>
      </c>
      <c r="Y19" s="123">
        <f>W19-X19</f>
        <v>0</v>
      </c>
      <c r="Z19" s="123"/>
    </row>
    <row r="20" spans="1:26">
      <c r="A20" s="1" t="s">
        <v>147</v>
      </c>
      <c r="B20" s="10" t="s">
        <v>135</v>
      </c>
      <c r="C20" s="236">
        <v>45238</v>
      </c>
      <c r="D20" s="159">
        <v>45570</v>
      </c>
      <c r="E20" s="180" t="str">
        <f>TEXT(C20, "mmmm")</f>
        <v>November</v>
      </c>
      <c r="F20" s="90">
        <v>45570</v>
      </c>
      <c r="G20" s="11">
        <f>D20-C20+1</f>
        <v>333</v>
      </c>
      <c r="H20" s="11">
        <f>F20-C20+1</f>
        <v>333</v>
      </c>
      <c r="I20" s="11">
        <v>1</v>
      </c>
      <c r="J20" s="152" t="s">
        <v>226</v>
      </c>
      <c r="K20" s="119">
        <v>344586.57534246577</v>
      </c>
      <c r="L20" s="13">
        <f>K20*5%</f>
        <v>17229.32876712329</v>
      </c>
      <c r="M20" s="13">
        <v>3000</v>
      </c>
      <c r="N20" s="119">
        <f>K20+L20+M20</f>
        <v>364815.90410958906</v>
      </c>
      <c r="O20" s="13"/>
      <c r="P20" s="13"/>
      <c r="Q20" s="13"/>
      <c r="R20" s="13"/>
      <c r="S20" s="13"/>
      <c r="T20" s="119"/>
      <c r="U20" s="13"/>
      <c r="V20" s="165" t="s">
        <v>232</v>
      </c>
      <c r="W20" s="119">
        <f>K20+L20+M20+T20+U20</f>
        <v>364815.90410958906</v>
      </c>
      <c r="X20" s="119">
        <v>364815.90410958906</v>
      </c>
      <c r="Y20" s="123">
        <f>W20-X20</f>
        <v>0</v>
      </c>
      <c r="Z20" s="123"/>
    </row>
    <row r="21" spans="1:26">
      <c r="A21" s="1" t="s">
        <v>147</v>
      </c>
      <c r="B21" s="10" t="s">
        <v>135</v>
      </c>
      <c r="C21" s="236">
        <v>45238</v>
      </c>
      <c r="D21" s="159">
        <v>45570</v>
      </c>
      <c r="E21" s="180" t="str">
        <f>TEXT(C21, "mmmm")</f>
        <v>November</v>
      </c>
      <c r="F21" s="90">
        <f>D21</f>
        <v>45570</v>
      </c>
      <c r="G21" s="11">
        <f>D21-C21+1</f>
        <v>333</v>
      </c>
      <c r="H21" s="11">
        <f>F21-C21+1</f>
        <v>333</v>
      </c>
      <c r="I21" s="11">
        <v>1</v>
      </c>
      <c r="J21" s="152" t="s">
        <v>226</v>
      </c>
      <c r="K21" s="119">
        <v>344586.57534246577</v>
      </c>
      <c r="L21" s="13">
        <f>K21*5%</f>
        <v>17229.32876712329</v>
      </c>
      <c r="M21" s="13">
        <v>3000</v>
      </c>
      <c r="N21" s="119">
        <f>K21+L21+M21</f>
        <v>364815.90410958906</v>
      </c>
      <c r="O21" s="13"/>
      <c r="P21" s="13"/>
      <c r="Q21" s="13"/>
      <c r="R21" s="13"/>
      <c r="S21" s="13"/>
      <c r="T21" s="119"/>
      <c r="U21" s="13"/>
      <c r="V21" s="165" t="s">
        <v>232</v>
      </c>
      <c r="W21" s="119">
        <f>K21+L21+M21+T21+U21</f>
        <v>364815.90410958906</v>
      </c>
      <c r="X21" s="119">
        <v>364815.90410958906</v>
      </c>
      <c r="Y21" s="123">
        <f>W21-X21</f>
        <v>0</v>
      </c>
      <c r="Z21" s="123"/>
    </row>
    <row r="22" spans="1:26">
      <c r="A22" s="172" t="s">
        <v>147</v>
      </c>
      <c r="B22" s="10" t="s">
        <v>135</v>
      </c>
      <c r="C22" s="236">
        <v>45238</v>
      </c>
      <c r="D22" s="159">
        <v>45570</v>
      </c>
      <c r="E22" s="180" t="str">
        <f>TEXT(C22, "mmmm")</f>
        <v>November</v>
      </c>
      <c r="F22" s="90">
        <f>D22</f>
        <v>45570</v>
      </c>
      <c r="G22" s="11">
        <f>D22-C22+1</f>
        <v>333</v>
      </c>
      <c r="H22" s="11">
        <f>F22-C22+1</f>
        <v>333</v>
      </c>
      <c r="I22" s="11">
        <v>1</v>
      </c>
      <c r="J22" s="152" t="s">
        <v>226</v>
      </c>
      <c r="K22" s="119">
        <v>344586.57534246577</v>
      </c>
      <c r="L22" s="13">
        <f>K22*5%</f>
        <v>17229.32876712329</v>
      </c>
      <c r="M22" s="13">
        <v>3000</v>
      </c>
      <c r="N22" s="119">
        <f>K22+L22+M22</f>
        <v>364815.90410958906</v>
      </c>
      <c r="O22" s="13"/>
      <c r="P22" s="13"/>
      <c r="Q22" s="13"/>
      <c r="R22" s="13"/>
      <c r="S22" s="13"/>
      <c r="T22" s="119"/>
      <c r="U22" s="13"/>
      <c r="V22" s="165" t="s">
        <v>232</v>
      </c>
      <c r="W22" s="119">
        <f>K22+L22+M22+T22+U22</f>
        <v>364815.90410958906</v>
      </c>
      <c r="X22" s="119">
        <v>364815.90410958906</v>
      </c>
      <c r="Y22" s="123">
        <f>W22-X22</f>
        <v>0</v>
      </c>
      <c r="Z22" s="123"/>
    </row>
    <row r="23" spans="1:26">
      <c r="A23" s="172" t="s">
        <v>147</v>
      </c>
      <c r="B23" s="10" t="s">
        <v>135</v>
      </c>
      <c r="C23" s="236">
        <v>45238</v>
      </c>
      <c r="D23" s="159">
        <v>45570</v>
      </c>
      <c r="E23" s="180" t="str">
        <f>TEXT(C23, "mmmm")</f>
        <v>November</v>
      </c>
      <c r="F23" s="90">
        <f>D23</f>
        <v>45570</v>
      </c>
      <c r="G23" s="11">
        <f>D23-C23+1</f>
        <v>333</v>
      </c>
      <c r="H23" s="11">
        <f>F23-C23+1</f>
        <v>333</v>
      </c>
      <c r="I23" s="11">
        <v>1</v>
      </c>
      <c r="J23" s="152" t="s">
        <v>226</v>
      </c>
      <c r="K23" s="119">
        <v>344586.57534246577</v>
      </c>
      <c r="L23" s="13">
        <f>K23*5%</f>
        <v>17229.32876712329</v>
      </c>
      <c r="M23" s="13">
        <v>9000</v>
      </c>
      <c r="N23" s="119">
        <f>K23+L23+M23</f>
        <v>370815.90410958906</v>
      </c>
      <c r="O23" s="13"/>
      <c r="P23" s="13"/>
      <c r="Q23" s="13"/>
      <c r="R23" s="13"/>
      <c r="S23" s="13"/>
      <c r="T23" s="119"/>
      <c r="U23" s="13"/>
      <c r="V23" s="165" t="s">
        <v>232</v>
      </c>
      <c r="W23" s="119">
        <f>K23+L23+M23+T23+U23</f>
        <v>370815.90410958906</v>
      </c>
      <c r="X23" s="119">
        <v>370815.90410958906</v>
      </c>
      <c r="Y23" s="123">
        <f>W23-X23</f>
        <v>0</v>
      </c>
      <c r="Z23" s="123"/>
    </row>
    <row r="24" spans="1:26">
      <c r="A24" s="1" t="s">
        <v>147</v>
      </c>
      <c r="B24" s="10" t="s">
        <v>135</v>
      </c>
      <c r="C24" s="236">
        <v>45240</v>
      </c>
      <c r="D24" s="159">
        <v>45570</v>
      </c>
      <c r="E24" s="180" t="str">
        <f>TEXT(C24, "mmmm")</f>
        <v>November</v>
      </c>
      <c r="F24" s="90">
        <f>D24</f>
        <v>45570</v>
      </c>
      <c r="G24" s="11">
        <f>D24-C24+1</f>
        <v>331</v>
      </c>
      <c r="H24" s="11">
        <f>F24-C24+1</f>
        <v>331</v>
      </c>
      <c r="I24" s="11">
        <v>1</v>
      </c>
      <c r="J24" s="152" t="s">
        <v>226</v>
      </c>
      <c r="K24" s="119">
        <v>342516.98630136985</v>
      </c>
      <c r="L24" s="13">
        <f>K24*5%</f>
        <v>17125.849315068492</v>
      </c>
      <c r="M24" s="13">
        <v>3000</v>
      </c>
      <c r="N24" s="119">
        <f>K24+L24+M24</f>
        <v>362642.83561643836</v>
      </c>
      <c r="O24" s="13"/>
      <c r="P24" s="13"/>
      <c r="Q24" s="13"/>
      <c r="R24" s="13"/>
      <c r="S24" s="13"/>
      <c r="T24" s="119"/>
      <c r="U24" s="13"/>
      <c r="V24" s="165" t="s">
        <v>232</v>
      </c>
      <c r="W24" s="119">
        <f>K24+L24+M24+T24+U24</f>
        <v>362642.83561643836</v>
      </c>
      <c r="X24" s="119">
        <v>362642.83561643836</v>
      </c>
      <c r="Y24" s="123">
        <f>W24-X24</f>
        <v>0</v>
      </c>
      <c r="Z24" s="123"/>
    </row>
    <row r="25" spans="1:26">
      <c r="A25" s="1" t="s">
        <v>147</v>
      </c>
      <c r="B25" s="10" t="s">
        <v>135</v>
      </c>
      <c r="C25" s="236">
        <v>45240</v>
      </c>
      <c r="D25" s="159">
        <v>45570</v>
      </c>
      <c r="E25" s="180" t="str">
        <f>TEXT(C25, "mmmm")</f>
        <v>November</v>
      </c>
      <c r="F25" s="90">
        <f>D25</f>
        <v>45570</v>
      </c>
      <c r="G25" s="11">
        <f>D25-C25+1</f>
        <v>331</v>
      </c>
      <c r="H25" s="11">
        <f>F25-C25+1</f>
        <v>331</v>
      </c>
      <c r="I25" s="11">
        <v>1</v>
      </c>
      <c r="J25" s="152" t="s">
        <v>226</v>
      </c>
      <c r="K25" s="119">
        <v>342516.98630136985</v>
      </c>
      <c r="L25" s="13">
        <f>K25*5%</f>
        <v>17125.849315068492</v>
      </c>
      <c r="M25" s="13">
        <v>3000</v>
      </c>
      <c r="N25" s="119">
        <f>K25+L25+M25</f>
        <v>362642.83561643836</v>
      </c>
      <c r="O25" s="13"/>
      <c r="P25" s="13"/>
      <c r="Q25" s="13"/>
      <c r="R25" s="13"/>
      <c r="S25" s="13"/>
      <c r="T25" s="119"/>
      <c r="U25" s="13"/>
      <c r="V25" s="165" t="s">
        <v>232</v>
      </c>
      <c r="W25" s="119">
        <f>K25+L25+M25+T25+U25</f>
        <v>362642.83561643836</v>
      </c>
      <c r="X25" s="119">
        <v>362642.83561643836</v>
      </c>
      <c r="Y25" s="123">
        <f>W25-X25</f>
        <v>0</v>
      </c>
      <c r="Z25" s="123"/>
    </row>
    <row r="26" spans="1:26">
      <c r="A26" s="1" t="s">
        <v>147</v>
      </c>
      <c r="B26" s="10" t="s">
        <v>135</v>
      </c>
      <c r="C26" s="236">
        <v>45240</v>
      </c>
      <c r="D26" s="159">
        <v>45570</v>
      </c>
      <c r="E26" s="180" t="str">
        <f>TEXT(C26, "mmmm")</f>
        <v>November</v>
      </c>
      <c r="F26" s="90">
        <f>D26</f>
        <v>45570</v>
      </c>
      <c r="G26" s="11">
        <f>D26-C26+1</f>
        <v>331</v>
      </c>
      <c r="H26" s="11">
        <f>F26-C26+1</f>
        <v>331</v>
      </c>
      <c r="I26" s="11">
        <v>1</v>
      </c>
      <c r="J26" s="152" t="s">
        <v>226</v>
      </c>
      <c r="K26" s="119">
        <v>342516.98630136985</v>
      </c>
      <c r="L26" s="13">
        <f>K26*5%</f>
        <v>17125.849315068492</v>
      </c>
      <c r="M26" s="13">
        <v>3000</v>
      </c>
      <c r="N26" s="119">
        <f>K26+L26+M26</f>
        <v>362642.83561643836</v>
      </c>
      <c r="O26" s="13"/>
      <c r="P26" s="13"/>
      <c r="Q26" s="13"/>
      <c r="R26" s="13"/>
      <c r="S26" s="13"/>
      <c r="T26" s="119"/>
      <c r="U26" s="13"/>
      <c r="V26" s="165" t="s">
        <v>232</v>
      </c>
      <c r="W26" s="119">
        <f>K26+L26+M26+T26+U26</f>
        <v>362642.83561643836</v>
      </c>
      <c r="X26" s="119">
        <v>362642.83561643836</v>
      </c>
      <c r="Y26" s="123">
        <f>W26-X26</f>
        <v>0</v>
      </c>
      <c r="Z26" s="123"/>
    </row>
    <row r="27" spans="1:26">
      <c r="A27" s="1" t="s">
        <v>147</v>
      </c>
      <c r="B27" s="10" t="s">
        <v>135</v>
      </c>
      <c r="C27" s="236">
        <v>45240</v>
      </c>
      <c r="D27" s="159">
        <v>45570</v>
      </c>
      <c r="E27" s="180" t="str">
        <f>TEXT(C27, "mmmm")</f>
        <v>November</v>
      </c>
      <c r="F27" s="90">
        <f>D27</f>
        <v>45570</v>
      </c>
      <c r="G27" s="11">
        <f>D27-C27+1</f>
        <v>331</v>
      </c>
      <c r="H27" s="11">
        <f>F27-C27+1</f>
        <v>331</v>
      </c>
      <c r="I27" s="11">
        <v>1</v>
      </c>
      <c r="J27" s="152" t="s">
        <v>226</v>
      </c>
      <c r="K27" s="119">
        <v>342516.98630136985</v>
      </c>
      <c r="L27" s="13">
        <f>K27*5%</f>
        <v>17125.849315068492</v>
      </c>
      <c r="M27" s="13">
        <v>3000</v>
      </c>
      <c r="N27" s="119">
        <f>K27+L27+M27</f>
        <v>362642.83561643836</v>
      </c>
      <c r="O27" s="13"/>
      <c r="P27" s="13"/>
      <c r="Q27" s="13"/>
      <c r="R27" s="13"/>
      <c r="S27" s="13"/>
      <c r="T27" s="119"/>
      <c r="U27" s="13"/>
      <c r="V27" s="165" t="s">
        <v>232</v>
      </c>
      <c r="W27" s="119">
        <f>K27+L27+M27+T27+U27</f>
        <v>362642.83561643836</v>
      </c>
      <c r="X27" s="119">
        <v>362642.83561643836</v>
      </c>
      <c r="Y27" s="123">
        <f>W27-X27</f>
        <v>0</v>
      </c>
      <c r="Z27" s="123"/>
    </row>
    <row r="28" spans="1:26">
      <c r="A28" s="1" t="s">
        <v>147</v>
      </c>
      <c r="B28" s="10" t="s">
        <v>135</v>
      </c>
      <c r="C28" s="236">
        <v>45240</v>
      </c>
      <c r="D28" s="159">
        <v>45570</v>
      </c>
      <c r="E28" s="180" t="str">
        <f>TEXT(C28, "mmmm")</f>
        <v>November</v>
      </c>
      <c r="F28" s="90">
        <f>D28</f>
        <v>45570</v>
      </c>
      <c r="G28" s="11">
        <f>D28-C28+1</f>
        <v>331</v>
      </c>
      <c r="H28" s="11">
        <f>F28-C28+1</f>
        <v>331</v>
      </c>
      <c r="I28" s="11">
        <v>1</v>
      </c>
      <c r="J28" s="152" t="s">
        <v>226</v>
      </c>
      <c r="K28" s="119">
        <v>342516.98630136985</v>
      </c>
      <c r="L28" s="13">
        <f>K28*5%</f>
        <v>17125.849315068492</v>
      </c>
      <c r="M28" s="13">
        <v>3000</v>
      </c>
      <c r="N28" s="119">
        <f>K28+L28+M28</f>
        <v>362642.83561643836</v>
      </c>
      <c r="O28" s="13"/>
      <c r="P28" s="13"/>
      <c r="Q28" s="13"/>
      <c r="R28" s="13"/>
      <c r="S28" s="13"/>
      <c r="T28" s="119"/>
      <c r="U28" s="13"/>
      <c r="V28" s="165" t="s">
        <v>232</v>
      </c>
      <c r="W28" s="119">
        <f>K28+L28+M28+T28+U28</f>
        <v>362642.83561643836</v>
      </c>
      <c r="X28" s="119">
        <v>362642.83561643836</v>
      </c>
      <c r="Y28" s="123">
        <f>W28-X28</f>
        <v>0</v>
      </c>
      <c r="Z28" s="123"/>
    </row>
    <row r="29" spans="1:26">
      <c r="A29" s="1" t="s">
        <v>147</v>
      </c>
      <c r="B29" s="10" t="s">
        <v>135</v>
      </c>
      <c r="C29" s="236">
        <v>45243</v>
      </c>
      <c r="D29" s="159">
        <v>45570</v>
      </c>
      <c r="E29" s="180" t="str">
        <f>TEXT(C29, "mmmm")</f>
        <v>November</v>
      </c>
      <c r="F29" s="90">
        <f>D29</f>
        <v>45570</v>
      </c>
      <c r="G29" s="11">
        <f>D29-C29+1</f>
        <v>328</v>
      </c>
      <c r="H29" s="11">
        <f>F29-C29+1</f>
        <v>328</v>
      </c>
      <c r="I29" s="11">
        <v>1</v>
      </c>
      <c r="J29" s="152" t="s">
        <v>226</v>
      </c>
      <c r="K29" s="119">
        <v>339412.60273972602</v>
      </c>
      <c r="L29" s="13">
        <f>K29*5%</f>
        <v>16970.630136986303</v>
      </c>
      <c r="M29" s="13">
        <v>3000</v>
      </c>
      <c r="N29" s="119">
        <f>K29+L29+M29</f>
        <v>359383.23287671234</v>
      </c>
      <c r="O29" s="13"/>
      <c r="P29" s="13"/>
      <c r="Q29" s="13"/>
      <c r="R29" s="13"/>
      <c r="S29" s="13"/>
      <c r="T29" s="119"/>
      <c r="U29" s="13"/>
      <c r="V29" s="165" t="s">
        <v>232</v>
      </c>
      <c r="W29" s="119">
        <f>K29+L29+M29+T29+U29</f>
        <v>359383.23287671234</v>
      </c>
      <c r="X29" s="119">
        <v>359383.23287671234</v>
      </c>
      <c r="Y29" s="123">
        <f>W29-X29</f>
        <v>0</v>
      </c>
      <c r="Z29" s="123"/>
    </row>
    <row r="30" spans="1:26">
      <c r="A30" s="1" t="s">
        <v>147</v>
      </c>
      <c r="B30" s="10" t="s">
        <v>135</v>
      </c>
      <c r="C30" s="236">
        <v>45243</v>
      </c>
      <c r="D30" s="159">
        <v>45570</v>
      </c>
      <c r="E30" s="180" t="str">
        <f>TEXT(C30, "mmmm")</f>
        <v>November</v>
      </c>
      <c r="F30" s="90">
        <f>D30</f>
        <v>45570</v>
      </c>
      <c r="G30" s="11">
        <f>D30-C30+1</f>
        <v>328</v>
      </c>
      <c r="H30" s="11">
        <f>F30-C30+1</f>
        <v>328</v>
      </c>
      <c r="I30" s="11">
        <v>1</v>
      </c>
      <c r="J30" s="152" t="s">
        <v>226</v>
      </c>
      <c r="K30" s="119">
        <v>339412.60273972602</v>
      </c>
      <c r="L30" s="13">
        <f>K30*5%</f>
        <v>16970.630136986303</v>
      </c>
      <c r="M30" s="13">
        <v>3000</v>
      </c>
      <c r="N30" s="119">
        <f>K30+L30+M30</f>
        <v>359383.23287671234</v>
      </c>
      <c r="O30" s="13"/>
      <c r="P30" s="13"/>
      <c r="Q30" s="13"/>
      <c r="R30" s="13"/>
      <c r="S30" s="13"/>
      <c r="T30" s="119"/>
      <c r="U30" s="13"/>
      <c r="V30" s="165" t="s">
        <v>232</v>
      </c>
      <c r="W30" s="119">
        <f>K30+L30+M30+T30+U30</f>
        <v>359383.23287671234</v>
      </c>
      <c r="X30" s="119">
        <v>359383.23287671234</v>
      </c>
      <c r="Y30" s="123">
        <f>W30-X30</f>
        <v>0</v>
      </c>
      <c r="Z30" s="123"/>
    </row>
    <row r="31" spans="1:26">
      <c r="A31" s="1" t="s">
        <v>147</v>
      </c>
      <c r="B31" s="10" t="s">
        <v>135</v>
      </c>
      <c r="C31" s="236">
        <v>45244</v>
      </c>
      <c r="D31" s="159">
        <v>45570</v>
      </c>
      <c r="E31" s="180" t="str">
        <f>TEXT(C31, "mmmm")</f>
        <v>November</v>
      </c>
      <c r="F31" s="90">
        <f>D31</f>
        <v>45570</v>
      </c>
      <c r="G31" s="11">
        <f>D31-C31+1</f>
        <v>327</v>
      </c>
      <c r="H31" s="11">
        <f>F31-C31+1</f>
        <v>327</v>
      </c>
      <c r="I31" s="11">
        <v>1</v>
      </c>
      <c r="J31" s="152" t="s">
        <v>226</v>
      </c>
      <c r="K31" s="119">
        <v>338377.80821917806</v>
      </c>
      <c r="L31" s="13">
        <f>K31*5%</f>
        <v>16918.890410958902</v>
      </c>
      <c r="M31" s="13">
        <v>3000</v>
      </c>
      <c r="N31" s="119">
        <f>K31+L31+M31</f>
        <v>358296.69863013696</v>
      </c>
      <c r="O31" s="13"/>
      <c r="P31" s="13"/>
      <c r="Q31" s="13"/>
      <c r="R31" s="13"/>
      <c r="S31" s="13"/>
      <c r="T31" s="119"/>
      <c r="U31" s="13"/>
      <c r="V31" s="165" t="s">
        <v>232</v>
      </c>
      <c r="W31" s="119">
        <f>K31+L31+M31+T31+U31</f>
        <v>358296.69863013696</v>
      </c>
      <c r="X31" s="119">
        <v>358296.69863013696</v>
      </c>
      <c r="Y31" s="123">
        <f>W31-X31</f>
        <v>0</v>
      </c>
      <c r="Z31" s="123"/>
    </row>
    <row r="32" spans="1:26">
      <c r="A32" s="1" t="s">
        <v>147</v>
      </c>
      <c r="B32" s="10" t="s">
        <v>135</v>
      </c>
      <c r="C32" s="236">
        <v>45244</v>
      </c>
      <c r="D32" s="159">
        <v>45570</v>
      </c>
      <c r="E32" s="180" t="str">
        <f>TEXT(C32, "mmmm")</f>
        <v>November</v>
      </c>
      <c r="F32" s="90">
        <f>D32</f>
        <v>45570</v>
      </c>
      <c r="G32" s="11">
        <f>D32-C32+1</f>
        <v>327</v>
      </c>
      <c r="H32" s="11">
        <f>F32-C32+1</f>
        <v>327</v>
      </c>
      <c r="I32" s="11">
        <v>1</v>
      </c>
      <c r="J32" s="152" t="s">
        <v>226</v>
      </c>
      <c r="K32" s="119">
        <v>338377.80821917806</v>
      </c>
      <c r="L32" s="13">
        <f>K32*5%</f>
        <v>16918.890410958902</v>
      </c>
      <c r="M32" s="13">
        <v>3000</v>
      </c>
      <c r="N32" s="119">
        <f>K32+L32+M32</f>
        <v>358296.69863013696</v>
      </c>
      <c r="O32" s="13"/>
      <c r="P32" s="13"/>
      <c r="Q32" s="13"/>
      <c r="R32" s="13"/>
      <c r="S32" s="13"/>
      <c r="T32" s="119"/>
      <c r="U32" s="13"/>
      <c r="V32" s="165" t="s">
        <v>232</v>
      </c>
      <c r="W32" s="119">
        <f>K32+L32+M32+T32+U32</f>
        <v>358296.69863013696</v>
      </c>
      <c r="X32" s="119">
        <v>358296.69863013696</v>
      </c>
      <c r="Y32" s="123">
        <f>W32-X32</f>
        <v>0</v>
      </c>
      <c r="Z32" s="123"/>
    </row>
    <row r="33" spans="1:26">
      <c r="A33" s="1" t="s">
        <v>147</v>
      </c>
      <c r="B33" s="10" t="s">
        <v>135</v>
      </c>
      <c r="C33" s="236">
        <v>45245</v>
      </c>
      <c r="D33" s="159">
        <v>45570</v>
      </c>
      <c r="E33" s="180" t="str">
        <f>TEXT(C33, "mmmm")</f>
        <v>November</v>
      </c>
      <c r="F33" s="90">
        <f>D33</f>
        <v>45570</v>
      </c>
      <c r="G33" s="11">
        <f>D33-C33+1</f>
        <v>326</v>
      </c>
      <c r="H33" s="11">
        <f>F33-C33+1</f>
        <v>326</v>
      </c>
      <c r="I33" s="11">
        <v>1</v>
      </c>
      <c r="J33" s="152" t="s">
        <v>226</v>
      </c>
      <c r="K33" s="119">
        <v>337343.01369863015</v>
      </c>
      <c r="L33" s="13">
        <f>K33*5%</f>
        <v>16867.150684931508</v>
      </c>
      <c r="M33" s="13">
        <v>3000</v>
      </c>
      <c r="N33" s="119">
        <f>K33+L33+M33</f>
        <v>357210.16438356164</v>
      </c>
      <c r="O33" s="13"/>
      <c r="P33" s="13"/>
      <c r="Q33" s="13"/>
      <c r="R33" s="13"/>
      <c r="S33" s="13"/>
      <c r="T33" s="119"/>
      <c r="U33" s="13"/>
      <c r="V33" s="165" t="s">
        <v>232</v>
      </c>
      <c r="W33" s="119">
        <f>K33+L33+M33+T33+U33</f>
        <v>357210.16438356164</v>
      </c>
      <c r="X33" s="119">
        <v>357210.16438356164</v>
      </c>
      <c r="Y33" s="123">
        <f>W33-X33</f>
        <v>0</v>
      </c>
      <c r="Z33" s="123"/>
    </row>
    <row r="34" spans="1:26">
      <c r="A34" s="1" t="s">
        <v>147</v>
      </c>
      <c r="B34" s="10" t="s">
        <v>135</v>
      </c>
      <c r="C34" s="236">
        <v>45251</v>
      </c>
      <c r="D34" s="159">
        <v>45570</v>
      </c>
      <c r="E34" s="180" t="str">
        <f>TEXT(C34, "mmmm")</f>
        <v>November</v>
      </c>
      <c r="F34" s="90">
        <f>D34</f>
        <v>45570</v>
      </c>
      <c r="G34" s="11">
        <f>D34-C34+1</f>
        <v>320</v>
      </c>
      <c r="H34" s="11">
        <f>F34-C34+1</f>
        <v>320</v>
      </c>
      <c r="I34" s="11">
        <v>1</v>
      </c>
      <c r="J34" s="152" t="s">
        <v>226</v>
      </c>
      <c r="K34" s="119">
        <v>331134.24657534249</v>
      </c>
      <c r="L34" s="13">
        <f>K34*5%</f>
        <v>16556.712328767124</v>
      </c>
      <c r="M34" s="13">
        <v>3000</v>
      </c>
      <c r="N34" s="119">
        <f>K34+L34+M34</f>
        <v>350690.9589041096</v>
      </c>
      <c r="O34" s="13"/>
      <c r="P34" s="13"/>
      <c r="Q34" s="13"/>
      <c r="R34" s="13"/>
      <c r="S34" s="13"/>
      <c r="T34" s="119"/>
      <c r="U34" s="13"/>
      <c r="V34" s="165" t="s">
        <v>232</v>
      </c>
      <c r="W34" s="119">
        <f>K34+L34+M34+T34+U34</f>
        <v>350690.9589041096</v>
      </c>
      <c r="X34" s="119">
        <v>350690.9589041096</v>
      </c>
      <c r="Y34" s="123">
        <f>W34-X34</f>
        <v>0</v>
      </c>
      <c r="Z34" s="123"/>
    </row>
    <row r="35" spans="1:26">
      <c r="A35" s="1" t="s">
        <v>147</v>
      </c>
      <c r="B35" s="10" t="s">
        <v>135</v>
      </c>
      <c r="C35" s="236">
        <v>45251</v>
      </c>
      <c r="D35" s="159">
        <v>45570</v>
      </c>
      <c r="E35" s="180" t="str">
        <f>TEXT(C35, "mmmm")</f>
        <v>November</v>
      </c>
      <c r="F35" s="90">
        <f>D35</f>
        <v>45570</v>
      </c>
      <c r="G35" s="11">
        <f>D35-C35+1</f>
        <v>320</v>
      </c>
      <c r="H35" s="11">
        <f>F35-C35+1</f>
        <v>320</v>
      </c>
      <c r="I35" s="11">
        <v>1</v>
      </c>
      <c r="J35" s="152" t="s">
        <v>226</v>
      </c>
      <c r="K35" s="119">
        <v>331134.24657534249</v>
      </c>
      <c r="L35" s="13">
        <f>K35*5%</f>
        <v>16556.712328767124</v>
      </c>
      <c r="M35" s="13">
        <v>3000</v>
      </c>
      <c r="N35" s="119">
        <f>K35+L35+M35</f>
        <v>350690.9589041096</v>
      </c>
      <c r="O35" s="13"/>
      <c r="P35" s="13"/>
      <c r="Q35" s="13"/>
      <c r="R35" s="13"/>
      <c r="S35" s="13"/>
      <c r="T35" s="119"/>
      <c r="U35" s="13"/>
      <c r="V35" s="165" t="s">
        <v>232</v>
      </c>
      <c r="W35" s="119">
        <f>K35+L35+M35+T35+U35</f>
        <v>350690.9589041096</v>
      </c>
      <c r="X35" s="119">
        <v>350690.9589041096</v>
      </c>
      <c r="Y35" s="123">
        <f>W35-X35</f>
        <v>0</v>
      </c>
      <c r="Z35" s="123"/>
    </row>
    <row r="36" spans="1:26">
      <c r="A36" s="1" t="s">
        <v>147</v>
      </c>
      <c r="B36" s="10" t="s">
        <v>135</v>
      </c>
      <c r="C36" s="236">
        <v>45251</v>
      </c>
      <c r="D36" s="159">
        <v>45570</v>
      </c>
      <c r="E36" s="180" t="str">
        <f>TEXT(C36, "mmmm")</f>
        <v>November</v>
      </c>
      <c r="F36" s="90">
        <f>D36</f>
        <v>45570</v>
      </c>
      <c r="G36" s="11">
        <f>D36-C36+1</f>
        <v>320</v>
      </c>
      <c r="H36" s="11">
        <f>F36-C36+1</f>
        <v>320</v>
      </c>
      <c r="I36" s="11">
        <v>1</v>
      </c>
      <c r="J36" s="152" t="s">
        <v>226</v>
      </c>
      <c r="K36" s="119">
        <v>331134.24657534249</v>
      </c>
      <c r="L36" s="13">
        <f>K36*5%</f>
        <v>16556.712328767124</v>
      </c>
      <c r="M36" s="13">
        <v>3000</v>
      </c>
      <c r="N36" s="119">
        <f>K36+L36+M36</f>
        <v>350690.9589041096</v>
      </c>
      <c r="O36" s="13"/>
      <c r="P36" s="13"/>
      <c r="Q36" s="13"/>
      <c r="R36" s="13"/>
      <c r="S36" s="13"/>
      <c r="T36" s="119"/>
      <c r="U36" s="13"/>
      <c r="V36" s="165" t="s">
        <v>232</v>
      </c>
      <c r="W36" s="119">
        <f>K36+L36+M36+T36+U36</f>
        <v>350690.9589041096</v>
      </c>
      <c r="X36" s="119">
        <v>350690.9589041096</v>
      </c>
      <c r="Y36" s="123">
        <f>W36-X36</f>
        <v>0</v>
      </c>
      <c r="Z36" s="123"/>
    </row>
    <row r="37" spans="1:26">
      <c r="A37" s="1" t="s">
        <v>147</v>
      </c>
      <c r="B37" s="10" t="s">
        <v>135</v>
      </c>
      <c r="C37" s="236">
        <v>45251</v>
      </c>
      <c r="D37" s="159">
        <v>45570</v>
      </c>
      <c r="E37" s="180" t="str">
        <f>TEXT(C37, "mmmm")</f>
        <v>November</v>
      </c>
      <c r="F37" s="90">
        <f>D37</f>
        <v>45570</v>
      </c>
      <c r="G37" s="11">
        <f>D37-C37+1</f>
        <v>320</v>
      </c>
      <c r="H37" s="11">
        <f>F37-C37+1</f>
        <v>320</v>
      </c>
      <c r="I37" s="11">
        <v>1</v>
      </c>
      <c r="J37" s="152" t="s">
        <v>226</v>
      </c>
      <c r="K37" s="119">
        <v>331134.24657534249</v>
      </c>
      <c r="L37" s="13">
        <f>K37*5%</f>
        <v>16556.712328767124</v>
      </c>
      <c r="M37" s="13">
        <v>3000</v>
      </c>
      <c r="N37" s="119">
        <f>K37+L37+M37</f>
        <v>350690.9589041096</v>
      </c>
      <c r="O37" s="13"/>
      <c r="P37" s="13"/>
      <c r="Q37" s="13"/>
      <c r="R37" s="13"/>
      <c r="S37" s="13"/>
      <c r="T37" s="119"/>
      <c r="U37" s="13"/>
      <c r="V37" s="165" t="s">
        <v>232</v>
      </c>
      <c r="W37" s="119">
        <f>K37+L37+M37+T37+U37</f>
        <v>350690.9589041096</v>
      </c>
      <c r="X37" s="119">
        <v>350690.9589041096</v>
      </c>
      <c r="Y37" s="123">
        <f>W37-X37</f>
        <v>0</v>
      </c>
      <c r="Z37" s="123"/>
    </row>
    <row r="38" spans="1:26">
      <c r="A38" s="1" t="s">
        <v>147</v>
      </c>
      <c r="B38" s="10" t="s">
        <v>135</v>
      </c>
      <c r="C38" s="236">
        <v>45251</v>
      </c>
      <c r="D38" s="159">
        <v>45570</v>
      </c>
      <c r="E38" s="180" t="str">
        <f>TEXT(C38, "mmmm")</f>
        <v>November</v>
      </c>
      <c r="F38" s="90">
        <f>D38</f>
        <v>45570</v>
      </c>
      <c r="G38" s="11">
        <f>D38-C38+1</f>
        <v>320</v>
      </c>
      <c r="H38" s="11">
        <f>F38-C38+1</f>
        <v>320</v>
      </c>
      <c r="I38" s="11">
        <v>1</v>
      </c>
      <c r="J38" s="152" t="s">
        <v>226</v>
      </c>
      <c r="K38" s="119">
        <v>331134.24657534249</v>
      </c>
      <c r="L38" s="13">
        <f>K38*5%</f>
        <v>16556.712328767124</v>
      </c>
      <c r="M38" s="13">
        <v>3000</v>
      </c>
      <c r="N38" s="119">
        <f>K38+L38+M38</f>
        <v>350690.9589041096</v>
      </c>
      <c r="O38" s="13"/>
      <c r="P38" s="13"/>
      <c r="Q38" s="13"/>
      <c r="R38" s="13"/>
      <c r="S38" s="13"/>
      <c r="T38" s="119"/>
      <c r="U38" s="13"/>
      <c r="V38" s="165" t="s">
        <v>232</v>
      </c>
      <c r="W38" s="119">
        <f>K38+L38+M38+T38+U38</f>
        <v>350690.9589041096</v>
      </c>
      <c r="X38" s="119">
        <v>350690.9589041096</v>
      </c>
      <c r="Y38" s="123">
        <f>W38-X38</f>
        <v>0</v>
      </c>
      <c r="Z38" s="123"/>
    </row>
    <row r="39" spans="1:26">
      <c r="A39" s="1" t="s">
        <v>147</v>
      </c>
      <c r="B39" s="10" t="s">
        <v>135</v>
      </c>
      <c r="C39" s="236">
        <v>45251</v>
      </c>
      <c r="D39" s="159">
        <v>45570</v>
      </c>
      <c r="E39" s="180" t="str">
        <f>TEXT(C39, "mmmm")</f>
        <v>November</v>
      </c>
      <c r="F39" s="90">
        <f>D39</f>
        <v>45570</v>
      </c>
      <c r="G39" s="11">
        <f>D39-C39+1</f>
        <v>320</v>
      </c>
      <c r="H39" s="11">
        <f>F39-C39+1</f>
        <v>320</v>
      </c>
      <c r="I39" s="11">
        <v>1</v>
      </c>
      <c r="J39" s="152" t="s">
        <v>226</v>
      </c>
      <c r="K39" s="119">
        <v>331134.24657534249</v>
      </c>
      <c r="L39" s="13">
        <f>K39*5%</f>
        <v>16556.712328767124</v>
      </c>
      <c r="M39" s="13">
        <v>3000</v>
      </c>
      <c r="N39" s="119">
        <f>K39+L39+M39</f>
        <v>350690.9589041096</v>
      </c>
      <c r="O39" s="13"/>
      <c r="P39" s="13"/>
      <c r="Q39" s="13"/>
      <c r="R39" s="13"/>
      <c r="S39" s="13"/>
      <c r="T39" s="119"/>
      <c r="U39" s="13"/>
      <c r="V39" s="165" t="s">
        <v>232</v>
      </c>
      <c r="W39" s="119">
        <f>K39+L39+M39+T39+U39</f>
        <v>350690.9589041096</v>
      </c>
      <c r="X39" s="119">
        <v>350690.9589041096</v>
      </c>
      <c r="Y39" s="123">
        <f>W39-X39</f>
        <v>0</v>
      </c>
      <c r="Z39" s="123"/>
    </row>
    <row r="40" spans="1:26">
      <c r="A40" s="1" t="s">
        <v>147</v>
      </c>
      <c r="B40" s="10" t="s">
        <v>135</v>
      </c>
      <c r="C40" s="236">
        <v>45251</v>
      </c>
      <c r="D40" s="159">
        <v>45570</v>
      </c>
      <c r="E40" s="180" t="str">
        <f>TEXT(C40, "mmmm")</f>
        <v>November</v>
      </c>
      <c r="F40" s="90">
        <f>D40</f>
        <v>45570</v>
      </c>
      <c r="G40" s="11">
        <f>D40-C40+1</f>
        <v>320</v>
      </c>
      <c r="H40" s="11">
        <f>F40-C40+1</f>
        <v>320</v>
      </c>
      <c r="I40" s="11">
        <v>1</v>
      </c>
      <c r="J40" s="152" t="s">
        <v>226</v>
      </c>
      <c r="K40" s="119">
        <v>331134.24657534249</v>
      </c>
      <c r="L40" s="13">
        <f>K40*5%</f>
        <v>16556.712328767124</v>
      </c>
      <c r="M40" s="13">
        <v>3000</v>
      </c>
      <c r="N40" s="119">
        <f>K40+L40+M40</f>
        <v>350690.9589041096</v>
      </c>
      <c r="O40" s="13"/>
      <c r="P40" s="13"/>
      <c r="Q40" s="13"/>
      <c r="R40" s="13"/>
      <c r="S40" s="13"/>
      <c r="T40" s="119"/>
      <c r="U40" s="13"/>
      <c r="V40" s="165" t="s">
        <v>232</v>
      </c>
      <c r="W40" s="119">
        <f>K40+L40+M40+T40+U40</f>
        <v>350690.9589041096</v>
      </c>
      <c r="X40" s="119">
        <v>350690.9589041096</v>
      </c>
      <c r="Y40" s="123">
        <f>W40-X40</f>
        <v>0</v>
      </c>
      <c r="Z40" s="123"/>
    </row>
    <row r="41" spans="1:26">
      <c r="A41" s="1" t="s">
        <v>147</v>
      </c>
      <c r="B41" s="10" t="s">
        <v>135</v>
      </c>
      <c r="C41" s="236">
        <v>45251</v>
      </c>
      <c r="D41" s="159">
        <v>45570</v>
      </c>
      <c r="E41" s="180" t="str">
        <f>TEXT(C41, "mmmm")</f>
        <v>November</v>
      </c>
      <c r="F41" s="90">
        <f>D41</f>
        <v>45570</v>
      </c>
      <c r="G41" s="11">
        <f>D41-C41+1</f>
        <v>320</v>
      </c>
      <c r="H41" s="11">
        <f>F41-C41+1</f>
        <v>320</v>
      </c>
      <c r="I41" s="11">
        <v>1</v>
      </c>
      <c r="J41" s="152" t="s">
        <v>226</v>
      </c>
      <c r="K41" s="119">
        <v>331134.24657534249</v>
      </c>
      <c r="L41" s="13">
        <f>K41*5%</f>
        <v>16556.712328767124</v>
      </c>
      <c r="M41" s="13">
        <v>3000</v>
      </c>
      <c r="N41" s="119">
        <f>K41+L41+M41</f>
        <v>350690.9589041096</v>
      </c>
      <c r="O41" s="13"/>
      <c r="P41" s="13"/>
      <c r="Q41" s="13"/>
      <c r="R41" s="13"/>
      <c r="S41" s="13"/>
      <c r="T41" s="119"/>
      <c r="U41" s="13"/>
      <c r="V41" s="165" t="s">
        <v>232</v>
      </c>
      <c r="W41" s="119">
        <f>K41+L41+M41+T41+U41</f>
        <v>350690.9589041096</v>
      </c>
      <c r="X41" s="119">
        <v>350690.9589041096</v>
      </c>
      <c r="Y41" s="123">
        <f>W41-X41</f>
        <v>0</v>
      </c>
      <c r="Z41" s="123"/>
    </row>
    <row r="42" spans="1:26">
      <c r="A42" s="1" t="s">
        <v>147</v>
      </c>
      <c r="B42" s="10" t="s">
        <v>135</v>
      </c>
      <c r="C42" s="236">
        <v>45251</v>
      </c>
      <c r="D42" s="159">
        <v>45570</v>
      </c>
      <c r="E42" s="180" t="str">
        <f>TEXT(C42, "mmmm")</f>
        <v>November</v>
      </c>
      <c r="F42" s="90">
        <f>D42</f>
        <v>45570</v>
      </c>
      <c r="G42" s="11">
        <f>D42-C42+1</f>
        <v>320</v>
      </c>
      <c r="H42" s="11">
        <f>F42-C42+1</f>
        <v>320</v>
      </c>
      <c r="I42" s="11">
        <v>1</v>
      </c>
      <c r="J42" s="152" t="s">
        <v>226</v>
      </c>
      <c r="K42" s="119">
        <v>331134.24657534249</v>
      </c>
      <c r="L42" s="13">
        <f>K42*5%</f>
        <v>16556.712328767124</v>
      </c>
      <c r="M42" s="13">
        <v>3000</v>
      </c>
      <c r="N42" s="119">
        <f>K42+L42+M42</f>
        <v>350690.9589041096</v>
      </c>
      <c r="O42" s="13"/>
      <c r="P42" s="13"/>
      <c r="Q42" s="13"/>
      <c r="R42" s="13"/>
      <c r="S42" s="13"/>
      <c r="T42" s="119"/>
      <c r="U42" s="13"/>
      <c r="V42" s="165" t="s">
        <v>232</v>
      </c>
      <c r="W42" s="119">
        <f>K42+L42+M42+T42+U42</f>
        <v>350690.9589041096</v>
      </c>
      <c r="X42" s="119">
        <v>350690.9589041096</v>
      </c>
      <c r="Y42" s="123">
        <f>W42-X42</f>
        <v>0</v>
      </c>
      <c r="Z42" s="123"/>
    </row>
    <row r="43" spans="1:26">
      <c r="A43" s="1" t="s">
        <v>147</v>
      </c>
      <c r="B43" s="10" t="s">
        <v>135</v>
      </c>
      <c r="C43" s="236">
        <v>45260</v>
      </c>
      <c r="D43" s="159">
        <v>45570</v>
      </c>
      <c r="E43" s="180" t="str">
        <f>TEXT(C43, "mmmm")</f>
        <v>November</v>
      </c>
      <c r="F43" s="90">
        <f>D43</f>
        <v>45570</v>
      </c>
      <c r="G43" s="11">
        <f>D43-C43+1</f>
        <v>311</v>
      </c>
      <c r="H43" s="11">
        <f>F43-C43+1</f>
        <v>311</v>
      </c>
      <c r="I43" s="11">
        <v>1</v>
      </c>
      <c r="J43" s="152" t="s">
        <v>226</v>
      </c>
      <c r="K43" s="119">
        <v>321821.09589041094</v>
      </c>
      <c r="L43" s="13">
        <f>K43*5%</f>
        <v>16091.054794520547</v>
      </c>
      <c r="M43" s="13">
        <v>3000</v>
      </c>
      <c r="N43" s="119">
        <f>K43+L43+M43</f>
        <v>340912.15068493149</v>
      </c>
      <c r="O43" s="13"/>
      <c r="P43" s="13"/>
      <c r="Q43" s="13"/>
      <c r="R43" s="13"/>
      <c r="S43" s="13"/>
      <c r="T43" s="119"/>
      <c r="U43" s="13"/>
      <c r="V43" s="165" t="s">
        <v>232</v>
      </c>
      <c r="W43" s="119">
        <f>K43+L43+M43+T43+U43</f>
        <v>340912.15068493149</v>
      </c>
      <c r="X43" s="119">
        <v>340912.15068493149</v>
      </c>
      <c r="Y43" s="123">
        <f>W43-X43</f>
        <v>0</v>
      </c>
      <c r="Z43" s="123"/>
    </row>
    <row r="44" spans="1:26">
      <c r="A44" s="1" t="s">
        <v>147</v>
      </c>
      <c r="B44" s="10" t="s">
        <v>135</v>
      </c>
      <c r="C44" s="236">
        <v>45267</v>
      </c>
      <c r="D44" s="159">
        <v>45570</v>
      </c>
      <c r="E44" s="180" t="str">
        <f>TEXT(C44, "mmmm")</f>
        <v>December</v>
      </c>
      <c r="F44" s="90">
        <v>45626</v>
      </c>
      <c r="G44" s="11">
        <f>D44-C44+1</f>
        <v>304</v>
      </c>
      <c r="H44" s="11">
        <f>F44-C44+1</f>
        <v>360</v>
      </c>
      <c r="I44" s="11">
        <v>1</v>
      </c>
      <c r="J44" s="152" t="s">
        <v>226</v>
      </c>
      <c r="K44" s="119">
        <v>314577.53424657532</v>
      </c>
      <c r="L44" s="13">
        <f>K44*5%</f>
        <v>15728.876712328767</v>
      </c>
      <c r="M44" s="13">
        <v>3000</v>
      </c>
      <c r="N44" s="119">
        <f>K44+L44+M44</f>
        <v>333306.41095890407</v>
      </c>
      <c r="O44" s="13"/>
      <c r="P44" s="13"/>
      <c r="Q44" s="13"/>
      <c r="R44" s="13"/>
      <c r="S44" s="13"/>
      <c r="T44" s="119"/>
      <c r="U44" s="13"/>
      <c r="V44" s="165" t="s">
        <v>232</v>
      </c>
      <c r="W44" s="119">
        <f>K44+L44+M44+T44+U44</f>
        <v>333306.41095890407</v>
      </c>
      <c r="X44" s="119">
        <v>333306.41095890407</v>
      </c>
      <c r="Y44" s="123">
        <f>W44-X44</f>
        <v>0</v>
      </c>
      <c r="Z44" s="123"/>
    </row>
    <row r="45" spans="1:26">
      <c r="A45" s="1" t="s">
        <v>147</v>
      </c>
      <c r="B45" s="10" t="s">
        <v>135</v>
      </c>
      <c r="C45" s="236">
        <v>45267</v>
      </c>
      <c r="D45" s="159">
        <v>45570</v>
      </c>
      <c r="E45" s="180" t="str">
        <f>TEXT(C45, "mmmm")</f>
        <v>December</v>
      </c>
      <c r="F45" s="90">
        <v>45626</v>
      </c>
      <c r="G45" s="11">
        <f>D45-C45+1</f>
        <v>304</v>
      </c>
      <c r="H45" s="11">
        <f>F45-C45+1</f>
        <v>360</v>
      </c>
      <c r="I45" s="11">
        <v>1</v>
      </c>
      <c r="J45" s="152" t="s">
        <v>226</v>
      </c>
      <c r="K45" s="119">
        <v>314577.53424657532</v>
      </c>
      <c r="L45" s="13">
        <f>K45*5%</f>
        <v>15728.876712328767</v>
      </c>
      <c r="M45" s="13">
        <v>3000</v>
      </c>
      <c r="N45" s="119">
        <f>K45+L45+M45</f>
        <v>333306.41095890407</v>
      </c>
      <c r="O45" s="13"/>
      <c r="P45" s="13"/>
      <c r="Q45" s="13"/>
      <c r="R45" s="13"/>
      <c r="S45" s="13"/>
      <c r="T45" s="119"/>
      <c r="U45" s="13"/>
      <c r="V45" s="165" t="s">
        <v>232</v>
      </c>
      <c r="W45" s="119">
        <f>K45+L45+M45+T45+U45</f>
        <v>333306.41095890407</v>
      </c>
      <c r="X45" s="119">
        <v>333306.41095890407</v>
      </c>
      <c r="Y45" s="123">
        <f>W45-X45</f>
        <v>0</v>
      </c>
      <c r="Z45" s="123"/>
    </row>
    <row r="46" spans="1:26">
      <c r="A46" s="1" t="s">
        <v>147</v>
      </c>
      <c r="B46" s="10" t="s">
        <v>135</v>
      </c>
      <c r="C46" s="236">
        <v>45267</v>
      </c>
      <c r="D46" s="159">
        <v>45570</v>
      </c>
      <c r="E46" s="180" t="str">
        <f>TEXT(C46, "mmmm")</f>
        <v>December</v>
      </c>
      <c r="F46" s="90">
        <v>45626</v>
      </c>
      <c r="G46" s="11">
        <f>D46-C46+1</f>
        <v>304</v>
      </c>
      <c r="H46" s="11">
        <f>F46-C46+1</f>
        <v>360</v>
      </c>
      <c r="I46" s="11">
        <v>1</v>
      </c>
      <c r="J46" s="152" t="s">
        <v>226</v>
      </c>
      <c r="K46" s="119">
        <v>314577.53424657532</v>
      </c>
      <c r="L46" s="13">
        <f>K46*5%</f>
        <v>15728.876712328767</v>
      </c>
      <c r="M46" s="13">
        <v>3000</v>
      </c>
      <c r="N46" s="119">
        <f>K46+L46+M46</f>
        <v>333306.41095890407</v>
      </c>
      <c r="O46" s="13"/>
      <c r="P46" s="13"/>
      <c r="Q46" s="13"/>
      <c r="R46" s="13"/>
      <c r="S46" s="13"/>
      <c r="T46" s="119"/>
      <c r="U46" s="13"/>
      <c r="V46" s="165" t="s">
        <v>232</v>
      </c>
      <c r="W46" s="119">
        <f>K46+L46+M46+T46+U46</f>
        <v>333306.41095890407</v>
      </c>
      <c r="X46" s="119">
        <v>333306.41095890407</v>
      </c>
      <c r="Y46" s="123">
        <f>W46-X46</f>
        <v>0</v>
      </c>
      <c r="Z46" s="123"/>
    </row>
    <row r="47" spans="1:26">
      <c r="A47" s="1" t="s">
        <v>147</v>
      </c>
      <c r="B47" s="10" t="s">
        <v>135</v>
      </c>
      <c r="C47" s="236">
        <v>45267</v>
      </c>
      <c r="D47" s="159">
        <v>45570</v>
      </c>
      <c r="E47" s="180" t="str">
        <f>TEXT(C47, "mmmm")</f>
        <v>December</v>
      </c>
      <c r="F47" s="90">
        <v>45626</v>
      </c>
      <c r="G47" s="11">
        <f>D47-C47+1</f>
        <v>304</v>
      </c>
      <c r="H47" s="11">
        <f>F47-C47+1</f>
        <v>360</v>
      </c>
      <c r="I47" s="11">
        <v>1</v>
      </c>
      <c r="J47" s="152" t="s">
        <v>226</v>
      </c>
      <c r="K47" s="119">
        <v>314577.53424657532</v>
      </c>
      <c r="L47" s="13">
        <f>K47*5%</f>
        <v>15728.876712328767</v>
      </c>
      <c r="M47" s="13">
        <v>12000</v>
      </c>
      <c r="N47" s="119">
        <f>K47+L47+M47</f>
        <v>342306.41095890407</v>
      </c>
      <c r="O47" s="13"/>
      <c r="P47" s="13"/>
      <c r="Q47" s="13"/>
      <c r="R47" s="13"/>
      <c r="S47" s="13"/>
      <c r="T47" s="119"/>
      <c r="U47" s="13"/>
      <c r="V47" s="165" t="s">
        <v>232</v>
      </c>
      <c r="W47" s="119">
        <f>K47+L47+M47+T47+U47</f>
        <v>342306.41095890407</v>
      </c>
      <c r="X47" s="119">
        <v>342306.41095890407</v>
      </c>
      <c r="Y47" s="123">
        <f>W47-X47</f>
        <v>0</v>
      </c>
      <c r="Z47" s="123"/>
    </row>
    <row r="48" spans="1:26">
      <c r="A48" s="1" t="s">
        <v>147</v>
      </c>
      <c r="B48" s="10" t="s">
        <v>135</v>
      </c>
      <c r="C48" s="236">
        <v>45267</v>
      </c>
      <c r="D48" s="159">
        <v>45570</v>
      </c>
      <c r="E48" s="180" t="str">
        <f>TEXT(C48, "mmmm")</f>
        <v>December</v>
      </c>
      <c r="F48" s="90">
        <v>45626</v>
      </c>
      <c r="G48" s="11">
        <f>D48-C48+1</f>
        <v>304</v>
      </c>
      <c r="H48" s="11">
        <f>F48-C48+1</f>
        <v>360</v>
      </c>
      <c r="I48" s="11">
        <v>1</v>
      </c>
      <c r="J48" s="152" t="s">
        <v>226</v>
      </c>
      <c r="K48" s="119">
        <v>314577.53424657532</v>
      </c>
      <c r="L48" s="13">
        <f>K48*5%</f>
        <v>15728.876712328767</v>
      </c>
      <c r="M48" s="13">
        <v>3000</v>
      </c>
      <c r="N48" s="119">
        <f>K48+L48+M48</f>
        <v>333306.41095890407</v>
      </c>
      <c r="O48" s="13"/>
      <c r="P48" s="13"/>
      <c r="Q48" s="13"/>
      <c r="R48" s="13"/>
      <c r="S48" s="13"/>
      <c r="T48" s="119"/>
      <c r="U48" s="13"/>
      <c r="V48" s="165" t="s">
        <v>232</v>
      </c>
      <c r="W48" s="119">
        <f>K48+L48+M48+T48+U48</f>
        <v>333306.41095890407</v>
      </c>
      <c r="X48" s="119">
        <v>333306.41095890407</v>
      </c>
      <c r="Y48" s="123">
        <f>W48-X48</f>
        <v>0</v>
      </c>
      <c r="Z48" s="123"/>
    </row>
    <row r="49" spans="1:27">
      <c r="A49" s="1" t="s">
        <v>147</v>
      </c>
      <c r="B49" s="10" t="s">
        <v>135</v>
      </c>
      <c r="C49" s="236">
        <v>45267</v>
      </c>
      <c r="D49" s="159">
        <v>45570</v>
      </c>
      <c r="E49" s="180" t="str">
        <f>TEXT(C49, "mmmm")</f>
        <v>December</v>
      </c>
      <c r="F49" s="90">
        <v>45626</v>
      </c>
      <c r="G49" s="11">
        <f>D49-C49+1</f>
        <v>304</v>
      </c>
      <c r="H49" s="11">
        <f>F49-C49+1</f>
        <v>360</v>
      </c>
      <c r="I49" s="11">
        <v>1</v>
      </c>
      <c r="J49" s="152" t="s">
        <v>226</v>
      </c>
      <c r="K49" s="119">
        <v>314577.53424657532</v>
      </c>
      <c r="L49" s="13">
        <f>K49*5%</f>
        <v>15728.876712328767</v>
      </c>
      <c r="M49" s="13">
        <v>3000</v>
      </c>
      <c r="N49" s="119">
        <f>K49+L49+M49</f>
        <v>333306.41095890407</v>
      </c>
      <c r="O49" s="13"/>
      <c r="P49" s="13"/>
      <c r="Q49" s="13"/>
      <c r="R49" s="13"/>
      <c r="S49" s="13"/>
      <c r="T49" s="119"/>
      <c r="U49" s="13"/>
      <c r="V49" s="165" t="s">
        <v>232</v>
      </c>
      <c r="W49" s="119">
        <f>K49+L49+M49+T49+U49</f>
        <v>333306.41095890407</v>
      </c>
      <c r="X49" s="119">
        <v>333306.41095890407</v>
      </c>
      <c r="Y49" s="123">
        <f>W49-X49</f>
        <v>0</v>
      </c>
      <c r="Z49" s="123"/>
    </row>
    <row r="50" spans="1:27">
      <c r="A50" s="1" t="s">
        <v>147</v>
      </c>
      <c r="B50" s="10" t="s">
        <v>135</v>
      </c>
      <c r="C50" s="236">
        <v>45267</v>
      </c>
      <c r="D50" s="159">
        <v>45570</v>
      </c>
      <c r="E50" s="180" t="str">
        <f>TEXT(C50, "mmmm")</f>
        <v>December</v>
      </c>
      <c r="F50" s="90">
        <v>45626</v>
      </c>
      <c r="G50" s="11">
        <f>D50-C50+1</f>
        <v>304</v>
      </c>
      <c r="H50" s="11">
        <f>F50-C50+1</f>
        <v>360</v>
      </c>
      <c r="I50" s="11">
        <v>1</v>
      </c>
      <c r="J50" s="152" t="s">
        <v>226</v>
      </c>
      <c r="K50" s="119">
        <v>314577.53424657532</v>
      </c>
      <c r="L50" s="13">
        <f>K50*5%</f>
        <v>15728.876712328767</v>
      </c>
      <c r="M50" s="13">
        <v>3000</v>
      </c>
      <c r="N50" s="119">
        <f>K50+L50+M50</f>
        <v>333306.41095890407</v>
      </c>
      <c r="O50" s="13"/>
      <c r="P50" s="13"/>
      <c r="Q50" s="13"/>
      <c r="R50" s="13"/>
      <c r="S50" s="13"/>
      <c r="T50" s="119"/>
      <c r="U50" s="13"/>
      <c r="V50" s="165" t="s">
        <v>232</v>
      </c>
      <c r="W50" s="119">
        <f>K50+L50+M50+T50+U50</f>
        <v>333306.41095890407</v>
      </c>
      <c r="X50" s="119">
        <v>333306.41095890407</v>
      </c>
      <c r="Y50" s="123">
        <f>W50-X50</f>
        <v>0</v>
      </c>
      <c r="Z50" s="123"/>
    </row>
    <row r="51" spans="1:27">
      <c r="A51" s="1" t="s">
        <v>147</v>
      </c>
      <c r="B51" s="10" t="s">
        <v>135</v>
      </c>
      <c r="C51" s="236">
        <v>45267</v>
      </c>
      <c r="D51" s="159">
        <v>45570</v>
      </c>
      <c r="E51" s="180" t="str">
        <f>TEXT(C51, "mmmm")</f>
        <v>December</v>
      </c>
      <c r="F51" s="90">
        <v>45626</v>
      </c>
      <c r="G51" s="11">
        <f>D51-C51+1</f>
        <v>304</v>
      </c>
      <c r="H51" s="11">
        <f>F51-C51+1</f>
        <v>360</v>
      </c>
      <c r="I51" s="11">
        <v>1</v>
      </c>
      <c r="J51" s="152" t="s">
        <v>226</v>
      </c>
      <c r="K51" s="119">
        <v>314577.53424657532</v>
      </c>
      <c r="L51" s="13">
        <f>K51*5%</f>
        <v>15728.876712328767</v>
      </c>
      <c r="M51" s="13">
        <v>3000</v>
      </c>
      <c r="N51" s="119">
        <f>K51+L51+M51</f>
        <v>333306.41095890407</v>
      </c>
      <c r="O51" s="13"/>
      <c r="P51" s="13"/>
      <c r="Q51" s="13"/>
      <c r="R51" s="13"/>
      <c r="S51" s="13"/>
      <c r="T51" s="119"/>
      <c r="U51" s="13"/>
      <c r="V51" s="165" t="s">
        <v>232</v>
      </c>
      <c r="W51" s="119">
        <f>K51+L51+M51+T51+U51</f>
        <v>333306.41095890407</v>
      </c>
      <c r="X51" s="119">
        <v>333306.41095890407</v>
      </c>
      <c r="Y51" s="123">
        <f>W51-X51</f>
        <v>0</v>
      </c>
      <c r="Z51" s="123"/>
    </row>
    <row r="52" spans="1:27">
      <c r="A52" s="1" t="s">
        <v>147</v>
      </c>
      <c r="B52" s="10" t="s">
        <v>135</v>
      </c>
      <c r="C52" s="236">
        <v>45267</v>
      </c>
      <c r="D52" s="159">
        <v>45570</v>
      </c>
      <c r="E52" s="180" t="str">
        <f>TEXT(C52, "mmmm")</f>
        <v>December</v>
      </c>
      <c r="F52" s="90">
        <v>45626</v>
      </c>
      <c r="G52" s="11">
        <f>D52-C52+1</f>
        <v>304</v>
      </c>
      <c r="H52" s="11">
        <f>F52-C52+1</f>
        <v>360</v>
      </c>
      <c r="I52" s="11">
        <v>1</v>
      </c>
      <c r="J52" s="152" t="s">
        <v>226</v>
      </c>
      <c r="K52" s="119">
        <v>314577.53424657532</v>
      </c>
      <c r="L52" s="13">
        <f>K52*5%</f>
        <v>15728.876712328767</v>
      </c>
      <c r="M52" s="13">
        <v>3000</v>
      </c>
      <c r="N52" s="119">
        <f>K52+L52+M52</f>
        <v>333306.41095890407</v>
      </c>
      <c r="O52" s="13"/>
      <c r="P52" s="13"/>
      <c r="Q52" s="13"/>
      <c r="R52" s="13"/>
      <c r="S52" s="13"/>
      <c r="T52" s="119"/>
      <c r="U52" s="13"/>
      <c r="V52" s="165" t="s">
        <v>232</v>
      </c>
      <c r="W52" s="119">
        <f>K52+L52+M52+T52+U52</f>
        <v>333306.41095890407</v>
      </c>
      <c r="X52" s="119">
        <v>333306.41095890407</v>
      </c>
      <c r="Y52" s="123">
        <f>W52-X52</f>
        <v>0</v>
      </c>
      <c r="Z52" s="123"/>
    </row>
    <row r="53" spans="1:27">
      <c r="A53" s="1" t="s">
        <v>147</v>
      </c>
      <c r="B53" s="10" t="s">
        <v>135</v>
      </c>
      <c r="C53" s="236">
        <v>45267</v>
      </c>
      <c r="D53" s="159">
        <v>45570</v>
      </c>
      <c r="E53" s="180" t="str">
        <f>TEXT(C53, "mmmm")</f>
        <v>December</v>
      </c>
      <c r="F53" s="90">
        <v>45626</v>
      </c>
      <c r="G53" s="11">
        <f>D53-C53+1</f>
        <v>304</v>
      </c>
      <c r="H53" s="11">
        <f>F53-C53+1</f>
        <v>360</v>
      </c>
      <c r="I53" s="11">
        <v>1</v>
      </c>
      <c r="J53" s="152" t="s">
        <v>226</v>
      </c>
      <c r="K53" s="119">
        <v>314577.53424657532</v>
      </c>
      <c r="L53" s="13">
        <f>K53*5%</f>
        <v>15728.876712328767</v>
      </c>
      <c r="M53" s="13">
        <v>3000</v>
      </c>
      <c r="N53" s="119">
        <f>K53+L53+M53</f>
        <v>333306.41095890407</v>
      </c>
      <c r="O53" s="13"/>
      <c r="P53" s="13"/>
      <c r="Q53" s="13"/>
      <c r="R53" s="13"/>
      <c r="S53" s="13"/>
      <c r="T53" s="119"/>
      <c r="U53" s="13"/>
      <c r="V53" s="165" t="s">
        <v>232</v>
      </c>
      <c r="W53" s="119">
        <f>K53+L53+M53+T53+U53</f>
        <v>333306.41095890407</v>
      </c>
      <c r="X53" s="119">
        <v>333306.41095890407</v>
      </c>
      <c r="Y53" s="123">
        <f>W53-X53</f>
        <v>0</v>
      </c>
      <c r="Z53" s="123"/>
    </row>
    <row r="54" spans="1:27">
      <c r="A54" s="1" t="s">
        <v>147</v>
      </c>
      <c r="B54" s="10" t="s">
        <v>135</v>
      </c>
      <c r="C54" s="236">
        <v>45267</v>
      </c>
      <c r="D54" s="159">
        <v>45570</v>
      </c>
      <c r="E54" s="180" t="str">
        <f>TEXT(C54, "mmmm")</f>
        <v>December</v>
      </c>
      <c r="F54" s="90">
        <v>45626</v>
      </c>
      <c r="G54" s="11">
        <f>D54-C54+1</f>
        <v>304</v>
      </c>
      <c r="H54" s="11">
        <f>F54-C54+1</f>
        <v>360</v>
      </c>
      <c r="I54" s="11">
        <v>1</v>
      </c>
      <c r="J54" s="152" t="s">
        <v>226</v>
      </c>
      <c r="K54" s="119">
        <v>314577.53424657532</v>
      </c>
      <c r="L54" s="13">
        <f>K54*5%</f>
        <v>15728.876712328767</v>
      </c>
      <c r="M54" s="13">
        <v>3000</v>
      </c>
      <c r="N54" s="119">
        <f>K54+L54+M54</f>
        <v>333306.41095890407</v>
      </c>
      <c r="O54" s="13"/>
      <c r="P54" s="13"/>
      <c r="Q54" s="13"/>
      <c r="R54" s="13"/>
      <c r="S54" s="13"/>
      <c r="T54" s="119"/>
      <c r="U54" s="13"/>
      <c r="V54" s="165" t="s">
        <v>232</v>
      </c>
      <c r="W54" s="119">
        <f>K54+L54+M54+T54+U54</f>
        <v>333306.41095890407</v>
      </c>
      <c r="X54" s="119">
        <v>333306.41095890407</v>
      </c>
      <c r="Y54" s="123">
        <f>W54-X54</f>
        <v>0</v>
      </c>
      <c r="Z54" s="123"/>
    </row>
    <row r="55" spans="1:27" ht="14.45" customHeight="1">
      <c r="A55" s="1" t="s">
        <v>147</v>
      </c>
      <c r="B55" s="10" t="s">
        <v>135</v>
      </c>
      <c r="C55" s="236">
        <v>45267</v>
      </c>
      <c r="D55" s="159">
        <v>45570</v>
      </c>
      <c r="E55" s="180" t="str">
        <f>TEXT(C55, "mmmm")</f>
        <v>December</v>
      </c>
      <c r="F55" s="90">
        <v>45626</v>
      </c>
      <c r="G55" s="11">
        <f>D55-C55+1</f>
        <v>304</v>
      </c>
      <c r="H55" s="11">
        <f>F55-C55+1</f>
        <v>360</v>
      </c>
      <c r="I55" s="11">
        <v>1</v>
      </c>
      <c r="J55" s="152" t="s">
        <v>226</v>
      </c>
      <c r="K55" s="119">
        <v>314577.53424657532</v>
      </c>
      <c r="L55" s="13">
        <f>K55*5%</f>
        <v>15728.876712328767</v>
      </c>
      <c r="M55" s="13">
        <v>3000</v>
      </c>
      <c r="N55" s="119">
        <f>K55+L55+M55</f>
        <v>333306.41095890407</v>
      </c>
      <c r="O55" s="13"/>
      <c r="P55" s="13"/>
      <c r="Q55" s="13"/>
      <c r="R55" s="13"/>
      <c r="S55" s="13"/>
      <c r="T55" s="119"/>
      <c r="U55" s="13"/>
      <c r="V55" s="165" t="s">
        <v>232</v>
      </c>
      <c r="W55" s="119">
        <f>K55+L55+M55+T55+U55</f>
        <v>333306.41095890407</v>
      </c>
      <c r="X55" s="119">
        <v>333306.41095890407</v>
      </c>
      <c r="Y55" s="123">
        <f>W55-X55</f>
        <v>0</v>
      </c>
      <c r="Z55" s="123"/>
    </row>
    <row r="56" spans="1:27" ht="14.45" customHeight="1">
      <c r="A56" s="1" t="s">
        <v>147</v>
      </c>
      <c r="B56" s="10" t="s">
        <v>135</v>
      </c>
      <c r="C56" s="236">
        <v>45267</v>
      </c>
      <c r="D56" s="159">
        <v>45570</v>
      </c>
      <c r="E56" s="180" t="str">
        <f>TEXT(C56, "mmmm")</f>
        <v>December</v>
      </c>
      <c r="F56" s="90">
        <v>45626</v>
      </c>
      <c r="G56" s="11">
        <f>D56-C56+1</f>
        <v>304</v>
      </c>
      <c r="H56" s="11">
        <f>F56-C56+1</f>
        <v>360</v>
      </c>
      <c r="I56" s="11">
        <v>1</v>
      </c>
      <c r="J56" s="152" t="s">
        <v>226</v>
      </c>
      <c r="K56" s="119">
        <v>314577.53424657532</v>
      </c>
      <c r="L56" s="13">
        <f>K56*5%</f>
        <v>15728.876712328767</v>
      </c>
      <c r="M56" s="13">
        <v>3000</v>
      </c>
      <c r="N56" s="119">
        <f>K56+L56+M56</f>
        <v>333306.41095890407</v>
      </c>
      <c r="O56" s="13"/>
      <c r="P56" s="13"/>
      <c r="Q56" s="13"/>
      <c r="R56" s="13"/>
      <c r="S56" s="13"/>
      <c r="T56" s="119"/>
      <c r="U56" s="13"/>
      <c r="V56" s="165" t="s">
        <v>232</v>
      </c>
      <c r="W56" s="119">
        <f>K56+L56+M56+T56+U56</f>
        <v>333306.41095890407</v>
      </c>
      <c r="X56" s="119">
        <v>333306.41095890407</v>
      </c>
      <c r="Y56" s="123">
        <f>W56-X56</f>
        <v>0</v>
      </c>
      <c r="Z56" s="123"/>
    </row>
    <row r="57" spans="1:27">
      <c r="A57" s="1" t="s">
        <v>147</v>
      </c>
      <c r="B57" s="10" t="s">
        <v>135</v>
      </c>
      <c r="C57" s="236">
        <v>45272</v>
      </c>
      <c r="D57" s="159">
        <v>45535</v>
      </c>
      <c r="E57" s="180" t="str">
        <f>TEXT(C57, "mmmm")</f>
        <v>December</v>
      </c>
      <c r="F57" s="90">
        <v>45626</v>
      </c>
      <c r="G57" s="11">
        <f>D57-C57+1</f>
        <v>264</v>
      </c>
      <c r="H57" s="11">
        <f>F57-C57+1</f>
        <v>355</v>
      </c>
      <c r="I57" s="11">
        <v>1</v>
      </c>
      <c r="J57" s="17" t="s">
        <v>50</v>
      </c>
      <c r="K57" s="119">
        <v>302087.60547945206</v>
      </c>
      <c r="L57" s="13">
        <f>K57*5%</f>
        <v>15104.380273972603</v>
      </c>
      <c r="M57" s="13">
        <v>10000</v>
      </c>
      <c r="N57" s="119">
        <f>K57+L57+M57</f>
        <v>327191.98575342464</v>
      </c>
      <c r="O57" s="13">
        <v>1140857</v>
      </c>
      <c r="P57" s="13"/>
      <c r="Q57" s="13"/>
      <c r="R57" s="13"/>
      <c r="S57" s="13"/>
      <c r="T57" s="119"/>
      <c r="U57" s="13"/>
      <c r="V57" s="165" t="s">
        <v>232</v>
      </c>
      <c r="W57" s="119">
        <f>K57+L57+M57+T57+U57</f>
        <v>327191.98575342464</v>
      </c>
      <c r="X57" s="119">
        <v>327191.98575342464</v>
      </c>
      <c r="Y57" s="123">
        <f>W57-X57</f>
        <v>0</v>
      </c>
      <c r="Z57" s="123"/>
    </row>
    <row r="58" spans="1:27">
      <c r="A58" s="1" t="s">
        <v>147</v>
      </c>
      <c r="B58" s="10" t="s">
        <v>135</v>
      </c>
      <c r="C58" s="236">
        <v>45272</v>
      </c>
      <c r="D58" s="159">
        <v>45535</v>
      </c>
      <c r="E58" s="180" t="str">
        <f>TEXT(C58, "mmmm")</f>
        <v>December</v>
      </c>
      <c r="F58" s="90">
        <v>45626</v>
      </c>
      <c r="G58" s="11">
        <f>D58-C58+1</f>
        <v>264</v>
      </c>
      <c r="H58" s="11">
        <f>F58-C58+1</f>
        <v>355</v>
      </c>
      <c r="I58" s="11">
        <v>1</v>
      </c>
      <c r="J58" s="17" t="s">
        <v>50</v>
      </c>
      <c r="K58" s="119">
        <v>736824</v>
      </c>
      <c r="L58" s="13">
        <f>K58*5%</f>
        <v>36841.200000000004</v>
      </c>
      <c r="M58" s="13">
        <v>40000</v>
      </c>
      <c r="N58" s="119">
        <f>K58+L58+M58</f>
        <v>813665.2</v>
      </c>
      <c r="O58" s="13"/>
      <c r="P58" s="13"/>
      <c r="Q58" s="13"/>
      <c r="R58" s="13"/>
      <c r="S58" s="13"/>
      <c r="T58" s="119"/>
      <c r="U58" s="13"/>
      <c r="V58" s="165" t="s">
        <v>232</v>
      </c>
      <c r="W58" s="119">
        <f>K58+L58+M58+T58+U58</f>
        <v>813665.2</v>
      </c>
      <c r="X58" s="119">
        <v>813665.2</v>
      </c>
      <c r="Y58" s="123">
        <f>W58-X58</f>
        <v>0</v>
      </c>
      <c r="Z58" s="123"/>
    </row>
    <row r="59" spans="1:27">
      <c r="A59" s="1" t="s">
        <v>147</v>
      </c>
      <c r="B59" s="10" t="s">
        <v>131</v>
      </c>
      <c r="C59" s="236">
        <v>45273</v>
      </c>
      <c r="D59" s="159">
        <v>45395</v>
      </c>
      <c r="E59" s="180" t="str">
        <f>TEXT(C59, "mmmm")</f>
        <v>December</v>
      </c>
      <c r="F59" s="90">
        <v>45626</v>
      </c>
      <c r="G59" s="11">
        <f>D59-C59+1</f>
        <v>123</v>
      </c>
      <c r="H59" s="11">
        <f>F59-C59+1</f>
        <v>354</v>
      </c>
      <c r="I59" s="11">
        <v>1</v>
      </c>
      <c r="J59" s="17" t="s">
        <v>45</v>
      </c>
      <c r="K59" s="119">
        <v>39441.213698630134</v>
      </c>
      <c r="L59" s="13">
        <f>K59*5%</f>
        <v>1972.0606849315068</v>
      </c>
      <c r="M59" s="13">
        <v>5000</v>
      </c>
      <c r="N59" s="119">
        <f>K59+L59+M59</f>
        <v>46413.274383561642</v>
      </c>
      <c r="O59" s="13"/>
      <c r="P59" s="13"/>
      <c r="Q59" s="13"/>
      <c r="R59" s="13"/>
      <c r="S59" s="13"/>
      <c r="T59" s="119"/>
      <c r="U59" s="13"/>
      <c r="V59" s="165" t="s">
        <v>232</v>
      </c>
      <c r="W59" s="119">
        <f>K59+L59+M59+T59+U59</f>
        <v>46413.274383561642</v>
      </c>
      <c r="X59" s="119">
        <v>42469.153013698626</v>
      </c>
      <c r="Y59" s="123">
        <f>W59-X59</f>
        <v>3944.1213698630163</v>
      </c>
      <c r="Z59" s="123">
        <f>K59*10%</f>
        <v>3944.1213698630136</v>
      </c>
    </row>
    <row r="60" spans="1:27">
      <c r="A60" s="1" t="s">
        <v>147</v>
      </c>
      <c r="B60" s="10" t="s">
        <v>131</v>
      </c>
      <c r="C60" s="236">
        <v>45273</v>
      </c>
      <c r="D60" s="159">
        <v>45395</v>
      </c>
      <c r="E60" s="180" t="str">
        <f>TEXT(C60, "mmmm")</f>
        <v>December</v>
      </c>
      <c r="F60" s="90">
        <v>45626</v>
      </c>
      <c r="G60" s="11">
        <f>D60-C60+1</f>
        <v>123</v>
      </c>
      <c r="H60" s="11">
        <f>F60-C60+1</f>
        <v>354</v>
      </c>
      <c r="I60" s="11">
        <v>1</v>
      </c>
      <c r="J60" s="17" t="s">
        <v>45</v>
      </c>
      <c r="K60" s="119">
        <v>39441.213698630134</v>
      </c>
      <c r="L60" s="13">
        <f>K60*5%</f>
        <v>1972.0606849315068</v>
      </c>
      <c r="M60" s="13">
        <v>5000</v>
      </c>
      <c r="N60" s="119">
        <f>K60+L60+M60</f>
        <v>46413.274383561642</v>
      </c>
      <c r="O60" s="13"/>
      <c r="P60" s="13"/>
      <c r="Q60" s="13"/>
      <c r="R60" s="13"/>
      <c r="S60" s="13"/>
      <c r="T60" s="119"/>
      <c r="U60" s="13"/>
      <c r="V60" s="165" t="s">
        <v>232</v>
      </c>
      <c r="W60" s="119">
        <f>K60+L60+M60+T60+U60</f>
        <v>46413.274383561642</v>
      </c>
      <c r="X60" s="119">
        <v>42469.153013698626</v>
      </c>
      <c r="Y60" s="123">
        <f>W60-X60</f>
        <v>3944.1213698630163</v>
      </c>
      <c r="Z60" s="123">
        <f>K60*10%</f>
        <v>3944.1213698630136</v>
      </c>
    </row>
    <row r="61" spans="1:27">
      <c r="A61" s="1" t="s">
        <v>147</v>
      </c>
      <c r="B61" s="10" t="s">
        <v>131</v>
      </c>
      <c r="C61" s="236">
        <v>45273</v>
      </c>
      <c r="D61" s="159">
        <v>45395</v>
      </c>
      <c r="E61" s="180" t="str">
        <f>TEXT(C61, "mmmm")</f>
        <v>December</v>
      </c>
      <c r="F61" s="90">
        <v>45626</v>
      </c>
      <c r="G61" s="11">
        <f>D61-C61+1</f>
        <v>123</v>
      </c>
      <c r="H61" s="11">
        <f>F61-C61+1</f>
        <v>354</v>
      </c>
      <c r="I61" s="11">
        <v>1</v>
      </c>
      <c r="J61" s="17" t="s">
        <v>45</v>
      </c>
      <c r="K61" s="119">
        <v>39441.213698630134</v>
      </c>
      <c r="L61" s="13">
        <f>K61*5%</f>
        <v>1972.0606849315068</v>
      </c>
      <c r="M61" s="13">
        <v>5000</v>
      </c>
      <c r="N61" s="119">
        <f>K61+L61+M61</f>
        <v>46413.274383561642</v>
      </c>
      <c r="O61" s="13"/>
      <c r="P61" s="13"/>
      <c r="Q61" s="13"/>
      <c r="R61" s="13"/>
      <c r="S61" s="13"/>
      <c r="T61" s="119"/>
      <c r="U61" s="13"/>
      <c r="V61" s="165" t="s">
        <v>232</v>
      </c>
      <c r="W61" s="119">
        <f>K61+L61+M61+T61+U61</f>
        <v>46413.274383561642</v>
      </c>
      <c r="X61" s="119">
        <v>42469.153013698626</v>
      </c>
      <c r="Y61" s="123">
        <f>W61-X61</f>
        <v>3944.1213698630163</v>
      </c>
      <c r="Z61" s="123">
        <f>K61*10%</f>
        <v>3944.1213698630136</v>
      </c>
    </row>
    <row r="62" spans="1:27">
      <c r="A62" s="1" t="s">
        <v>146</v>
      </c>
      <c r="B62" s="10" t="s">
        <v>135</v>
      </c>
      <c r="C62" s="236">
        <v>45287</v>
      </c>
      <c r="D62" s="159">
        <v>45652</v>
      </c>
      <c r="E62" s="180" t="str">
        <f>TEXT(C62, "mmmm")</f>
        <v>December</v>
      </c>
      <c r="F62" s="90">
        <v>45626</v>
      </c>
      <c r="G62" s="11">
        <f>D62-C62</f>
        <v>365</v>
      </c>
      <c r="H62" s="11">
        <f>F62-C62+1</f>
        <v>340</v>
      </c>
      <c r="I62" s="11">
        <v>1</v>
      </c>
      <c r="J62" s="17" t="s">
        <v>44</v>
      </c>
      <c r="K62" s="119">
        <v>15702822</v>
      </c>
      <c r="L62" s="13">
        <v>785141</v>
      </c>
      <c r="M62" s="13">
        <v>300000</v>
      </c>
      <c r="N62" s="119">
        <f>K62+L62+M62</f>
        <v>16787963</v>
      </c>
      <c r="O62" s="13">
        <v>16787963</v>
      </c>
      <c r="P62" s="13"/>
      <c r="Q62" s="13"/>
      <c r="R62" s="13"/>
      <c r="S62" s="13"/>
      <c r="T62" s="119"/>
      <c r="U62" s="13"/>
      <c r="V62" s="165" t="s">
        <v>232</v>
      </c>
      <c r="W62" s="119">
        <f>K62+L62+M62+T62+U62</f>
        <v>16787963</v>
      </c>
      <c r="X62" s="119">
        <v>16787963</v>
      </c>
      <c r="Y62" s="123">
        <f>W62-X62</f>
        <v>0</v>
      </c>
      <c r="Z62" s="123"/>
    </row>
    <row r="63" spans="1:27" ht="15" customHeight="1">
      <c r="A63" s="1" t="s">
        <v>147</v>
      </c>
      <c r="B63" s="10" t="s">
        <v>135</v>
      </c>
      <c r="C63" s="236">
        <v>45292</v>
      </c>
      <c r="D63" s="159">
        <v>45412</v>
      </c>
      <c r="E63" s="180" t="str">
        <f>TEXT(C63, "mmmm")</f>
        <v>January</v>
      </c>
      <c r="F63" s="90">
        <v>45626</v>
      </c>
      <c r="G63" s="11">
        <f>D63-C63</f>
        <v>120</v>
      </c>
      <c r="H63" s="11">
        <f>F63-C63+1</f>
        <v>335</v>
      </c>
      <c r="I63" s="11">
        <v>1</v>
      </c>
      <c r="J63" s="155" t="s">
        <v>213</v>
      </c>
      <c r="K63" s="119">
        <v>55913148</v>
      </c>
      <c r="L63" s="13">
        <v>2795657.41</v>
      </c>
      <c r="M63" s="13"/>
      <c r="N63" s="119">
        <f>K63+L63+M63</f>
        <v>58708805.409999996</v>
      </c>
      <c r="O63" s="13">
        <v>58708805.409999996</v>
      </c>
      <c r="P63" s="13"/>
      <c r="Q63" s="13"/>
      <c r="R63" s="13"/>
      <c r="S63" s="13"/>
      <c r="T63" s="119"/>
      <c r="U63" s="13"/>
      <c r="V63" s="165" t="s">
        <v>232</v>
      </c>
      <c r="W63" s="119">
        <f>K63+L63+M63+T63+U63</f>
        <v>58708805.409999996</v>
      </c>
      <c r="X63" s="119">
        <v>58708805.409999996</v>
      </c>
      <c r="Y63" s="123">
        <f>W63-X63</f>
        <v>0</v>
      </c>
      <c r="Z63" s="123"/>
    </row>
    <row r="64" spans="1:27" ht="15" customHeight="1">
      <c r="A64" s="1" t="s">
        <v>147</v>
      </c>
      <c r="B64" s="10" t="s">
        <v>135</v>
      </c>
      <c r="C64" s="236">
        <v>45292</v>
      </c>
      <c r="D64" s="158">
        <v>45412</v>
      </c>
      <c r="E64" s="180" t="str">
        <f>TEXT(C64, "mmmm")</f>
        <v>January</v>
      </c>
      <c r="F64" s="90">
        <v>45626</v>
      </c>
      <c r="G64" s="11">
        <f>D64-C64</f>
        <v>120</v>
      </c>
      <c r="H64" s="11">
        <f>F64-C64+1</f>
        <v>335</v>
      </c>
      <c r="I64" s="11">
        <v>2</v>
      </c>
      <c r="J64" s="212" t="s">
        <v>213</v>
      </c>
      <c r="K64" s="119">
        <v>290486.8105000038</v>
      </c>
      <c r="L64" s="13">
        <v>15288.779500000201</v>
      </c>
      <c r="M64" s="13"/>
      <c r="N64" s="119">
        <v>305775.59000000398</v>
      </c>
      <c r="O64" s="218">
        <v>305775.59000000398</v>
      </c>
      <c r="P64" s="24"/>
      <c r="Q64" s="24"/>
      <c r="R64" s="24"/>
      <c r="S64" s="24"/>
      <c r="T64" s="119"/>
      <c r="U64" s="13"/>
      <c r="V64" s="165" t="s">
        <v>232</v>
      </c>
      <c r="W64" s="119">
        <f>K64+L64+M64+T64+U64</f>
        <v>305775.59000000398</v>
      </c>
      <c r="X64" s="119">
        <v>305775.59000000398</v>
      </c>
      <c r="Y64" s="123">
        <f>W64-X64</f>
        <v>0</v>
      </c>
      <c r="Z64" s="123"/>
      <c r="AA64" s="27"/>
    </row>
    <row r="65" spans="1:28">
      <c r="A65" s="1" t="s">
        <v>146</v>
      </c>
      <c r="B65" s="15" t="s">
        <v>135</v>
      </c>
      <c r="C65" s="238">
        <v>45292</v>
      </c>
      <c r="D65" s="159">
        <v>45657</v>
      </c>
      <c r="E65" s="180" t="str">
        <f>TEXT(C65, "mmmm")</f>
        <v>January</v>
      </c>
      <c r="F65" s="90">
        <v>45626</v>
      </c>
      <c r="G65" s="11">
        <f>D65-C65</f>
        <v>365</v>
      </c>
      <c r="H65" s="11">
        <f>F65-C65+1</f>
        <v>335</v>
      </c>
      <c r="I65" s="11">
        <v>1</v>
      </c>
      <c r="J65" s="12" t="s">
        <v>49</v>
      </c>
      <c r="K65" s="119">
        <f>1405258/2</f>
        <v>702629</v>
      </c>
      <c r="L65" s="13">
        <f>70263/2</f>
        <v>35131.5</v>
      </c>
      <c r="M65" s="13">
        <f>30000/2</f>
        <v>15000</v>
      </c>
      <c r="N65" s="119">
        <v>752762</v>
      </c>
      <c r="O65" s="218">
        <v>752762</v>
      </c>
      <c r="P65" s="24"/>
      <c r="Q65" s="24"/>
      <c r="R65" s="24"/>
      <c r="S65" s="24"/>
      <c r="T65" s="119"/>
      <c r="U65" s="13"/>
      <c r="V65" s="165" t="s">
        <v>232</v>
      </c>
      <c r="W65" s="119">
        <f>K65+L65+M65+T65+U65</f>
        <v>752760.5</v>
      </c>
      <c r="X65" s="119">
        <v>752760.5</v>
      </c>
      <c r="Y65" s="123">
        <f>W65-X65</f>
        <v>0</v>
      </c>
      <c r="Z65" s="134"/>
    </row>
    <row r="66" spans="1:28">
      <c r="A66" s="1" t="s">
        <v>146</v>
      </c>
      <c r="B66" s="10" t="s">
        <v>135</v>
      </c>
      <c r="C66" s="236">
        <v>45292</v>
      </c>
      <c r="D66" s="158">
        <v>45657</v>
      </c>
      <c r="E66" s="180" t="str">
        <f>TEXT(C66, "mmmm")</f>
        <v>January</v>
      </c>
      <c r="F66" s="90">
        <v>45626</v>
      </c>
      <c r="G66" s="11">
        <f>D66-C66</f>
        <v>365</v>
      </c>
      <c r="H66" s="11">
        <f>F66-C66+1</f>
        <v>335</v>
      </c>
      <c r="I66" s="11">
        <v>1</v>
      </c>
      <c r="J66" s="12" t="s">
        <v>53</v>
      </c>
      <c r="K66" s="119">
        <v>2519484</v>
      </c>
      <c r="L66" s="13">
        <v>125974</v>
      </c>
      <c r="M66" s="13">
        <v>70000</v>
      </c>
      <c r="N66" s="119">
        <f>K66+L66+M66</f>
        <v>2715458</v>
      </c>
      <c r="O66" s="13">
        <v>2715458</v>
      </c>
      <c r="P66" s="13"/>
      <c r="Q66" s="13"/>
      <c r="R66" s="13"/>
      <c r="S66" s="13"/>
      <c r="T66" s="119"/>
      <c r="U66" s="13"/>
      <c r="V66" s="165" t="s">
        <v>232</v>
      </c>
      <c r="W66" s="119">
        <f>K66+L66+M66+T66+U66</f>
        <v>2715458</v>
      </c>
      <c r="X66" s="119">
        <v>2715458</v>
      </c>
      <c r="Y66" s="123">
        <f>W66-X66</f>
        <v>0</v>
      </c>
      <c r="Z66" s="123"/>
    </row>
    <row r="67" spans="1:28">
      <c r="A67" s="1" t="s">
        <v>147</v>
      </c>
      <c r="B67" s="10" t="s">
        <v>135</v>
      </c>
      <c r="C67" s="236">
        <v>45296</v>
      </c>
      <c r="D67" s="159">
        <v>45570</v>
      </c>
      <c r="E67" s="180" t="str">
        <f>TEXT(C67, "mmmm")</f>
        <v>January</v>
      </c>
      <c r="F67" s="90">
        <v>45626</v>
      </c>
      <c r="G67" s="11">
        <f>D67-C67+1</f>
        <v>275</v>
      </c>
      <c r="H67" s="11">
        <f>F67-C67+1</f>
        <v>331</v>
      </c>
      <c r="I67" s="11">
        <v>2</v>
      </c>
      <c r="J67" s="152" t="s">
        <v>226</v>
      </c>
      <c r="K67" s="119">
        <v>284568.49315068492</v>
      </c>
      <c r="L67" s="13">
        <f>K67*5%</f>
        <v>14228.424657534248</v>
      </c>
      <c r="M67" s="13">
        <v>3000</v>
      </c>
      <c r="N67" s="120">
        <f>SUM(W67:W114)</f>
        <v>49276467.514794521</v>
      </c>
      <c r="O67" s="13">
        <v>13708442</v>
      </c>
      <c r="P67" s="13"/>
      <c r="Q67" s="13"/>
      <c r="R67" s="13"/>
      <c r="S67" s="13"/>
      <c r="T67" s="119"/>
      <c r="U67" s="13"/>
      <c r="V67" s="165" t="s">
        <v>232</v>
      </c>
      <c r="W67" s="119">
        <f>K67+L67+M67+T67+U67</f>
        <v>301796.91780821915</v>
      </c>
      <c r="X67" s="119">
        <v>301796.91780821915</v>
      </c>
      <c r="Y67" s="123">
        <f>N67-O67</f>
        <v>35568025.514794521</v>
      </c>
      <c r="Z67" s="123"/>
      <c r="AA67" s="28"/>
    </row>
    <row r="68" spans="1:28">
      <c r="A68" s="1" t="s">
        <v>147</v>
      </c>
      <c r="B68" s="10" t="s">
        <v>135</v>
      </c>
      <c r="C68" s="236">
        <v>45296</v>
      </c>
      <c r="D68" s="159">
        <v>45570</v>
      </c>
      <c r="E68" s="180" t="str">
        <f>TEXT(C68, "mmmm")</f>
        <v>January</v>
      </c>
      <c r="F68" s="90">
        <v>45626</v>
      </c>
      <c r="G68" s="11">
        <f>D68-C68+1</f>
        <v>275</v>
      </c>
      <c r="H68" s="11">
        <f>F68-C68+1</f>
        <v>331</v>
      </c>
      <c r="I68" s="11">
        <v>2</v>
      </c>
      <c r="J68" s="152" t="s">
        <v>226</v>
      </c>
      <c r="K68" s="119">
        <v>284568.49315068492</v>
      </c>
      <c r="L68" s="13">
        <f>K68*5%</f>
        <v>14228.424657534248</v>
      </c>
      <c r="M68" s="13">
        <v>3000</v>
      </c>
      <c r="N68" s="119"/>
      <c r="O68" s="13"/>
      <c r="P68" s="13"/>
      <c r="Q68" s="13"/>
      <c r="R68" s="13"/>
      <c r="S68" s="13"/>
      <c r="T68" s="119"/>
      <c r="U68" s="13"/>
      <c r="V68" s="165" t="s">
        <v>232</v>
      </c>
      <c r="W68" s="119">
        <f>K68+L68+M68+T68+U68</f>
        <v>301796.91780821915</v>
      </c>
      <c r="X68" s="119">
        <v>301796.91780821915</v>
      </c>
      <c r="Y68" s="123"/>
      <c r="Z68" s="123"/>
      <c r="AA68" s="28"/>
      <c r="AB68" s="28"/>
    </row>
    <row r="69" spans="1:28">
      <c r="A69" s="1" t="s">
        <v>147</v>
      </c>
      <c r="B69" s="10" t="s">
        <v>135</v>
      </c>
      <c r="C69" s="236">
        <v>45296</v>
      </c>
      <c r="D69" s="159">
        <v>45570</v>
      </c>
      <c r="E69" s="180" t="str">
        <f>TEXT(C69, "mmmm")</f>
        <v>January</v>
      </c>
      <c r="F69" s="90">
        <v>45626</v>
      </c>
      <c r="G69" s="11">
        <f>D69-C69+1</f>
        <v>275</v>
      </c>
      <c r="H69" s="11">
        <f>F69-C69+1</f>
        <v>331</v>
      </c>
      <c r="I69" s="11">
        <v>2</v>
      </c>
      <c r="J69" s="152" t="s">
        <v>226</v>
      </c>
      <c r="K69" s="119">
        <v>284568.49315068492</v>
      </c>
      <c r="L69" s="13">
        <f>K69*5%</f>
        <v>14228.424657534248</v>
      </c>
      <c r="M69" s="13">
        <v>3000</v>
      </c>
      <c r="N69" s="119"/>
      <c r="O69" s="13"/>
      <c r="P69" s="13"/>
      <c r="Q69" s="13"/>
      <c r="R69" s="13"/>
      <c r="S69" s="13"/>
      <c r="T69" s="119"/>
      <c r="U69" s="13"/>
      <c r="V69" s="165" t="s">
        <v>232</v>
      </c>
      <c r="W69" s="119">
        <f>K69+L69+M69+T69+U69</f>
        <v>301796.91780821915</v>
      </c>
      <c r="X69" s="119">
        <v>301796.91780821915</v>
      </c>
      <c r="Y69" s="123"/>
      <c r="Z69" s="123"/>
      <c r="AA69" s="28"/>
    </row>
    <row r="70" spans="1:28">
      <c r="A70" s="1" t="s">
        <v>147</v>
      </c>
      <c r="B70" s="10" t="s">
        <v>135</v>
      </c>
      <c r="C70" s="236">
        <v>45296</v>
      </c>
      <c r="D70" s="159">
        <v>45570</v>
      </c>
      <c r="E70" s="180" t="str">
        <f>TEXT(C70, "mmmm")</f>
        <v>January</v>
      </c>
      <c r="F70" s="90">
        <v>45626</v>
      </c>
      <c r="G70" s="11">
        <f>D70-C70+1</f>
        <v>275</v>
      </c>
      <c r="H70" s="11">
        <f>F70-C70+1</f>
        <v>331</v>
      </c>
      <c r="I70" s="11">
        <v>2</v>
      </c>
      <c r="J70" s="152" t="s">
        <v>226</v>
      </c>
      <c r="K70" s="119">
        <v>284568.49315068492</v>
      </c>
      <c r="L70" s="13">
        <f>K70*5%</f>
        <v>14228.424657534248</v>
      </c>
      <c r="M70" s="13">
        <v>9000</v>
      </c>
      <c r="N70" s="119"/>
      <c r="O70" s="13"/>
      <c r="P70" s="13"/>
      <c r="Q70" s="13"/>
      <c r="R70" s="13"/>
      <c r="S70" s="13"/>
      <c r="T70" s="119"/>
      <c r="U70" s="13"/>
      <c r="V70" s="165" t="s">
        <v>232</v>
      </c>
      <c r="W70" s="119">
        <f>K70+L70+M70+T70+U70</f>
        <v>307796.91780821915</v>
      </c>
      <c r="X70" s="119">
        <v>307796.91780821915</v>
      </c>
      <c r="Y70" s="123"/>
      <c r="Z70" s="123"/>
      <c r="AA70" s="28"/>
    </row>
    <row r="71" spans="1:28">
      <c r="A71" s="1" t="s">
        <v>147</v>
      </c>
      <c r="B71" s="10" t="s">
        <v>135</v>
      </c>
      <c r="C71" s="236">
        <v>45301</v>
      </c>
      <c r="D71" s="159">
        <v>45666</v>
      </c>
      <c r="E71" s="180" t="str">
        <f>TEXT(C71, "mmmm")</f>
        <v>January</v>
      </c>
      <c r="F71" s="90">
        <v>45626</v>
      </c>
      <c r="G71" s="32">
        <f>D71-C71+1</f>
        <v>366</v>
      </c>
      <c r="H71" s="32">
        <f>F71-C71+1</f>
        <v>326</v>
      </c>
      <c r="I71" s="32">
        <v>5</v>
      </c>
      <c r="J71" s="17" t="s">
        <v>215</v>
      </c>
      <c r="K71" s="126">
        <v>943648</v>
      </c>
      <c r="L71" s="44">
        <v>47182</v>
      </c>
      <c r="M71" s="44">
        <v>40000</v>
      </c>
      <c r="N71" s="130">
        <v>1030830</v>
      </c>
      <c r="O71" s="4"/>
      <c r="P71" s="58"/>
      <c r="Q71" s="4"/>
      <c r="R71" s="4"/>
      <c r="S71" s="4"/>
      <c r="T71" s="129"/>
      <c r="U71" s="4"/>
      <c r="V71" s="165" t="s">
        <v>232</v>
      </c>
      <c r="W71" s="119">
        <f>K71+L71+M71+T71+U71</f>
        <v>1030830</v>
      </c>
      <c r="X71" s="119">
        <v>1030830</v>
      </c>
      <c r="Y71" s="126"/>
      <c r="Z71" s="126"/>
    </row>
    <row r="72" spans="1:28">
      <c r="A72" s="1" t="s">
        <v>146</v>
      </c>
      <c r="B72" s="10" t="s">
        <v>135</v>
      </c>
      <c r="C72" s="236">
        <v>45301</v>
      </c>
      <c r="D72" s="159">
        <v>45666</v>
      </c>
      <c r="E72" s="180" t="str">
        <f>TEXT(C72, "mmmm")</f>
        <v>January</v>
      </c>
      <c r="F72" s="90">
        <v>45626</v>
      </c>
      <c r="G72" s="11">
        <f>D72-C72</f>
        <v>365</v>
      </c>
      <c r="H72" s="11">
        <f>F72-C72+1</f>
        <v>326</v>
      </c>
      <c r="I72" s="11">
        <v>1</v>
      </c>
      <c r="J72" s="17" t="s">
        <v>215</v>
      </c>
      <c r="K72" s="119">
        <v>3328599</v>
      </c>
      <c r="L72" s="13">
        <v>166430</v>
      </c>
      <c r="M72" s="13">
        <v>100000</v>
      </c>
      <c r="N72" s="120">
        <f>K72+L72+M72</f>
        <v>3595029</v>
      </c>
      <c r="O72" s="13">
        <v>3595029</v>
      </c>
      <c r="P72" s="13"/>
      <c r="Q72" s="13"/>
      <c r="R72" s="13"/>
      <c r="S72" s="13"/>
      <c r="T72" s="119"/>
      <c r="U72" s="13"/>
      <c r="V72" s="165" t="s">
        <v>232</v>
      </c>
      <c r="W72" s="119">
        <f>K72+L72+M72+T72+U72</f>
        <v>3595029</v>
      </c>
      <c r="X72" s="119">
        <v>3595029</v>
      </c>
      <c r="Y72" s="123">
        <f>W72-X72</f>
        <v>0</v>
      </c>
      <c r="Z72" s="123"/>
    </row>
    <row r="73" spans="1:28">
      <c r="A73" s="1" t="s">
        <v>147</v>
      </c>
      <c r="B73" s="1" t="s">
        <v>134</v>
      </c>
      <c r="C73" s="235">
        <v>45301</v>
      </c>
      <c r="D73" s="157">
        <v>45666</v>
      </c>
      <c r="E73" s="180" t="str">
        <f>TEXT(C73, "mmmm")</f>
        <v>January</v>
      </c>
      <c r="F73" s="90">
        <v>45626</v>
      </c>
      <c r="G73" s="32">
        <f>D73-C73+1</f>
        <v>366</v>
      </c>
      <c r="H73" s="32">
        <f>F73-C73+1</f>
        <v>326</v>
      </c>
      <c r="I73" s="32">
        <v>6</v>
      </c>
      <c r="J73" s="142" t="s">
        <v>4</v>
      </c>
      <c r="K73" s="123">
        <v>0</v>
      </c>
      <c r="L73" s="66">
        <v>0</v>
      </c>
      <c r="M73" s="66">
        <v>0</v>
      </c>
      <c r="N73" s="217"/>
      <c r="O73" s="66"/>
      <c r="P73" s="66"/>
      <c r="Q73" s="66"/>
      <c r="R73" s="66">
        <v>2000000</v>
      </c>
      <c r="S73" s="66"/>
      <c r="T73" s="123">
        <v>2000000</v>
      </c>
      <c r="U73" s="66">
        <v>0</v>
      </c>
      <c r="V73" s="165" t="s">
        <v>233</v>
      </c>
      <c r="W73" s="119">
        <f>K73+L73+M73+T73+U73</f>
        <v>2000000</v>
      </c>
      <c r="X73" s="119">
        <v>2000000</v>
      </c>
      <c r="Y73" s="126">
        <f>R73-T73</f>
        <v>0</v>
      </c>
      <c r="Z73" s="123">
        <f>K73*10%</f>
        <v>0</v>
      </c>
    </row>
    <row r="74" spans="1:28">
      <c r="A74" s="1" t="s">
        <v>146</v>
      </c>
      <c r="B74" s="10" t="s">
        <v>134</v>
      </c>
      <c r="C74" s="236">
        <v>45301</v>
      </c>
      <c r="D74" s="158">
        <v>45666</v>
      </c>
      <c r="E74" s="180" t="str">
        <f>TEXT(C74, "mmmm")</f>
        <v>January</v>
      </c>
      <c r="F74" s="90">
        <v>45626</v>
      </c>
      <c r="G74" s="11">
        <f>D74-C74</f>
        <v>365</v>
      </c>
      <c r="H74" s="11">
        <f>F74-C74+1</f>
        <v>326</v>
      </c>
      <c r="I74" s="11">
        <v>1</v>
      </c>
      <c r="J74" s="12" t="s">
        <v>4</v>
      </c>
      <c r="K74" s="119">
        <v>21256481</v>
      </c>
      <c r="L74" s="13">
        <v>1062824</v>
      </c>
      <c r="M74" s="13">
        <v>590000</v>
      </c>
      <c r="N74" s="119">
        <f>K74+L74+M74</f>
        <v>22909305</v>
      </c>
      <c r="O74" s="13">
        <v>22909305</v>
      </c>
      <c r="P74" s="13"/>
      <c r="Q74" s="13"/>
      <c r="R74" s="13"/>
      <c r="S74" s="13"/>
      <c r="T74" s="119"/>
      <c r="U74" s="13"/>
      <c r="V74" s="165" t="s">
        <v>232</v>
      </c>
      <c r="W74" s="119">
        <f>K74+L74+M74+T74+U74</f>
        <v>22909305</v>
      </c>
      <c r="X74" s="119">
        <v>20783656.899999999</v>
      </c>
      <c r="Y74" s="123">
        <f>W74-X74</f>
        <v>2125648.1000000015</v>
      </c>
      <c r="Z74" s="123">
        <f>K74*10%</f>
        <v>2125648.1</v>
      </c>
    </row>
    <row r="75" spans="1:28">
      <c r="A75" s="1" t="s">
        <v>146</v>
      </c>
      <c r="B75" s="10" t="s">
        <v>135</v>
      </c>
      <c r="C75" s="236">
        <v>45301</v>
      </c>
      <c r="D75" s="159">
        <v>45666</v>
      </c>
      <c r="E75" s="180" t="str">
        <f>TEXT(C75, "mmmm")</f>
        <v>January</v>
      </c>
      <c r="F75" s="90">
        <v>45626</v>
      </c>
      <c r="G75" s="11">
        <f>D75-C75</f>
        <v>365</v>
      </c>
      <c r="H75" s="11">
        <f>F75-C75+1</f>
        <v>326</v>
      </c>
      <c r="I75" s="11">
        <v>1</v>
      </c>
      <c r="J75" s="17" t="s">
        <v>47</v>
      </c>
      <c r="K75" s="119">
        <v>1699519</v>
      </c>
      <c r="L75" s="13">
        <v>84976</v>
      </c>
      <c r="M75" s="13">
        <v>40000</v>
      </c>
      <c r="N75" s="119">
        <f>K75+L75+M75</f>
        <v>1824495</v>
      </c>
      <c r="O75" s="13">
        <v>1824495</v>
      </c>
      <c r="P75" s="13"/>
      <c r="Q75" s="13"/>
      <c r="R75" s="13"/>
      <c r="S75" s="13"/>
      <c r="T75" s="119"/>
      <c r="U75" s="13"/>
      <c r="V75" s="165" t="s">
        <v>232</v>
      </c>
      <c r="W75" s="119">
        <f>K75+L75+M75+T75+U75</f>
        <v>1824495</v>
      </c>
      <c r="X75" s="119">
        <v>1824495</v>
      </c>
      <c r="Y75" s="123">
        <f>W75-X75</f>
        <v>0</v>
      </c>
      <c r="Z75" s="123"/>
    </row>
    <row r="76" spans="1:28">
      <c r="A76" s="1" t="s">
        <v>147</v>
      </c>
      <c r="B76" s="10" t="s">
        <v>135</v>
      </c>
      <c r="C76" s="236">
        <v>45303</v>
      </c>
      <c r="D76" s="159">
        <v>45570</v>
      </c>
      <c r="E76" s="180" t="str">
        <f>TEXT(C76, "mmmm")</f>
        <v>January</v>
      </c>
      <c r="F76" s="90">
        <v>45626</v>
      </c>
      <c r="G76" s="11">
        <f>D76-C76+1</f>
        <v>268</v>
      </c>
      <c r="H76" s="11">
        <f>F76-C76+1</f>
        <v>324</v>
      </c>
      <c r="I76" s="11">
        <v>2</v>
      </c>
      <c r="J76" s="214" t="s">
        <v>226</v>
      </c>
      <c r="K76" s="119">
        <v>277324.9315068493</v>
      </c>
      <c r="L76" s="13">
        <f>K76*5%</f>
        <v>13866.246575342466</v>
      </c>
      <c r="M76" s="13">
        <v>3000</v>
      </c>
      <c r="N76" s="119"/>
      <c r="O76" s="13"/>
      <c r="P76" s="13"/>
      <c r="Q76" s="13"/>
      <c r="R76" s="13"/>
      <c r="S76" s="13"/>
      <c r="T76" s="119"/>
      <c r="U76" s="13"/>
      <c r="V76" s="165" t="s">
        <v>232</v>
      </c>
      <c r="W76" s="119">
        <f>K76+L76+M76+T76+U76</f>
        <v>294191.17808219179</v>
      </c>
      <c r="X76" s="119">
        <v>294191.17808219179</v>
      </c>
      <c r="Y76" s="123"/>
      <c r="Z76" s="123"/>
      <c r="AA76" s="28"/>
    </row>
    <row r="77" spans="1:28">
      <c r="A77" s="1" t="s">
        <v>147</v>
      </c>
      <c r="B77" s="10" t="s">
        <v>135</v>
      </c>
      <c r="C77" s="236">
        <v>45303</v>
      </c>
      <c r="D77" s="159">
        <v>45570</v>
      </c>
      <c r="E77" s="180" t="str">
        <f>TEXT(C77, "mmmm")</f>
        <v>January</v>
      </c>
      <c r="F77" s="90">
        <v>45626</v>
      </c>
      <c r="G77" s="11">
        <f>D77-C77+1</f>
        <v>268</v>
      </c>
      <c r="H77" s="11">
        <f>F77-C77+1</f>
        <v>324</v>
      </c>
      <c r="I77" s="11">
        <v>2</v>
      </c>
      <c r="J77" s="152" t="s">
        <v>226</v>
      </c>
      <c r="K77" s="119">
        <v>344586.57534246577</v>
      </c>
      <c r="L77" s="13">
        <f>K77*5%</f>
        <v>17229.32876712329</v>
      </c>
      <c r="M77" s="13">
        <v>3000</v>
      </c>
      <c r="N77" s="119"/>
      <c r="O77" s="13"/>
      <c r="P77" s="13"/>
      <c r="Q77" s="13"/>
      <c r="R77" s="13"/>
      <c r="S77" s="13"/>
      <c r="T77" s="119"/>
      <c r="U77" s="13"/>
      <c r="V77" s="165" t="s">
        <v>232</v>
      </c>
      <c r="W77" s="119">
        <f>K77+L77+M77+T77+U77</f>
        <v>364815.90410958906</v>
      </c>
      <c r="X77" s="119">
        <v>364815.90410958906</v>
      </c>
      <c r="Y77" s="123"/>
      <c r="Z77" s="123"/>
      <c r="AA77" s="28"/>
    </row>
    <row r="78" spans="1:28">
      <c r="A78" s="1" t="s">
        <v>147</v>
      </c>
      <c r="B78" s="10" t="s">
        <v>135</v>
      </c>
      <c r="C78" s="236">
        <v>45303</v>
      </c>
      <c r="D78" s="159">
        <v>45570</v>
      </c>
      <c r="E78" s="180" t="str">
        <f>TEXT(C78, "mmmm")</f>
        <v>January</v>
      </c>
      <c r="F78" s="90">
        <v>45626</v>
      </c>
      <c r="G78" s="11">
        <f>D78-C78+1</f>
        <v>268</v>
      </c>
      <c r="H78" s="11">
        <f>F78-C78+1</f>
        <v>324</v>
      </c>
      <c r="I78" s="11">
        <v>2</v>
      </c>
      <c r="J78" s="152" t="s">
        <v>226</v>
      </c>
      <c r="K78" s="119">
        <v>342516.98630136985</v>
      </c>
      <c r="L78" s="13">
        <f>K78*5%</f>
        <v>17125.849315068492</v>
      </c>
      <c r="M78" s="13">
        <v>3000</v>
      </c>
      <c r="N78" s="119"/>
      <c r="O78" s="13"/>
      <c r="P78" s="13"/>
      <c r="Q78" s="13"/>
      <c r="R78" s="13"/>
      <c r="S78" s="13"/>
      <c r="T78" s="119"/>
      <c r="U78" s="13"/>
      <c r="V78" s="165" t="s">
        <v>232</v>
      </c>
      <c r="W78" s="119">
        <f>K78+L78+M78+T78+U78</f>
        <v>362642.83561643836</v>
      </c>
      <c r="X78" s="119">
        <v>362642.83561643836</v>
      </c>
      <c r="Y78" s="123"/>
      <c r="Z78" s="123"/>
      <c r="AA78" s="28"/>
    </row>
    <row r="79" spans="1:28">
      <c r="A79" s="1" t="s">
        <v>147</v>
      </c>
      <c r="B79" s="10" t="s">
        <v>135</v>
      </c>
      <c r="C79" s="236">
        <v>45303</v>
      </c>
      <c r="D79" s="159">
        <v>45570</v>
      </c>
      <c r="E79" s="180" t="str">
        <f>TEXT(C79, "mmmm")</f>
        <v>January</v>
      </c>
      <c r="F79" s="90">
        <v>45626</v>
      </c>
      <c r="G79" s="11">
        <f>D79-C79+1</f>
        <v>268</v>
      </c>
      <c r="H79" s="11">
        <f>F79-C79+1</f>
        <v>324</v>
      </c>
      <c r="I79" s="11">
        <v>2</v>
      </c>
      <c r="J79" s="152" t="s">
        <v>226</v>
      </c>
      <c r="K79" s="119">
        <v>277324.9315068493</v>
      </c>
      <c r="L79" s="13">
        <f>K79*5%</f>
        <v>13866.246575342466</v>
      </c>
      <c r="M79" s="13">
        <v>3000</v>
      </c>
      <c r="N79" s="119"/>
      <c r="O79" s="13"/>
      <c r="P79" s="13"/>
      <c r="Q79" s="13"/>
      <c r="R79" s="13"/>
      <c r="S79" s="13"/>
      <c r="T79" s="119"/>
      <c r="U79" s="13"/>
      <c r="V79" s="165" t="s">
        <v>232</v>
      </c>
      <c r="W79" s="119">
        <f>K79+L79+M79+T79+U79</f>
        <v>294191.17808219179</v>
      </c>
      <c r="X79" s="119">
        <v>294191.17808219179</v>
      </c>
      <c r="Y79" s="123"/>
      <c r="Z79" s="123"/>
      <c r="AA79" s="28"/>
    </row>
    <row r="80" spans="1:28">
      <c r="A80" s="1" t="s">
        <v>147</v>
      </c>
      <c r="B80" s="10" t="s">
        <v>135</v>
      </c>
      <c r="C80" s="236">
        <v>45303</v>
      </c>
      <c r="D80" s="159">
        <v>45570</v>
      </c>
      <c r="E80" s="180" t="str">
        <f>TEXT(C80, "mmmm")</f>
        <v>January</v>
      </c>
      <c r="F80" s="90">
        <v>45626</v>
      </c>
      <c r="G80" s="11">
        <f>D80-C80+1</f>
        <v>268</v>
      </c>
      <c r="H80" s="11">
        <f>F80-C80+1</f>
        <v>324</v>
      </c>
      <c r="I80" s="11">
        <v>2</v>
      </c>
      <c r="J80" s="152" t="s">
        <v>226</v>
      </c>
      <c r="K80" s="119">
        <v>277324.9315068493</v>
      </c>
      <c r="L80" s="13">
        <f>K80*5%</f>
        <v>13866.246575342466</v>
      </c>
      <c r="M80" s="13">
        <v>3000</v>
      </c>
      <c r="N80" s="119"/>
      <c r="O80" s="13"/>
      <c r="P80" s="13"/>
      <c r="Q80" s="13"/>
      <c r="R80" s="13"/>
      <c r="S80" s="13"/>
      <c r="T80" s="119"/>
      <c r="U80" s="13"/>
      <c r="V80" s="165" t="s">
        <v>232</v>
      </c>
      <c r="W80" s="119">
        <f>K80+L80+M80+T80+U80</f>
        <v>294191.17808219179</v>
      </c>
      <c r="X80" s="119">
        <v>294191.17808219179</v>
      </c>
      <c r="Y80" s="123"/>
      <c r="Z80" s="123"/>
      <c r="AA80" s="28"/>
    </row>
    <row r="81" spans="1:27">
      <c r="A81" s="1" t="s">
        <v>147</v>
      </c>
      <c r="B81" s="10" t="s">
        <v>135</v>
      </c>
      <c r="C81" s="236">
        <v>45303</v>
      </c>
      <c r="D81" s="159">
        <v>45570</v>
      </c>
      <c r="E81" s="180" t="str">
        <f>TEXT(C81, "mmmm")</f>
        <v>January</v>
      </c>
      <c r="F81" s="90">
        <v>45626</v>
      </c>
      <c r="G81" s="11">
        <f>D81-C81+1</f>
        <v>268</v>
      </c>
      <c r="H81" s="11">
        <f>F81-C81+1</f>
        <v>324</v>
      </c>
      <c r="I81" s="11">
        <v>2</v>
      </c>
      <c r="J81" s="152" t="s">
        <v>226</v>
      </c>
      <c r="K81" s="119">
        <v>277324.9315068493</v>
      </c>
      <c r="L81" s="13">
        <f>K81*5%</f>
        <v>13866.246575342466</v>
      </c>
      <c r="M81" s="13">
        <v>3000</v>
      </c>
      <c r="N81" s="119"/>
      <c r="O81" s="13"/>
      <c r="P81" s="13"/>
      <c r="Q81" s="13"/>
      <c r="R81" s="13"/>
      <c r="S81" s="13"/>
      <c r="T81" s="119"/>
      <c r="U81" s="13"/>
      <c r="V81" s="165" t="s">
        <v>232</v>
      </c>
      <c r="W81" s="119">
        <f>K81+L81+M81+T81+U81</f>
        <v>294191.17808219179</v>
      </c>
      <c r="X81" s="119">
        <v>294191.17808219179</v>
      </c>
      <c r="Y81" s="123"/>
      <c r="Z81" s="123"/>
      <c r="AA81" s="28"/>
    </row>
    <row r="82" spans="1:27" ht="15" customHeight="1">
      <c r="A82" s="1" t="s">
        <v>147</v>
      </c>
      <c r="B82" s="10" t="s">
        <v>135</v>
      </c>
      <c r="C82" s="236">
        <v>45303</v>
      </c>
      <c r="D82" s="159">
        <v>45570</v>
      </c>
      <c r="E82" s="180" t="str">
        <f>TEXT(C82, "mmmm")</f>
        <v>January</v>
      </c>
      <c r="F82" s="90">
        <v>45626</v>
      </c>
      <c r="G82" s="11">
        <f>D82-C82+1</f>
        <v>268</v>
      </c>
      <c r="H82" s="11">
        <f>F82-C82+1</f>
        <v>324</v>
      </c>
      <c r="I82" s="11">
        <v>2</v>
      </c>
      <c r="J82" s="152" t="s">
        <v>226</v>
      </c>
      <c r="K82" s="119">
        <v>277324.9315068493</v>
      </c>
      <c r="L82" s="13">
        <f>K82*5%</f>
        <v>13866.246575342466</v>
      </c>
      <c r="M82" s="13">
        <v>3000</v>
      </c>
      <c r="N82" s="119"/>
      <c r="O82" s="13"/>
      <c r="P82" s="13"/>
      <c r="Q82" s="13"/>
      <c r="R82" s="13"/>
      <c r="S82" s="13"/>
      <c r="T82" s="119"/>
      <c r="U82" s="13"/>
      <c r="V82" s="165" t="s">
        <v>232</v>
      </c>
      <c r="W82" s="119">
        <f>K82+L82+M82+T82+U82</f>
        <v>294191.17808219179</v>
      </c>
      <c r="X82" s="119">
        <v>294191.17808219179</v>
      </c>
      <c r="Y82" s="123"/>
      <c r="Z82" s="123"/>
      <c r="AA82" s="28"/>
    </row>
    <row r="83" spans="1:27">
      <c r="A83" s="1" t="s">
        <v>147</v>
      </c>
      <c r="B83" s="10" t="s">
        <v>135</v>
      </c>
      <c r="C83" s="236">
        <v>45303</v>
      </c>
      <c r="D83" s="159">
        <v>45570</v>
      </c>
      <c r="E83" s="180" t="str">
        <f>TEXT(C83, "mmmm")</f>
        <v>January</v>
      </c>
      <c r="F83" s="90">
        <v>45626</v>
      </c>
      <c r="G83" s="11">
        <f>D83-C83+1</f>
        <v>268</v>
      </c>
      <c r="H83" s="11">
        <f>F83-C83+1</f>
        <v>324</v>
      </c>
      <c r="I83" s="11">
        <v>2</v>
      </c>
      <c r="J83" s="152" t="s">
        <v>226</v>
      </c>
      <c r="K83" s="119">
        <v>277324.9315068493</v>
      </c>
      <c r="L83" s="13">
        <f>K83*5%</f>
        <v>13866.246575342466</v>
      </c>
      <c r="M83" s="13">
        <v>3000</v>
      </c>
      <c r="N83" s="119"/>
      <c r="O83" s="13"/>
      <c r="P83" s="13"/>
      <c r="Q83" s="13"/>
      <c r="R83" s="13"/>
      <c r="S83" s="13"/>
      <c r="T83" s="119"/>
      <c r="U83" s="13"/>
      <c r="V83" s="165" t="s">
        <v>232</v>
      </c>
      <c r="W83" s="119">
        <f>K83+L83+M83+T83+U83</f>
        <v>294191.17808219179</v>
      </c>
      <c r="X83" s="119">
        <v>294191.17808219179</v>
      </c>
      <c r="Y83" s="123"/>
      <c r="Z83" s="123"/>
      <c r="AA83" s="28"/>
    </row>
    <row r="84" spans="1:27">
      <c r="A84" s="1" t="s">
        <v>147</v>
      </c>
      <c r="B84" s="10" t="s">
        <v>135</v>
      </c>
      <c r="C84" s="236">
        <v>45303</v>
      </c>
      <c r="D84" s="159">
        <v>45570</v>
      </c>
      <c r="E84" s="180" t="str">
        <f>TEXT(C84, "mmmm")</f>
        <v>January</v>
      </c>
      <c r="F84" s="90">
        <v>45626</v>
      </c>
      <c r="G84" s="11">
        <f>D84-C84+1</f>
        <v>268</v>
      </c>
      <c r="H84" s="11">
        <f>F84-C84+1</f>
        <v>324</v>
      </c>
      <c r="I84" s="11">
        <v>2</v>
      </c>
      <c r="J84" s="152" t="s">
        <v>226</v>
      </c>
      <c r="K84" s="119">
        <v>277324.9315068493</v>
      </c>
      <c r="L84" s="13">
        <f>K84*5%</f>
        <v>13866.246575342466</v>
      </c>
      <c r="M84" s="13">
        <v>3000</v>
      </c>
      <c r="N84" s="119"/>
      <c r="O84" s="13"/>
      <c r="P84" s="13"/>
      <c r="Q84" s="13"/>
      <c r="R84" s="13"/>
      <c r="S84" s="13"/>
      <c r="T84" s="119"/>
      <c r="U84" s="13"/>
      <c r="V84" s="165" t="s">
        <v>232</v>
      </c>
      <c r="W84" s="119">
        <f>K84+L84+M84+T84+U84</f>
        <v>294191.17808219179</v>
      </c>
      <c r="X84" s="119">
        <v>294191.17808219179</v>
      </c>
      <c r="Y84" s="123"/>
      <c r="Z84" s="123"/>
      <c r="AA84" s="28"/>
    </row>
    <row r="85" spans="1:27">
      <c r="A85" s="1" t="s">
        <v>147</v>
      </c>
      <c r="B85" s="10" t="s">
        <v>135</v>
      </c>
      <c r="C85" s="236">
        <v>45303</v>
      </c>
      <c r="D85" s="159">
        <v>45570</v>
      </c>
      <c r="E85" s="180" t="str">
        <f>TEXT(C85, "mmmm")</f>
        <v>January</v>
      </c>
      <c r="F85" s="90">
        <v>45626</v>
      </c>
      <c r="G85" s="11">
        <f>D85-C85+1</f>
        <v>268</v>
      </c>
      <c r="H85" s="11">
        <f>F85-C85+1</f>
        <v>324</v>
      </c>
      <c r="I85" s="11">
        <v>2</v>
      </c>
      <c r="J85" s="152" t="s">
        <v>226</v>
      </c>
      <c r="K85" s="119">
        <v>277324.9315068493</v>
      </c>
      <c r="L85" s="13">
        <f>K85*5%</f>
        <v>13866.246575342466</v>
      </c>
      <c r="M85" s="13">
        <v>3000</v>
      </c>
      <c r="N85" s="119"/>
      <c r="O85" s="13"/>
      <c r="P85" s="13"/>
      <c r="Q85" s="13"/>
      <c r="R85" s="13"/>
      <c r="S85" s="13"/>
      <c r="T85" s="119"/>
      <c r="U85" s="13"/>
      <c r="V85" s="165" t="s">
        <v>232</v>
      </c>
      <c r="W85" s="119">
        <f>K85+L85+M85+T85+U85</f>
        <v>294191.17808219179</v>
      </c>
      <c r="X85" s="119">
        <v>294191.17808219179</v>
      </c>
      <c r="Y85" s="123"/>
      <c r="Z85" s="123"/>
      <c r="AA85" s="28"/>
    </row>
    <row r="86" spans="1:27" ht="15" customHeight="1">
      <c r="A86" s="1" t="s">
        <v>147</v>
      </c>
      <c r="B86" s="10" t="s">
        <v>135</v>
      </c>
      <c r="C86" s="236">
        <v>45303</v>
      </c>
      <c r="D86" s="159">
        <v>45570</v>
      </c>
      <c r="E86" s="180" t="str">
        <f>TEXT(C86, "mmmm")</f>
        <v>January</v>
      </c>
      <c r="F86" s="90">
        <v>45626</v>
      </c>
      <c r="G86" s="11">
        <f>D86-C86+1</f>
        <v>268</v>
      </c>
      <c r="H86" s="11">
        <f>F86-C86+1</f>
        <v>324</v>
      </c>
      <c r="I86" s="11">
        <v>2</v>
      </c>
      <c r="J86" s="152" t="s">
        <v>226</v>
      </c>
      <c r="K86" s="119">
        <v>277324.9315068493</v>
      </c>
      <c r="L86" s="13">
        <f>K86*5%</f>
        <v>13866.246575342466</v>
      </c>
      <c r="M86" s="13">
        <v>3000</v>
      </c>
      <c r="N86" s="119"/>
      <c r="O86" s="13"/>
      <c r="P86" s="13"/>
      <c r="Q86" s="13"/>
      <c r="R86" s="13"/>
      <c r="S86" s="13"/>
      <c r="T86" s="119"/>
      <c r="U86" s="13"/>
      <c r="V86" s="165" t="s">
        <v>232</v>
      </c>
      <c r="W86" s="119">
        <f>K86+L86+M86+T86+U86</f>
        <v>294191.17808219179</v>
      </c>
      <c r="X86" s="119">
        <v>294191.17808219179</v>
      </c>
      <c r="Y86" s="123"/>
      <c r="Z86" s="123"/>
      <c r="AA86" s="28"/>
    </row>
    <row r="87" spans="1:27" ht="15" customHeight="1">
      <c r="A87" s="1" t="s">
        <v>147</v>
      </c>
      <c r="B87" s="10" t="s">
        <v>135</v>
      </c>
      <c r="C87" s="236">
        <v>45303</v>
      </c>
      <c r="D87" s="159">
        <v>45570</v>
      </c>
      <c r="E87" s="180" t="str">
        <f>TEXT(C87, "mmmm")</f>
        <v>January</v>
      </c>
      <c r="F87" s="90">
        <v>45626</v>
      </c>
      <c r="G87" s="11">
        <f>D87-C87+1</f>
        <v>268</v>
      </c>
      <c r="H87" s="11">
        <f>F87-C87+1</f>
        <v>324</v>
      </c>
      <c r="I87" s="11">
        <v>2</v>
      </c>
      <c r="J87" s="152" t="s">
        <v>226</v>
      </c>
      <c r="K87" s="119">
        <v>277324.9315068493</v>
      </c>
      <c r="L87" s="13">
        <f>K87*5%</f>
        <v>13866.246575342466</v>
      </c>
      <c r="M87" s="13">
        <v>3000</v>
      </c>
      <c r="N87" s="119"/>
      <c r="O87" s="13"/>
      <c r="P87" s="13"/>
      <c r="Q87" s="13"/>
      <c r="R87" s="13"/>
      <c r="S87" s="13"/>
      <c r="T87" s="119"/>
      <c r="U87" s="13"/>
      <c r="V87" s="165" t="s">
        <v>232</v>
      </c>
      <c r="W87" s="119">
        <f>K87+L87+M87+T87+U87</f>
        <v>294191.17808219179</v>
      </c>
      <c r="X87" s="119">
        <v>294191.17808219179</v>
      </c>
      <c r="Y87" s="123"/>
      <c r="Z87" s="123"/>
      <c r="AA87" s="28"/>
    </row>
    <row r="88" spans="1:27">
      <c r="A88" s="1" t="s">
        <v>147</v>
      </c>
      <c r="B88" s="10" t="s">
        <v>135</v>
      </c>
      <c r="C88" s="236">
        <v>45303</v>
      </c>
      <c r="D88" s="159">
        <v>45570</v>
      </c>
      <c r="E88" s="180" t="str">
        <f>TEXT(C88, "mmmm")</f>
        <v>January</v>
      </c>
      <c r="F88" s="90">
        <v>45626</v>
      </c>
      <c r="G88" s="11">
        <f>D88-C88+1</f>
        <v>268</v>
      </c>
      <c r="H88" s="11">
        <f>F88-C88+1</f>
        <v>324</v>
      </c>
      <c r="I88" s="11">
        <v>2</v>
      </c>
      <c r="J88" s="152" t="s">
        <v>226</v>
      </c>
      <c r="K88" s="119">
        <v>277324.9315068493</v>
      </c>
      <c r="L88" s="13">
        <f>K88*5%</f>
        <v>13866.246575342466</v>
      </c>
      <c r="M88" s="13">
        <v>3000</v>
      </c>
      <c r="N88" s="119"/>
      <c r="O88" s="13"/>
      <c r="P88" s="13"/>
      <c r="Q88" s="13"/>
      <c r="R88" s="13"/>
      <c r="S88" s="13"/>
      <c r="T88" s="119"/>
      <c r="U88" s="13"/>
      <c r="V88" s="165" t="s">
        <v>232</v>
      </c>
      <c r="W88" s="119">
        <f>K88+L88+M88+T88+U88</f>
        <v>294191.17808219179</v>
      </c>
      <c r="X88" s="119">
        <v>294191.17808219179</v>
      </c>
      <c r="Y88" s="123"/>
      <c r="Z88" s="123"/>
      <c r="AA88" s="28"/>
    </row>
    <row r="89" spans="1:27">
      <c r="A89" s="1" t="s">
        <v>147</v>
      </c>
      <c r="B89" s="10" t="s">
        <v>135</v>
      </c>
      <c r="C89" s="236">
        <v>45303</v>
      </c>
      <c r="D89" s="159">
        <v>45570</v>
      </c>
      <c r="E89" s="180" t="str">
        <f>TEXT(C89, "mmmm")</f>
        <v>January</v>
      </c>
      <c r="F89" s="90">
        <v>45626</v>
      </c>
      <c r="G89" s="11">
        <f>D89-C89+1</f>
        <v>268</v>
      </c>
      <c r="H89" s="11">
        <f>F89-C89+1</f>
        <v>324</v>
      </c>
      <c r="I89" s="11">
        <v>2</v>
      </c>
      <c r="J89" s="152" t="s">
        <v>226</v>
      </c>
      <c r="K89" s="119">
        <v>277324.9315068493</v>
      </c>
      <c r="L89" s="13">
        <f>K89*5%</f>
        <v>13866.246575342466</v>
      </c>
      <c r="M89" s="13">
        <v>3000</v>
      </c>
      <c r="N89" s="119"/>
      <c r="O89" s="13"/>
      <c r="P89" s="13"/>
      <c r="Q89" s="13"/>
      <c r="R89" s="13"/>
      <c r="S89" s="13"/>
      <c r="T89" s="119"/>
      <c r="U89" s="13"/>
      <c r="V89" s="165" t="s">
        <v>232</v>
      </c>
      <c r="W89" s="119">
        <f>K89+L89+M89+T89+U89</f>
        <v>294191.17808219179</v>
      </c>
      <c r="X89" s="119">
        <v>294191.17808219179</v>
      </c>
      <c r="Y89" s="123"/>
      <c r="Z89" s="123"/>
      <c r="AA89" s="28"/>
    </row>
    <row r="90" spans="1:27">
      <c r="A90" s="1" t="s">
        <v>147</v>
      </c>
      <c r="B90" s="10" t="s">
        <v>135</v>
      </c>
      <c r="C90" s="236">
        <v>45303</v>
      </c>
      <c r="D90" s="159">
        <v>45570</v>
      </c>
      <c r="E90" s="180" t="str">
        <f>TEXT(C90, "mmmm")</f>
        <v>January</v>
      </c>
      <c r="F90" s="90">
        <v>45626</v>
      </c>
      <c r="G90" s="11">
        <f>D90-C90+1</f>
        <v>268</v>
      </c>
      <c r="H90" s="11">
        <f>F90-C90+1</f>
        <v>324</v>
      </c>
      <c r="I90" s="11">
        <v>2</v>
      </c>
      <c r="J90" s="152" t="s">
        <v>226</v>
      </c>
      <c r="K90" s="119">
        <v>277324.9315068493</v>
      </c>
      <c r="L90" s="13">
        <f>K90*5%</f>
        <v>13866.246575342466</v>
      </c>
      <c r="M90" s="13">
        <v>3000</v>
      </c>
      <c r="N90" s="119"/>
      <c r="O90" s="13"/>
      <c r="P90" s="13"/>
      <c r="Q90" s="13"/>
      <c r="R90" s="13"/>
      <c r="S90" s="13"/>
      <c r="T90" s="119"/>
      <c r="U90" s="13"/>
      <c r="V90" s="165" t="s">
        <v>232</v>
      </c>
      <c r="W90" s="119">
        <f>K90+L90+M90+T90+U90</f>
        <v>294191.17808219179</v>
      </c>
      <c r="X90" s="119">
        <v>294191.17808219179</v>
      </c>
      <c r="Y90" s="123"/>
      <c r="Z90" s="123"/>
      <c r="AA90" s="28"/>
    </row>
    <row r="91" spans="1:27">
      <c r="A91" s="1" t="s">
        <v>146</v>
      </c>
      <c r="B91" s="10" t="s">
        <v>135</v>
      </c>
      <c r="C91" s="236">
        <v>45304</v>
      </c>
      <c r="D91" s="159">
        <v>45669</v>
      </c>
      <c r="E91" s="180" t="str">
        <f>TEXT(C91, "mmmm")</f>
        <v>January</v>
      </c>
      <c r="F91" s="90">
        <v>45626</v>
      </c>
      <c r="G91" s="11">
        <f>D91-C91</f>
        <v>365</v>
      </c>
      <c r="H91" s="11">
        <f>F91-C91+1</f>
        <v>323</v>
      </c>
      <c r="I91" s="11">
        <v>1</v>
      </c>
      <c r="J91" s="17" t="s">
        <v>209</v>
      </c>
      <c r="K91" s="119">
        <v>2731792</v>
      </c>
      <c r="L91" s="13">
        <v>136590</v>
      </c>
      <c r="M91" s="13">
        <v>50000</v>
      </c>
      <c r="N91" s="119">
        <v>2918381</v>
      </c>
      <c r="O91" s="13">
        <v>2918381</v>
      </c>
      <c r="P91" s="13"/>
      <c r="Q91" s="13"/>
      <c r="R91" s="13"/>
      <c r="S91" s="13"/>
      <c r="T91" s="119"/>
      <c r="U91" s="13"/>
      <c r="V91" s="165" t="s">
        <v>232</v>
      </c>
      <c r="W91" s="119">
        <f>K91+L91+M91+T91+U91</f>
        <v>2918382</v>
      </c>
      <c r="X91" s="119">
        <v>2918382</v>
      </c>
      <c r="Y91" s="123">
        <f>W91-X91</f>
        <v>0</v>
      </c>
      <c r="Z91" s="123"/>
    </row>
    <row r="92" spans="1:27">
      <c r="A92" s="1" t="s">
        <v>147</v>
      </c>
      <c r="B92" s="10" t="s">
        <v>135</v>
      </c>
      <c r="C92" s="236">
        <v>45308</v>
      </c>
      <c r="D92" s="159">
        <v>45570</v>
      </c>
      <c r="E92" s="180" t="str">
        <f>TEXT(C92, "mmmm")</f>
        <v>January</v>
      </c>
      <c r="F92" s="90">
        <v>45626</v>
      </c>
      <c r="G92" s="11">
        <f>D92-C92+1</f>
        <v>263</v>
      </c>
      <c r="H92" s="11">
        <f>F92-C92+1</f>
        <v>319</v>
      </c>
      <c r="I92" s="11">
        <v>2</v>
      </c>
      <c r="J92" s="152" t="s">
        <v>226</v>
      </c>
      <c r="K92" s="119">
        <v>272150.9589041096</v>
      </c>
      <c r="L92" s="13">
        <f>K92*5%</f>
        <v>13607.547945205481</v>
      </c>
      <c r="M92" s="13">
        <v>3000</v>
      </c>
      <c r="N92" s="119"/>
      <c r="O92" s="13"/>
      <c r="P92" s="13"/>
      <c r="Q92" s="13"/>
      <c r="R92" s="13"/>
      <c r="S92" s="13"/>
      <c r="T92" s="119"/>
      <c r="U92" s="13"/>
      <c r="V92" s="165" t="s">
        <v>232</v>
      </c>
      <c r="W92" s="119">
        <f>K92+L92+M92+T92+U92</f>
        <v>288758.50684931508</v>
      </c>
      <c r="X92" s="119">
        <v>288758.50684931508</v>
      </c>
      <c r="Y92" s="123"/>
      <c r="Z92" s="123"/>
      <c r="AA92" s="28"/>
    </row>
    <row r="93" spans="1:27">
      <c r="A93" s="1" t="s">
        <v>147</v>
      </c>
      <c r="B93" s="10" t="s">
        <v>135</v>
      </c>
      <c r="C93" s="236">
        <v>45308</v>
      </c>
      <c r="D93" s="159">
        <v>45570</v>
      </c>
      <c r="E93" s="180" t="str">
        <f>TEXT(C93, "mmmm")</f>
        <v>January</v>
      </c>
      <c r="F93" s="90">
        <v>45626</v>
      </c>
      <c r="G93" s="11">
        <f>D93-C93+1</f>
        <v>263</v>
      </c>
      <c r="H93" s="11">
        <f>F93-C93+1</f>
        <v>319</v>
      </c>
      <c r="I93" s="11">
        <v>2</v>
      </c>
      <c r="J93" s="152" t="s">
        <v>226</v>
      </c>
      <c r="K93" s="119">
        <v>272150.9589041096</v>
      </c>
      <c r="L93" s="13">
        <f>K93*5%</f>
        <v>13607.547945205481</v>
      </c>
      <c r="M93" s="13">
        <v>3000</v>
      </c>
      <c r="N93" s="119"/>
      <c r="O93" s="13"/>
      <c r="P93" s="13"/>
      <c r="Q93" s="13"/>
      <c r="R93" s="13"/>
      <c r="S93" s="13"/>
      <c r="T93" s="119"/>
      <c r="U93" s="13"/>
      <c r="V93" s="165" t="s">
        <v>232</v>
      </c>
      <c r="W93" s="119">
        <f>K93+L93+M93+T93+U93</f>
        <v>288758.50684931508</v>
      </c>
      <c r="X93" s="119">
        <v>288758.50684931508</v>
      </c>
      <c r="Y93" s="123"/>
      <c r="Z93" s="123"/>
      <c r="AA93" s="28"/>
    </row>
    <row r="94" spans="1:27">
      <c r="A94" s="1" t="s">
        <v>147</v>
      </c>
      <c r="B94" s="10" t="s">
        <v>135</v>
      </c>
      <c r="C94" s="236">
        <v>45309</v>
      </c>
      <c r="D94" s="159">
        <v>45570</v>
      </c>
      <c r="E94" s="180" t="str">
        <f>TEXT(C94, "mmmm")</f>
        <v>January</v>
      </c>
      <c r="F94" s="90">
        <v>45626</v>
      </c>
      <c r="G94" s="11">
        <f>D94-C94+1</f>
        <v>262</v>
      </c>
      <c r="H94" s="11">
        <f>F94-C94+1</f>
        <v>318</v>
      </c>
      <c r="I94" s="11">
        <v>2</v>
      </c>
      <c r="J94" s="152" t="s">
        <v>226</v>
      </c>
      <c r="K94" s="119">
        <v>271116.16438356164</v>
      </c>
      <c r="L94" s="13">
        <f>K94*5%</f>
        <v>13555.808219178083</v>
      </c>
      <c r="M94" s="13">
        <v>3000</v>
      </c>
      <c r="N94" s="119"/>
      <c r="O94" s="13"/>
      <c r="P94" s="13"/>
      <c r="Q94" s="13"/>
      <c r="R94" s="13"/>
      <c r="S94" s="13"/>
      <c r="T94" s="119"/>
      <c r="U94" s="13"/>
      <c r="V94" s="165" t="s">
        <v>232</v>
      </c>
      <c r="W94" s="119">
        <f>K94+L94+M94+T94+U94</f>
        <v>287671.9726027397</v>
      </c>
      <c r="X94" s="119">
        <v>287671.9726027397</v>
      </c>
      <c r="Y94" s="123"/>
      <c r="Z94" s="123"/>
      <c r="AA94" s="28"/>
    </row>
    <row r="95" spans="1:27">
      <c r="A95" s="1" t="s">
        <v>147</v>
      </c>
      <c r="B95" s="10" t="s">
        <v>131</v>
      </c>
      <c r="C95" s="236">
        <v>45313</v>
      </c>
      <c r="D95" s="159">
        <v>45494</v>
      </c>
      <c r="E95" s="180" t="str">
        <f>TEXT(C95, "mmmm")</f>
        <v>January</v>
      </c>
      <c r="F95" s="90">
        <v>45626</v>
      </c>
      <c r="G95" s="11">
        <f>D95-C95+1</f>
        <v>182</v>
      </c>
      <c r="H95" s="11">
        <f>F95-C95+1</f>
        <v>314</v>
      </c>
      <c r="I95" s="11">
        <v>2</v>
      </c>
      <c r="J95" s="17" t="s">
        <v>19</v>
      </c>
      <c r="K95" s="119">
        <v>432380.14246575342</v>
      </c>
      <c r="L95" s="13">
        <f>K95*5%</f>
        <v>21619.007123287673</v>
      </c>
      <c r="M95" s="13">
        <v>10000</v>
      </c>
      <c r="N95" s="119">
        <f>K95+L95+M95</f>
        <v>463999.14958904107</v>
      </c>
      <c r="O95" s="24">
        <v>908042</v>
      </c>
      <c r="P95" s="24"/>
      <c r="Q95" s="24"/>
      <c r="R95" s="24"/>
      <c r="S95" s="24"/>
      <c r="T95" s="119"/>
      <c r="U95" s="13"/>
      <c r="V95" s="165" t="s">
        <v>232</v>
      </c>
      <c r="W95" s="119">
        <f>K95+L95+M95+T95+U95</f>
        <v>463999.14958904107</v>
      </c>
      <c r="X95" s="119">
        <v>420761.13534246571</v>
      </c>
      <c r="Y95" s="123"/>
      <c r="Z95" s="123">
        <f>K95*10%</f>
        <v>43238.014246575345</v>
      </c>
    </row>
    <row r="96" spans="1:27">
      <c r="A96" s="1" t="s">
        <v>147</v>
      </c>
      <c r="B96" s="10" t="s">
        <v>135</v>
      </c>
      <c r="C96" s="236">
        <v>45315</v>
      </c>
      <c r="D96" s="159">
        <v>45570</v>
      </c>
      <c r="E96" s="180" t="str">
        <f>TEXT(C96, "mmmm")</f>
        <v>January</v>
      </c>
      <c r="F96" s="90">
        <v>45626</v>
      </c>
      <c r="G96" s="11">
        <f>D96-C96+1</f>
        <v>256</v>
      </c>
      <c r="H96" s="11">
        <f>F96-C96+1</f>
        <v>312</v>
      </c>
      <c r="I96" s="11">
        <v>2</v>
      </c>
      <c r="J96" s="152" t="s">
        <v>226</v>
      </c>
      <c r="K96" s="119">
        <v>264907.39726027398</v>
      </c>
      <c r="L96" s="13">
        <f>K96*5%</f>
        <v>13245.369863013701</v>
      </c>
      <c r="M96" s="13">
        <v>3000</v>
      </c>
      <c r="N96" s="119"/>
      <c r="O96" s="13"/>
      <c r="P96" s="13"/>
      <c r="Q96" s="13"/>
      <c r="R96" s="13"/>
      <c r="S96" s="13"/>
      <c r="T96" s="119"/>
      <c r="U96" s="13"/>
      <c r="V96" s="165" t="s">
        <v>232</v>
      </c>
      <c r="W96" s="119">
        <f>K96+L96+M96+T96+U96</f>
        <v>281152.76712328766</v>
      </c>
      <c r="X96" s="119">
        <v>281152.76712328766</v>
      </c>
      <c r="Y96" s="123"/>
      <c r="Z96" s="123"/>
      <c r="AA96" s="28"/>
    </row>
    <row r="97" spans="1:27">
      <c r="A97" s="1" t="s">
        <v>147</v>
      </c>
      <c r="B97" s="10" t="s">
        <v>135</v>
      </c>
      <c r="C97" s="236">
        <v>45315</v>
      </c>
      <c r="D97" s="159">
        <v>45570</v>
      </c>
      <c r="E97" s="180" t="str">
        <f>TEXT(C97, "mmmm")</f>
        <v>January</v>
      </c>
      <c r="F97" s="90">
        <v>45626</v>
      </c>
      <c r="G97" s="11">
        <f>D97-C97+1</f>
        <v>256</v>
      </c>
      <c r="H97" s="11">
        <f>F97-C97+1</f>
        <v>312</v>
      </c>
      <c r="I97" s="11">
        <v>2</v>
      </c>
      <c r="J97" s="152" t="s">
        <v>226</v>
      </c>
      <c r="K97" s="119">
        <v>264907.39726027398</v>
      </c>
      <c r="L97" s="13">
        <f>K97*5%</f>
        <v>13245.369863013701</v>
      </c>
      <c r="M97" s="13">
        <v>3000</v>
      </c>
      <c r="N97" s="119"/>
      <c r="O97" s="13"/>
      <c r="P97" s="13"/>
      <c r="Q97" s="13"/>
      <c r="R97" s="13"/>
      <c r="S97" s="13"/>
      <c r="T97" s="119"/>
      <c r="U97" s="13"/>
      <c r="V97" s="165" t="s">
        <v>232</v>
      </c>
      <c r="W97" s="119">
        <f>K97+L97+M97+T97+U97</f>
        <v>281152.76712328766</v>
      </c>
      <c r="X97" s="119">
        <v>281152.76712328766</v>
      </c>
      <c r="Y97" s="123"/>
      <c r="Z97" s="123"/>
      <c r="AA97" s="28"/>
    </row>
    <row r="98" spans="1:27">
      <c r="A98" s="1" t="s">
        <v>147</v>
      </c>
      <c r="B98" s="10" t="s">
        <v>135</v>
      </c>
      <c r="C98" s="236">
        <v>45315</v>
      </c>
      <c r="D98" s="159">
        <v>45570</v>
      </c>
      <c r="E98" s="180" t="str">
        <f>TEXT(C98, "mmmm")</f>
        <v>January</v>
      </c>
      <c r="F98" s="90">
        <v>45626</v>
      </c>
      <c r="G98" s="11">
        <f>D98-C98+1</f>
        <v>256</v>
      </c>
      <c r="H98" s="11">
        <f>F98-C98+1</f>
        <v>312</v>
      </c>
      <c r="I98" s="11">
        <v>2</v>
      </c>
      <c r="J98" s="152" t="s">
        <v>226</v>
      </c>
      <c r="K98" s="119">
        <v>264907.39726027398</v>
      </c>
      <c r="L98" s="13">
        <f>K98*5%</f>
        <v>13245.369863013701</v>
      </c>
      <c r="M98" s="13">
        <v>6000</v>
      </c>
      <c r="N98" s="119"/>
      <c r="O98" s="13"/>
      <c r="P98" s="13"/>
      <c r="Q98" s="13"/>
      <c r="R98" s="13"/>
      <c r="S98" s="13"/>
      <c r="T98" s="119"/>
      <c r="U98" s="13"/>
      <c r="V98" s="165" t="s">
        <v>232</v>
      </c>
      <c r="W98" s="119">
        <f>K98+L98+M98+T98+U98</f>
        <v>284152.76712328766</v>
      </c>
      <c r="X98" s="119">
        <v>284152.76712328766</v>
      </c>
      <c r="Y98" s="123"/>
      <c r="Z98" s="123"/>
      <c r="AA98" s="28"/>
    </row>
    <row r="99" spans="1:27">
      <c r="A99" s="1" t="s">
        <v>147</v>
      </c>
      <c r="B99" s="10" t="s">
        <v>135</v>
      </c>
      <c r="C99" s="236">
        <v>45315</v>
      </c>
      <c r="D99" s="159">
        <v>45570</v>
      </c>
      <c r="E99" s="180" t="str">
        <f>TEXT(C99, "mmmm")</f>
        <v>January</v>
      </c>
      <c r="F99" s="90">
        <v>45626</v>
      </c>
      <c r="G99" s="11">
        <f>D99-C99+1</f>
        <v>256</v>
      </c>
      <c r="H99" s="11">
        <f>F99-C99+1</f>
        <v>312</v>
      </c>
      <c r="I99" s="11">
        <v>2</v>
      </c>
      <c r="J99" s="152" t="s">
        <v>226</v>
      </c>
      <c r="K99" s="119">
        <v>264907.39726027398</v>
      </c>
      <c r="L99" s="13">
        <f>K99*5%</f>
        <v>13245.369863013701</v>
      </c>
      <c r="M99" s="13">
        <v>3000</v>
      </c>
      <c r="N99" s="119"/>
      <c r="O99" s="13"/>
      <c r="P99" s="13"/>
      <c r="Q99" s="13"/>
      <c r="R99" s="13"/>
      <c r="S99" s="13"/>
      <c r="T99" s="119"/>
      <c r="U99" s="13"/>
      <c r="V99" s="165" t="s">
        <v>232</v>
      </c>
      <c r="W99" s="119">
        <f>K99+L99+M99+T99+U99</f>
        <v>281152.76712328766</v>
      </c>
      <c r="X99" s="119">
        <v>281152.76712328766</v>
      </c>
      <c r="Y99" s="123"/>
      <c r="Z99" s="123"/>
      <c r="AA99" s="28"/>
    </row>
    <row r="100" spans="1:27">
      <c r="A100" s="1" t="s">
        <v>147</v>
      </c>
      <c r="B100" s="10" t="s">
        <v>135</v>
      </c>
      <c r="C100" s="236">
        <v>45315</v>
      </c>
      <c r="D100" s="159">
        <v>45570</v>
      </c>
      <c r="E100" s="180" t="str">
        <f>TEXT(C100, "mmmm")</f>
        <v>January</v>
      </c>
      <c r="F100" s="90">
        <v>45626</v>
      </c>
      <c r="G100" s="11">
        <f>D100-C100+1</f>
        <v>256</v>
      </c>
      <c r="H100" s="11">
        <f>F100-C100+1</f>
        <v>312</v>
      </c>
      <c r="I100" s="11">
        <v>2</v>
      </c>
      <c r="J100" s="152" t="s">
        <v>226</v>
      </c>
      <c r="K100" s="119">
        <v>264907.39726027398</v>
      </c>
      <c r="L100" s="13">
        <f>K100*5%</f>
        <v>13245.369863013701</v>
      </c>
      <c r="M100" s="13">
        <v>3000</v>
      </c>
      <c r="N100" s="119"/>
      <c r="O100" s="13"/>
      <c r="P100" s="13"/>
      <c r="Q100" s="13"/>
      <c r="R100" s="13"/>
      <c r="S100" s="13"/>
      <c r="T100" s="119"/>
      <c r="U100" s="13"/>
      <c r="V100" s="165" t="s">
        <v>232</v>
      </c>
      <c r="W100" s="119">
        <f>K100+L100+M100+T100+U100</f>
        <v>281152.76712328766</v>
      </c>
      <c r="X100" s="119">
        <v>281152.76712328766</v>
      </c>
      <c r="Y100" s="123"/>
      <c r="Z100" s="123"/>
      <c r="AA100" s="28"/>
    </row>
    <row r="101" spans="1:27">
      <c r="A101" s="1" t="s">
        <v>146</v>
      </c>
      <c r="B101" s="10" t="s">
        <v>135</v>
      </c>
      <c r="C101" s="236">
        <v>45316</v>
      </c>
      <c r="D101" s="159">
        <v>45681</v>
      </c>
      <c r="E101" s="180" t="str">
        <f>TEXT(C101, "mmmm")</f>
        <v>January</v>
      </c>
      <c r="F101" s="90">
        <v>45626</v>
      </c>
      <c r="G101" s="11">
        <f>D101-C101</f>
        <v>365</v>
      </c>
      <c r="H101" s="11">
        <f>F101-C101+1</f>
        <v>311</v>
      </c>
      <c r="I101" s="11">
        <v>1</v>
      </c>
      <c r="J101" s="17" t="s">
        <v>51</v>
      </c>
      <c r="K101" s="119">
        <v>457803</v>
      </c>
      <c r="L101" s="13">
        <v>22890</v>
      </c>
      <c r="M101" s="13">
        <v>10000</v>
      </c>
      <c r="N101" s="119">
        <f>K101+L101+M101</f>
        <v>490693</v>
      </c>
      <c r="O101" s="13">
        <v>490694</v>
      </c>
      <c r="P101" s="13"/>
      <c r="Q101" s="13"/>
      <c r="R101" s="13"/>
      <c r="S101" s="13"/>
      <c r="T101" s="119"/>
      <c r="U101" s="13"/>
      <c r="V101" s="165" t="s">
        <v>232</v>
      </c>
      <c r="W101" s="119">
        <f>K101+L101+M101+T101+U101</f>
        <v>490693</v>
      </c>
      <c r="X101" s="119">
        <v>490693</v>
      </c>
      <c r="Y101" s="123">
        <f>W101-X101</f>
        <v>0</v>
      </c>
      <c r="Z101" s="123"/>
    </row>
    <row r="102" spans="1:27">
      <c r="A102" s="1" t="s">
        <v>147</v>
      </c>
      <c r="B102" s="10" t="s">
        <v>135</v>
      </c>
      <c r="C102" s="236">
        <v>45316</v>
      </c>
      <c r="D102" s="159">
        <v>45570</v>
      </c>
      <c r="E102" s="180" t="str">
        <f>TEXT(C102, "mmmm")</f>
        <v>January</v>
      </c>
      <c r="F102" s="90">
        <v>45626</v>
      </c>
      <c r="G102" s="11">
        <f>D102-C102+1</f>
        <v>255</v>
      </c>
      <c r="H102" s="11">
        <f>F102-C102+1</f>
        <v>311</v>
      </c>
      <c r="I102" s="11">
        <v>2</v>
      </c>
      <c r="J102" s="152" t="s">
        <v>226</v>
      </c>
      <c r="K102" s="119">
        <v>263872.60273972602</v>
      </c>
      <c r="L102" s="13">
        <f>K102*5%</f>
        <v>13193.630136986301</v>
      </c>
      <c r="M102" s="13">
        <v>3000</v>
      </c>
      <c r="N102" s="119"/>
      <c r="O102" s="13"/>
      <c r="P102" s="13"/>
      <c r="Q102" s="13"/>
      <c r="R102" s="13"/>
      <c r="S102" s="13"/>
      <c r="T102" s="119"/>
      <c r="U102" s="13"/>
      <c r="V102" s="165" t="s">
        <v>232</v>
      </c>
      <c r="W102" s="119">
        <f>K102+L102+M102+T102+U102</f>
        <v>280066.23287671234</v>
      </c>
      <c r="X102" s="119">
        <v>280066.23287671234</v>
      </c>
      <c r="Y102" s="123"/>
      <c r="Z102" s="123"/>
      <c r="AA102" s="28"/>
    </row>
    <row r="103" spans="1:27">
      <c r="A103" s="1" t="s">
        <v>147</v>
      </c>
      <c r="B103" s="10" t="s">
        <v>135</v>
      </c>
      <c r="C103" s="236">
        <v>45316</v>
      </c>
      <c r="D103" s="159">
        <v>45570</v>
      </c>
      <c r="E103" s="180" t="str">
        <f>TEXT(C103, "mmmm")</f>
        <v>January</v>
      </c>
      <c r="F103" s="90">
        <v>45626</v>
      </c>
      <c r="G103" s="11">
        <f>D103-C103+1</f>
        <v>255</v>
      </c>
      <c r="H103" s="11">
        <f>F103-C103+1</f>
        <v>311</v>
      </c>
      <c r="I103" s="11">
        <v>2</v>
      </c>
      <c r="J103" s="163" t="s">
        <v>226</v>
      </c>
      <c r="K103" s="119">
        <v>263872.60273972602</v>
      </c>
      <c r="L103" s="13">
        <f>K103*5%</f>
        <v>13193.630136986301</v>
      </c>
      <c r="M103" s="13">
        <v>3000</v>
      </c>
      <c r="N103" s="119"/>
      <c r="O103" s="13"/>
      <c r="P103" s="13"/>
      <c r="Q103" s="13"/>
      <c r="R103" s="13"/>
      <c r="S103" s="13"/>
      <c r="T103" s="119"/>
      <c r="U103" s="13"/>
      <c r="V103" s="165" t="s">
        <v>232</v>
      </c>
      <c r="W103" s="119">
        <f>K103+L103+M103+T103+U103</f>
        <v>280066.23287671234</v>
      </c>
      <c r="X103" s="119">
        <v>280066.23287671234</v>
      </c>
      <c r="Y103" s="123"/>
      <c r="Z103" s="123"/>
      <c r="AA103" s="28"/>
    </row>
    <row r="104" spans="1:27">
      <c r="A104" s="1" t="s">
        <v>147</v>
      </c>
      <c r="B104" s="10" t="s">
        <v>131</v>
      </c>
      <c r="C104" s="236">
        <v>45321</v>
      </c>
      <c r="D104" s="159">
        <v>45494</v>
      </c>
      <c r="E104" s="180" t="str">
        <f>TEXT(C104, "mmmm")</f>
        <v>January</v>
      </c>
      <c r="F104" s="90">
        <v>45626</v>
      </c>
      <c r="G104" s="11">
        <f>D104-C104+1</f>
        <v>174</v>
      </c>
      <c r="H104" s="11">
        <f>F104-C104+1</f>
        <v>306</v>
      </c>
      <c r="I104" s="11">
        <v>2</v>
      </c>
      <c r="J104" s="17" t="s">
        <v>19</v>
      </c>
      <c r="K104" s="119">
        <v>413374.42191780824</v>
      </c>
      <c r="L104" s="13">
        <f>K104*5%</f>
        <v>20668.721095890414</v>
      </c>
      <c r="M104" s="13">
        <v>10000</v>
      </c>
      <c r="N104" s="119">
        <f>K104+L104+M104</f>
        <v>444043.14301369863</v>
      </c>
      <c r="O104" s="24"/>
      <c r="P104" s="24"/>
      <c r="Q104" s="24"/>
      <c r="R104" s="24"/>
      <c r="S104" s="24"/>
      <c r="T104" s="119"/>
      <c r="U104" s="13"/>
      <c r="V104" s="165" t="s">
        <v>232</v>
      </c>
      <c r="W104" s="119">
        <f>K104+L104+M104+T104+U104</f>
        <v>444043.14301369863</v>
      </c>
      <c r="X104" s="119">
        <v>402705.7008219178</v>
      </c>
      <c r="Y104" s="123"/>
      <c r="Z104" s="123">
        <f>K104*10%</f>
        <v>41337.442191780829</v>
      </c>
    </row>
    <row r="105" spans="1:27">
      <c r="A105" s="1" t="s">
        <v>147</v>
      </c>
      <c r="B105" s="10" t="s">
        <v>135</v>
      </c>
      <c r="C105" s="236">
        <v>45322</v>
      </c>
      <c r="D105" s="159">
        <v>45570</v>
      </c>
      <c r="E105" s="180" t="str">
        <f>TEXT(C105, "mmmm")</f>
        <v>January</v>
      </c>
      <c r="F105" s="90">
        <v>45626</v>
      </c>
      <c r="G105" s="11">
        <f>D105-C105+1</f>
        <v>249</v>
      </c>
      <c r="H105" s="11">
        <f>F105-C105+1</f>
        <v>305</v>
      </c>
      <c r="I105" s="11">
        <v>2</v>
      </c>
      <c r="J105" s="152" t="s">
        <v>226</v>
      </c>
      <c r="K105" s="119">
        <v>257663.83561643836</v>
      </c>
      <c r="L105" s="13">
        <f>K105*5%</f>
        <v>12883.191780821919</v>
      </c>
      <c r="M105" s="13">
        <v>3000</v>
      </c>
      <c r="N105" s="119"/>
      <c r="O105" s="13"/>
      <c r="P105" s="13"/>
      <c r="Q105" s="13"/>
      <c r="R105" s="13"/>
      <c r="S105" s="13"/>
      <c r="T105" s="119"/>
      <c r="U105" s="13"/>
      <c r="V105" s="165" t="s">
        <v>232</v>
      </c>
      <c r="W105" s="119">
        <f>K105+L105+M105+T105+U105</f>
        <v>273547.0273972603</v>
      </c>
      <c r="X105" s="119">
        <v>273547.0273972603</v>
      </c>
      <c r="Y105" s="123"/>
      <c r="Z105" s="123"/>
      <c r="AA105" s="28"/>
    </row>
    <row r="106" spans="1:27">
      <c r="A106" s="1" t="s">
        <v>147</v>
      </c>
      <c r="B106" s="10" t="s">
        <v>135</v>
      </c>
      <c r="C106" s="236">
        <v>45322</v>
      </c>
      <c r="D106" s="159">
        <v>45570</v>
      </c>
      <c r="E106" s="180" t="str">
        <f>TEXT(C106, "mmmm")</f>
        <v>January</v>
      </c>
      <c r="F106" s="90">
        <v>45626</v>
      </c>
      <c r="G106" s="11">
        <f>D106-C106+1</f>
        <v>249</v>
      </c>
      <c r="H106" s="11">
        <f>F106-C106+1</f>
        <v>305</v>
      </c>
      <c r="I106" s="11">
        <v>2</v>
      </c>
      <c r="J106" s="152" t="s">
        <v>226</v>
      </c>
      <c r="K106" s="119">
        <v>257663.83561643836</v>
      </c>
      <c r="L106" s="13">
        <f>K106*5%</f>
        <v>12883.191780821919</v>
      </c>
      <c r="M106" s="13">
        <v>3000</v>
      </c>
      <c r="N106" s="119"/>
      <c r="O106" s="13"/>
      <c r="P106" s="13"/>
      <c r="Q106" s="13"/>
      <c r="R106" s="13"/>
      <c r="S106" s="13"/>
      <c r="T106" s="119"/>
      <c r="U106" s="13"/>
      <c r="V106" s="165" t="s">
        <v>232</v>
      </c>
      <c r="W106" s="119">
        <f>K106+L106+M106+T106+U106</f>
        <v>273547.0273972603</v>
      </c>
      <c r="X106" s="119">
        <v>273547.0273972603</v>
      </c>
      <c r="Y106" s="123"/>
      <c r="Z106" s="123"/>
      <c r="AA106" s="28"/>
    </row>
    <row r="107" spans="1:27">
      <c r="A107" s="1" t="s">
        <v>147</v>
      </c>
      <c r="B107" s="10" t="s">
        <v>135</v>
      </c>
      <c r="C107" s="236">
        <v>45324</v>
      </c>
      <c r="D107" s="159">
        <v>45652</v>
      </c>
      <c r="E107" s="180" t="str">
        <f>TEXT(C107, "mmmm")</f>
        <v>February</v>
      </c>
      <c r="F107" s="90">
        <v>45626</v>
      </c>
      <c r="G107" s="11">
        <f>D107-C107+1</f>
        <v>329</v>
      </c>
      <c r="H107" s="11">
        <f>F107-C107+1</f>
        <v>303</v>
      </c>
      <c r="I107" s="11">
        <v>2</v>
      </c>
      <c r="J107" s="17" t="s">
        <v>44</v>
      </c>
      <c r="K107" s="119">
        <v>1286731.6191780821</v>
      </c>
      <c r="L107" s="13">
        <f>K107*5%</f>
        <v>64336.580958904109</v>
      </c>
      <c r="M107" s="13">
        <v>60000</v>
      </c>
      <c r="N107" s="119">
        <f>W107</f>
        <v>1411068.2001369861</v>
      </c>
      <c r="O107" s="37"/>
      <c r="P107" s="13">
        <v>2822136</v>
      </c>
      <c r="Q107" s="13"/>
      <c r="R107" s="13"/>
      <c r="S107" s="13"/>
      <c r="T107" s="119"/>
      <c r="U107" s="13"/>
      <c r="V107" s="165" t="s">
        <v>232</v>
      </c>
      <c r="W107" s="119">
        <f>K107+L107+M107+T107+U107</f>
        <v>1411068.2001369861</v>
      </c>
      <c r="X107" s="119">
        <v>1411068.2001369861</v>
      </c>
      <c r="Y107" s="123">
        <f>W107-X107</f>
        <v>0</v>
      </c>
      <c r="Z107" s="123"/>
    </row>
    <row r="108" spans="1:27">
      <c r="A108" s="1" t="s">
        <v>147</v>
      </c>
      <c r="B108" s="10" t="s">
        <v>135</v>
      </c>
      <c r="C108" s="236">
        <v>45324</v>
      </c>
      <c r="D108" s="159">
        <v>45652</v>
      </c>
      <c r="E108" s="180" t="str">
        <f>TEXT(C108, "mmmm")</f>
        <v>February</v>
      </c>
      <c r="F108" s="90">
        <v>45626</v>
      </c>
      <c r="G108" s="11">
        <f>D108-C108+1</f>
        <v>329</v>
      </c>
      <c r="H108" s="11">
        <f>F108-C108+1</f>
        <v>303</v>
      </c>
      <c r="I108" s="11">
        <v>2</v>
      </c>
      <c r="J108" s="17" t="s">
        <v>44</v>
      </c>
      <c r="K108" s="119">
        <v>1286731.6191780821</v>
      </c>
      <c r="L108" s="13">
        <f>K108*5%</f>
        <v>64336.580958904109</v>
      </c>
      <c r="M108" s="13">
        <v>60000</v>
      </c>
      <c r="N108" s="119">
        <f>W108</f>
        <v>1411068.2001369861</v>
      </c>
      <c r="O108" s="37"/>
      <c r="P108" s="13"/>
      <c r="Q108" s="13"/>
      <c r="R108" s="13"/>
      <c r="S108" s="13"/>
      <c r="T108" s="119"/>
      <c r="U108" s="13"/>
      <c r="V108" s="165" t="s">
        <v>232</v>
      </c>
      <c r="W108" s="119">
        <f>K108+L108+M108+T108+U108</f>
        <v>1411068.2001369861</v>
      </c>
      <c r="X108" s="119">
        <v>1411068.2001369861</v>
      </c>
      <c r="Y108" s="123">
        <f>W108-X108</f>
        <v>0</v>
      </c>
      <c r="Z108" s="123"/>
    </row>
    <row r="109" spans="1:27">
      <c r="A109" s="1" t="s">
        <v>147</v>
      </c>
      <c r="B109" s="10" t="s">
        <v>135</v>
      </c>
      <c r="C109" s="236">
        <v>45324</v>
      </c>
      <c r="D109" s="159">
        <v>45570</v>
      </c>
      <c r="E109" s="180" t="str">
        <f>TEXT(C109, "mmmm")</f>
        <v>February</v>
      </c>
      <c r="F109" s="90">
        <v>45626</v>
      </c>
      <c r="G109" s="11">
        <f>D109-C109+1</f>
        <v>247</v>
      </c>
      <c r="H109" s="11">
        <f>F109-C109+1</f>
        <v>303</v>
      </c>
      <c r="I109" s="11">
        <v>2</v>
      </c>
      <c r="J109" s="152" t="s">
        <v>226</v>
      </c>
      <c r="K109" s="119">
        <v>255594.24657534246</v>
      </c>
      <c r="L109" s="13">
        <f>K109*5%</f>
        <v>12779.712328767124</v>
      </c>
      <c r="M109" s="13">
        <v>3000</v>
      </c>
      <c r="N109" s="119"/>
      <c r="O109" s="13"/>
      <c r="P109" s="13"/>
      <c r="Q109" s="13"/>
      <c r="R109" s="13"/>
      <c r="S109" s="13"/>
      <c r="T109" s="119"/>
      <c r="U109" s="13"/>
      <c r="V109" s="165" t="s">
        <v>232</v>
      </c>
      <c r="W109" s="119">
        <f>K109+L109+M109+T109+U109</f>
        <v>271373.9589041096</v>
      </c>
      <c r="X109" s="119">
        <v>271373.9589041096</v>
      </c>
      <c r="Y109" s="123"/>
      <c r="Z109" s="123"/>
      <c r="AA109" s="28"/>
    </row>
    <row r="110" spans="1:27">
      <c r="A110" s="1" t="s">
        <v>147</v>
      </c>
      <c r="B110" s="10" t="s">
        <v>135</v>
      </c>
      <c r="C110" s="236">
        <v>45324</v>
      </c>
      <c r="D110" s="159">
        <v>45570</v>
      </c>
      <c r="E110" s="180" t="str">
        <f>TEXT(C110, "mmmm")</f>
        <v>February</v>
      </c>
      <c r="F110" s="90">
        <v>45626</v>
      </c>
      <c r="G110" s="11">
        <f>D110-C110+1</f>
        <v>247</v>
      </c>
      <c r="H110" s="11">
        <f>F110-C110+1</f>
        <v>303</v>
      </c>
      <c r="I110" s="11">
        <v>2</v>
      </c>
      <c r="J110" s="152" t="s">
        <v>226</v>
      </c>
      <c r="K110" s="119">
        <v>255594.24657534246</v>
      </c>
      <c r="L110" s="13">
        <f>K110*5%</f>
        <v>12779.712328767124</v>
      </c>
      <c r="M110" s="13">
        <v>3000</v>
      </c>
      <c r="N110" s="119"/>
      <c r="O110" s="13"/>
      <c r="P110" s="13"/>
      <c r="Q110" s="13"/>
      <c r="R110" s="13"/>
      <c r="S110" s="13"/>
      <c r="T110" s="119"/>
      <c r="U110" s="13"/>
      <c r="V110" s="165" t="s">
        <v>232</v>
      </c>
      <c r="W110" s="119">
        <f>K110+L110+M110+T110+U110</f>
        <v>271373.9589041096</v>
      </c>
      <c r="X110" s="119">
        <v>271373.9589041096</v>
      </c>
      <c r="Y110" s="123"/>
      <c r="Z110" s="123"/>
      <c r="AA110" s="28"/>
    </row>
    <row r="111" spans="1:27">
      <c r="A111" s="1" t="s">
        <v>147</v>
      </c>
      <c r="B111" s="10" t="s">
        <v>135</v>
      </c>
      <c r="C111" s="236">
        <v>45324</v>
      </c>
      <c r="D111" s="159">
        <v>45570</v>
      </c>
      <c r="E111" s="180" t="str">
        <f>TEXT(C111, "mmmm")</f>
        <v>February</v>
      </c>
      <c r="F111" s="90">
        <v>45626</v>
      </c>
      <c r="G111" s="11">
        <f>D111-C111+1</f>
        <v>247</v>
      </c>
      <c r="H111" s="11">
        <f>F111-C111+1</f>
        <v>303</v>
      </c>
      <c r="I111" s="11">
        <v>2</v>
      </c>
      <c r="J111" s="152" t="s">
        <v>226</v>
      </c>
      <c r="K111" s="119">
        <v>255594.24657534246</v>
      </c>
      <c r="L111" s="13">
        <f>K111*5%</f>
        <v>12779.712328767124</v>
      </c>
      <c r="M111" s="13">
        <v>6000</v>
      </c>
      <c r="N111" s="119"/>
      <c r="O111" s="13"/>
      <c r="P111" s="13"/>
      <c r="Q111" s="13"/>
      <c r="R111" s="13"/>
      <c r="S111" s="13"/>
      <c r="T111" s="119"/>
      <c r="U111" s="13"/>
      <c r="V111" s="165" t="s">
        <v>232</v>
      </c>
      <c r="W111" s="119">
        <f>K111+L111+M111+T111+U111</f>
        <v>274373.9589041096</v>
      </c>
      <c r="X111" s="119">
        <v>274373.9589041096</v>
      </c>
      <c r="Y111" s="123"/>
      <c r="Z111" s="123"/>
      <c r="AA111" s="28"/>
    </row>
    <row r="112" spans="1:27">
      <c r="A112" s="1" t="s">
        <v>147</v>
      </c>
      <c r="B112" s="10" t="s">
        <v>135</v>
      </c>
      <c r="C112" s="236">
        <v>45324</v>
      </c>
      <c r="D112" s="159">
        <v>45570</v>
      </c>
      <c r="E112" s="180" t="str">
        <f>TEXT(C112, "mmmm")</f>
        <v>February</v>
      </c>
      <c r="F112" s="90">
        <v>45626</v>
      </c>
      <c r="G112" s="11">
        <f>D112-C112+1</f>
        <v>247</v>
      </c>
      <c r="H112" s="11">
        <f>F112-C112+1</f>
        <v>303</v>
      </c>
      <c r="I112" s="11">
        <v>2</v>
      </c>
      <c r="J112" s="152" t="s">
        <v>226</v>
      </c>
      <c r="K112" s="119">
        <v>255594.24657534246</v>
      </c>
      <c r="L112" s="13">
        <f>K112*5%</f>
        <v>12779.712328767124</v>
      </c>
      <c r="M112" s="13">
        <v>3000</v>
      </c>
      <c r="N112" s="119"/>
      <c r="O112" s="13"/>
      <c r="P112" s="13"/>
      <c r="Q112" s="13"/>
      <c r="R112" s="13"/>
      <c r="S112" s="13"/>
      <c r="T112" s="119"/>
      <c r="U112" s="13"/>
      <c r="V112" s="165" t="s">
        <v>232</v>
      </c>
      <c r="W112" s="119">
        <f>K112+L112+M112+T112+U112</f>
        <v>271373.9589041096</v>
      </c>
      <c r="X112" s="119">
        <v>271373.9589041096</v>
      </c>
      <c r="Y112" s="123"/>
      <c r="Z112" s="123"/>
      <c r="AA112" s="28"/>
    </row>
    <row r="113" spans="1:29">
      <c r="A113" s="1" t="s">
        <v>147</v>
      </c>
      <c r="B113" s="10" t="s">
        <v>135</v>
      </c>
      <c r="C113" s="236">
        <v>45324</v>
      </c>
      <c r="D113" s="159">
        <v>45570</v>
      </c>
      <c r="E113" s="180" t="str">
        <f>TEXT(C113, "mmmm")</f>
        <v>February</v>
      </c>
      <c r="F113" s="90">
        <v>45626</v>
      </c>
      <c r="G113" s="11">
        <f>D113-C113+1</f>
        <v>247</v>
      </c>
      <c r="H113" s="11">
        <f>F113-C113+1</f>
        <v>303</v>
      </c>
      <c r="I113" s="11">
        <v>2</v>
      </c>
      <c r="J113" s="152" t="s">
        <v>226</v>
      </c>
      <c r="K113" s="119">
        <v>255594.24657534246</v>
      </c>
      <c r="L113" s="13">
        <f>K113*5%</f>
        <v>12779.712328767124</v>
      </c>
      <c r="M113" s="13">
        <v>3000</v>
      </c>
      <c r="N113" s="119"/>
      <c r="O113" s="13"/>
      <c r="P113" s="13"/>
      <c r="Q113" s="13"/>
      <c r="R113" s="13"/>
      <c r="S113" s="13"/>
      <c r="T113" s="119"/>
      <c r="U113" s="13"/>
      <c r="V113" s="165" t="s">
        <v>232</v>
      </c>
      <c r="W113" s="119">
        <f>K113+L113+M113+T113+U113</f>
        <v>271373.9589041096</v>
      </c>
      <c r="X113" s="119">
        <v>271373.9589041096</v>
      </c>
      <c r="Y113" s="123"/>
      <c r="Z113" s="123"/>
      <c r="AA113" s="28"/>
    </row>
    <row r="114" spans="1:29">
      <c r="A114" s="1" t="s">
        <v>147</v>
      </c>
      <c r="B114" s="10" t="s">
        <v>135</v>
      </c>
      <c r="C114" s="236">
        <v>45324</v>
      </c>
      <c r="D114" s="159">
        <v>45570</v>
      </c>
      <c r="E114" s="180" t="str">
        <f>TEXT(C114, "mmmm")</f>
        <v>February</v>
      </c>
      <c r="F114" s="90">
        <v>45626</v>
      </c>
      <c r="G114" s="11">
        <f>D114-C114+1</f>
        <v>247</v>
      </c>
      <c r="H114" s="11">
        <f>F114-C114+1</f>
        <v>303</v>
      </c>
      <c r="I114" s="11">
        <v>2</v>
      </c>
      <c r="J114" s="152" t="s">
        <v>226</v>
      </c>
      <c r="K114" s="119">
        <v>255594.24657534246</v>
      </c>
      <c r="L114" s="13">
        <f>K114*5%</f>
        <v>12779.712328767124</v>
      </c>
      <c r="M114" s="13">
        <v>3000</v>
      </c>
      <c r="N114" s="119"/>
      <c r="O114" s="13"/>
      <c r="P114" s="13"/>
      <c r="Q114" s="13"/>
      <c r="R114" s="13"/>
      <c r="S114" s="13"/>
      <c r="T114" s="119"/>
      <c r="U114" s="13"/>
      <c r="V114" s="165" t="s">
        <v>232</v>
      </c>
      <c r="W114" s="119">
        <f>K114+L114+M114+T114+U114</f>
        <v>271373.9589041096</v>
      </c>
      <c r="X114" s="119">
        <v>271373.9589041096</v>
      </c>
      <c r="Y114" s="123"/>
      <c r="Z114" s="123"/>
      <c r="AA114" s="28"/>
    </row>
    <row r="115" spans="1:29">
      <c r="A115" s="1" t="s">
        <v>147</v>
      </c>
      <c r="B115" s="10" t="s">
        <v>135</v>
      </c>
      <c r="C115" s="236">
        <v>45324</v>
      </c>
      <c r="D115" s="159">
        <v>45570</v>
      </c>
      <c r="E115" s="180" t="str">
        <f>TEXT(C115, "mmmm")</f>
        <v>February</v>
      </c>
      <c r="F115" s="90">
        <v>45626</v>
      </c>
      <c r="G115" s="11">
        <f>D115-C115+1</f>
        <v>247</v>
      </c>
      <c r="H115" s="11">
        <f>F115-C115+1</f>
        <v>303</v>
      </c>
      <c r="I115" s="11">
        <v>2</v>
      </c>
      <c r="J115" s="152" t="s">
        <v>226</v>
      </c>
      <c r="K115" s="119">
        <v>255594.24657534246</v>
      </c>
      <c r="L115" s="13">
        <f>K115*5%</f>
        <v>12779.712328767124</v>
      </c>
      <c r="M115" s="13">
        <v>3000</v>
      </c>
      <c r="N115" s="119"/>
      <c r="O115" s="13"/>
      <c r="P115" s="13"/>
      <c r="Q115" s="13"/>
      <c r="R115" s="13"/>
      <c r="S115" s="13"/>
      <c r="T115" s="119"/>
      <c r="U115" s="13"/>
      <c r="V115" s="165" t="s">
        <v>232</v>
      </c>
      <c r="W115" s="119">
        <f>K115+L115+M115+T115+U115</f>
        <v>271373.9589041096</v>
      </c>
      <c r="X115" s="119">
        <v>271373.9589041096</v>
      </c>
      <c r="Y115" s="123"/>
      <c r="Z115" s="123"/>
      <c r="AA115" s="28"/>
    </row>
    <row r="116" spans="1:29">
      <c r="A116" s="1" t="s">
        <v>146</v>
      </c>
      <c r="B116" s="10" t="s">
        <v>135</v>
      </c>
      <c r="C116" s="236">
        <v>45327</v>
      </c>
      <c r="D116" s="159">
        <v>45477</v>
      </c>
      <c r="E116" s="180" t="str">
        <f>TEXT(C116, "mmmm")</f>
        <v>February</v>
      </c>
      <c r="F116" s="90">
        <v>45626</v>
      </c>
      <c r="G116" s="11">
        <f>D116-C116</f>
        <v>150</v>
      </c>
      <c r="H116" s="11">
        <f>F116-C116+1</f>
        <v>300</v>
      </c>
      <c r="I116" s="11">
        <v>2</v>
      </c>
      <c r="J116" s="17" t="s">
        <v>212</v>
      </c>
      <c r="K116" s="119"/>
      <c r="L116" s="13"/>
      <c r="M116" s="13"/>
      <c r="N116" s="119"/>
      <c r="O116" s="13">
        <v>1125000</v>
      </c>
      <c r="P116" s="13"/>
      <c r="Q116" s="13"/>
      <c r="R116" s="13"/>
      <c r="S116" s="13"/>
      <c r="T116" s="119"/>
      <c r="U116" s="13">
        <v>1125000</v>
      </c>
      <c r="V116" s="165" t="s">
        <v>229</v>
      </c>
      <c r="W116" s="119"/>
      <c r="X116" s="119">
        <v>0</v>
      </c>
      <c r="Y116" s="123"/>
      <c r="Z116" s="123"/>
    </row>
    <row r="117" spans="1:29">
      <c r="A117" s="1" t="s">
        <v>146</v>
      </c>
      <c r="B117" s="10" t="s">
        <v>135</v>
      </c>
      <c r="C117" s="236">
        <v>45327</v>
      </c>
      <c r="D117" s="158">
        <v>45692</v>
      </c>
      <c r="E117" s="180" t="str">
        <f>TEXT(C117, "mmmm")</f>
        <v>February</v>
      </c>
      <c r="F117" s="90">
        <v>45626</v>
      </c>
      <c r="G117" s="11">
        <f>D117-C117</f>
        <v>365</v>
      </c>
      <c r="H117" s="11">
        <f>F117-C117+1</f>
        <v>300</v>
      </c>
      <c r="I117" s="11">
        <v>2</v>
      </c>
      <c r="J117" s="30" t="s">
        <v>64</v>
      </c>
      <c r="K117" s="119">
        <v>582697</v>
      </c>
      <c r="L117" s="13">
        <v>29135</v>
      </c>
      <c r="M117" s="13">
        <v>10000</v>
      </c>
      <c r="N117" s="119">
        <v>621832</v>
      </c>
      <c r="O117" s="24">
        <v>621832</v>
      </c>
      <c r="P117" s="24"/>
      <c r="Q117" s="24"/>
      <c r="R117" s="24"/>
      <c r="S117" s="24"/>
      <c r="T117" s="119"/>
      <c r="U117" s="13"/>
      <c r="V117" s="165" t="s">
        <v>232</v>
      </c>
      <c r="W117" s="119">
        <f>K117+L117+M117+T117+U117</f>
        <v>621832</v>
      </c>
      <c r="X117" s="119">
        <v>621832</v>
      </c>
      <c r="Y117" s="123">
        <f>N117-O117</f>
        <v>0</v>
      </c>
      <c r="Z117" s="123"/>
    </row>
    <row r="118" spans="1:29">
      <c r="A118" s="1" t="s">
        <v>146</v>
      </c>
      <c r="B118" s="10" t="s">
        <v>131</v>
      </c>
      <c r="C118" s="236">
        <v>45328</v>
      </c>
      <c r="D118" s="159">
        <v>45693</v>
      </c>
      <c r="E118" s="180" t="str">
        <f>TEXT(C118, "mmmm")</f>
        <v>February</v>
      </c>
      <c r="F118" s="90">
        <v>45626</v>
      </c>
      <c r="G118" s="11">
        <f>D118-C118</f>
        <v>365</v>
      </c>
      <c r="H118" s="11">
        <f>F118-C118+1</f>
        <v>299</v>
      </c>
      <c r="I118" s="11">
        <v>2</v>
      </c>
      <c r="J118" s="215" t="s">
        <v>183</v>
      </c>
      <c r="K118" s="119">
        <v>11388150</v>
      </c>
      <c r="L118" s="13">
        <v>569408</v>
      </c>
      <c r="M118" s="13">
        <v>200000</v>
      </c>
      <c r="N118" s="119">
        <v>12157558</v>
      </c>
      <c r="O118" s="13">
        <v>12157558</v>
      </c>
      <c r="P118" s="13"/>
      <c r="Q118" s="13"/>
      <c r="R118" s="13"/>
      <c r="S118" s="13"/>
      <c r="T118" s="119"/>
      <c r="U118" s="13"/>
      <c r="V118" s="165" t="s">
        <v>232</v>
      </c>
      <c r="W118" s="119">
        <f>K118+L118+M118+T118+U118</f>
        <v>12157558</v>
      </c>
      <c r="X118" s="119">
        <v>11018743</v>
      </c>
      <c r="Y118" s="123">
        <f>N118-O118</f>
        <v>0</v>
      </c>
      <c r="Z118" s="123">
        <f>K118*10%</f>
        <v>1138815</v>
      </c>
    </row>
    <row r="119" spans="1:29">
      <c r="A119" s="1" t="s">
        <v>147</v>
      </c>
      <c r="B119" s="1"/>
      <c r="C119" s="235">
        <v>45329</v>
      </c>
      <c r="D119" s="157">
        <v>45588</v>
      </c>
      <c r="E119" s="180" t="str">
        <f>TEXT(C119, "mmmm")</f>
        <v>February</v>
      </c>
      <c r="F119" s="90">
        <v>45626</v>
      </c>
      <c r="G119" s="32">
        <f>D119-C119+1</f>
        <v>260</v>
      </c>
      <c r="H119" s="32">
        <f>F119-C119+1</f>
        <v>298</v>
      </c>
      <c r="I119" s="32">
        <v>7</v>
      </c>
      <c r="J119" s="143" t="s">
        <v>97</v>
      </c>
      <c r="K119" s="119">
        <v>129469.33150684931</v>
      </c>
      <c r="L119" s="13">
        <f>K119*5%</f>
        <v>6473.4665753424661</v>
      </c>
      <c r="M119" s="13">
        <v>10000</v>
      </c>
      <c r="N119" s="119"/>
      <c r="O119" s="13"/>
      <c r="P119" s="13"/>
      <c r="Q119" s="13"/>
      <c r="R119" s="13"/>
      <c r="S119" s="13"/>
      <c r="T119" s="119"/>
      <c r="U119" s="13"/>
      <c r="V119" s="165" t="s">
        <v>232</v>
      </c>
      <c r="W119" s="119">
        <f>K119+L119+M119+T119+U119</f>
        <v>145942.79808219179</v>
      </c>
      <c r="X119" s="119">
        <v>145942.79808219179</v>
      </c>
      <c r="Y119" s="119"/>
      <c r="Z119" s="119"/>
    </row>
    <row r="120" spans="1:29">
      <c r="A120" s="1" t="s">
        <v>147</v>
      </c>
      <c r="B120" s="10" t="s">
        <v>135</v>
      </c>
      <c r="C120" s="236">
        <v>45329</v>
      </c>
      <c r="D120" s="159">
        <v>45570</v>
      </c>
      <c r="E120" s="180" t="str">
        <f>TEXT(C120, "mmmm")</f>
        <v>February</v>
      </c>
      <c r="F120" s="90">
        <v>45626</v>
      </c>
      <c r="G120" s="11">
        <f>D120-C120+1</f>
        <v>242</v>
      </c>
      <c r="H120" s="11">
        <f>F120-C120+1</f>
        <v>298</v>
      </c>
      <c r="I120" s="11">
        <v>2</v>
      </c>
      <c r="J120" s="152" t="s">
        <v>226</v>
      </c>
      <c r="K120" s="119">
        <v>250420.27397260274</v>
      </c>
      <c r="L120" s="13">
        <f>K120*5%</f>
        <v>12521.013698630137</v>
      </c>
      <c r="M120" s="13">
        <v>3000</v>
      </c>
      <c r="N120" s="119"/>
      <c r="O120" s="13"/>
      <c r="P120" s="13"/>
      <c r="Q120" s="13"/>
      <c r="R120" s="13"/>
      <c r="S120" s="13"/>
      <c r="T120" s="119"/>
      <c r="U120" s="13"/>
      <c r="V120" s="165" t="s">
        <v>232</v>
      </c>
      <c r="W120" s="119">
        <f>K120+L120+M120+T120+U120</f>
        <v>265941.28767123289</v>
      </c>
      <c r="X120" s="119">
        <v>265941.28767123289</v>
      </c>
      <c r="Y120" s="123"/>
      <c r="Z120" s="123"/>
      <c r="AA120" s="28"/>
    </row>
    <row r="121" spans="1:29">
      <c r="A121" s="1" t="s">
        <v>147</v>
      </c>
      <c r="B121" s="10" t="s">
        <v>135</v>
      </c>
      <c r="C121" s="236">
        <v>45329</v>
      </c>
      <c r="D121" s="159">
        <v>45570</v>
      </c>
      <c r="E121" s="180" t="str">
        <f>TEXT(C121, "mmmm")</f>
        <v>February</v>
      </c>
      <c r="F121" s="90">
        <v>45626</v>
      </c>
      <c r="G121" s="11">
        <f>D121-C121+1</f>
        <v>242</v>
      </c>
      <c r="H121" s="11">
        <f>F121-C121+1</f>
        <v>298</v>
      </c>
      <c r="I121" s="11">
        <v>2</v>
      </c>
      <c r="J121" s="152" t="s">
        <v>226</v>
      </c>
      <c r="K121" s="119">
        <v>250420.27397260274</v>
      </c>
      <c r="L121" s="13">
        <f>K121*5%</f>
        <v>12521.013698630137</v>
      </c>
      <c r="M121" s="13">
        <v>3000</v>
      </c>
      <c r="N121" s="119"/>
      <c r="O121" s="13"/>
      <c r="P121" s="13"/>
      <c r="Q121" s="13"/>
      <c r="R121" s="13"/>
      <c r="S121" s="13"/>
      <c r="T121" s="119"/>
      <c r="U121" s="13"/>
      <c r="V121" s="165" t="s">
        <v>232</v>
      </c>
      <c r="W121" s="119">
        <f>K121+L121+M121+T121+U121</f>
        <v>265941.28767123289</v>
      </c>
      <c r="X121" s="119">
        <v>265941.28767123289</v>
      </c>
      <c r="Y121" s="123"/>
      <c r="Z121" s="123"/>
      <c r="AA121" s="28"/>
    </row>
    <row r="122" spans="1:29">
      <c r="A122" s="1" t="s">
        <v>147</v>
      </c>
      <c r="B122" s="10" t="s">
        <v>135</v>
      </c>
      <c r="C122" s="236">
        <v>45329</v>
      </c>
      <c r="D122" s="159">
        <v>45570</v>
      </c>
      <c r="E122" s="180" t="str">
        <f>TEXT(C122, "mmmm")</f>
        <v>February</v>
      </c>
      <c r="F122" s="90">
        <v>45626</v>
      </c>
      <c r="G122" s="11">
        <f>D122-C122+1</f>
        <v>242</v>
      </c>
      <c r="H122" s="11">
        <f>F122-C122+1</f>
        <v>298</v>
      </c>
      <c r="I122" s="11">
        <v>2</v>
      </c>
      <c r="J122" s="152" t="s">
        <v>226</v>
      </c>
      <c r="K122" s="119">
        <v>250420.27397260274</v>
      </c>
      <c r="L122" s="13">
        <f>K122*5%</f>
        <v>12521.013698630137</v>
      </c>
      <c r="M122" s="13">
        <v>3000</v>
      </c>
      <c r="N122" s="119"/>
      <c r="O122" s="13"/>
      <c r="P122" s="13"/>
      <c r="Q122" s="13"/>
      <c r="R122" s="13"/>
      <c r="S122" s="13"/>
      <c r="T122" s="119"/>
      <c r="U122" s="13"/>
      <c r="V122" s="165" t="s">
        <v>232</v>
      </c>
      <c r="W122" s="119">
        <f>K122+L122+M122+T122+U122</f>
        <v>265941.28767123289</v>
      </c>
      <c r="X122" s="119">
        <v>265941.28767123289</v>
      </c>
      <c r="Y122" s="123"/>
      <c r="Z122" s="123"/>
      <c r="AA122" s="28"/>
    </row>
    <row r="123" spans="1:29">
      <c r="A123" s="1" t="s">
        <v>147</v>
      </c>
      <c r="B123" s="10" t="s">
        <v>135</v>
      </c>
      <c r="C123" s="236">
        <v>45329</v>
      </c>
      <c r="D123" s="159">
        <v>45570</v>
      </c>
      <c r="E123" s="180" t="str">
        <f>TEXT(C123, "mmmm")</f>
        <v>February</v>
      </c>
      <c r="F123" s="90">
        <v>45626</v>
      </c>
      <c r="G123" s="11">
        <f>D123-C123+1</f>
        <v>242</v>
      </c>
      <c r="H123" s="11">
        <f>F123-C123+1</f>
        <v>298</v>
      </c>
      <c r="I123" s="11">
        <v>2</v>
      </c>
      <c r="J123" s="152" t="s">
        <v>226</v>
      </c>
      <c r="K123" s="119">
        <v>250420.27397260274</v>
      </c>
      <c r="L123" s="13">
        <f>K123*5%</f>
        <v>12521.013698630137</v>
      </c>
      <c r="M123" s="13">
        <v>3000</v>
      </c>
      <c r="N123" s="119"/>
      <c r="O123" s="13"/>
      <c r="P123" s="13"/>
      <c r="Q123" s="13"/>
      <c r="R123" s="13"/>
      <c r="S123" s="13"/>
      <c r="T123" s="119"/>
      <c r="U123" s="13"/>
      <c r="V123" s="165" t="s">
        <v>232</v>
      </c>
      <c r="W123" s="119">
        <f>K123+L123+M123+T123+U123</f>
        <v>265941.28767123289</v>
      </c>
      <c r="X123" s="119">
        <v>265941.28767123289</v>
      </c>
      <c r="Y123" s="123"/>
      <c r="Z123" s="123"/>
      <c r="AA123" s="28"/>
    </row>
    <row r="124" spans="1:29">
      <c r="A124" s="1" t="s">
        <v>147</v>
      </c>
      <c r="B124" s="10" t="s">
        <v>135</v>
      </c>
      <c r="C124" s="236">
        <v>45329</v>
      </c>
      <c r="D124" s="159">
        <v>45570</v>
      </c>
      <c r="E124" s="180" t="str">
        <f>TEXT(C124, "mmmm")</f>
        <v>February</v>
      </c>
      <c r="F124" s="90">
        <v>45626</v>
      </c>
      <c r="G124" s="11">
        <f>D124-C124+1</f>
        <v>242</v>
      </c>
      <c r="H124" s="11">
        <f>F124-C124+1</f>
        <v>298</v>
      </c>
      <c r="I124" s="11">
        <v>2</v>
      </c>
      <c r="J124" s="152" t="s">
        <v>226</v>
      </c>
      <c r="K124" s="119">
        <v>250420.27397260274</v>
      </c>
      <c r="L124" s="13">
        <f>K124*5%</f>
        <v>12521.013698630137</v>
      </c>
      <c r="M124" s="13">
        <v>3000</v>
      </c>
      <c r="N124" s="119"/>
      <c r="O124" s="13"/>
      <c r="P124" s="13"/>
      <c r="Q124" s="13"/>
      <c r="R124" s="13"/>
      <c r="S124" s="13"/>
      <c r="T124" s="119"/>
      <c r="U124" s="13"/>
      <c r="V124" s="165" t="s">
        <v>232</v>
      </c>
      <c r="W124" s="119">
        <f>K124+L124+M124+T124+U124</f>
        <v>265941.28767123289</v>
      </c>
      <c r="X124" s="119">
        <v>265941.28767123289</v>
      </c>
      <c r="Y124" s="123"/>
      <c r="Z124" s="123"/>
      <c r="AA124" s="28"/>
    </row>
    <row r="125" spans="1:29">
      <c r="A125" s="1" t="s">
        <v>147</v>
      </c>
      <c r="B125" s="10" t="s">
        <v>135</v>
      </c>
      <c r="C125" s="236">
        <v>45329</v>
      </c>
      <c r="D125" s="159">
        <v>45570</v>
      </c>
      <c r="E125" s="180" t="str">
        <f>TEXT(C125, "mmmm")</f>
        <v>February</v>
      </c>
      <c r="F125" s="90">
        <v>45626</v>
      </c>
      <c r="G125" s="11">
        <f>D125-C125+1</f>
        <v>242</v>
      </c>
      <c r="H125" s="11">
        <f>F125-C125+1</f>
        <v>298</v>
      </c>
      <c r="I125" s="11">
        <v>2</v>
      </c>
      <c r="J125" s="152" t="s">
        <v>226</v>
      </c>
      <c r="K125" s="119">
        <v>250420.27397260274</v>
      </c>
      <c r="L125" s="13">
        <f>K125*5%</f>
        <v>12521.013698630137</v>
      </c>
      <c r="M125" s="13">
        <v>3000</v>
      </c>
      <c r="N125" s="119"/>
      <c r="O125" s="13"/>
      <c r="P125" s="13"/>
      <c r="Q125" s="13"/>
      <c r="R125" s="13"/>
      <c r="S125" s="13"/>
      <c r="T125" s="119"/>
      <c r="U125" s="13"/>
      <c r="V125" s="165" t="s">
        <v>232</v>
      </c>
      <c r="W125" s="119">
        <f>K125+L125+M125+T125+U125</f>
        <v>265941.28767123289</v>
      </c>
      <c r="X125" s="119">
        <v>265941.28767123289</v>
      </c>
      <c r="Y125" s="123"/>
      <c r="Z125" s="123"/>
      <c r="AA125" s="28"/>
    </row>
    <row r="126" spans="1:29">
      <c r="A126" s="1" t="s">
        <v>147</v>
      </c>
      <c r="B126" s="10" t="s">
        <v>135</v>
      </c>
      <c r="C126" s="236">
        <v>45329</v>
      </c>
      <c r="D126" s="159">
        <v>45570</v>
      </c>
      <c r="E126" s="180" t="str">
        <f>TEXT(C126, "mmmm")</f>
        <v>February</v>
      </c>
      <c r="F126" s="90">
        <v>45626</v>
      </c>
      <c r="G126" s="11">
        <f>D126-C126+1</f>
        <v>242</v>
      </c>
      <c r="H126" s="11">
        <f>F126-C126+1</f>
        <v>298</v>
      </c>
      <c r="I126" s="11">
        <v>2</v>
      </c>
      <c r="J126" s="152" t="s">
        <v>226</v>
      </c>
      <c r="K126" s="119">
        <v>250420.27397260274</v>
      </c>
      <c r="L126" s="13">
        <f>K126*5%</f>
        <v>12521.013698630137</v>
      </c>
      <c r="M126" s="13">
        <v>3000</v>
      </c>
      <c r="N126" s="119"/>
      <c r="O126" s="13"/>
      <c r="P126" s="13"/>
      <c r="Q126" s="13"/>
      <c r="R126" s="13"/>
      <c r="S126" s="13"/>
      <c r="T126" s="119"/>
      <c r="U126" s="13"/>
      <c r="V126" s="165" t="s">
        <v>232</v>
      </c>
      <c r="W126" s="119">
        <f>K126+L126+M126+T126+U126</f>
        <v>265941.28767123289</v>
      </c>
      <c r="X126" s="119">
        <v>265941.28767123289</v>
      </c>
      <c r="Y126" s="123"/>
      <c r="Z126" s="123"/>
      <c r="AA126" s="28"/>
      <c r="AC126" s="6"/>
    </row>
    <row r="127" spans="1:29">
      <c r="A127" s="1" t="s">
        <v>147</v>
      </c>
      <c r="B127" s="10" t="s">
        <v>135</v>
      </c>
      <c r="C127" s="236">
        <v>45329</v>
      </c>
      <c r="D127" s="159">
        <v>45570</v>
      </c>
      <c r="E127" s="180" t="str">
        <f>TEXT(C127, "mmmm")</f>
        <v>February</v>
      </c>
      <c r="F127" s="90">
        <v>45626</v>
      </c>
      <c r="G127" s="11">
        <f>D127-C127+1</f>
        <v>242</v>
      </c>
      <c r="H127" s="11">
        <f>F127-C127+1</f>
        <v>298</v>
      </c>
      <c r="I127" s="11">
        <v>2</v>
      </c>
      <c r="J127" s="153" t="s">
        <v>226</v>
      </c>
      <c r="K127" s="119">
        <v>250420.27397260274</v>
      </c>
      <c r="L127" s="13">
        <f>K127*5%</f>
        <v>12521.013698630137</v>
      </c>
      <c r="M127" s="13">
        <v>3000</v>
      </c>
      <c r="N127" s="119"/>
      <c r="O127" s="116"/>
      <c r="P127" s="13"/>
      <c r="Q127" s="13"/>
      <c r="R127" s="13"/>
      <c r="S127" s="13"/>
      <c r="T127" s="119"/>
      <c r="U127" s="13"/>
      <c r="V127" s="165" t="s">
        <v>232</v>
      </c>
      <c r="W127" s="119">
        <f>K127+L127+M127+T127+U127</f>
        <v>265941.28767123289</v>
      </c>
      <c r="X127" s="119">
        <v>265941.28767123289</v>
      </c>
      <c r="Y127" s="123"/>
      <c r="Z127" s="123"/>
      <c r="AA127" s="28"/>
      <c r="AC127" s="6"/>
    </row>
    <row r="128" spans="1:29" ht="18.95" customHeight="1">
      <c r="A128" s="1" t="s">
        <v>147</v>
      </c>
      <c r="B128" s="10" t="s">
        <v>135</v>
      </c>
      <c r="C128" s="236">
        <v>45329</v>
      </c>
      <c r="D128" s="159">
        <v>45570</v>
      </c>
      <c r="E128" s="180" t="str">
        <f>TEXT(C128, "mmmm")</f>
        <v>February</v>
      </c>
      <c r="F128" s="90">
        <v>45626</v>
      </c>
      <c r="G128" s="11">
        <f>D128-C128+1</f>
        <v>242</v>
      </c>
      <c r="H128" s="11">
        <f>F128-C128+1</f>
        <v>298</v>
      </c>
      <c r="I128" s="11">
        <v>2</v>
      </c>
      <c r="J128" s="153" t="s">
        <v>226</v>
      </c>
      <c r="K128" s="119">
        <v>250420.27397260274</v>
      </c>
      <c r="L128" s="13">
        <f>K128*5%</f>
        <v>12521.013698630137</v>
      </c>
      <c r="M128" s="13">
        <v>3000</v>
      </c>
      <c r="N128" s="119"/>
      <c r="O128" s="13"/>
      <c r="P128" s="13"/>
      <c r="Q128" s="13"/>
      <c r="R128" s="13"/>
      <c r="S128" s="13"/>
      <c r="T128" s="119"/>
      <c r="U128" s="13"/>
      <c r="V128" s="165" t="s">
        <v>232</v>
      </c>
      <c r="W128" s="119">
        <f>K128+L128+M128+T128+U128</f>
        <v>265941.28767123289</v>
      </c>
      <c r="X128" s="119">
        <v>265941.28767123289</v>
      </c>
      <c r="Y128" s="123"/>
      <c r="Z128" s="123"/>
      <c r="AA128" s="28"/>
      <c r="AC128" s="6">
        <f>T136</f>
        <v>0</v>
      </c>
    </row>
    <row r="129" spans="1:28" ht="18.95" customHeight="1">
      <c r="A129" s="1" t="s">
        <v>147</v>
      </c>
      <c r="B129" s="10" t="s">
        <v>135</v>
      </c>
      <c r="C129" s="236">
        <v>45329</v>
      </c>
      <c r="D129" s="159">
        <v>45570</v>
      </c>
      <c r="E129" s="180" t="str">
        <f>TEXT(C129, "mmmm")</f>
        <v>February</v>
      </c>
      <c r="F129" s="90">
        <v>45626</v>
      </c>
      <c r="G129" s="11">
        <f>D129-C129+1</f>
        <v>242</v>
      </c>
      <c r="H129" s="11">
        <f>F129-C129+1</f>
        <v>298</v>
      </c>
      <c r="I129" s="11">
        <v>2</v>
      </c>
      <c r="J129" s="153" t="s">
        <v>226</v>
      </c>
      <c r="K129" s="119">
        <v>250420.27397260274</v>
      </c>
      <c r="L129" s="13">
        <f>K129*5%</f>
        <v>12521.013698630137</v>
      </c>
      <c r="M129" s="13">
        <v>3000</v>
      </c>
      <c r="N129" s="119"/>
      <c r="O129" s="116"/>
      <c r="P129" s="13"/>
      <c r="Q129" s="13"/>
      <c r="R129" s="13"/>
      <c r="S129" s="13"/>
      <c r="T129" s="119"/>
      <c r="U129" s="13"/>
      <c r="V129" s="165" t="s">
        <v>232</v>
      </c>
      <c r="W129" s="119">
        <f>K129+L129+M129+T129+U129</f>
        <v>265941.28767123289</v>
      </c>
      <c r="X129" s="119">
        <v>265941.28767123289</v>
      </c>
      <c r="Y129" s="123"/>
      <c r="Z129" s="123"/>
      <c r="AA129" s="28"/>
    </row>
    <row r="130" spans="1:28" ht="18.95" customHeight="1">
      <c r="A130" s="1" t="s">
        <v>146</v>
      </c>
      <c r="B130" s="10" t="s">
        <v>135</v>
      </c>
      <c r="C130" s="236">
        <v>45331</v>
      </c>
      <c r="D130" s="159">
        <v>45696</v>
      </c>
      <c r="E130" s="180" t="str">
        <f>TEXT(C130, "mmmm")</f>
        <v>February</v>
      </c>
      <c r="F130" s="90">
        <v>45626</v>
      </c>
      <c r="G130" s="11">
        <f>D130-C130</f>
        <v>365</v>
      </c>
      <c r="H130" s="11">
        <f>F130-C130+1</f>
        <v>296</v>
      </c>
      <c r="I130" s="11">
        <v>2</v>
      </c>
      <c r="J130" s="212" t="s">
        <v>219</v>
      </c>
      <c r="K130" s="119">
        <v>9294478</v>
      </c>
      <c r="L130" s="13">
        <v>464723</v>
      </c>
      <c r="M130" s="13">
        <v>2580000</v>
      </c>
      <c r="N130" s="119">
        <v>12339201</v>
      </c>
      <c r="O130" s="24">
        <v>20648802</v>
      </c>
      <c r="P130" s="24"/>
      <c r="Q130" s="24"/>
      <c r="R130" s="24"/>
      <c r="S130" s="24"/>
      <c r="T130" s="119">
        <v>8000000</v>
      </c>
      <c r="U130" s="13"/>
      <c r="V130" s="165" t="s">
        <v>233</v>
      </c>
      <c r="W130" s="119">
        <f>K130+L130+M130+T130+U130</f>
        <v>20339201</v>
      </c>
      <c r="X130" s="119">
        <v>20339201</v>
      </c>
      <c r="Y130" s="119"/>
      <c r="Z130" s="119"/>
      <c r="AA130" s="6"/>
    </row>
    <row r="131" spans="1:28" ht="18.95" customHeight="1">
      <c r="A131" s="1" t="s">
        <v>146</v>
      </c>
      <c r="B131" s="10" t="s">
        <v>135</v>
      </c>
      <c r="C131" s="236">
        <v>45331</v>
      </c>
      <c r="D131" s="159">
        <v>45696</v>
      </c>
      <c r="E131" s="180" t="str">
        <f>TEXT(C131, "mmmm")</f>
        <v>February</v>
      </c>
      <c r="F131" s="90">
        <v>45626</v>
      </c>
      <c r="G131" s="11">
        <f>D131-C131</f>
        <v>365</v>
      </c>
      <c r="H131" s="11">
        <f>F131-C131+1</f>
        <v>296</v>
      </c>
      <c r="I131" s="11">
        <v>2</v>
      </c>
      <c r="J131" s="12" t="s">
        <v>62</v>
      </c>
      <c r="K131" s="119">
        <v>2920457</v>
      </c>
      <c r="L131" s="13">
        <v>146023</v>
      </c>
      <c r="M131" s="13">
        <v>60000</v>
      </c>
      <c r="N131" s="119">
        <v>3126480</v>
      </c>
      <c r="O131" s="24">
        <v>3126480</v>
      </c>
      <c r="P131" s="24"/>
      <c r="Q131" s="24"/>
      <c r="R131" s="24"/>
      <c r="S131" s="24"/>
      <c r="T131" s="119"/>
      <c r="U131" s="149"/>
      <c r="V131" s="165" t="s">
        <v>232</v>
      </c>
      <c r="W131" s="119">
        <f>K131+L131+M131+T131+U131</f>
        <v>3126480</v>
      </c>
      <c r="X131" s="119">
        <v>3126480</v>
      </c>
      <c r="Y131" s="123">
        <f>N131-O131</f>
        <v>0</v>
      </c>
      <c r="Z131" s="123"/>
    </row>
    <row r="132" spans="1:28">
      <c r="A132" s="1" t="s">
        <v>148</v>
      </c>
      <c r="B132" s="205" t="s">
        <v>135</v>
      </c>
      <c r="C132" s="239">
        <v>45336</v>
      </c>
      <c r="D132" s="208">
        <v>45701</v>
      </c>
      <c r="E132" s="180" t="str">
        <f>TEXT(C132, "mmmm")</f>
        <v>February</v>
      </c>
      <c r="F132" s="90">
        <v>45626</v>
      </c>
      <c r="G132" s="11">
        <f>D132-C132</f>
        <v>365</v>
      </c>
      <c r="H132" s="11">
        <f>F132-C132+1</f>
        <v>291</v>
      </c>
      <c r="I132" s="11">
        <v>2</v>
      </c>
      <c r="J132" s="12" t="s">
        <v>7</v>
      </c>
      <c r="K132" s="131">
        <v>24573282</v>
      </c>
      <c r="L132" s="116">
        <v>1228664</v>
      </c>
      <c r="M132" s="13">
        <v>330000</v>
      </c>
      <c r="N132" s="119">
        <v>26131947</v>
      </c>
      <c r="O132" s="24">
        <v>26131947</v>
      </c>
      <c r="P132" s="24"/>
      <c r="Q132" s="24"/>
      <c r="R132" s="24"/>
      <c r="S132" s="24"/>
      <c r="T132" s="119"/>
      <c r="U132" s="149"/>
      <c r="V132" s="165" t="s">
        <v>232</v>
      </c>
      <c r="W132" s="119">
        <f>K132+L132+M132+T132+U132</f>
        <v>26131946</v>
      </c>
      <c r="X132" s="119">
        <v>26131946</v>
      </c>
      <c r="Y132" s="123">
        <f>N132-O132</f>
        <v>0</v>
      </c>
      <c r="Z132" s="123"/>
      <c r="AA132" s="28"/>
    </row>
    <row r="133" spans="1:28" ht="18.95" customHeight="1">
      <c r="A133" s="1" t="s">
        <v>146</v>
      </c>
      <c r="B133" s="15" t="s">
        <v>134</v>
      </c>
      <c r="C133" s="238">
        <v>45337</v>
      </c>
      <c r="D133" s="159">
        <v>45702</v>
      </c>
      <c r="E133" s="180" t="str">
        <f>TEXT(C133, "mmmm")</f>
        <v>February</v>
      </c>
      <c r="F133" s="90">
        <v>45626</v>
      </c>
      <c r="G133" s="11">
        <f>D133-C133</f>
        <v>365</v>
      </c>
      <c r="H133" s="11">
        <f>F133-C133+1</f>
        <v>290</v>
      </c>
      <c r="I133" s="11">
        <v>2</v>
      </c>
      <c r="J133" s="12" t="s">
        <v>61</v>
      </c>
      <c r="K133" s="119">
        <v>673775</v>
      </c>
      <c r="L133" s="13">
        <v>33689</v>
      </c>
      <c r="M133" s="13">
        <v>10000</v>
      </c>
      <c r="N133" s="119">
        <v>717464</v>
      </c>
      <c r="O133" s="24">
        <v>717463</v>
      </c>
      <c r="P133" s="24"/>
      <c r="Q133" s="24"/>
      <c r="R133" s="24"/>
      <c r="S133" s="24"/>
      <c r="T133" s="119"/>
      <c r="U133" s="116"/>
      <c r="V133" s="165" t="s">
        <v>232</v>
      </c>
      <c r="W133" s="119">
        <f>K133+L133+M133+T133+U133</f>
        <v>717464</v>
      </c>
      <c r="X133" s="119">
        <v>650086.5</v>
      </c>
      <c r="Y133" s="136"/>
      <c r="Z133" s="123">
        <f>K133*10%</f>
        <v>67377.5</v>
      </c>
    </row>
    <row r="134" spans="1:28" ht="18.95" customHeight="1">
      <c r="A134" s="1" t="s">
        <v>146</v>
      </c>
      <c r="B134" s="15" t="s">
        <v>135</v>
      </c>
      <c r="C134" s="238">
        <v>45344</v>
      </c>
      <c r="D134" s="158">
        <v>45709</v>
      </c>
      <c r="E134" s="180" t="str">
        <f>TEXT(C134, "mmmm")</f>
        <v>February</v>
      </c>
      <c r="F134" s="90">
        <v>45626</v>
      </c>
      <c r="G134" s="11">
        <f>D134-C134</f>
        <v>365</v>
      </c>
      <c r="H134" s="11">
        <f>F134-C134+1</f>
        <v>283</v>
      </c>
      <c r="I134" s="11">
        <v>2</v>
      </c>
      <c r="J134" s="153" t="s">
        <v>221</v>
      </c>
      <c r="K134" s="119">
        <v>22693363</v>
      </c>
      <c r="L134" s="13">
        <v>1134668</v>
      </c>
      <c r="M134" s="116">
        <v>720000</v>
      </c>
      <c r="N134" s="123">
        <v>24548031</v>
      </c>
      <c r="O134" s="24">
        <v>12274015</v>
      </c>
      <c r="P134" s="24"/>
      <c r="Q134" s="24">
        <v>12274016</v>
      </c>
      <c r="R134" s="24"/>
      <c r="S134" s="24"/>
      <c r="T134" s="119"/>
      <c r="U134" s="149"/>
      <c r="V134" s="165" t="s">
        <v>232</v>
      </c>
      <c r="W134" s="119">
        <f>K134+L134+M134+T134+U134</f>
        <v>24548031</v>
      </c>
      <c r="X134" s="119">
        <v>24548031</v>
      </c>
      <c r="Y134" s="123">
        <f>N134-O134-Q134</f>
        <v>0</v>
      </c>
      <c r="Z134" s="123"/>
      <c r="AA134" s="28"/>
    </row>
    <row r="135" spans="1:28" ht="18.95" customHeight="1">
      <c r="A135" s="1" t="s">
        <v>147</v>
      </c>
      <c r="B135" s="15" t="s">
        <v>135</v>
      </c>
      <c r="C135" s="238">
        <v>45348</v>
      </c>
      <c r="D135" s="158">
        <v>45535</v>
      </c>
      <c r="E135" s="180" t="str">
        <f>TEXT(C135, "mmmm")</f>
        <v>February</v>
      </c>
      <c r="F135" s="90">
        <v>45626</v>
      </c>
      <c r="G135" s="32">
        <f>D135-C135</f>
        <v>187</v>
      </c>
      <c r="H135" s="32">
        <f>F135-C135+1</f>
        <v>279</v>
      </c>
      <c r="I135" s="32">
        <v>3</v>
      </c>
      <c r="J135" s="37" t="s">
        <v>74</v>
      </c>
      <c r="K135" s="119">
        <v>215123</v>
      </c>
      <c r="L135" s="13">
        <v>10756</v>
      </c>
      <c r="M135" s="13">
        <v>10000</v>
      </c>
      <c r="N135" s="123">
        <v>235879</v>
      </c>
      <c r="O135" s="38">
        <v>235879</v>
      </c>
      <c r="P135" s="38"/>
      <c r="Q135" s="38"/>
      <c r="R135" s="38"/>
      <c r="S135" s="38"/>
      <c r="T135" s="118"/>
      <c r="U135" s="35"/>
      <c r="V135" s="165" t="s">
        <v>232</v>
      </c>
      <c r="W135" s="119">
        <f>K135+L135+M135+T135+U135</f>
        <v>235879</v>
      </c>
      <c r="X135" s="119">
        <v>235879</v>
      </c>
      <c r="Y135" s="231">
        <f>N135-O135</f>
        <v>0</v>
      </c>
      <c r="Z135" s="118"/>
      <c r="AA135" s="6"/>
    </row>
    <row r="136" spans="1:28" ht="23.25" customHeight="1">
      <c r="A136" s="1" t="s">
        <v>147</v>
      </c>
      <c r="B136" s="31" t="s">
        <v>135</v>
      </c>
      <c r="C136" s="237">
        <v>45350</v>
      </c>
      <c r="D136" s="160">
        <v>45715</v>
      </c>
      <c r="E136" s="180" t="str">
        <f>TEXT(C136, "mmmm")</f>
        <v>February</v>
      </c>
      <c r="F136" s="90">
        <v>45626</v>
      </c>
      <c r="G136" s="32">
        <f>D136-C136</f>
        <v>365</v>
      </c>
      <c r="H136" s="32">
        <f>F136-C136+1</f>
        <v>277</v>
      </c>
      <c r="I136" s="32">
        <v>4</v>
      </c>
      <c r="J136" s="37" t="s">
        <v>88</v>
      </c>
      <c r="K136" s="126">
        <v>362154</v>
      </c>
      <c r="L136" s="44">
        <v>18108</v>
      </c>
      <c r="M136" s="44">
        <v>10000</v>
      </c>
      <c r="N136" s="126">
        <v>390262</v>
      </c>
      <c r="O136" s="44"/>
      <c r="P136" s="44"/>
      <c r="Q136" s="44"/>
      <c r="R136" s="44"/>
      <c r="S136" s="44"/>
      <c r="T136" s="126"/>
      <c r="U136" s="222"/>
      <c r="V136" s="165" t="s">
        <v>232</v>
      </c>
      <c r="W136" s="119">
        <f>K136+L136+M136+T136+U136</f>
        <v>390262</v>
      </c>
      <c r="X136" s="119">
        <v>390262</v>
      </c>
      <c r="Y136" s="230"/>
      <c r="Z136" s="126"/>
    </row>
    <row r="137" spans="1:28">
      <c r="A137" s="1" t="s">
        <v>146</v>
      </c>
      <c r="B137" s="10" t="s">
        <v>135</v>
      </c>
      <c r="C137" s="236">
        <v>45350</v>
      </c>
      <c r="D137" s="159">
        <v>45715</v>
      </c>
      <c r="E137" s="180" t="str">
        <f>TEXT(C137, "mmmm")</f>
        <v>February</v>
      </c>
      <c r="F137" s="90">
        <v>45626</v>
      </c>
      <c r="G137" s="11">
        <f>D137-C137</f>
        <v>365</v>
      </c>
      <c r="H137" s="11">
        <f>F137-C137+1</f>
        <v>277</v>
      </c>
      <c r="I137" s="11">
        <v>2</v>
      </c>
      <c r="J137" s="37" t="s">
        <v>88</v>
      </c>
      <c r="K137" s="119">
        <v>2895313</v>
      </c>
      <c r="L137" s="13">
        <v>144766</v>
      </c>
      <c r="M137" s="13">
        <v>60000</v>
      </c>
      <c r="N137" s="119">
        <v>3100079</v>
      </c>
      <c r="O137" s="24">
        <v>3100079</v>
      </c>
      <c r="P137" s="24"/>
      <c r="Q137" s="24"/>
      <c r="R137" s="24"/>
      <c r="S137" s="24"/>
      <c r="T137" s="119"/>
      <c r="U137" s="149"/>
      <c r="V137" s="165" t="s">
        <v>232</v>
      </c>
      <c r="W137" s="119">
        <f>K137+L137+M137+T137+U137</f>
        <v>3100079</v>
      </c>
      <c r="X137" s="119">
        <v>3100079</v>
      </c>
      <c r="Y137" s="123">
        <f>N137-O137</f>
        <v>0</v>
      </c>
      <c r="Z137" s="123"/>
    </row>
    <row r="138" spans="1:28" ht="18.95" customHeight="1">
      <c r="A138" s="1" t="s">
        <v>147</v>
      </c>
      <c r="B138" s="207" t="s">
        <v>135</v>
      </c>
      <c r="C138" s="240">
        <v>45350</v>
      </c>
      <c r="D138" s="210">
        <v>45570</v>
      </c>
      <c r="E138" s="180" t="str">
        <f>TEXT(C138, "mmmm")</f>
        <v>February</v>
      </c>
      <c r="F138" s="90">
        <v>45626</v>
      </c>
      <c r="G138" s="32">
        <f>D138-C138+1</f>
        <v>221</v>
      </c>
      <c r="H138" s="32">
        <f>F138-C138+1</f>
        <v>277</v>
      </c>
      <c r="I138" s="32">
        <v>4</v>
      </c>
      <c r="J138" s="216" t="s">
        <v>226</v>
      </c>
      <c r="K138" s="126">
        <v>228689.5890410959</v>
      </c>
      <c r="L138" s="44">
        <f>K138*5%</f>
        <v>11434.479452054795</v>
      </c>
      <c r="M138" s="44">
        <v>3000</v>
      </c>
      <c r="N138" s="127">
        <f>K138+L138+M138</f>
        <v>243124.0684931507</v>
      </c>
      <c r="O138" s="221"/>
      <c r="P138" s="227">
        <v>2920489</v>
      </c>
      <c r="Q138" s="227"/>
      <c r="R138" s="227"/>
      <c r="S138" s="227"/>
      <c r="T138" s="127"/>
      <c r="U138" s="44"/>
      <c r="V138" s="165" t="s">
        <v>232</v>
      </c>
      <c r="W138" s="119">
        <f>K138+L138+M138+T138+U138</f>
        <v>243124.0684931507</v>
      </c>
      <c r="X138" s="119">
        <v>243124.0684931507</v>
      </c>
      <c r="Y138" s="126"/>
      <c r="Z138" s="126"/>
    </row>
    <row r="139" spans="1:28" ht="17.25" customHeight="1">
      <c r="A139" s="1" t="s">
        <v>146</v>
      </c>
      <c r="B139" s="31" t="s">
        <v>135</v>
      </c>
      <c r="C139" s="237">
        <v>45356</v>
      </c>
      <c r="D139" s="160">
        <v>45720</v>
      </c>
      <c r="E139" s="180" t="str">
        <f>TEXT(C139, "mmmm")</f>
        <v>March</v>
      </c>
      <c r="F139" s="90">
        <v>45626</v>
      </c>
      <c r="G139" s="32">
        <f>D139-C139</f>
        <v>364</v>
      </c>
      <c r="H139" s="32">
        <f>F139-C139+1</f>
        <v>271</v>
      </c>
      <c r="I139" s="32">
        <v>3</v>
      </c>
      <c r="J139" s="31" t="s">
        <v>73</v>
      </c>
      <c r="K139" s="123">
        <v>379939</v>
      </c>
      <c r="L139" s="14">
        <v>18997</v>
      </c>
      <c r="M139" s="14">
        <v>10000</v>
      </c>
      <c r="N139" s="119">
        <v>408936</v>
      </c>
      <c r="O139" s="34">
        <v>408936</v>
      </c>
      <c r="P139" s="34"/>
      <c r="Q139" s="34"/>
      <c r="R139" s="34"/>
      <c r="S139" s="34"/>
      <c r="T139" s="118"/>
      <c r="U139" s="33"/>
      <c r="V139" s="165" t="s">
        <v>232</v>
      </c>
      <c r="W139" s="119">
        <f>K139+L139+M139+T139+U139</f>
        <v>408936</v>
      </c>
      <c r="X139" s="119">
        <v>408936</v>
      </c>
      <c r="Y139" s="118">
        <f>N139-O139</f>
        <v>0</v>
      </c>
      <c r="Z139" s="118"/>
      <c r="AA139" s="6"/>
    </row>
    <row r="140" spans="1:28" ht="18.95" customHeight="1">
      <c r="A140" s="1" t="s">
        <v>147</v>
      </c>
      <c r="B140" s="31" t="s">
        <v>135</v>
      </c>
      <c r="C140" s="237">
        <v>45357</v>
      </c>
      <c r="D140" s="160">
        <v>45571</v>
      </c>
      <c r="E140" s="180" t="str">
        <f>TEXT(C140, "mmmm")</f>
        <v>March</v>
      </c>
      <c r="F140" s="90">
        <v>45626</v>
      </c>
      <c r="G140" s="32">
        <f>D140-C140</f>
        <v>214</v>
      </c>
      <c r="H140" s="32">
        <f>F140-C140+1</f>
        <v>270</v>
      </c>
      <c r="I140" s="32">
        <v>4</v>
      </c>
      <c r="J140" s="32" t="s">
        <v>58</v>
      </c>
      <c r="K140" s="126">
        <v>80571.293150684927</v>
      </c>
      <c r="L140" s="44">
        <f>K140*5%</f>
        <v>4028.5646575342466</v>
      </c>
      <c r="M140" s="44">
        <v>5000</v>
      </c>
      <c r="N140" s="126">
        <f>K140+L140+M140</f>
        <v>89599.857808219167</v>
      </c>
      <c r="O140" s="148"/>
      <c r="P140" s="44">
        <v>176433</v>
      </c>
      <c r="Q140" s="52"/>
      <c r="R140" s="52"/>
      <c r="S140" s="52"/>
      <c r="T140" s="135"/>
      <c r="U140" s="52"/>
      <c r="V140" s="165" t="s">
        <v>232</v>
      </c>
      <c r="W140" s="119">
        <f>K140+L140+M140+T140+U140</f>
        <v>89599.857808219167</v>
      </c>
      <c r="X140" s="119">
        <v>89599.857808219167</v>
      </c>
      <c r="Y140" s="135"/>
      <c r="Z140" s="135"/>
      <c r="AA140" s="51"/>
      <c r="AB140" s="26"/>
    </row>
    <row r="141" spans="1:28" ht="18.95" customHeight="1">
      <c r="A141" s="1" t="s">
        <v>147</v>
      </c>
      <c r="B141" s="31" t="s">
        <v>135</v>
      </c>
      <c r="C141" s="237">
        <v>45358</v>
      </c>
      <c r="D141" s="160">
        <v>45559</v>
      </c>
      <c r="E141" s="180" t="str">
        <f>TEXT(C141, "mmmm")</f>
        <v>March</v>
      </c>
      <c r="F141" s="90">
        <v>45626</v>
      </c>
      <c r="G141" s="32">
        <f>D141-C141</f>
        <v>201</v>
      </c>
      <c r="H141" s="32">
        <f>F141-C141+1</f>
        <v>269</v>
      </c>
      <c r="I141" s="32">
        <v>3</v>
      </c>
      <c r="J141" s="32" t="s">
        <v>70</v>
      </c>
      <c r="K141" s="123">
        <v>45491</v>
      </c>
      <c r="L141" s="14">
        <v>2275</v>
      </c>
      <c r="M141" s="14">
        <v>5000</v>
      </c>
      <c r="N141" s="119">
        <v>52766</v>
      </c>
      <c r="O141" s="34">
        <v>52766</v>
      </c>
      <c r="P141" s="34"/>
      <c r="Q141" s="34"/>
      <c r="R141" s="34"/>
      <c r="S141" s="34"/>
      <c r="T141" s="118"/>
      <c r="U141" s="33"/>
      <c r="V141" s="165" t="s">
        <v>232</v>
      </c>
      <c r="W141" s="119">
        <f>K141+L141+M141+T141+U141</f>
        <v>52766</v>
      </c>
      <c r="X141" s="119">
        <v>52766</v>
      </c>
      <c r="Y141" s="118">
        <f>N141-O141</f>
        <v>0</v>
      </c>
      <c r="Z141" s="118"/>
      <c r="AA141" s="6"/>
      <c r="AB141" s="26"/>
    </row>
    <row r="142" spans="1:28" ht="18.95" customHeight="1">
      <c r="A142" s="1" t="s">
        <v>147</v>
      </c>
      <c r="B142" s="1" t="s">
        <v>134</v>
      </c>
      <c r="C142" s="235">
        <v>45358</v>
      </c>
      <c r="D142" s="157">
        <v>45596</v>
      </c>
      <c r="E142" s="180" t="str">
        <f>TEXT(C142, "mmmm")</f>
        <v>March</v>
      </c>
      <c r="F142" s="90">
        <v>45626</v>
      </c>
      <c r="G142" s="32">
        <f>D142-C142+1</f>
        <v>239</v>
      </c>
      <c r="H142" s="32">
        <f>F142-C142+1</f>
        <v>269</v>
      </c>
      <c r="I142" s="32">
        <v>7</v>
      </c>
      <c r="J142" s="32" t="s">
        <v>82</v>
      </c>
      <c r="K142" s="119">
        <v>448502</v>
      </c>
      <c r="L142" s="13">
        <f>K142*5%</f>
        <v>22425.100000000002</v>
      </c>
      <c r="M142" s="13">
        <v>40000</v>
      </c>
      <c r="N142" s="119">
        <v>510927</v>
      </c>
      <c r="O142" s="13"/>
      <c r="P142" s="13"/>
      <c r="Q142" s="13"/>
      <c r="R142" s="13"/>
      <c r="S142" s="13">
        <v>510927</v>
      </c>
      <c r="T142" s="119">
        <v>0</v>
      </c>
      <c r="U142" s="13">
        <v>0</v>
      </c>
      <c r="V142" s="165" t="s">
        <v>232</v>
      </c>
      <c r="W142" s="119">
        <f>K142+L142+M142+T142+U142</f>
        <v>510927.1</v>
      </c>
      <c r="X142" s="119">
        <v>466076.89999999997</v>
      </c>
      <c r="Y142" s="119"/>
      <c r="Z142" s="123">
        <f>K142*10%</f>
        <v>44850.200000000004</v>
      </c>
      <c r="AB142" s="26"/>
    </row>
    <row r="143" spans="1:28" s="51" customFormat="1" ht="18.95" customHeight="1">
      <c r="A143" s="1" t="s">
        <v>147</v>
      </c>
      <c r="B143" s="1" t="s">
        <v>135</v>
      </c>
      <c r="C143" s="235">
        <v>45358</v>
      </c>
      <c r="D143" s="157">
        <v>45611</v>
      </c>
      <c r="E143" s="180" t="str">
        <f>TEXT(C143, "mmmm")</f>
        <v>March</v>
      </c>
      <c r="F143" s="90">
        <v>45626</v>
      </c>
      <c r="G143" s="32">
        <f>D143-C143+1</f>
        <v>254</v>
      </c>
      <c r="H143" s="32">
        <f>F143-C143+1</f>
        <v>269</v>
      </c>
      <c r="I143" s="32">
        <v>6</v>
      </c>
      <c r="J143" s="212" t="s">
        <v>219</v>
      </c>
      <c r="K143" s="119">
        <v>308772.64657534246</v>
      </c>
      <c r="L143" s="13">
        <f>K143*5%</f>
        <v>15438.632328767124</v>
      </c>
      <c r="M143" s="13">
        <v>10000</v>
      </c>
      <c r="N143" s="119">
        <v>2224329</v>
      </c>
      <c r="O143" s="116"/>
      <c r="P143" s="13"/>
      <c r="Q143" s="13"/>
      <c r="R143" s="13"/>
      <c r="S143" s="13"/>
      <c r="T143" s="119">
        <v>1000000</v>
      </c>
      <c r="U143" s="13">
        <v>0</v>
      </c>
      <c r="V143" s="165" t="s">
        <v>233</v>
      </c>
      <c r="W143" s="119">
        <f>K143+L143+M143+T143+U143</f>
        <v>1334211.2789041095</v>
      </c>
      <c r="X143" s="119">
        <v>1334211.2789041095</v>
      </c>
      <c r="Y143" s="119"/>
      <c r="Z143" s="119"/>
      <c r="AA143" s="5"/>
    </row>
    <row r="144" spans="1:28" s="51" customFormat="1" ht="18.95" customHeight="1">
      <c r="A144" s="1" t="s">
        <v>148</v>
      </c>
      <c r="B144" s="31" t="s">
        <v>135</v>
      </c>
      <c r="C144" s="237">
        <v>45359</v>
      </c>
      <c r="D144" s="160">
        <v>45723</v>
      </c>
      <c r="E144" s="180" t="str">
        <f>TEXT(C144, "mmmm")</f>
        <v>March</v>
      </c>
      <c r="F144" s="90">
        <v>45626</v>
      </c>
      <c r="G144" s="32">
        <f>D144-C144</f>
        <v>364</v>
      </c>
      <c r="H144" s="32">
        <f>F144-C144+1</f>
        <v>268</v>
      </c>
      <c r="I144" s="32">
        <v>3</v>
      </c>
      <c r="J144" s="32" t="s">
        <v>71</v>
      </c>
      <c r="K144" s="123">
        <v>34306666</v>
      </c>
      <c r="L144" s="14">
        <v>1715333</v>
      </c>
      <c r="M144" s="14">
        <v>0</v>
      </c>
      <c r="N144" s="119">
        <v>36021999</v>
      </c>
      <c r="O144" s="219"/>
      <c r="P144" s="13">
        <v>36021999</v>
      </c>
      <c r="Q144" s="13"/>
      <c r="R144" s="13"/>
      <c r="S144" s="13"/>
      <c r="T144" s="118"/>
      <c r="U144" s="33"/>
      <c r="V144" s="165" t="s">
        <v>232</v>
      </c>
      <c r="W144" s="119">
        <f>K144+L144+M144+T144+U144</f>
        <v>36021999</v>
      </c>
      <c r="X144" s="119">
        <v>36021999</v>
      </c>
      <c r="Y144" s="118">
        <f>N144-P144</f>
        <v>0</v>
      </c>
      <c r="Z144" s="118"/>
      <c r="AA144" s="6"/>
    </row>
    <row r="145" spans="1:27" ht="18.95" customHeight="1">
      <c r="A145" s="1" t="s">
        <v>147</v>
      </c>
      <c r="B145" s="31" t="s">
        <v>135</v>
      </c>
      <c r="C145" s="237">
        <v>45359</v>
      </c>
      <c r="D145" s="160">
        <v>45570</v>
      </c>
      <c r="E145" s="180" t="str">
        <f>TEXT(C145, "mmmm")</f>
        <v>March</v>
      </c>
      <c r="F145" s="90">
        <v>45626</v>
      </c>
      <c r="G145" s="32">
        <f>D145-C145+1</f>
        <v>212</v>
      </c>
      <c r="H145" s="32">
        <f>F145-C145+1</f>
        <v>268</v>
      </c>
      <c r="I145" s="32">
        <v>4</v>
      </c>
      <c r="J145" s="153" t="s">
        <v>226</v>
      </c>
      <c r="K145" s="126">
        <v>219376.43835616438</v>
      </c>
      <c r="L145" s="44">
        <f>K145*5%</f>
        <v>10968.82191780822</v>
      </c>
      <c r="M145" s="44">
        <v>3000</v>
      </c>
      <c r="N145" s="126">
        <f>K145+L145+M145</f>
        <v>233345.26027397258</v>
      </c>
      <c r="O145" s="37"/>
      <c r="P145" s="44"/>
      <c r="Q145" s="44"/>
      <c r="R145" s="44"/>
      <c r="S145" s="44"/>
      <c r="T145" s="126"/>
      <c r="U145" s="44"/>
      <c r="V145" s="165" t="s">
        <v>232</v>
      </c>
      <c r="W145" s="119">
        <f>K145+L145+M145+T145+U145</f>
        <v>233345.26027397258</v>
      </c>
      <c r="X145" s="119">
        <v>233345.26027397258</v>
      </c>
      <c r="Y145" s="126"/>
      <c r="Z145" s="126"/>
    </row>
    <row r="146" spans="1:27" ht="18.95" customHeight="1">
      <c r="A146" s="1" t="s">
        <v>146</v>
      </c>
      <c r="B146" s="31" t="s">
        <v>135</v>
      </c>
      <c r="C146" s="237">
        <v>45361</v>
      </c>
      <c r="D146" s="160">
        <v>45725</v>
      </c>
      <c r="E146" s="180" t="str">
        <f>TEXT(C146, "mmmm")</f>
        <v>March</v>
      </c>
      <c r="F146" s="90">
        <v>45626</v>
      </c>
      <c r="G146" s="32">
        <f>D146-C146</f>
        <v>364</v>
      </c>
      <c r="H146" s="32">
        <f>F146-C146+1</f>
        <v>266</v>
      </c>
      <c r="I146" s="32">
        <v>3</v>
      </c>
      <c r="J146" s="32" t="s">
        <v>72</v>
      </c>
      <c r="K146" s="123">
        <v>17137620</v>
      </c>
      <c r="L146" s="14">
        <v>856881</v>
      </c>
      <c r="M146" s="14">
        <v>480000</v>
      </c>
      <c r="N146" s="119">
        <v>18474501</v>
      </c>
      <c r="O146" s="220">
        <v>18474501</v>
      </c>
      <c r="P146" s="34"/>
      <c r="Q146" s="34"/>
      <c r="R146" s="34"/>
      <c r="S146" s="34"/>
      <c r="T146" s="118"/>
      <c r="U146" s="33"/>
      <c r="V146" s="165" t="s">
        <v>232</v>
      </c>
      <c r="W146" s="119">
        <f>K146+L146+M146+T146+U146</f>
        <v>18474501</v>
      </c>
      <c r="X146" s="119">
        <v>18474501</v>
      </c>
      <c r="Y146" s="118">
        <f>N146-O146</f>
        <v>0</v>
      </c>
      <c r="Z146" s="118"/>
      <c r="AA146" s="6"/>
    </row>
    <row r="147" spans="1:27" ht="18.95" customHeight="1">
      <c r="A147" s="1" t="s">
        <v>147</v>
      </c>
      <c r="B147" s="31" t="s">
        <v>135</v>
      </c>
      <c r="C147" s="237">
        <v>45362</v>
      </c>
      <c r="D147" s="160">
        <v>45570</v>
      </c>
      <c r="E147" s="180" t="str">
        <f>TEXT(C147, "mmmm")</f>
        <v>March</v>
      </c>
      <c r="F147" s="90">
        <v>45626</v>
      </c>
      <c r="G147" s="32">
        <f>D147-C147+1</f>
        <v>209</v>
      </c>
      <c r="H147" s="32">
        <f>F147-C147+1</f>
        <v>265</v>
      </c>
      <c r="I147" s="32">
        <v>4</v>
      </c>
      <c r="J147" s="153" t="s">
        <v>226</v>
      </c>
      <c r="K147" s="126">
        <v>216272.05479452055</v>
      </c>
      <c r="L147" s="44">
        <f>K147*5%</f>
        <v>10813.602739726028</v>
      </c>
      <c r="M147" s="44">
        <v>3000</v>
      </c>
      <c r="N147" s="126">
        <f>K147+L147+M147</f>
        <v>230085.65753424657</v>
      </c>
      <c r="O147" s="37"/>
      <c r="P147" s="44"/>
      <c r="Q147" s="44"/>
      <c r="R147" s="44"/>
      <c r="S147" s="44"/>
      <c r="T147" s="126"/>
      <c r="U147" s="44"/>
      <c r="V147" s="165" t="s">
        <v>232</v>
      </c>
      <c r="W147" s="119">
        <f>K147+L147+M147+T147+U147</f>
        <v>230085.65753424657</v>
      </c>
      <c r="X147" s="119">
        <v>230085.65753424657</v>
      </c>
      <c r="Y147" s="126"/>
      <c r="Z147" s="126"/>
    </row>
    <row r="148" spans="1:27">
      <c r="A148" s="1" t="s">
        <v>146</v>
      </c>
      <c r="B148" s="31" t="s">
        <v>134</v>
      </c>
      <c r="C148" s="237">
        <v>45362</v>
      </c>
      <c r="D148" s="160">
        <v>45726</v>
      </c>
      <c r="E148" s="180" t="str">
        <f>TEXT(C148, "mmmm")</f>
        <v>March</v>
      </c>
      <c r="F148" s="90">
        <v>45626</v>
      </c>
      <c r="G148" s="32">
        <f>D148-C148</f>
        <v>364</v>
      </c>
      <c r="H148" s="32">
        <f>F148-C148+1</f>
        <v>265</v>
      </c>
      <c r="I148" s="32">
        <v>3</v>
      </c>
      <c r="J148" s="153" t="s">
        <v>227</v>
      </c>
      <c r="K148" s="123">
        <v>3808773</v>
      </c>
      <c r="L148" s="29">
        <v>190439</v>
      </c>
      <c r="M148" s="29">
        <v>170000</v>
      </c>
      <c r="N148" s="125">
        <v>4169210</v>
      </c>
      <c r="O148" s="37"/>
      <c r="P148" s="42"/>
      <c r="Q148" s="42"/>
      <c r="R148" s="42"/>
      <c r="S148" s="42"/>
      <c r="T148" s="123">
        <v>3217570</v>
      </c>
      <c r="U148" s="37"/>
      <c r="V148" s="165" t="s">
        <v>232</v>
      </c>
      <c r="W148" s="119">
        <f>K148+L148+M148+T148+U148</f>
        <v>7386782</v>
      </c>
      <c r="X148" s="119">
        <v>7005904.7000000002</v>
      </c>
      <c r="Y148" s="233"/>
      <c r="Z148" s="123">
        <f>K148*10%</f>
        <v>380877.30000000005</v>
      </c>
    </row>
    <row r="149" spans="1:27" ht="18.95" customHeight="1">
      <c r="A149" s="1" t="s">
        <v>146</v>
      </c>
      <c r="B149" s="31" t="s">
        <v>134</v>
      </c>
      <c r="C149" s="237">
        <v>45362</v>
      </c>
      <c r="D149" s="160">
        <v>45726</v>
      </c>
      <c r="E149" s="180" t="str">
        <f>TEXT(C149, "mmmm")</f>
        <v>March</v>
      </c>
      <c r="F149" s="90">
        <v>45626</v>
      </c>
      <c r="G149" s="32">
        <f>D149-C149</f>
        <v>364</v>
      </c>
      <c r="H149" s="32">
        <f>F149-C149+1</f>
        <v>265</v>
      </c>
      <c r="I149" s="32">
        <v>3</v>
      </c>
      <c r="J149" s="146" t="s">
        <v>77</v>
      </c>
      <c r="K149" s="123"/>
      <c r="L149" s="14"/>
      <c r="M149" s="29">
        <v>510000</v>
      </c>
      <c r="N149" s="217">
        <f>M149</f>
        <v>510000</v>
      </c>
      <c r="O149" s="37"/>
      <c r="P149" s="224">
        <v>7988580</v>
      </c>
      <c r="Q149" s="224"/>
      <c r="R149" s="224"/>
      <c r="S149" s="224"/>
      <c r="T149" s="118"/>
      <c r="U149" s="33"/>
      <c r="V149" s="165" t="s">
        <v>232</v>
      </c>
      <c r="W149" s="119">
        <f>K149+L149+M149+T149+U149</f>
        <v>510000</v>
      </c>
      <c r="X149" s="119">
        <v>510000</v>
      </c>
      <c r="Y149" s="232">
        <v>-0.5</v>
      </c>
      <c r="Z149" s="123">
        <f>K149*10%</f>
        <v>0</v>
      </c>
    </row>
    <row r="150" spans="1:27" ht="18.95" customHeight="1">
      <c r="A150" s="1" t="s">
        <v>146</v>
      </c>
      <c r="B150" s="31" t="s">
        <v>134</v>
      </c>
      <c r="C150" s="237">
        <v>45363</v>
      </c>
      <c r="D150" s="160">
        <v>45454</v>
      </c>
      <c r="E150" s="180" t="str">
        <f>TEXT(C150, "mmmm")</f>
        <v>March</v>
      </c>
      <c r="F150" s="90">
        <v>45626</v>
      </c>
      <c r="G150" s="32">
        <f>D150-C150</f>
        <v>91</v>
      </c>
      <c r="H150" s="32">
        <f>F150-C150+1</f>
        <v>264</v>
      </c>
      <c r="I150" s="32">
        <v>3</v>
      </c>
      <c r="J150" s="146" t="s">
        <v>115</v>
      </c>
      <c r="K150" s="123">
        <v>4210083</v>
      </c>
      <c r="L150" s="29">
        <v>210504</v>
      </c>
      <c r="M150" s="29">
        <f>265000</f>
        <v>265000</v>
      </c>
      <c r="N150" s="217">
        <f>13552883-T150</f>
        <v>4685587</v>
      </c>
      <c r="O150" s="37"/>
      <c r="P150" s="190">
        <v>16243283</v>
      </c>
      <c r="Q150" s="190"/>
      <c r="R150" s="190"/>
      <c r="S150" s="190"/>
      <c r="T150" s="123">
        <v>8867296</v>
      </c>
      <c r="U150" s="150"/>
      <c r="V150" s="165" t="s">
        <v>233</v>
      </c>
      <c r="W150" s="119">
        <f>K150+L150+M150+T150+U150</f>
        <v>13552883</v>
      </c>
      <c r="X150" s="119">
        <v>13131874.699999999</v>
      </c>
      <c r="Y150" s="123"/>
      <c r="Z150" s="123">
        <f>K150*10%</f>
        <v>421008.30000000005</v>
      </c>
      <c r="AA150" s="6"/>
    </row>
    <row r="151" spans="1:27" ht="18.95" customHeight="1">
      <c r="A151" s="1" t="s">
        <v>146</v>
      </c>
      <c r="B151" s="31" t="s">
        <v>134</v>
      </c>
      <c r="C151" s="237">
        <v>45363</v>
      </c>
      <c r="D151" s="160">
        <v>45454</v>
      </c>
      <c r="E151" s="180" t="str">
        <f>TEXT(C151, "mmmm")</f>
        <v>March</v>
      </c>
      <c r="F151" s="90">
        <v>45626</v>
      </c>
      <c r="G151" s="32">
        <f>D151-C151</f>
        <v>91</v>
      </c>
      <c r="H151" s="32">
        <f>F151-C151+1</f>
        <v>264</v>
      </c>
      <c r="I151" s="32">
        <v>3</v>
      </c>
      <c r="J151" s="146" t="s">
        <v>76</v>
      </c>
      <c r="K151" s="123"/>
      <c r="L151" s="14"/>
      <c r="M151" s="29">
        <v>2280000</v>
      </c>
      <c r="N151" s="217">
        <f>M151</f>
        <v>2280000</v>
      </c>
      <c r="O151" s="37"/>
      <c r="P151" s="223"/>
      <c r="Q151" s="223"/>
      <c r="R151" s="223"/>
      <c r="S151" s="223"/>
      <c r="T151" s="118"/>
      <c r="U151" s="33"/>
      <c r="V151" s="165" t="s">
        <v>232</v>
      </c>
      <c r="W151" s="119">
        <f>K151+L151+M151+T151+U151</f>
        <v>2280000</v>
      </c>
      <c r="X151" s="119">
        <v>2280000</v>
      </c>
      <c r="Y151" s="118"/>
      <c r="Z151" s="123">
        <f>K151*10%</f>
        <v>0</v>
      </c>
      <c r="AA151" s="6"/>
    </row>
    <row r="152" spans="1:27" ht="18.95" customHeight="1">
      <c r="A152" s="1" t="s">
        <v>147</v>
      </c>
      <c r="B152" s="31" t="s">
        <v>135</v>
      </c>
      <c r="C152" s="237">
        <v>45364</v>
      </c>
      <c r="D152" s="160">
        <v>45571</v>
      </c>
      <c r="E152" s="180" t="str">
        <f>TEXT(C152, "mmmm")</f>
        <v>March</v>
      </c>
      <c r="F152" s="90">
        <v>45626</v>
      </c>
      <c r="G152" s="32">
        <f>D152-C152</f>
        <v>207</v>
      </c>
      <c r="H152" s="32">
        <f>F152-C152+1</f>
        <v>263</v>
      </c>
      <c r="I152" s="32">
        <v>4</v>
      </c>
      <c r="J152" s="141" t="s">
        <v>58</v>
      </c>
      <c r="K152" s="126">
        <v>77935.783561643839</v>
      </c>
      <c r="L152" s="44">
        <f>K152*5%</f>
        <v>3896.7891780821919</v>
      </c>
      <c r="M152" s="44">
        <v>5000</v>
      </c>
      <c r="N152" s="130">
        <f>K152+L152+M152</f>
        <v>86832.572739726034</v>
      </c>
      <c r="O152" s="148"/>
      <c r="P152" s="222"/>
      <c r="Q152" s="228"/>
      <c r="R152" s="228"/>
      <c r="S152" s="228"/>
      <c r="T152" s="135"/>
      <c r="U152" s="52"/>
      <c r="V152" s="165" t="s">
        <v>232</v>
      </c>
      <c r="W152" s="119">
        <f>K152+L152+M152+T152+U152</f>
        <v>86832.572739726034</v>
      </c>
      <c r="X152" s="119">
        <v>86832.572739726034</v>
      </c>
      <c r="Y152" s="135"/>
      <c r="Z152" s="135"/>
      <c r="AA152" s="51"/>
    </row>
    <row r="153" spans="1:27" ht="18.95" customHeight="1">
      <c r="A153" s="1" t="s">
        <v>147</v>
      </c>
      <c r="B153" s="1"/>
      <c r="C153" s="235">
        <v>45364</v>
      </c>
      <c r="D153" s="157">
        <v>45611</v>
      </c>
      <c r="E153" s="180" t="str">
        <f>TEXT(C153, "mmmm")</f>
        <v>March</v>
      </c>
      <c r="F153" s="90">
        <v>45626</v>
      </c>
      <c r="G153" s="32">
        <f>D153-C153+1</f>
        <v>248</v>
      </c>
      <c r="H153" s="32">
        <f>F153-C153+1</f>
        <v>263</v>
      </c>
      <c r="I153" s="32">
        <v>6</v>
      </c>
      <c r="J153" s="142" t="s">
        <v>15</v>
      </c>
      <c r="K153" s="119">
        <v>733607.03013698629</v>
      </c>
      <c r="L153" s="13">
        <f>K153*5%</f>
        <v>36680.351506849314</v>
      </c>
      <c r="M153" s="13">
        <v>60000</v>
      </c>
      <c r="N153" s="120"/>
      <c r="O153" s="13"/>
      <c r="P153" s="116"/>
      <c r="Q153" s="116"/>
      <c r="R153" s="116"/>
      <c r="S153" s="116"/>
      <c r="T153" s="119"/>
      <c r="U153" s="13"/>
      <c r="V153" s="165" t="s">
        <v>232</v>
      </c>
      <c r="W153" s="119">
        <f>K153+L153+M153+T153+U153</f>
        <v>830287.38164383557</v>
      </c>
      <c r="X153" s="119">
        <v>830287.38164383557</v>
      </c>
      <c r="Y153" s="119"/>
      <c r="Z153" s="119"/>
    </row>
    <row r="154" spans="1:27" ht="18.95" customHeight="1">
      <c r="A154" s="1" t="s">
        <v>146</v>
      </c>
      <c r="B154" s="15" t="s">
        <v>135</v>
      </c>
      <c r="C154" s="238">
        <v>45365</v>
      </c>
      <c r="D154" s="158">
        <v>45729</v>
      </c>
      <c r="E154" s="180" t="str">
        <f>TEXT(C154, "mmmm")</f>
        <v>March</v>
      </c>
      <c r="F154" s="90">
        <v>45626</v>
      </c>
      <c r="G154" s="32">
        <f>D154-C154</f>
        <v>364</v>
      </c>
      <c r="H154" s="32">
        <f>F154-C154+1</f>
        <v>262</v>
      </c>
      <c r="I154" s="32">
        <v>3</v>
      </c>
      <c r="J154" s="144" t="s">
        <v>152</v>
      </c>
      <c r="K154" s="123">
        <v>595144</v>
      </c>
      <c r="L154" s="29">
        <v>29757</v>
      </c>
      <c r="M154" s="14">
        <v>10000</v>
      </c>
      <c r="N154" s="130">
        <v>635000</v>
      </c>
      <c r="O154" s="38">
        <v>635000</v>
      </c>
      <c r="P154" s="190"/>
      <c r="Q154" s="190"/>
      <c r="R154" s="190"/>
      <c r="S154" s="190"/>
      <c r="T154" s="118"/>
      <c r="U154" s="33"/>
      <c r="V154" s="165" t="s">
        <v>232</v>
      </c>
      <c r="W154" s="119">
        <f>K154+L154+M154+T154+U154</f>
        <v>634901</v>
      </c>
      <c r="X154" s="119">
        <v>634901</v>
      </c>
      <c r="Y154" s="118">
        <f>N154-O154</f>
        <v>0</v>
      </c>
      <c r="Z154" s="118"/>
    </row>
    <row r="155" spans="1:27" ht="18.95" customHeight="1">
      <c r="A155" s="1" t="s">
        <v>147</v>
      </c>
      <c r="B155" s="61" t="s">
        <v>135</v>
      </c>
      <c r="C155" s="241">
        <v>45370</v>
      </c>
      <c r="D155" s="161">
        <v>45588</v>
      </c>
      <c r="E155" s="180" t="str">
        <f>TEXT(C155, "mmmm")</f>
        <v>March</v>
      </c>
      <c r="F155" s="90">
        <v>45626</v>
      </c>
      <c r="G155" s="32">
        <f>D155-C155+1</f>
        <v>219</v>
      </c>
      <c r="H155" s="32">
        <f>F155-C155+1</f>
        <v>257</v>
      </c>
      <c r="I155" s="32">
        <v>5</v>
      </c>
      <c r="J155" s="147" t="s">
        <v>97</v>
      </c>
      <c r="K155" s="126">
        <v>248717</v>
      </c>
      <c r="L155" s="44">
        <v>12436</v>
      </c>
      <c r="M155" s="44">
        <v>10000</v>
      </c>
      <c r="N155" s="130">
        <v>271153</v>
      </c>
      <c r="O155" s="4"/>
      <c r="P155" s="226"/>
      <c r="Q155" s="222">
        <v>271153</v>
      </c>
      <c r="R155" s="222"/>
      <c r="S155" s="222"/>
      <c r="T155" s="129"/>
      <c r="U155" s="4"/>
      <c r="V155" s="165" t="s">
        <v>232</v>
      </c>
      <c r="W155" s="119">
        <f>K155+L155+M155+T155+U155</f>
        <v>271153</v>
      </c>
      <c r="X155" s="119">
        <v>271153</v>
      </c>
      <c r="Y155" s="126"/>
      <c r="Z155" s="126"/>
    </row>
    <row r="156" spans="1:27" ht="18.95" customHeight="1">
      <c r="A156" s="1" t="s">
        <v>147</v>
      </c>
      <c r="B156" s="31" t="s">
        <v>135</v>
      </c>
      <c r="C156" s="237">
        <v>45370</v>
      </c>
      <c r="D156" s="160">
        <v>45570</v>
      </c>
      <c r="E156" s="180" t="str">
        <f>TEXT(C156, "mmmm")</f>
        <v>March</v>
      </c>
      <c r="F156" s="90">
        <v>45626</v>
      </c>
      <c r="G156" s="32">
        <f>D156-C156+1</f>
        <v>201</v>
      </c>
      <c r="H156" s="32">
        <f>F156-C156+1</f>
        <v>257</v>
      </c>
      <c r="I156" s="32">
        <v>4</v>
      </c>
      <c r="J156" s="152" t="s">
        <v>226</v>
      </c>
      <c r="K156" s="126">
        <v>207993.69863013699</v>
      </c>
      <c r="L156" s="44">
        <f>K156*5%</f>
        <v>10399.68493150685</v>
      </c>
      <c r="M156" s="44">
        <v>3000</v>
      </c>
      <c r="N156" s="130">
        <f>K156+L156+M156</f>
        <v>221393.38356164383</v>
      </c>
      <c r="O156" s="37"/>
      <c r="P156" s="222"/>
      <c r="Q156" s="222"/>
      <c r="R156" s="222"/>
      <c r="S156" s="222"/>
      <c r="T156" s="126"/>
      <c r="U156" s="44"/>
      <c r="V156" s="165" t="s">
        <v>232</v>
      </c>
      <c r="W156" s="119">
        <f>K156+L156+M156+T156+U156</f>
        <v>221393.38356164383</v>
      </c>
      <c r="X156" s="119">
        <v>221393.38356164383</v>
      </c>
      <c r="Y156" s="126"/>
      <c r="Z156" s="126"/>
    </row>
    <row r="157" spans="1:27" ht="18.95" customHeight="1">
      <c r="A157" s="1" t="s">
        <v>147</v>
      </c>
      <c r="B157" s="31" t="s">
        <v>135</v>
      </c>
      <c r="C157" s="237">
        <v>45370</v>
      </c>
      <c r="D157" s="160">
        <v>45570</v>
      </c>
      <c r="E157" s="180" t="str">
        <f>TEXT(C157, "mmmm")</f>
        <v>March</v>
      </c>
      <c r="F157" s="90">
        <v>45626</v>
      </c>
      <c r="G157" s="32">
        <f>D157-C157+1</f>
        <v>201</v>
      </c>
      <c r="H157" s="32">
        <f>F157-C157+1</f>
        <v>257</v>
      </c>
      <c r="I157" s="32">
        <v>4</v>
      </c>
      <c r="J157" s="152" t="s">
        <v>226</v>
      </c>
      <c r="K157" s="126">
        <v>207993.69863013699</v>
      </c>
      <c r="L157" s="44">
        <f>K157*5%</f>
        <v>10399.68493150685</v>
      </c>
      <c r="M157" s="44">
        <v>3000</v>
      </c>
      <c r="N157" s="130">
        <f>K157+L157+M157</f>
        <v>221393.38356164383</v>
      </c>
      <c r="O157" s="37"/>
      <c r="P157" s="222"/>
      <c r="Q157" s="222"/>
      <c r="R157" s="222"/>
      <c r="S157" s="222"/>
      <c r="T157" s="126"/>
      <c r="U157" s="44"/>
      <c r="V157" s="165" t="s">
        <v>232</v>
      </c>
      <c r="W157" s="119">
        <f>K157+L157+M157+T157+U157</f>
        <v>221393.38356164383</v>
      </c>
      <c r="X157" s="119">
        <v>221393.38356164383</v>
      </c>
      <c r="Y157" s="126"/>
      <c r="Z157" s="126"/>
    </row>
    <row r="158" spans="1:27" ht="18.95" customHeight="1">
      <c r="A158" s="1" t="s">
        <v>147</v>
      </c>
      <c r="B158" s="31" t="s">
        <v>135</v>
      </c>
      <c r="C158" s="237">
        <v>45370</v>
      </c>
      <c r="D158" s="160">
        <v>45570</v>
      </c>
      <c r="E158" s="180" t="str">
        <f>TEXT(C158, "mmmm")</f>
        <v>March</v>
      </c>
      <c r="F158" s="90">
        <v>45626</v>
      </c>
      <c r="G158" s="32">
        <f>D158-C158+1</f>
        <v>201</v>
      </c>
      <c r="H158" s="32">
        <f>F158-C158+1</f>
        <v>257</v>
      </c>
      <c r="I158" s="32">
        <v>4</v>
      </c>
      <c r="J158" s="189" t="s">
        <v>226</v>
      </c>
      <c r="K158" s="126">
        <v>207993.69863013699</v>
      </c>
      <c r="L158" s="44">
        <f>K158*5%</f>
        <v>10399.68493150685</v>
      </c>
      <c r="M158" s="44">
        <v>3000</v>
      </c>
      <c r="N158" s="130">
        <f>K158+L158+M158</f>
        <v>221393.38356164383</v>
      </c>
      <c r="O158" s="37"/>
      <c r="P158" s="222"/>
      <c r="Q158" s="222"/>
      <c r="R158" s="222"/>
      <c r="S158" s="222"/>
      <c r="T158" s="126"/>
      <c r="U158" s="44"/>
      <c r="V158" s="165" t="s">
        <v>232</v>
      </c>
      <c r="W158" s="119">
        <f>K158+L158+M158+T158+U158</f>
        <v>221393.38356164383</v>
      </c>
      <c r="X158" s="119">
        <v>221393.38356164383</v>
      </c>
      <c r="Y158" s="126"/>
      <c r="Z158" s="126"/>
    </row>
    <row r="159" spans="1:27" ht="18.95" customHeight="1">
      <c r="A159" s="1" t="s">
        <v>147</v>
      </c>
      <c r="B159" s="31" t="s">
        <v>135</v>
      </c>
      <c r="C159" s="237">
        <v>45370</v>
      </c>
      <c r="D159" s="160">
        <v>45570</v>
      </c>
      <c r="E159" s="180" t="str">
        <f>TEXT(C159, "mmmm")</f>
        <v>March</v>
      </c>
      <c r="F159" s="90">
        <v>45626</v>
      </c>
      <c r="G159" s="32">
        <f>D159-C159+1</f>
        <v>201</v>
      </c>
      <c r="H159" s="32">
        <f>F159-C159+1</f>
        <v>257</v>
      </c>
      <c r="I159" s="32">
        <v>4</v>
      </c>
      <c r="J159" s="189" t="s">
        <v>226</v>
      </c>
      <c r="K159" s="126">
        <v>207993.69863013699</v>
      </c>
      <c r="L159" s="44">
        <f>K159*5%</f>
        <v>10399.68493150685</v>
      </c>
      <c r="M159" s="44">
        <v>3000</v>
      </c>
      <c r="N159" s="130">
        <f>K159+L159+M159</f>
        <v>221393.38356164383</v>
      </c>
      <c r="O159" s="37"/>
      <c r="P159" s="222"/>
      <c r="Q159" s="222"/>
      <c r="R159" s="222"/>
      <c r="S159" s="222"/>
      <c r="T159" s="126"/>
      <c r="U159" s="44"/>
      <c r="V159" s="165" t="s">
        <v>232</v>
      </c>
      <c r="W159" s="119">
        <f>K159+L159+M159+T159+U159</f>
        <v>221393.38356164383</v>
      </c>
      <c r="X159" s="119">
        <v>221393.38356164383</v>
      </c>
      <c r="Y159" s="126"/>
      <c r="Z159" s="126"/>
    </row>
    <row r="160" spans="1:27" ht="18.95" customHeight="1">
      <c r="A160" s="1" t="s">
        <v>147</v>
      </c>
      <c r="B160" s="31" t="s">
        <v>135</v>
      </c>
      <c r="C160" s="237">
        <v>45370</v>
      </c>
      <c r="D160" s="160">
        <v>45570</v>
      </c>
      <c r="E160" s="180" t="str">
        <f>TEXT(C160, "mmmm")</f>
        <v>March</v>
      </c>
      <c r="F160" s="90">
        <v>45626</v>
      </c>
      <c r="G160" s="32">
        <f>D160-C160+1</f>
        <v>201</v>
      </c>
      <c r="H160" s="32">
        <f>F160-C160+1</f>
        <v>257</v>
      </c>
      <c r="I160" s="32">
        <v>4</v>
      </c>
      <c r="J160" s="152" t="s">
        <v>226</v>
      </c>
      <c r="K160" s="126">
        <v>207993.69863013699</v>
      </c>
      <c r="L160" s="44">
        <f>K160*5%</f>
        <v>10399.68493150685</v>
      </c>
      <c r="M160" s="44">
        <v>3000</v>
      </c>
      <c r="N160" s="130">
        <f>K160+L160+M160</f>
        <v>221393.38356164383</v>
      </c>
      <c r="O160" s="37"/>
      <c r="P160" s="222"/>
      <c r="Q160" s="222"/>
      <c r="R160" s="222"/>
      <c r="S160" s="222"/>
      <c r="T160" s="126"/>
      <c r="U160" s="44"/>
      <c r="V160" s="165" t="s">
        <v>232</v>
      </c>
      <c r="W160" s="119">
        <f>K160+L160+M160+T160+U160</f>
        <v>221393.38356164383</v>
      </c>
      <c r="X160" s="119">
        <v>221393.38356164383</v>
      </c>
      <c r="Y160" s="126"/>
      <c r="Z160" s="126"/>
    </row>
    <row r="161" spans="1:26" ht="18.95" customHeight="1">
      <c r="A161" s="1" t="s">
        <v>147</v>
      </c>
      <c r="B161" s="31" t="s">
        <v>135</v>
      </c>
      <c r="C161" s="237">
        <v>45370</v>
      </c>
      <c r="D161" s="160">
        <v>45570</v>
      </c>
      <c r="E161" s="180" t="str">
        <f>TEXT(C161, "mmmm")</f>
        <v>March</v>
      </c>
      <c r="F161" s="90">
        <v>45626</v>
      </c>
      <c r="G161" s="32">
        <f>D161-C161+1</f>
        <v>201</v>
      </c>
      <c r="H161" s="32">
        <f>F161-C161+1</f>
        <v>257</v>
      </c>
      <c r="I161" s="32">
        <v>4</v>
      </c>
      <c r="J161" s="152" t="s">
        <v>226</v>
      </c>
      <c r="K161" s="126">
        <v>207993.69863013699</v>
      </c>
      <c r="L161" s="44">
        <f>K161*5%</f>
        <v>10399.68493150685</v>
      </c>
      <c r="M161" s="44">
        <v>3000</v>
      </c>
      <c r="N161" s="130">
        <f>K161+L161+M161</f>
        <v>221393.38356164383</v>
      </c>
      <c r="O161" s="37"/>
      <c r="P161" s="222"/>
      <c r="Q161" s="222"/>
      <c r="R161" s="222"/>
      <c r="S161" s="222"/>
      <c r="T161" s="126"/>
      <c r="U161" s="44"/>
      <c r="V161" s="165" t="s">
        <v>232</v>
      </c>
      <c r="W161" s="119">
        <f>K161+L161+M161+T161+U161</f>
        <v>221393.38356164383</v>
      </c>
      <c r="X161" s="119">
        <v>221393.38356164383</v>
      </c>
      <c r="Y161" s="126"/>
      <c r="Z161" s="126"/>
    </row>
    <row r="162" spans="1:26" ht="18.95" customHeight="1">
      <c r="A162" s="1" t="s">
        <v>147</v>
      </c>
      <c r="B162" s="31" t="s">
        <v>135</v>
      </c>
      <c r="C162" s="237">
        <v>45370</v>
      </c>
      <c r="D162" s="160">
        <v>45570</v>
      </c>
      <c r="E162" s="180" t="str">
        <f>TEXT(C162, "mmmm")</f>
        <v>March</v>
      </c>
      <c r="F162" s="90">
        <v>45626</v>
      </c>
      <c r="G162" s="32">
        <f>D162-C162+1</f>
        <v>201</v>
      </c>
      <c r="H162" s="32">
        <f>F162-C162+1</f>
        <v>257</v>
      </c>
      <c r="I162" s="32">
        <v>4</v>
      </c>
      <c r="J162" s="153" t="s">
        <v>226</v>
      </c>
      <c r="K162" s="126">
        <v>207993.69863013699</v>
      </c>
      <c r="L162" s="44">
        <f>K162*5%</f>
        <v>10399.68493150685</v>
      </c>
      <c r="M162" s="44">
        <v>3000</v>
      </c>
      <c r="N162" s="130">
        <f>K162+L162+M162</f>
        <v>221393.38356164383</v>
      </c>
      <c r="O162" s="37"/>
      <c r="P162" s="222"/>
      <c r="Q162" s="222"/>
      <c r="R162" s="222"/>
      <c r="S162" s="222"/>
      <c r="T162" s="126"/>
      <c r="U162" s="44"/>
      <c r="V162" s="165" t="s">
        <v>232</v>
      </c>
      <c r="W162" s="119">
        <f>K162+L162+M162+T162+U162</f>
        <v>221393.38356164383</v>
      </c>
      <c r="X162" s="119">
        <v>221393.38356164383</v>
      </c>
      <c r="Y162" s="126"/>
      <c r="Z162" s="126"/>
    </row>
    <row r="163" spans="1:26" ht="18.95" customHeight="1">
      <c r="A163" s="1" t="s">
        <v>147</v>
      </c>
      <c r="B163" s="31" t="s">
        <v>135</v>
      </c>
      <c r="C163" s="237">
        <v>45370</v>
      </c>
      <c r="D163" s="160">
        <v>45570</v>
      </c>
      <c r="E163" s="180" t="str">
        <f>TEXT(C163, "mmmm")</f>
        <v>March</v>
      </c>
      <c r="F163" s="90">
        <v>45626</v>
      </c>
      <c r="G163" s="32">
        <f>D163-C163+1</f>
        <v>201</v>
      </c>
      <c r="H163" s="32">
        <f>F163-C163+1</f>
        <v>257</v>
      </c>
      <c r="I163" s="32">
        <v>4</v>
      </c>
      <c r="J163" s="153" t="s">
        <v>226</v>
      </c>
      <c r="K163" s="126">
        <v>207993.69863013699</v>
      </c>
      <c r="L163" s="44">
        <f>K163*5%</f>
        <v>10399.68493150685</v>
      </c>
      <c r="M163" s="44">
        <v>3000</v>
      </c>
      <c r="N163" s="130">
        <f>K163+L163+M163</f>
        <v>221393.38356164383</v>
      </c>
      <c r="O163" s="37"/>
      <c r="P163" s="54"/>
      <c r="Q163" s="54"/>
      <c r="R163" s="54"/>
      <c r="S163" s="54"/>
      <c r="T163" s="126"/>
      <c r="U163" s="44"/>
      <c r="V163" s="165" t="s">
        <v>232</v>
      </c>
      <c r="W163" s="119">
        <f>K163+L163+M163+T163+U163</f>
        <v>221393.38356164383</v>
      </c>
      <c r="X163" s="119">
        <v>221393.38356164383</v>
      </c>
      <c r="Y163" s="126"/>
      <c r="Z163" s="126"/>
    </row>
    <row r="164" spans="1:26" ht="18.95" customHeight="1">
      <c r="A164" s="1" t="s">
        <v>147</v>
      </c>
      <c r="B164" s="31" t="s">
        <v>135</v>
      </c>
      <c r="C164" s="237">
        <v>45370</v>
      </c>
      <c r="D164" s="160">
        <v>45570</v>
      </c>
      <c r="E164" s="180" t="str">
        <f>TEXT(C164, "mmmm")</f>
        <v>March</v>
      </c>
      <c r="F164" s="90">
        <v>45626</v>
      </c>
      <c r="G164" s="32">
        <f>D164-C164+1</f>
        <v>201</v>
      </c>
      <c r="H164" s="32">
        <f>F164-C164+1</f>
        <v>257</v>
      </c>
      <c r="I164" s="32">
        <v>4</v>
      </c>
      <c r="J164" s="153" t="s">
        <v>226</v>
      </c>
      <c r="K164" s="126">
        <v>207993.69863013699</v>
      </c>
      <c r="L164" s="44">
        <f>K164*5%</f>
        <v>10399.68493150685</v>
      </c>
      <c r="M164" s="44">
        <v>3000</v>
      </c>
      <c r="N164" s="188">
        <f>K164+L164+M164</f>
        <v>221393.38356164383</v>
      </c>
      <c r="O164" s="37"/>
      <c r="P164" s="54"/>
      <c r="Q164" s="54"/>
      <c r="R164" s="54"/>
      <c r="S164" s="54"/>
      <c r="T164" s="126"/>
      <c r="U164" s="44"/>
      <c r="V164" s="165" t="s">
        <v>232</v>
      </c>
      <c r="W164" s="119">
        <f>K164+L164+M164+T164+U164</f>
        <v>221393.38356164383</v>
      </c>
      <c r="X164" s="119">
        <v>221393.38356164383</v>
      </c>
      <c r="Y164" s="126"/>
      <c r="Z164" s="126"/>
    </row>
    <row r="165" spans="1:26" ht="18.95" customHeight="1">
      <c r="A165" s="1" t="s">
        <v>147</v>
      </c>
      <c r="B165" s="31" t="s">
        <v>135</v>
      </c>
      <c r="C165" s="237">
        <v>45370</v>
      </c>
      <c r="D165" s="160">
        <v>45570</v>
      </c>
      <c r="E165" s="180" t="str">
        <f>TEXT(C165, "mmmm")</f>
        <v>March</v>
      </c>
      <c r="F165" s="90">
        <v>45626</v>
      </c>
      <c r="G165" s="32">
        <f>D165-C165+1</f>
        <v>201</v>
      </c>
      <c r="H165" s="32">
        <f>F165-C165+1</f>
        <v>257</v>
      </c>
      <c r="I165" s="32">
        <v>4</v>
      </c>
      <c r="J165" s="153" t="s">
        <v>226</v>
      </c>
      <c r="K165" s="126">
        <v>207993.69863013699</v>
      </c>
      <c r="L165" s="44">
        <f>K165*5%</f>
        <v>10399.68493150685</v>
      </c>
      <c r="M165" s="44">
        <v>3000</v>
      </c>
      <c r="N165" s="130">
        <f>K165+L165+M165</f>
        <v>221393.38356164383</v>
      </c>
      <c r="O165" s="37"/>
      <c r="P165" s="54"/>
      <c r="Q165" s="54"/>
      <c r="R165" s="54"/>
      <c r="S165" s="54"/>
      <c r="T165" s="126"/>
      <c r="U165" s="44"/>
      <c r="V165" s="165" t="s">
        <v>232</v>
      </c>
      <c r="W165" s="119">
        <f>K165+L165+M165+T165+U165</f>
        <v>221393.38356164383</v>
      </c>
      <c r="X165" s="119">
        <v>221393.38356164383</v>
      </c>
      <c r="Y165" s="126"/>
      <c r="Z165" s="126"/>
    </row>
    <row r="166" spans="1:26" ht="18.95" customHeight="1">
      <c r="A166" s="1" t="s">
        <v>146</v>
      </c>
      <c r="B166" s="15" t="s">
        <v>135</v>
      </c>
      <c r="C166" s="238">
        <v>45371</v>
      </c>
      <c r="D166" s="158">
        <v>45735</v>
      </c>
      <c r="E166" s="180" t="str">
        <f>TEXT(C166, "mmmm")</f>
        <v>March</v>
      </c>
      <c r="F166" s="90">
        <v>45626</v>
      </c>
      <c r="G166" s="32">
        <f>D166-C166</f>
        <v>364</v>
      </c>
      <c r="H166" s="32">
        <f>F166-C166+1</f>
        <v>256</v>
      </c>
      <c r="I166" s="32">
        <v>3</v>
      </c>
      <c r="J166" s="43" t="s">
        <v>80</v>
      </c>
      <c r="K166" s="123">
        <v>2197067</v>
      </c>
      <c r="L166" s="29">
        <v>109853</v>
      </c>
      <c r="M166" s="14">
        <v>40000</v>
      </c>
      <c r="N166" s="130">
        <v>2346920</v>
      </c>
      <c r="O166" s="38">
        <v>2346920</v>
      </c>
      <c r="P166" s="225"/>
      <c r="Q166" s="225"/>
      <c r="R166" s="225"/>
      <c r="S166" s="225"/>
      <c r="T166" s="118"/>
      <c r="U166" s="33"/>
      <c r="V166" s="165" t="s">
        <v>232</v>
      </c>
      <c r="W166" s="119">
        <f>K166+L166+M166+T166+U166</f>
        <v>2346920</v>
      </c>
      <c r="X166" s="119">
        <v>2346920</v>
      </c>
      <c r="Y166" s="118">
        <f>N166-O166</f>
        <v>0</v>
      </c>
      <c r="Z166" s="118"/>
    </row>
    <row r="167" spans="1:26" ht="15" customHeight="1">
      <c r="A167" s="1" t="s">
        <v>146</v>
      </c>
      <c r="B167" s="31" t="s">
        <v>131</v>
      </c>
      <c r="C167" s="237">
        <v>45378</v>
      </c>
      <c r="D167" s="160">
        <v>45742</v>
      </c>
      <c r="E167" s="180" t="str">
        <f>TEXT(C167, "mmmm")</f>
        <v>March</v>
      </c>
      <c r="F167" s="90">
        <v>45626</v>
      </c>
      <c r="G167" s="32">
        <f>D167-C167</f>
        <v>364</v>
      </c>
      <c r="H167" s="32">
        <f>F167-C167+1</f>
        <v>249</v>
      </c>
      <c r="I167" s="32">
        <v>3</v>
      </c>
      <c r="J167" s="37" t="s">
        <v>69</v>
      </c>
      <c r="K167" s="123">
        <v>18273873</v>
      </c>
      <c r="L167" s="14">
        <v>913694</v>
      </c>
      <c r="M167" s="14">
        <v>480000</v>
      </c>
      <c r="N167" s="119">
        <v>19667567</v>
      </c>
      <c r="O167" s="37"/>
      <c r="P167" s="14">
        <v>19667567</v>
      </c>
      <c r="Q167" s="14"/>
      <c r="R167" s="14"/>
      <c r="S167" s="14"/>
      <c r="T167" s="118"/>
      <c r="U167" s="33"/>
      <c r="V167" s="165" t="s">
        <v>232</v>
      </c>
      <c r="W167" s="119">
        <f>K167+L167+M167+T167+U167</f>
        <v>19667567</v>
      </c>
      <c r="X167" s="119">
        <v>17840179.699999999</v>
      </c>
      <c r="Y167" s="118">
        <f>N167-P167</f>
        <v>0</v>
      </c>
      <c r="Z167" s="123">
        <f>K167*10%</f>
        <v>1827387.3</v>
      </c>
    </row>
    <row r="168" spans="1:26" ht="18.95" customHeight="1">
      <c r="A168" s="1" t="s">
        <v>148</v>
      </c>
      <c r="B168" s="31" t="s">
        <v>135</v>
      </c>
      <c r="C168" s="237">
        <v>45379</v>
      </c>
      <c r="D168" s="160">
        <v>45743</v>
      </c>
      <c r="E168" s="180" t="str">
        <f>TEXT(C168, "mmmm")</f>
        <v>March</v>
      </c>
      <c r="F168" s="90">
        <v>45626</v>
      </c>
      <c r="G168" s="32">
        <f>D168-C168+1</f>
        <v>365</v>
      </c>
      <c r="H168" s="32">
        <f>F168-C168+1</f>
        <v>248</v>
      </c>
      <c r="I168" s="32">
        <v>4</v>
      </c>
      <c r="J168" s="141" t="s">
        <v>89</v>
      </c>
      <c r="K168" s="126">
        <v>3790302</v>
      </c>
      <c r="L168" s="44">
        <v>189515</v>
      </c>
      <c r="M168" s="44">
        <v>70000</v>
      </c>
      <c r="N168" s="126">
        <v>4049817</v>
      </c>
      <c r="O168" s="37"/>
      <c r="P168" s="29">
        <v>4049817</v>
      </c>
      <c r="Q168" s="29"/>
      <c r="R168" s="29"/>
      <c r="S168" s="29"/>
      <c r="T168" s="126"/>
      <c r="U168" s="44"/>
      <c r="V168" s="165" t="s">
        <v>232</v>
      </c>
      <c r="W168" s="119">
        <f>K168+L168+M168+T168+U168</f>
        <v>4049817</v>
      </c>
      <c r="X168" s="119">
        <v>4049817</v>
      </c>
      <c r="Y168" s="126"/>
      <c r="Z168" s="126"/>
    </row>
    <row r="169" spans="1:26" ht="18.95" customHeight="1">
      <c r="A169" s="1" t="s">
        <v>147</v>
      </c>
      <c r="B169" s="31" t="s">
        <v>135</v>
      </c>
      <c r="C169" s="237">
        <v>45387</v>
      </c>
      <c r="D169" s="160">
        <v>45701</v>
      </c>
      <c r="E169" s="180" t="str">
        <f>TEXT(C169, "mmmm")</f>
        <v>April</v>
      </c>
      <c r="F169" s="90">
        <v>45626</v>
      </c>
      <c r="G169" s="32">
        <f>D169-C169+1</f>
        <v>315</v>
      </c>
      <c r="H169" s="32">
        <f>F169-C169+1</f>
        <v>240</v>
      </c>
      <c r="I169" s="32">
        <v>4</v>
      </c>
      <c r="J169" s="213" t="s">
        <v>7</v>
      </c>
      <c r="K169" s="126">
        <v>1085844</v>
      </c>
      <c r="L169" s="44">
        <v>54292.19</v>
      </c>
      <c r="M169" s="44">
        <v>15000</v>
      </c>
      <c r="N169" s="126">
        <v>1155136</v>
      </c>
      <c r="O169" s="37"/>
      <c r="P169" s="44">
        <v>1155136</v>
      </c>
      <c r="Q169" s="44"/>
      <c r="R169" s="44"/>
      <c r="S169" s="44"/>
      <c r="T169" s="126"/>
      <c r="U169" s="44"/>
      <c r="V169" s="165" t="s">
        <v>232</v>
      </c>
      <c r="W169" s="119">
        <f>K169+L169+M169+T169+U169</f>
        <v>1155136.19</v>
      </c>
      <c r="X169" s="119">
        <v>1155136.19</v>
      </c>
      <c r="Y169" s="126"/>
      <c r="Z169" s="126"/>
    </row>
    <row r="170" spans="1:26" ht="18.95" customHeight="1">
      <c r="A170" s="1" t="s">
        <v>147</v>
      </c>
      <c r="B170" s="1" t="s">
        <v>135</v>
      </c>
      <c r="C170" s="235">
        <v>45393</v>
      </c>
      <c r="D170" s="157">
        <v>45666</v>
      </c>
      <c r="E170" s="180" t="str">
        <f>TEXT(C170, "mmmm")</f>
        <v>April</v>
      </c>
      <c r="F170" s="90">
        <v>45626</v>
      </c>
      <c r="G170" s="37">
        <f>D170-C170+1</f>
        <v>274</v>
      </c>
      <c r="H170" s="37">
        <f>F170-C170+1</f>
        <v>234</v>
      </c>
      <c r="I170" s="37">
        <v>11</v>
      </c>
      <c r="J170" s="154" t="s">
        <v>4</v>
      </c>
      <c r="K170" s="119">
        <v>88036</v>
      </c>
      <c r="L170" s="13">
        <f>K170*5%</f>
        <v>4401.8</v>
      </c>
      <c r="M170" s="13">
        <v>10000</v>
      </c>
      <c r="N170" s="119">
        <f>K170+L170+M170</f>
        <v>102437.8</v>
      </c>
      <c r="O170" s="13"/>
      <c r="P170" s="13"/>
      <c r="Q170" s="13"/>
      <c r="R170" s="13"/>
      <c r="S170" s="13"/>
      <c r="T170" s="119">
        <v>0</v>
      </c>
      <c r="U170" s="13">
        <v>0</v>
      </c>
      <c r="V170" s="165" t="s">
        <v>232</v>
      </c>
      <c r="W170" s="119">
        <f>K170+L170+M170+T170+U170</f>
        <v>102437.8</v>
      </c>
      <c r="X170" s="119">
        <f>W170</f>
        <v>102437.8</v>
      </c>
      <c r="Y170" s="119">
        <f>W170-X170</f>
        <v>0</v>
      </c>
      <c r="Z170" s="123">
        <v>0</v>
      </c>
    </row>
    <row r="171" spans="1:26" ht="18.95" customHeight="1">
      <c r="A171" s="1" t="s">
        <v>147</v>
      </c>
      <c r="B171" s="61" t="s">
        <v>135</v>
      </c>
      <c r="C171" s="241">
        <v>45393</v>
      </c>
      <c r="D171" s="161">
        <v>45570</v>
      </c>
      <c r="E171" s="180" t="str">
        <f>TEXT(C171, "mmmm")</f>
        <v>April</v>
      </c>
      <c r="F171" s="90">
        <v>45626</v>
      </c>
      <c r="G171" s="32">
        <f>D171-C171+1</f>
        <v>178</v>
      </c>
      <c r="H171" s="32">
        <f>F171-C171+1</f>
        <v>234</v>
      </c>
      <c r="I171" s="32">
        <v>5</v>
      </c>
      <c r="J171" s="152" t="s">
        <v>226</v>
      </c>
      <c r="K171" s="126">
        <v>184193.42465753425</v>
      </c>
      <c r="L171" s="44">
        <f>K171*5%</f>
        <v>9209.6712328767135</v>
      </c>
      <c r="M171" s="44">
        <v>3000</v>
      </c>
      <c r="N171" s="126">
        <f>K171+L171+M171</f>
        <v>196403.09589041097</v>
      </c>
      <c r="O171" s="4"/>
      <c r="P171" s="4"/>
      <c r="Q171" s="44">
        <v>5375210</v>
      </c>
      <c r="R171" s="44"/>
      <c r="S171" s="44"/>
      <c r="T171" s="129"/>
      <c r="U171" s="4"/>
      <c r="V171" s="165" t="s">
        <v>232</v>
      </c>
      <c r="W171" s="119">
        <f>K171+L171+M171+T171+U171</f>
        <v>196403.09589041097</v>
      </c>
      <c r="X171" s="119">
        <v>196403.09589041097</v>
      </c>
      <c r="Y171" s="126"/>
      <c r="Z171" s="126"/>
    </row>
    <row r="172" spans="1:26" ht="18.95" customHeight="1">
      <c r="A172" s="1" t="s">
        <v>147</v>
      </c>
      <c r="B172" s="61" t="s">
        <v>135</v>
      </c>
      <c r="C172" s="241">
        <v>45393</v>
      </c>
      <c r="D172" s="161">
        <v>45570</v>
      </c>
      <c r="E172" s="180" t="str">
        <f>TEXT(C172, "mmmm")</f>
        <v>April</v>
      </c>
      <c r="F172" s="90">
        <v>45626</v>
      </c>
      <c r="G172" s="32">
        <f>D172-C172+1</f>
        <v>178</v>
      </c>
      <c r="H172" s="32">
        <f>F172-C172+1</f>
        <v>234</v>
      </c>
      <c r="I172" s="32">
        <v>5</v>
      </c>
      <c r="J172" s="152" t="s">
        <v>226</v>
      </c>
      <c r="K172" s="126">
        <v>184193.42465753425</v>
      </c>
      <c r="L172" s="44">
        <f>K172*5%</f>
        <v>9209.6712328767135</v>
      </c>
      <c r="M172" s="44">
        <v>12000</v>
      </c>
      <c r="N172" s="126">
        <f>K172+L172+M172</f>
        <v>205403.09589041097</v>
      </c>
      <c r="O172" s="4"/>
      <c r="P172" s="4"/>
      <c r="Q172" s="44"/>
      <c r="R172" s="44"/>
      <c r="S172" s="44"/>
      <c r="T172" s="129"/>
      <c r="U172" s="4"/>
      <c r="V172" s="165" t="s">
        <v>232</v>
      </c>
      <c r="W172" s="119">
        <f>K172+L172+M172+T172+U172</f>
        <v>205403.09589041097</v>
      </c>
      <c r="X172" s="119">
        <v>205403.09589041097</v>
      </c>
      <c r="Y172" s="126"/>
      <c r="Z172" s="126"/>
    </row>
    <row r="173" spans="1:26" ht="18.95" customHeight="1">
      <c r="A173" s="1" t="s">
        <v>147</v>
      </c>
      <c r="B173" s="61" t="s">
        <v>135</v>
      </c>
      <c r="C173" s="241">
        <v>45393</v>
      </c>
      <c r="D173" s="161">
        <v>45570</v>
      </c>
      <c r="E173" s="180" t="str">
        <f>TEXT(C173, "mmmm")</f>
        <v>April</v>
      </c>
      <c r="F173" s="90">
        <v>45626</v>
      </c>
      <c r="G173" s="32">
        <f>D173-C173+1</f>
        <v>178</v>
      </c>
      <c r="H173" s="32">
        <f>F173-C173+1</f>
        <v>234</v>
      </c>
      <c r="I173" s="32">
        <v>5</v>
      </c>
      <c r="J173" s="152" t="s">
        <v>226</v>
      </c>
      <c r="K173" s="126">
        <v>184193.42465753425</v>
      </c>
      <c r="L173" s="44">
        <f>K173*5%</f>
        <v>9209.6712328767135</v>
      </c>
      <c r="M173" s="44">
        <v>3000</v>
      </c>
      <c r="N173" s="126">
        <f>K173+L173+M173</f>
        <v>196403.09589041097</v>
      </c>
      <c r="O173" s="4"/>
      <c r="P173" s="4"/>
      <c r="Q173" s="44"/>
      <c r="R173" s="44"/>
      <c r="S173" s="44"/>
      <c r="T173" s="129"/>
      <c r="U173" s="4"/>
      <c r="V173" s="165" t="s">
        <v>232</v>
      </c>
      <c r="W173" s="119">
        <f>K173+L173+M173+T173+U173</f>
        <v>196403.09589041097</v>
      </c>
      <c r="X173" s="119">
        <v>196403.09589041097</v>
      </c>
      <c r="Y173" s="126"/>
      <c r="Z173" s="126"/>
    </row>
    <row r="174" spans="1:26" ht="18.95" customHeight="1">
      <c r="A174" s="1" t="s">
        <v>147</v>
      </c>
      <c r="B174" s="61" t="s">
        <v>135</v>
      </c>
      <c r="C174" s="241">
        <v>45393</v>
      </c>
      <c r="D174" s="161">
        <v>45570</v>
      </c>
      <c r="E174" s="180" t="str">
        <f>TEXT(C174, "mmmm")</f>
        <v>April</v>
      </c>
      <c r="F174" s="90">
        <v>45626</v>
      </c>
      <c r="G174" s="32">
        <f>D174-C174+1</f>
        <v>178</v>
      </c>
      <c r="H174" s="32">
        <f>F174-C174+1</f>
        <v>234</v>
      </c>
      <c r="I174" s="32">
        <v>5</v>
      </c>
      <c r="J174" s="152" t="s">
        <v>226</v>
      </c>
      <c r="K174" s="126">
        <v>184193.42465753425</v>
      </c>
      <c r="L174" s="44">
        <f>K174*5%</f>
        <v>9209.6712328767135</v>
      </c>
      <c r="M174" s="44">
        <v>3000</v>
      </c>
      <c r="N174" s="126">
        <f>K174+L174+M174</f>
        <v>196403.09589041097</v>
      </c>
      <c r="O174" s="4"/>
      <c r="P174" s="4"/>
      <c r="Q174" s="44"/>
      <c r="R174" s="44"/>
      <c r="S174" s="44"/>
      <c r="T174" s="129"/>
      <c r="U174" s="4"/>
      <c r="V174" s="165" t="s">
        <v>232</v>
      </c>
      <c r="W174" s="119">
        <f>K174+L174+M174+T174+U174</f>
        <v>196403.09589041097</v>
      </c>
      <c r="X174" s="119">
        <v>196403.09589041097</v>
      </c>
      <c r="Y174" s="126"/>
      <c r="Z174" s="126"/>
    </row>
    <row r="175" spans="1:26" ht="18.95" customHeight="1">
      <c r="A175" s="1" t="s">
        <v>147</v>
      </c>
      <c r="B175" s="61" t="s">
        <v>135</v>
      </c>
      <c r="C175" s="241">
        <v>45393</v>
      </c>
      <c r="D175" s="161">
        <v>45570</v>
      </c>
      <c r="E175" s="180" t="str">
        <f>TEXT(C175, "mmmm")</f>
        <v>April</v>
      </c>
      <c r="F175" s="90">
        <v>45626</v>
      </c>
      <c r="G175" s="32">
        <f>D175-C175+1</f>
        <v>178</v>
      </c>
      <c r="H175" s="32">
        <f>F175-C175+1</f>
        <v>234</v>
      </c>
      <c r="I175" s="32">
        <v>5</v>
      </c>
      <c r="J175" s="163" t="s">
        <v>226</v>
      </c>
      <c r="K175" s="126">
        <v>184193.42465753425</v>
      </c>
      <c r="L175" s="44">
        <f>K175*5%</f>
        <v>9209.6712328767135</v>
      </c>
      <c r="M175" s="44">
        <v>3000</v>
      </c>
      <c r="N175" s="126">
        <f>K175+L175+M175</f>
        <v>196403.09589041097</v>
      </c>
      <c r="O175" s="4"/>
      <c r="P175" s="4"/>
      <c r="Q175" s="44"/>
      <c r="R175" s="44"/>
      <c r="S175" s="44"/>
      <c r="T175" s="129"/>
      <c r="U175" s="4"/>
      <c r="V175" s="165" t="s">
        <v>232</v>
      </c>
      <c r="W175" s="119">
        <f>K175+L175+M175+T175+U175</f>
        <v>196403.09589041097</v>
      </c>
      <c r="X175" s="119">
        <v>196403.09589041097</v>
      </c>
      <c r="Y175" s="126"/>
      <c r="Z175" s="126"/>
    </row>
    <row r="176" spans="1:26" ht="18.95" customHeight="1">
      <c r="A176" s="1" t="s">
        <v>147</v>
      </c>
      <c r="B176" s="61" t="s">
        <v>135</v>
      </c>
      <c r="C176" s="241">
        <v>45393</v>
      </c>
      <c r="D176" s="161">
        <v>45570</v>
      </c>
      <c r="E176" s="180" t="str">
        <f>TEXT(C176, "mmmm")</f>
        <v>April</v>
      </c>
      <c r="F176" s="90">
        <v>45626</v>
      </c>
      <c r="G176" s="32">
        <f>D176-C176+1</f>
        <v>178</v>
      </c>
      <c r="H176" s="32">
        <f>F176-C176+1</f>
        <v>234</v>
      </c>
      <c r="I176" s="32">
        <v>5</v>
      </c>
      <c r="J176" s="163" t="s">
        <v>226</v>
      </c>
      <c r="K176" s="126">
        <v>184193.42465753425</v>
      </c>
      <c r="L176" s="44">
        <f>K176*5%</f>
        <v>9209.6712328767135</v>
      </c>
      <c r="M176" s="44">
        <v>3000</v>
      </c>
      <c r="N176" s="126">
        <f>K176+L176+M176</f>
        <v>196403.09589041097</v>
      </c>
      <c r="O176" s="4"/>
      <c r="P176" s="4"/>
      <c r="Q176" s="44"/>
      <c r="R176" s="44"/>
      <c r="S176" s="44"/>
      <c r="T176" s="129"/>
      <c r="U176" s="4"/>
      <c r="V176" s="165" t="s">
        <v>232</v>
      </c>
      <c r="W176" s="119">
        <f>K176+L176+M176+T176+U176</f>
        <v>196403.09589041097</v>
      </c>
      <c r="X176" s="119">
        <v>196403.09589041097</v>
      </c>
      <c r="Y176" s="126"/>
      <c r="Z176" s="126"/>
    </row>
    <row r="177" spans="1:26" ht="18.95" customHeight="1">
      <c r="A177" s="1" t="s">
        <v>147</v>
      </c>
      <c r="B177" s="61" t="s">
        <v>135</v>
      </c>
      <c r="C177" s="241">
        <v>45393</v>
      </c>
      <c r="D177" s="161">
        <v>45570</v>
      </c>
      <c r="E177" s="180" t="str">
        <f>TEXT(C177, "mmmm")</f>
        <v>April</v>
      </c>
      <c r="F177" s="90">
        <v>45626</v>
      </c>
      <c r="G177" s="32">
        <f>D177-C177+1</f>
        <v>178</v>
      </c>
      <c r="H177" s="32">
        <f>F177-C177+1</f>
        <v>234</v>
      </c>
      <c r="I177" s="32">
        <v>5</v>
      </c>
      <c r="J177" s="152" t="s">
        <v>226</v>
      </c>
      <c r="K177" s="126">
        <v>184193.42465753425</v>
      </c>
      <c r="L177" s="44">
        <f>K177*5%</f>
        <v>9209.6712328767135</v>
      </c>
      <c r="M177" s="44">
        <v>3000</v>
      </c>
      <c r="N177" s="126">
        <f>K177+L177+M177</f>
        <v>196403.09589041097</v>
      </c>
      <c r="O177" s="4"/>
      <c r="P177" s="4"/>
      <c r="Q177" s="44"/>
      <c r="R177" s="44"/>
      <c r="S177" s="44"/>
      <c r="T177" s="129"/>
      <c r="U177" s="4"/>
      <c r="V177" s="165" t="s">
        <v>232</v>
      </c>
      <c r="W177" s="119">
        <f>K177+L177+M177+T177+U177</f>
        <v>196403.09589041097</v>
      </c>
      <c r="X177" s="119">
        <v>196403.09589041097</v>
      </c>
      <c r="Y177" s="126"/>
      <c r="Z177" s="126"/>
    </row>
    <row r="178" spans="1:26" ht="18.95" customHeight="1">
      <c r="A178" s="1" t="s">
        <v>147</v>
      </c>
      <c r="B178" s="61" t="s">
        <v>135</v>
      </c>
      <c r="C178" s="241">
        <v>45393</v>
      </c>
      <c r="D178" s="161">
        <v>45570</v>
      </c>
      <c r="E178" s="180" t="str">
        <f>TEXT(C178, "mmmm")</f>
        <v>April</v>
      </c>
      <c r="F178" s="90">
        <v>45626</v>
      </c>
      <c r="G178" s="32">
        <f>D178-C178+1</f>
        <v>178</v>
      </c>
      <c r="H178" s="32">
        <f>F178-C178+1</f>
        <v>234</v>
      </c>
      <c r="I178" s="32">
        <v>5</v>
      </c>
      <c r="J178" s="152" t="s">
        <v>226</v>
      </c>
      <c r="K178" s="126">
        <v>184193.42465753425</v>
      </c>
      <c r="L178" s="44">
        <f>K178*5%</f>
        <v>9209.6712328767135</v>
      </c>
      <c r="M178" s="44">
        <v>3000</v>
      </c>
      <c r="N178" s="126">
        <f>K178+L178+M178</f>
        <v>196403.09589041097</v>
      </c>
      <c r="O178" s="4"/>
      <c r="P178" s="4"/>
      <c r="Q178" s="44"/>
      <c r="R178" s="44"/>
      <c r="S178" s="44"/>
      <c r="T178" s="129"/>
      <c r="U178" s="4"/>
      <c r="V178" s="165" t="s">
        <v>232</v>
      </c>
      <c r="W178" s="119">
        <f>K178+L178+M178+T178+U178</f>
        <v>196403.09589041097</v>
      </c>
      <c r="X178" s="119">
        <v>196403.09589041097</v>
      </c>
      <c r="Y178" s="126"/>
      <c r="Z178" s="126"/>
    </row>
    <row r="179" spans="1:26" ht="18.95" customHeight="1">
      <c r="A179" s="1" t="s">
        <v>147</v>
      </c>
      <c r="B179" s="61" t="s">
        <v>135</v>
      </c>
      <c r="C179" s="241">
        <v>45393</v>
      </c>
      <c r="D179" s="161">
        <v>45570</v>
      </c>
      <c r="E179" s="180" t="str">
        <f>TEXT(C179, "mmmm")</f>
        <v>April</v>
      </c>
      <c r="F179" s="90">
        <v>45626</v>
      </c>
      <c r="G179" s="32">
        <f>D179-C179+1</f>
        <v>178</v>
      </c>
      <c r="H179" s="32">
        <f>F179-C179+1</f>
        <v>234</v>
      </c>
      <c r="I179" s="32">
        <v>5</v>
      </c>
      <c r="J179" s="152" t="s">
        <v>226</v>
      </c>
      <c r="K179" s="126">
        <v>184193.42465753425</v>
      </c>
      <c r="L179" s="44">
        <f>K179*5%</f>
        <v>9209.6712328767135</v>
      </c>
      <c r="M179" s="44">
        <v>3000</v>
      </c>
      <c r="N179" s="126">
        <f>K179+L179+M179</f>
        <v>196403.09589041097</v>
      </c>
      <c r="O179" s="4"/>
      <c r="P179" s="4"/>
      <c r="Q179" s="44"/>
      <c r="R179" s="44"/>
      <c r="S179" s="44"/>
      <c r="T179" s="129"/>
      <c r="U179" s="4"/>
      <c r="V179" s="165" t="s">
        <v>232</v>
      </c>
      <c r="W179" s="119">
        <f>K179+L179+M179+T179+U179</f>
        <v>196403.09589041097</v>
      </c>
      <c r="X179" s="119">
        <v>196403.09589041097</v>
      </c>
      <c r="Y179" s="126"/>
      <c r="Z179" s="126"/>
    </row>
    <row r="180" spans="1:26" ht="18.95" customHeight="1">
      <c r="A180" s="1" t="s">
        <v>147</v>
      </c>
      <c r="B180" s="61" t="s">
        <v>135</v>
      </c>
      <c r="C180" s="241">
        <v>45393</v>
      </c>
      <c r="D180" s="161">
        <v>45570</v>
      </c>
      <c r="E180" s="180" t="str">
        <f>TEXT(C180, "mmmm")</f>
        <v>April</v>
      </c>
      <c r="F180" s="90">
        <v>45626</v>
      </c>
      <c r="G180" s="32">
        <f>D180-C180+1</f>
        <v>178</v>
      </c>
      <c r="H180" s="32">
        <f>F180-C180+1</f>
        <v>234</v>
      </c>
      <c r="I180" s="32">
        <v>5</v>
      </c>
      <c r="J180" s="152" t="s">
        <v>226</v>
      </c>
      <c r="K180" s="126">
        <v>184193.42465753425</v>
      </c>
      <c r="L180" s="44">
        <f>K180*5%</f>
        <v>9209.6712328767135</v>
      </c>
      <c r="M180" s="44">
        <v>3000</v>
      </c>
      <c r="N180" s="126">
        <f>K180+L180+M180</f>
        <v>196403.09589041097</v>
      </c>
      <c r="O180" s="4"/>
      <c r="P180" s="4"/>
      <c r="Q180" s="44"/>
      <c r="R180" s="44"/>
      <c r="S180" s="44"/>
      <c r="T180" s="129"/>
      <c r="U180" s="4"/>
      <c r="V180" s="165" t="s">
        <v>232</v>
      </c>
      <c r="W180" s="119">
        <f>K180+L180+M180+T180+U180</f>
        <v>196403.09589041097</v>
      </c>
      <c r="X180" s="119">
        <v>196403.09589041097</v>
      </c>
      <c r="Y180" s="126"/>
      <c r="Z180" s="126"/>
    </row>
    <row r="181" spans="1:26" ht="18.95" customHeight="1">
      <c r="A181" s="1" t="s">
        <v>147</v>
      </c>
      <c r="B181" s="61" t="s">
        <v>135</v>
      </c>
      <c r="C181" s="241">
        <v>45393</v>
      </c>
      <c r="D181" s="161">
        <v>45570</v>
      </c>
      <c r="E181" s="180" t="str">
        <f>TEXT(C181, "mmmm")</f>
        <v>April</v>
      </c>
      <c r="F181" s="90">
        <v>45626</v>
      </c>
      <c r="G181" s="32">
        <f>D181-C181+1</f>
        <v>178</v>
      </c>
      <c r="H181" s="32">
        <f>F181-C181+1</f>
        <v>234</v>
      </c>
      <c r="I181" s="32">
        <v>5</v>
      </c>
      <c r="J181" s="152" t="s">
        <v>226</v>
      </c>
      <c r="K181" s="126">
        <v>184193.42465753425</v>
      </c>
      <c r="L181" s="44">
        <f>K181*5%</f>
        <v>9209.6712328767135</v>
      </c>
      <c r="M181" s="44">
        <v>3000</v>
      </c>
      <c r="N181" s="126">
        <f>K181+L181+M181</f>
        <v>196403.09589041097</v>
      </c>
      <c r="O181" s="4"/>
      <c r="P181" s="4"/>
      <c r="Q181" s="44"/>
      <c r="R181" s="44"/>
      <c r="S181" s="44"/>
      <c r="T181" s="129"/>
      <c r="U181" s="4"/>
      <c r="V181" s="165" t="s">
        <v>232</v>
      </c>
      <c r="W181" s="119">
        <f>K181+L181+M181+T181+U181</f>
        <v>196403.09589041097</v>
      </c>
      <c r="X181" s="119">
        <v>196403.09589041097</v>
      </c>
      <c r="Y181" s="126"/>
      <c r="Z181" s="126"/>
    </row>
    <row r="182" spans="1:26" ht="18.95" customHeight="1">
      <c r="A182" s="1" t="s">
        <v>146</v>
      </c>
      <c r="B182" s="31" t="s">
        <v>135</v>
      </c>
      <c r="C182" s="237">
        <v>45394</v>
      </c>
      <c r="D182" s="160">
        <v>45758</v>
      </c>
      <c r="E182" s="180" t="str">
        <f>TEXT(C182, "mmmm")</f>
        <v>April</v>
      </c>
      <c r="F182" s="90">
        <v>45626</v>
      </c>
      <c r="G182" s="32">
        <f>D182-C182</f>
        <v>364</v>
      </c>
      <c r="H182" s="32">
        <f>F182-C182+1</f>
        <v>233</v>
      </c>
      <c r="I182" s="32">
        <v>4</v>
      </c>
      <c r="J182" s="141" t="s">
        <v>83</v>
      </c>
      <c r="K182" s="126">
        <v>1766317</v>
      </c>
      <c r="L182" s="44">
        <v>88316</v>
      </c>
      <c r="M182" s="44">
        <v>30000</v>
      </c>
      <c r="N182" s="126">
        <v>1884633</v>
      </c>
      <c r="O182" s="37"/>
      <c r="P182" s="44">
        <v>1884633</v>
      </c>
      <c r="Q182" s="44"/>
      <c r="R182" s="44"/>
      <c r="S182" s="44"/>
      <c r="T182" s="126"/>
      <c r="U182" s="44"/>
      <c r="V182" s="165" t="s">
        <v>232</v>
      </c>
      <c r="W182" s="119">
        <f>K182+L182+M182+T182+U182</f>
        <v>1884633</v>
      </c>
      <c r="X182" s="119">
        <v>1884633</v>
      </c>
      <c r="Y182" s="126"/>
      <c r="Z182" s="126"/>
    </row>
    <row r="183" spans="1:26" ht="18.95" customHeight="1">
      <c r="A183" s="1" t="s">
        <v>146</v>
      </c>
      <c r="B183" s="31" t="s">
        <v>135</v>
      </c>
      <c r="C183" s="237">
        <v>45394</v>
      </c>
      <c r="D183" s="160">
        <v>45758</v>
      </c>
      <c r="E183" s="180" t="str">
        <f>TEXT(C183, "mmmm")</f>
        <v>April</v>
      </c>
      <c r="F183" s="90">
        <v>45626</v>
      </c>
      <c r="G183" s="32">
        <f>D183-C183+1</f>
        <v>365</v>
      </c>
      <c r="H183" s="32">
        <f>F183-C183+1</f>
        <v>233</v>
      </c>
      <c r="I183" s="32">
        <v>4</v>
      </c>
      <c r="J183" s="141" t="s">
        <v>91</v>
      </c>
      <c r="K183" s="126">
        <v>504665</v>
      </c>
      <c r="L183" s="44">
        <v>25233</v>
      </c>
      <c r="M183" s="44">
        <v>10000</v>
      </c>
      <c r="N183" s="126">
        <v>539898</v>
      </c>
      <c r="O183" s="37"/>
      <c r="P183" s="44">
        <v>539898</v>
      </c>
      <c r="Q183" s="44"/>
      <c r="R183" s="44"/>
      <c r="S183" s="44"/>
      <c r="T183" s="126"/>
      <c r="U183" s="44"/>
      <c r="V183" s="165" t="s">
        <v>232</v>
      </c>
      <c r="W183" s="119">
        <f>K183+L183+M183+T183+U183</f>
        <v>539898</v>
      </c>
      <c r="X183" s="119">
        <v>539898</v>
      </c>
      <c r="Y183" s="126"/>
      <c r="Z183" s="126"/>
    </row>
    <row r="184" spans="1:26" ht="18.95" customHeight="1">
      <c r="A184" s="1" t="s">
        <v>147</v>
      </c>
      <c r="B184" s="61" t="s">
        <v>135</v>
      </c>
      <c r="C184" s="241">
        <v>45394</v>
      </c>
      <c r="D184" s="161">
        <v>45570</v>
      </c>
      <c r="E184" s="180" t="str">
        <f>TEXT(C184, "mmmm")</f>
        <v>April</v>
      </c>
      <c r="F184" s="90">
        <v>45626</v>
      </c>
      <c r="G184" s="32">
        <f>D184-C184+1</f>
        <v>177</v>
      </c>
      <c r="H184" s="32">
        <f>F184-C184+1</f>
        <v>233</v>
      </c>
      <c r="I184" s="32">
        <v>5</v>
      </c>
      <c r="J184" s="152" t="s">
        <v>226</v>
      </c>
      <c r="K184" s="126">
        <v>183158.63013698629</v>
      </c>
      <c r="L184" s="44">
        <f>K184*5%</f>
        <v>9157.9315068493142</v>
      </c>
      <c r="M184" s="44">
        <v>3000</v>
      </c>
      <c r="N184" s="126">
        <f>K184+L184+M184</f>
        <v>195316.56164383559</v>
      </c>
      <c r="O184" s="4"/>
      <c r="P184" s="4"/>
      <c r="Q184" s="44"/>
      <c r="R184" s="44"/>
      <c r="S184" s="44"/>
      <c r="T184" s="129"/>
      <c r="U184" s="4"/>
      <c r="V184" s="165" t="s">
        <v>232</v>
      </c>
      <c r="W184" s="119">
        <f>K184+L184+M184+T184+U184</f>
        <v>195316.56164383559</v>
      </c>
      <c r="X184" s="119">
        <v>195316.56164383559</v>
      </c>
      <c r="Y184" s="126"/>
      <c r="Z184" s="126"/>
    </row>
    <row r="185" spans="1:26" ht="18.95" customHeight="1">
      <c r="A185" s="1" t="s">
        <v>146</v>
      </c>
      <c r="B185" s="31" t="s">
        <v>135</v>
      </c>
      <c r="C185" s="237">
        <v>45394</v>
      </c>
      <c r="D185" s="160">
        <v>45758</v>
      </c>
      <c r="E185" s="180" t="str">
        <f>TEXT(C185, "mmmm")</f>
        <v>April</v>
      </c>
      <c r="F185" s="90">
        <v>45626</v>
      </c>
      <c r="G185" s="32">
        <f>D185-C185+1</f>
        <v>365</v>
      </c>
      <c r="H185" s="32">
        <f>F185-C185+1</f>
        <v>233</v>
      </c>
      <c r="I185" s="32">
        <v>4</v>
      </c>
      <c r="J185" s="141" t="s">
        <v>90</v>
      </c>
      <c r="K185" s="126">
        <v>654024</v>
      </c>
      <c r="L185" s="44">
        <v>32701</v>
      </c>
      <c r="M185" s="44">
        <v>10000</v>
      </c>
      <c r="N185" s="123">
        <v>696725</v>
      </c>
      <c r="O185" s="37"/>
      <c r="P185" s="44">
        <v>696725</v>
      </c>
      <c r="Q185" s="44"/>
      <c r="R185" s="44"/>
      <c r="S185" s="44"/>
      <c r="T185" s="126"/>
      <c r="U185" s="44"/>
      <c r="V185" s="165" t="s">
        <v>232</v>
      </c>
      <c r="W185" s="119">
        <f>K185+L185+M185+T185+U185</f>
        <v>696725</v>
      </c>
      <c r="X185" s="119">
        <v>696725</v>
      </c>
      <c r="Y185" s="126"/>
      <c r="Z185" s="126"/>
    </row>
    <row r="186" spans="1:26" ht="18.95" customHeight="1">
      <c r="A186" s="1" t="s">
        <v>146</v>
      </c>
      <c r="B186" s="31" t="s">
        <v>135</v>
      </c>
      <c r="C186" s="237">
        <v>45395</v>
      </c>
      <c r="D186" s="160">
        <v>45759</v>
      </c>
      <c r="E186" s="180" t="str">
        <f>TEXT(C186, "mmmm")</f>
        <v>April</v>
      </c>
      <c r="F186" s="90">
        <v>45626</v>
      </c>
      <c r="G186" s="32">
        <f>D186-C186+1</f>
        <v>365</v>
      </c>
      <c r="H186" s="32">
        <f>F186-C186+1</f>
        <v>232</v>
      </c>
      <c r="I186" s="32">
        <v>4</v>
      </c>
      <c r="J186" s="145" t="s">
        <v>6</v>
      </c>
      <c r="K186" s="126">
        <v>43221197</v>
      </c>
      <c r="L186" s="44">
        <v>2161060</v>
      </c>
      <c r="M186" s="44">
        <v>1310000</v>
      </c>
      <c r="N186" s="126">
        <f>K186+L186+M186</f>
        <v>46692257</v>
      </c>
      <c r="O186" s="29">
        <f>N186</f>
        <v>46692257</v>
      </c>
      <c r="P186" s="44"/>
      <c r="Q186" s="44"/>
      <c r="R186" s="44"/>
      <c r="S186" s="44"/>
      <c r="T186" s="126"/>
      <c r="U186" s="44"/>
      <c r="V186" s="165" t="s">
        <v>232</v>
      </c>
      <c r="W186" s="119">
        <f>K186+L186+M186+T186+U186</f>
        <v>46692257</v>
      </c>
      <c r="X186" s="119">
        <v>46692257</v>
      </c>
      <c r="Y186" s="126"/>
      <c r="Z186" s="126"/>
    </row>
    <row r="187" spans="1:26" ht="18.95" customHeight="1">
      <c r="A187" s="1" t="s">
        <v>147</v>
      </c>
      <c r="B187" s="61" t="s">
        <v>135</v>
      </c>
      <c r="C187" s="241">
        <v>45399</v>
      </c>
      <c r="D187" s="161">
        <v>45570</v>
      </c>
      <c r="E187" s="180" t="str">
        <f>TEXT(C187, "mmmm")</f>
        <v>April</v>
      </c>
      <c r="F187" s="90">
        <v>45626</v>
      </c>
      <c r="G187" s="32">
        <f>D187-C187+1</f>
        <v>172</v>
      </c>
      <c r="H187" s="32">
        <f>F187-C187+1</f>
        <v>228</v>
      </c>
      <c r="I187" s="32">
        <v>5</v>
      </c>
      <c r="J187" s="152" t="s">
        <v>226</v>
      </c>
      <c r="K187" s="126">
        <v>177984.65753424657</v>
      </c>
      <c r="L187" s="44">
        <f>K187*5%</f>
        <v>8899.232876712329</v>
      </c>
      <c r="M187" s="44">
        <v>3000</v>
      </c>
      <c r="N187" s="126">
        <f>K187+L187+M187</f>
        <v>189883.89041095891</v>
      </c>
      <c r="O187" s="4"/>
      <c r="P187" s="4"/>
      <c r="Q187" s="44"/>
      <c r="R187" s="44"/>
      <c r="S187" s="44"/>
      <c r="T187" s="129"/>
      <c r="U187" s="4"/>
      <c r="V187" s="165" t="s">
        <v>232</v>
      </c>
      <c r="W187" s="119">
        <f>K187+L187+M187+T187+U187</f>
        <v>189883.89041095891</v>
      </c>
      <c r="X187" s="119">
        <v>189883.89041095891</v>
      </c>
      <c r="Y187" s="126"/>
      <c r="Z187" s="126"/>
    </row>
    <row r="188" spans="1:26" ht="18.95" customHeight="1">
      <c r="A188" s="1" t="s">
        <v>147</v>
      </c>
      <c r="B188" s="61" t="s">
        <v>135</v>
      </c>
      <c r="C188" s="241">
        <v>45400</v>
      </c>
      <c r="D188" s="161">
        <v>45570</v>
      </c>
      <c r="E188" s="180" t="str">
        <f>TEXT(C188, "mmmm")</f>
        <v>April</v>
      </c>
      <c r="F188" s="90">
        <v>45626</v>
      </c>
      <c r="G188" s="32">
        <f>D188-C188+1</f>
        <v>171</v>
      </c>
      <c r="H188" s="32">
        <f>F188-C188+1</f>
        <v>227</v>
      </c>
      <c r="I188" s="32">
        <v>5</v>
      </c>
      <c r="J188" s="152" t="s">
        <v>226</v>
      </c>
      <c r="K188" s="126">
        <v>176949.86301369863</v>
      </c>
      <c r="L188" s="44">
        <f>K188*5%</f>
        <v>8847.4931506849316</v>
      </c>
      <c r="M188" s="44">
        <v>3000</v>
      </c>
      <c r="N188" s="126">
        <f>K188+L188+M188</f>
        <v>188797.35616438356</v>
      </c>
      <c r="O188" s="4"/>
      <c r="P188" s="4"/>
      <c r="Q188" s="44"/>
      <c r="R188" s="44"/>
      <c r="S188" s="44"/>
      <c r="T188" s="129"/>
      <c r="U188" s="4"/>
      <c r="V188" s="165" t="s">
        <v>232</v>
      </c>
      <c r="W188" s="119">
        <f>K188+L188+M188+T188+U188</f>
        <v>188797.35616438356</v>
      </c>
      <c r="X188" s="119">
        <v>188797.35616438356</v>
      </c>
      <c r="Y188" s="126"/>
      <c r="Z188" s="126"/>
    </row>
    <row r="189" spans="1:26" ht="18.95" customHeight="1">
      <c r="A189" s="1" t="s">
        <v>147</v>
      </c>
      <c r="B189" s="61" t="s">
        <v>135</v>
      </c>
      <c r="C189" s="241">
        <v>45405</v>
      </c>
      <c r="D189" s="161">
        <v>45570</v>
      </c>
      <c r="E189" s="180" t="str">
        <f>TEXT(C189, "mmmm")</f>
        <v>April</v>
      </c>
      <c r="F189" s="90">
        <v>45626</v>
      </c>
      <c r="G189" s="32">
        <f>D189-C189+1</f>
        <v>166</v>
      </c>
      <c r="H189" s="32">
        <f>F189-C189+1</f>
        <v>222</v>
      </c>
      <c r="I189" s="32">
        <v>5</v>
      </c>
      <c r="J189" s="152" t="s">
        <v>226</v>
      </c>
      <c r="K189" s="126">
        <v>171775.89041095891</v>
      </c>
      <c r="L189" s="44">
        <f>K189*5%</f>
        <v>8588.7945205479464</v>
      </c>
      <c r="M189" s="44">
        <v>3000</v>
      </c>
      <c r="N189" s="126">
        <f>K189+L189+M189</f>
        <v>183364.68493150684</v>
      </c>
      <c r="O189" s="4"/>
      <c r="P189" s="4"/>
      <c r="Q189" s="44"/>
      <c r="R189" s="44"/>
      <c r="S189" s="44"/>
      <c r="T189" s="129"/>
      <c r="U189" s="4"/>
      <c r="V189" s="165" t="s">
        <v>232</v>
      </c>
      <c r="W189" s="119">
        <f>K189+L189+M189+T189+U189</f>
        <v>183364.68493150684</v>
      </c>
      <c r="X189" s="119">
        <v>183364.68493150684</v>
      </c>
      <c r="Y189" s="126"/>
      <c r="Z189" s="126"/>
    </row>
    <row r="190" spans="1:26" ht="18.95" customHeight="1">
      <c r="A190" s="1" t="s">
        <v>146</v>
      </c>
      <c r="B190" s="31" t="s">
        <v>134</v>
      </c>
      <c r="C190" s="237">
        <v>45407</v>
      </c>
      <c r="D190" s="160">
        <v>45771</v>
      </c>
      <c r="E190" s="180" t="str">
        <f>TEXT(C190, "mmmm")</f>
        <v>April</v>
      </c>
      <c r="F190" s="90">
        <v>45626</v>
      </c>
      <c r="G190" s="32">
        <f>D190-C190</f>
        <v>364</v>
      </c>
      <c r="H190" s="32">
        <f>F190-C190+1</f>
        <v>220</v>
      </c>
      <c r="I190" s="32">
        <v>4</v>
      </c>
      <c r="J190" s="141" t="s">
        <v>85</v>
      </c>
      <c r="K190" s="126">
        <v>199687532</v>
      </c>
      <c r="L190" s="44">
        <v>9984377</v>
      </c>
      <c r="M190" s="44">
        <v>10510000</v>
      </c>
      <c r="N190" s="126">
        <v>220181909</v>
      </c>
      <c r="O190" s="44"/>
      <c r="P190" s="44"/>
      <c r="Q190" s="44">
        <v>220181909</v>
      </c>
      <c r="R190" s="44"/>
      <c r="S190" s="44"/>
      <c r="T190" s="126"/>
      <c r="U190" s="44"/>
      <c r="V190" s="165" t="s">
        <v>232</v>
      </c>
      <c r="W190" s="119">
        <f>K190+L190+M190+T190+U190</f>
        <v>220181909</v>
      </c>
      <c r="X190" s="119">
        <v>200213155.80000001</v>
      </c>
      <c r="Y190" s="126"/>
      <c r="Z190" s="123">
        <f>K190*10%</f>
        <v>19968753.199999999</v>
      </c>
    </row>
    <row r="191" spans="1:26" ht="18.95" customHeight="1">
      <c r="A191" s="1" t="s">
        <v>146</v>
      </c>
      <c r="B191" s="31" t="s">
        <v>135</v>
      </c>
      <c r="C191" s="237">
        <v>45408</v>
      </c>
      <c r="D191" s="160">
        <v>45773</v>
      </c>
      <c r="E191" s="180" t="str">
        <f>TEXT(C191, "mmmm")</f>
        <v>April</v>
      </c>
      <c r="F191" s="90">
        <v>45626</v>
      </c>
      <c r="G191" s="32">
        <f>D191-C191</f>
        <v>365</v>
      </c>
      <c r="H191" s="32">
        <f>F191-C191+1</f>
        <v>219</v>
      </c>
      <c r="I191" s="32">
        <v>4</v>
      </c>
      <c r="J191" s="141" t="s">
        <v>87</v>
      </c>
      <c r="K191" s="126">
        <v>1222368</v>
      </c>
      <c r="L191" s="44">
        <v>61118</v>
      </c>
      <c r="M191" s="44">
        <v>30000</v>
      </c>
      <c r="N191" s="126">
        <v>1313486</v>
      </c>
      <c r="O191" s="44"/>
      <c r="P191" s="44"/>
      <c r="Q191" s="44">
        <f>2247472-933986</f>
        <v>1313486</v>
      </c>
      <c r="R191" s="44"/>
      <c r="S191" s="44"/>
      <c r="T191" s="126"/>
      <c r="U191" s="44"/>
      <c r="V191" s="165" t="s">
        <v>232</v>
      </c>
      <c r="W191" s="119">
        <f>K191+L191+M191+T191+U191</f>
        <v>1313486</v>
      </c>
      <c r="X191" s="119">
        <v>1313486</v>
      </c>
      <c r="Y191" s="126"/>
      <c r="Z191" s="126"/>
    </row>
    <row r="192" spans="1:26" ht="18.95" customHeight="1">
      <c r="A192" s="1" t="s">
        <v>146</v>
      </c>
      <c r="B192" s="31" t="s">
        <v>134</v>
      </c>
      <c r="C192" s="237">
        <v>45410</v>
      </c>
      <c r="D192" s="160">
        <v>45774</v>
      </c>
      <c r="E192" s="180" t="str">
        <f>TEXT(C192, "mmmm")</f>
        <v>April</v>
      </c>
      <c r="F192" s="90">
        <v>45626</v>
      </c>
      <c r="G192" s="32">
        <f>D192-C192</f>
        <v>364</v>
      </c>
      <c r="H192" s="32">
        <f>F192-C192+1</f>
        <v>217</v>
      </c>
      <c r="I192" s="32">
        <v>4</v>
      </c>
      <c r="J192" s="141" t="s">
        <v>17</v>
      </c>
      <c r="K192" s="126">
        <v>67184113</v>
      </c>
      <c r="L192" s="44">
        <v>3359205</v>
      </c>
      <c r="M192" s="44">
        <v>890000</v>
      </c>
      <c r="N192" s="126">
        <v>71433318</v>
      </c>
      <c r="O192" s="44"/>
      <c r="P192" s="44">
        <v>71433319</v>
      </c>
      <c r="Q192" s="44"/>
      <c r="R192" s="44"/>
      <c r="S192" s="44"/>
      <c r="T192" s="126"/>
      <c r="U192" s="44"/>
      <c r="V192" s="165" t="s">
        <v>232</v>
      </c>
      <c r="W192" s="119">
        <f>K192+L192+M192+T192+U192</f>
        <v>71433318</v>
      </c>
      <c r="X192" s="119">
        <v>64714906.700000003</v>
      </c>
      <c r="Y192" s="126"/>
      <c r="Z192" s="123">
        <f>K192*10%</f>
        <v>6718411.3000000007</v>
      </c>
    </row>
    <row r="193" spans="1:27" ht="18.95" customHeight="1">
      <c r="A193" s="1" t="s">
        <v>146</v>
      </c>
      <c r="B193" s="1" t="s">
        <v>135</v>
      </c>
      <c r="C193" s="235">
        <v>45410</v>
      </c>
      <c r="D193" s="157">
        <v>45775</v>
      </c>
      <c r="E193" s="180" t="str">
        <f>TEXT(C193, "mmmm")</f>
        <v>April</v>
      </c>
      <c r="F193" s="90">
        <v>45626</v>
      </c>
      <c r="G193" s="32">
        <f>D193-C193+1</f>
        <v>366</v>
      </c>
      <c r="H193" s="32">
        <f>F193-C193+1</f>
        <v>217</v>
      </c>
      <c r="I193" s="32">
        <v>7</v>
      </c>
      <c r="J193" s="143" t="s">
        <v>118</v>
      </c>
      <c r="K193" s="119">
        <v>2999400</v>
      </c>
      <c r="L193" s="13">
        <f>K193*5%</f>
        <v>149970</v>
      </c>
      <c r="M193" s="13">
        <v>40000</v>
      </c>
      <c r="N193" s="119">
        <v>3189370</v>
      </c>
      <c r="O193" s="13"/>
      <c r="P193" s="13"/>
      <c r="Q193" s="13"/>
      <c r="R193" s="13"/>
      <c r="S193" s="13">
        <v>3189370</v>
      </c>
      <c r="T193" s="119">
        <v>0</v>
      </c>
      <c r="U193" s="13">
        <v>0</v>
      </c>
      <c r="V193" s="165" t="s">
        <v>232</v>
      </c>
      <c r="W193" s="119">
        <f>K193+L193+M193+T193+U193</f>
        <v>3189370</v>
      </c>
      <c r="X193" s="119">
        <v>3189370</v>
      </c>
      <c r="Y193" s="119">
        <v>1589370</v>
      </c>
      <c r="Z193" s="119"/>
    </row>
    <row r="194" spans="1:27" ht="18.95" customHeight="1">
      <c r="A194" s="1" t="s">
        <v>146</v>
      </c>
      <c r="B194" s="15" t="s">
        <v>135</v>
      </c>
      <c r="C194" s="238">
        <v>45413</v>
      </c>
      <c r="D194" s="158">
        <v>45777</v>
      </c>
      <c r="E194" s="180" t="str">
        <f>TEXT(C194, "mmmm")</f>
        <v>May</v>
      </c>
      <c r="F194" s="90">
        <v>45626</v>
      </c>
      <c r="G194" s="32">
        <f>D194-C194+1</f>
        <v>365</v>
      </c>
      <c r="H194" s="32">
        <f>F194-C194+1</f>
        <v>214</v>
      </c>
      <c r="I194" s="32">
        <v>5</v>
      </c>
      <c r="J194" s="143" t="s">
        <v>137</v>
      </c>
      <c r="K194" s="126">
        <v>12020631</v>
      </c>
      <c r="L194" s="44">
        <v>601032</v>
      </c>
      <c r="M194" s="44">
        <v>320000</v>
      </c>
      <c r="N194" s="126">
        <v>12941663</v>
      </c>
      <c r="O194" s="4"/>
      <c r="P194" s="58">
        <v>7500000</v>
      </c>
      <c r="Q194" s="44">
        <v>2500000</v>
      </c>
      <c r="R194" s="44">
        <v>2941662</v>
      </c>
      <c r="S194" s="44"/>
      <c r="T194" s="129"/>
      <c r="U194" s="4"/>
      <c r="V194" s="165" t="s">
        <v>232</v>
      </c>
      <c r="W194" s="119">
        <f>K194+L194+M194+T194+U194</f>
        <v>12941663</v>
      </c>
      <c r="X194" s="119">
        <v>12941663</v>
      </c>
      <c r="Y194" s="126"/>
      <c r="Z194" s="126"/>
    </row>
    <row r="195" spans="1:27" ht="18.95" customHeight="1">
      <c r="A195" s="1" t="s">
        <v>146</v>
      </c>
      <c r="B195" s="1" t="s">
        <v>135</v>
      </c>
      <c r="C195" s="235">
        <v>45413</v>
      </c>
      <c r="D195" s="157">
        <v>45777</v>
      </c>
      <c r="E195" s="180" t="str">
        <f>TEXT(C195, "mmmm")</f>
        <v>May</v>
      </c>
      <c r="F195" s="90">
        <v>45626</v>
      </c>
      <c r="G195" s="32">
        <f>D195-C195+1</f>
        <v>365</v>
      </c>
      <c r="H195" s="32">
        <f>F195-C195+1</f>
        <v>214</v>
      </c>
      <c r="I195" s="32">
        <v>7</v>
      </c>
      <c r="J195" s="143" t="s">
        <v>112</v>
      </c>
      <c r="K195" s="119">
        <v>2206440</v>
      </c>
      <c r="L195" s="13">
        <f>K195*5%</f>
        <v>110322</v>
      </c>
      <c r="M195" s="13">
        <v>40000</v>
      </c>
      <c r="N195" s="119">
        <v>2356762</v>
      </c>
      <c r="O195" s="13"/>
      <c r="P195" s="13"/>
      <c r="Q195" s="13"/>
      <c r="R195" s="13"/>
      <c r="S195" s="13">
        <v>2356762</v>
      </c>
      <c r="T195" s="119">
        <v>0</v>
      </c>
      <c r="U195" s="13">
        <v>0</v>
      </c>
      <c r="V195" s="165" t="s">
        <v>232</v>
      </c>
      <c r="W195" s="119">
        <f>K195+L195+M195+T195+U195</f>
        <v>2356762</v>
      </c>
      <c r="X195" s="119">
        <v>2356762</v>
      </c>
      <c r="Y195" s="119"/>
      <c r="Z195" s="119"/>
    </row>
    <row r="196" spans="1:27" ht="18.95" customHeight="1">
      <c r="A196" s="1" t="s">
        <v>147</v>
      </c>
      <c r="B196" s="61" t="s">
        <v>135</v>
      </c>
      <c r="C196" s="241">
        <v>45413</v>
      </c>
      <c r="D196" s="161">
        <v>45725</v>
      </c>
      <c r="E196" s="180" t="str">
        <f>TEXT(C196, "mmmm")</f>
        <v>May</v>
      </c>
      <c r="F196" s="90">
        <v>45626</v>
      </c>
      <c r="G196" s="32">
        <f>D196-C196+1</f>
        <v>313</v>
      </c>
      <c r="H196" s="32">
        <f>F196-C196+1</f>
        <v>214</v>
      </c>
      <c r="I196" s="32">
        <v>5</v>
      </c>
      <c r="J196" s="147" t="s">
        <v>95</v>
      </c>
      <c r="K196" s="126">
        <v>1224675</v>
      </c>
      <c r="L196" s="44">
        <v>61234</v>
      </c>
      <c r="M196" s="44">
        <v>10000</v>
      </c>
      <c r="N196" s="126">
        <v>1295908</v>
      </c>
      <c r="O196" s="4"/>
      <c r="P196" s="4"/>
      <c r="Q196" s="44">
        <v>1295908</v>
      </c>
      <c r="R196" s="44"/>
      <c r="S196" s="44"/>
      <c r="T196" s="129"/>
      <c r="U196" s="4"/>
      <c r="V196" s="165" t="s">
        <v>232</v>
      </c>
      <c r="W196" s="119">
        <f>K196+L196+M196+T196+U196</f>
        <v>1295909</v>
      </c>
      <c r="X196" s="119">
        <v>1295909</v>
      </c>
      <c r="Y196" s="126"/>
      <c r="Z196" s="126"/>
    </row>
    <row r="197" spans="1:27" ht="18.95" customHeight="1">
      <c r="A197" s="1" t="s">
        <v>148</v>
      </c>
      <c r="B197" s="31" t="s">
        <v>131</v>
      </c>
      <c r="C197" s="237">
        <v>45413</v>
      </c>
      <c r="D197" s="160">
        <v>45777</v>
      </c>
      <c r="E197" s="180" t="str">
        <f>TEXT(C197, "mmmm")</f>
        <v>May</v>
      </c>
      <c r="F197" s="90">
        <v>45626</v>
      </c>
      <c r="G197" s="32">
        <f>D197-C197</f>
        <v>364</v>
      </c>
      <c r="H197" s="32">
        <f>F197-C197+1</f>
        <v>214</v>
      </c>
      <c r="I197" s="32">
        <v>4</v>
      </c>
      <c r="J197" s="17" t="s">
        <v>168</v>
      </c>
      <c r="K197" s="126">
        <v>3933752</v>
      </c>
      <c r="L197" s="44">
        <v>196688</v>
      </c>
      <c r="M197" s="44">
        <v>80000</v>
      </c>
      <c r="N197" s="126">
        <v>4210439</v>
      </c>
      <c r="O197" s="37"/>
      <c r="P197" s="44">
        <v>4210439</v>
      </c>
      <c r="Q197" s="44"/>
      <c r="R197" s="44"/>
      <c r="S197" s="44"/>
      <c r="T197" s="126"/>
      <c r="U197" s="44"/>
      <c r="V197" s="165" t="s">
        <v>232</v>
      </c>
      <c r="W197" s="119">
        <f>K197+L197+M197+T197+U197</f>
        <v>4210440</v>
      </c>
      <c r="X197" s="119">
        <v>3817064.8</v>
      </c>
      <c r="Y197" s="126"/>
      <c r="Z197" s="123">
        <f>K197*10%</f>
        <v>393375.2</v>
      </c>
    </row>
    <row r="198" spans="1:27" ht="18.95" customHeight="1">
      <c r="A198" s="1" t="s">
        <v>147</v>
      </c>
      <c r="B198" s="61" t="s">
        <v>135</v>
      </c>
      <c r="C198" s="241">
        <v>45418</v>
      </c>
      <c r="D198" s="161">
        <v>45570</v>
      </c>
      <c r="E198" s="180" t="str">
        <f>TEXT(C198, "mmmm")</f>
        <v>May</v>
      </c>
      <c r="F198" s="90">
        <v>45626</v>
      </c>
      <c r="G198" s="32">
        <f>D198-C198+1</f>
        <v>153</v>
      </c>
      <c r="H198" s="32">
        <f>F198-C198+1</f>
        <v>209</v>
      </c>
      <c r="I198" s="32">
        <v>5</v>
      </c>
      <c r="J198" s="152" t="s">
        <v>226</v>
      </c>
      <c r="K198" s="126">
        <v>158323.56164383562</v>
      </c>
      <c r="L198" s="44">
        <f>K198*5%</f>
        <v>7916.1780821917819</v>
      </c>
      <c r="M198" s="44">
        <v>3000</v>
      </c>
      <c r="N198" s="126">
        <f>K198+L198+M198</f>
        <v>169239.73972602742</v>
      </c>
      <c r="O198" s="4"/>
      <c r="P198" s="4"/>
      <c r="Q198" s="44"/>
      <c r="R198" s="44"/>
      <c r="S198" s="44"/>
      <c r="T198" s="129"/>
      <c r="U198" s="4"/>
      <c r="V198" s="165" t="s">
        <v>232</v>
      </c>
      <c r="W198" s="119">
        <f>K198+L198+M198+T198+U198</f>
        <v>169239.73972602742</v>
      </c>
      <c r="X198" s="119">
        <v>169239.73972602742</v>
      </c>
      <c r="Y198" s="126"/>
      <c r="Z198" s="126"/>
    </row>
    <row r="199" spans="1:27" ht="18.95" customHeight="1">
      <c r="A199" s="1" t="s">
        <v>147</v>
      </c>
      <c r="B199" s="61" t="s">
        <v>135</v>
      </c>
      <c r="C199" s="241">
        <v>45418</v>
      </c>
      <c r="D199" s="161">
        <v>45570</v>
      </c>
      <c r="E199" s="180" t="str">
        <f>TEXT(C199, "mmmm")</f>
        <v>May</v>
      </c>
      <c r="F199" s="90">
        <v>45626</v>
      </c>
      <c r="G199" s="32">
        <f>D199-C199+1</f>
        <v>153</v>
      </c>
      <c r="H199" s="32">
        <f>F199-C199+1</f>
        <v>209</v>
      </c>
      <c r="I199" s="32">
        <v>5</v>
      </c>
      <c r="J199" s="152" t="s">
        <v>226</v>
      </c>
      <c r="K199" s="126">
        <v>158323.56164383562</v>
      </c>
      <c r="L199" s="44">
        <f>K199*5%</f>
        <v>7916.1780821917819</v>
      </c>
      <c r="M199" s="44">
        <v>3000</v>
      </c>
      <c r="N199" s="126">
        <f>K199+L199+M199</f>
        <v>169239.73972602742</v>
      </c>
      <c r="O199" s="4"/>
      <c r="P199" s="4"/>
      <c r="Q199" s="44"/>
      <c r="R199" s="44"/>
      <c r="S199" s="44"/>
      <c r="T199" s="129"/>
      <c r="U199" s="4"/>
      <c r="V199" s="165" t="s">
        <v>232</v>
      </c>
      <c r="W199" s="119">
        <f>K199+L199+M199+T199+U199</f>
        <v>169239.73972602742</v>
      </c>
      <c r="X199" s="119">
        <v>169239.73972602742</v>
      </c>
      <c r="Y199" s="126"/>
      <c r="Z199" s="126"/>
    </row>
    <row r="200" spans="1:27" ht="18.95" customHeight="1">
      <c r="A200" s="1" t="s">
        <v>147</v>
      </c>
      <c r="B200" s="61" t="s">
        <v>135</v>
      </c>
      <c r="C200" s="241">
        <v>45419</v>
      </c>
      <c r="D200" s="161">
        <v>45570</v>
      </c>
      <c r="E200" s="180" t="str">
        <f>TEXT(C200, "mmmm")</f>
        <v>May</v>
      </c>
      <c r="F200" s="90">
        <v>45626</v>
      </c>
      <c r="G200" s="32">
        <f>D200-C200+1</f>
        <v>152</v>
      </c>
      <c r="H200" s="32">
        <f>F200-C200+1</f>
        <v>208</v>
      </c>
      <c r="I200" s="32">
        <v>5</v>
      </c>
      <c r="J200" s="152" t="s">
        <v>226</v>
      </c>
      <c r="K200" s="126">
        <v>157288.76712328766</v>
      </c>
      <c r="L200" s="44">
        <f>K200*5%</f>
        <v>7864.4383561643835</v>
      </c>
      <c r="M200" s="44">
        <v>3000</v>
      </c>
      <c r="N200" s="126">
        <f>K200+L200+M200</f>
        <v>168153.20547945204</v>
      </c>
      <c r="O200" s="4"/>
      <c r="P200" s="4"/>
      <c r="Q200" s="44"/>
      <c r="R200" s="44"/>
      <c r="S200" s="44"/>
      <c r="T200" s="129"/>
      <c r="U200" s="4"/>
      <c r="V200" s="165" t="s">
        <v>232</v>
      </c>
      <c r="W200" s="119">
        <f>K200+L200+M200+T200+U200</f>
        <v>168153.20547945204</v>
      </c>
      <c r="X200" s="119">
        <v>168153.20547945204</v>
      </c>
      <c r="Y200" s="126"/>
      <c r="Z200" s="126"/>
    </row>
    <row r="201" spans="1:27" ht="18.95" customHeight="1">
      <c r="A201" s="1" t="s">
        <v>147</v>
      </c>
      <c r="B201" s="61" t="s">
        <v>135</v>
      </c>
      <c r="C201" s="241">
        <v>45419</v>
      </c>
      <c r="D201" s="161">
        <v>45570</v>
      </c>
      <c r="E201" s="180" t="str">
        <f>TEXT(C201, "mmmm")</f>
        <v>May</v>
      </c>
      <c r="F201" s="90">
        <v>45626</v>
      </c>
      <c r="G201" s="32">
        <f>D201-C201+1</f>
        <v>152</v>
      </c>
      <c r="H201" s="32">
        <f>F201-C201+1</f>
        <v>208</v>
      </c>
      <c r="I201" s="32">
        <v>5</v>
      </c>
      <c r="J201" s="153" t="s">
        <v>226</v>
      </c>
      <c r="K201" s="126">
        <v>157288.76712328766</v>
      </c>
      <c r="L201" s="44">
        <f>K201*5%</f>
        <v>7864.4383561643835</v>
      </c>
      <c r="M201" s="44">
        <v>3000</v>
      </c>
      <c r="N201" s="126">
        <f>K201+L201+M201</f>
        <v>168153.20547945204</v>
      </c>
      <c r="O201" s="4"/>
      <c r="P201" s="4"/>
      <c r="Q201" s="44"/>
      <c r="R201" s="44"/>
      <c r="S201" s="44"/>
      <c r="T201" s="129"/>
      <c r="U201" s="4"/>
      <c r="V201" s="165" t="s">
        <v>232</v>
      </c>
      <c r="W201" s="119">
        <f>K201+L201+M201+T201+U201</f>
        <v>168153.20547945204</v>
      </c>
      <c r="X201" s="119">
        <v>168153.20547945204</v>
      </c>
      <c r="Y201" s="126"/>
      <c r="Z201" s="126"/>
    </row>
    <row r="202" spans="1:27" ht="18.95" customHeight="1">
      <c r="A202" s="1" t="s">
        <v>148</v>
      </c>
      <c r="B202" s="1" t="s">
        <v>131</v>
      </c>
      <c r="C202" s="235">
        <v>45420</v>
      </c>
      <c r="D202" s="157">
        <v>45784</v>
      </c>
      <c r="E202" s="180" t="str">
        <f>TEXT(C202, "mmmm")</f>
        <v>May</v>
      </c>
      <c r="F202" s="90">
        <v>45626</v>
      </c>
      <c r="G202" s="32">
        <f>D202-C202+1</f>
        <v>365</v>
      </c>
      <c r="H202" s="32">
        <f>F202-C202+1</f>
        <v>207</v>
      </c>
      <c r="I202" s="32">
        <v>8</v>
      </c>
      <c r="J202" s="3" t="s">
        <v>133</v>
      </c>
      <c r="K202" s="119">
        <f>126596+4172897</f>
        <v>4299493</v>
      </c>
      <c r="L202" s="13">
        <f>K202*5%</f>
        <v>214974.65000000002</v>
      </c>
      <c r="M202" s="13">
        <f>210000+5000</f>
        <v>215000</v>
      </c>
      <c r="N202" s="119">
        <v>10029144</v>
      </c>
      <c r="O202" s="13"/>
      <c r="P202" s="13"/>
      <c r="Q202" s="13"/>
      <c r="R202" s="13"/>
      <c r="S202" s="13"/>
      <c r="T202" s="119">
        <f>169006+5299677</f>
        <v>5468683</v>
      </c>
      <c r="U202" s="13"/>
      <c r="V202" s="165" t="s">
        <v>233</v>
      </c>
      <c r="W202" s="119">
        <f>K202+L202+M202+T202+U202</f>
        <v>10198150.65</v>
      </c>
      <c r="X202" s="119">
        <v>9768201.3499999996</v>
      </c>
      <c r="Y202" s="119">
        <f>W202</f>
        <v>10198150.65</v>
      </c>
      <c r="Z202" s="123">
        <f>K202*10%</f>
        <v>429949.30000000005</v>
      </c>
      <c r="AA202" s="73">
        <f>Z202*18%</f>
        <v>77390.874000000011</v>
      </c>
    </row>
    <row r="203" spans="1:27" ht="18.95" customHeight="1">
      <c r="A203" s="1" t="s">
        <v>147</v>
      </c>
      <c r="B203" s="61" t="s">
        <v>135</v>
      </c>
      <c r="C203" s="241">
        <v>45421</v>
      </c>
      <c r="D203" s="161">
        <v>45570</v>
      </c>
      <c r="E203" s="180" t="str">
        <f>TEXT(C203, "mmmm")</f>
        <v>May</v>
      </c>
      <c r="F203" s="90">
        <v>45626</v>
      </c>
      <c r="G203" s="32">
        <f>D203-C203+1</f>
        <v>150</v>
      </c>
      <c r="H203" s="32">
        <f>F203-C203+1</f>
        <v>206</v>
      </c>
      <c r="I203" s="32">
        <v>5</v>
      </c>
      <c r="J203" s="153" t="s">
        <v>226</v>
      </c>
      <c r="K203" s="126">
        <v>155219.17808219179</v>
      </c>
      <c r="L203" s="44">
        <f>K203*5%</f>
        <v>7760.9589041095896</v>
      </c>
      <c r="M203" s="44">
        <v>3000</v>
      </c>
      <c r="N203" s="126">
        <f>K203+L203+M203</f>
        <v>165980.1369863014</v>
      </c>
      <c r="O203" s="4"/>
      <c r="P203" s="4"/>
      <c r="Q203" s="44"/>
      <c r="R203" s="44"/>
      <c r="S203" s="44"/>
      <c r="T203" s="129"/>
      <c r="U203" s="4"/>
      <c r="V203" s="165" t="s">
        <v>232</v>
      </c>
      <c r="W203" s="119">
        <f>K203+L203+M203+T203+U203</f>
        <v>165980.1369863014</v>
      </c>
      <c r="X203" s="119">
        <v>165980.1369863014</v>
      </c>
      <c r="Y203" s="126"/>
      <c r="Z203" s="126"/>
    </row>
    <row r="204" spans="1:27" ht="18.95" customHeight="1">
      <c r="A204" s="1" t="s">
        <v>147</v>
      </c>
      <c r="B204" s="1"/>
      <c r="C204" s="235">
        <v>45425</v>
      </c>
      <c r="D204" s="157">
        <v>45611</v>
      </c>
      <c r="E204" s="180" t="str">
        <f>TEXT(C204, "mmmm")</f>
        <v>May</v>
      </c>
      <c r="F204" s="90">
        <v>45626</v>
      </c>
      <c r="G204" s="32">
        <f>D204-C204+1</f>
        <v>187</v>
      </c>
      <c r="H204" s="32">
        <f>F204-C204+1</f>
        <v>202</v>
      </c>
      <c r="I204" s="32">
        <v>6</v>
      </c>
      <c r="J204" s="2" t="s">
        <v>15</v>
      </c>
      <c r="K204" s="119">
        <v>216416.54246575342</v>
      </c>
      <c r="L204" s="13">
        <f>K204*5%</f>
        <v>10820.827123287672</v>
      </c>
      <c r="M204" s="13">
        <v>10000</v>
      </c>
      <c r="N204" s="119"/>
      <c r="O204" s="13"/>
      <c r="P204" s="13"/>
      <c r="Q204" s="13"/>
      <c r="R204" s="13"/>
      <c r="S204" s="13"/>
      <c r="T204" s="119"/>
      <c r="U204" s="13"/>
      <c r="V204" s="165" t="s">
        <v>232</v>
      </c>
      <c r="W204" s="119">
        <f>K204+L204+M204+T204+U204</f>
        <v>237237.3695890411</v>
      </c>
      <c r="X204" s="119">
        <v>237237.3695890411</v>
      </c>
      <c r="Y204" s="119"/>
      <c r="Z204" s="119"/>
    </row>
    <row r="205" spans="1:27" ht="18.95" customHeight="1">
      <c r="A205" s="1" t="s">
        <v>147</v>
      </c>
      <c r="B205" s="1"/>
      <c r="C205" s="235">
        <v>45425</v>
      </c>
      <c r="D205" s="157">
        <v>45611</v>
      </c>
      <c r="E205" s="180" t="str">
        <f>TEXT(C205, "mmmm")</f>
        <v>May</v>
      </c>
      <c r="F205" s="90">
        <v>45626</v>
      </c>
      <c r="G205" s="32">
        <f>D205-C205+1</f>
        <v>187</v>
      </c>
      <c r="H205" s="32">
        <f>F205-C205+1</f>
        <v>202</v>
      </c>
      <c r="I205" s="32">
        <v>6</v>
      </c>
      <c r="J205" s="2" t="s">
        <v>15</v>
      </c>
      <c r="K205" s="119">
        <v>594386.5150684932</v>
      </c>
      <c r="L205" s="13">
        <f>K205*5%</f>
        <v>29719.325753424662</v>
      </c>
      <c r="M205" s="13">
        <v>40000</v>
      </c>
      <c r="N205" s="119"/>
      <c r="O205" s="13"/>
      <c r="P205" s="13"/>
      <c r="Q205" s="13"/>
      <c r="R205" s="13"/>
      <c r="S205" s="13"/>
      <c r="T205" s="119"/>
      <c r="U205" s="13"/>
      <c r="V205" s="165" t="s">
        <v>232</v>
      </c>
      <c r="W205" s="119">
        <f>K205+L205+M205+T205+U205</f>
        <v>664105.84082191787</v>
      </c>
      <c r="X205" s="119">
        <v>664105.84082191787</v>
      </c>
      <c r="Y205" s="119"/>
      <c r="Z205" s="119"/>
    </row>
    <row r="206" spans="1:27" ht="18.95" customHeight="1">
      <c r="A206" s="1" t="s">
        <v>147</v>
      </c>
      <c r="B206" s="61" t="s">
        <v>135</v>
      </c>
      <c r="C206" s="241">
        <v>45425</v>
      </c>
      <c r="D206" s="161">
        <v>45570</v>
      </c>
      <c r="E206" s="180" t="str">
        <f>TEXT(C206, "mmmm")</f>
        <v>May</v>
      </c>
      <c r="F206" s="90">
        <v>45626</v>
      </c>
      <c r="G206" s="32">
        <f>D206-C206+1</f>
        <v>146</v>
      </c>
      <c r="H206" s="32">
        <f>F206-C206+1</f>
        <v>202</v>
      </c>
      <c r="I206" s="32">
        <v>5</v>
      </c>
      <c r="J206" s="153" t="s">
        <v>226</v>
      </c>
      <c r="K206" s="126">
        <v>151080</v>
      </c>
      <c r="L206" s="44">
        <f>K206*5%</f>
        <v>7554</v>
      </c>
      <c r="M206" s="44">
        <v>3000</v>
      </c>
      <c r="N206" s="126">
        <f>K206+L206+M206</f>
        <v>161634</v>
      </c>
      <c r="O206" s="4"/>
      <c r="P206" s="4"/>
      <c r="Q206" s="44"/>
      <c r="R206" s="44"/>
      <c r="S206" s="44"/>
      <c r="T206" s="129"/>
      <c r="U206" s="4"/>
      <c r="V206" s="165" t="s">
        <v>232</v>
      </c>
      <c r="W206" s="119">
        <f>K206+L206+M206+T206+U206</f>
        <v>161634</v>
      </c>
      <c r="X206" s="119">
        <v>161634</v>
      </c>
      <c r="Y206" s="126"/>
      <c r="Z206" s="126"/>
    </row>
    <row r="207" spans="1:27" ht="18.95" customHeight="1">
      <c r="A207" s="1" t="s">
        <v>147</v>
      </c>
      <c r="B207" s="61" t="s">
        <v>135</v>
      </c>
      <c r="C207" s="241">
        <v>45425</v>
      </c>
      <c r="D207" s="161">
        <v>45570</v>
      </c>
      <c r="E207" s="180" t="str">
        <f>TEXT(C207, "mmmm")</f>
        <v>May</v>
      </c>
      <c r="F207" s="90">
        <v>45626</v>
      </c>
      <c r="G207" s="32">
        <f>D207-C207+1</f>
        <v>146</v>
      </c>
      <c r="H207" s="32">
        <f>F207-C207+1</f>
        <v>202</v>
      </c>
      <c r="I207" s="32">
        <v>5</v>
      </c>
      <c r="J207" s="153" t="s">
        <v>226</v>
      </c>
      <c r="K207" s="126">
        <v>151080</v>
      </c>
      <c r="L207" s="44">
        <f>K207*5%</f>
        <v>7554</v>
      </c>
      <c r="M207" s="44">
        <v>3000</v>
      </c>
      <c r="N207" s="126">
        <f>K207+L207+M207</f>
        <v>161634</v>
      </c>
      <c r="O207" s="4"/>
      <c r="P207" s="4"/>
      <c r="Q207" s="44"/>
      <c r="R207" s="44"/>
      <c r="S207" s="44"/>
      <c r="T207" s="129"/>
      <c r="U207" s="4"/>
      <c r="V207" s="165" t="s">
        <v>232</v>
      </c>
      <c r="W207" s="119">
        <f>K207+L207+M207+T207+U207</f>
        <v>161634</v>
      </c>
      <c r="X207" s="119">
        <v>161634</v>
      </c>
      <c r="Y207" s="126"/>
      <c r="Z207" s="126"/>
    </row>
    <row r="208" spans="1:27" ht="18.95" customHeight="1">
      <c r="A208" s="1" t="s">
        <v>147</v>
      </c>
      <c r="B208" s="61" t="s">
        <v>135</v>
      </c>
      <c r="C208" s="241">
        <v>45426</v>
      </c>
      <c r="D208" s="161">
        <v>45742</v>
      </c>
      <c r="E208" s="180" t="str">
        <f>TEXT(C208, "mmmm")</f>
        <v>May</v>
      </c>
      <c r="F208" s="90">
        <v>45626</v>
      </c>
      <c r="G208" s="32">
        <f>D208-C208+1</f>
        <v>317</v>
      </c>
      <c r="H208" s="32">
        <f>F208-C208+1</f>
        <v>201</v>
      </c>
      <c r="I208" s="32">
        <v>5</v>
      </c>
      <c r="J208" s="62" t="s">
        <v>96</v>
      </c>
      <c r="K208" s="126">
        <v>860939</v>
      </c>
      <c r="L208" s="44">
        <v>43047</v>
      </c>
      <c r="M208" s="44">
        <v>30000</v>
      </c>
      <c r="N208" s="126">
        <v>933986</v>
      </c>
      <c r="O208" s="4"/>
      <c r="P208" s="4"/>
      <c r="Q208" s="44">
        <f>2247472-1313486</f>
        <v>933986</v>
      </c>
      <c r="R208" s="44"/>
      <c r="S208" s="44"/>
      <c r="T208" s="129"/>
      <c r="U208" s="4"/>
      <c r="V208" s="165" t="s">
        <v>232</v>
      </c>
      <c r="W208" s="119">
        <f>K208+L208+M208+T208+U208</f>
        <v>933986</v>
      </c>
      <c r="X208" s="119">
        <v>933986</v>
      </c>
      <c r="Y208" s="126"/>
      <c r="Z208" s="126"/>
    </row>
    <row r="209" spans="1:26" ht="18.95" customHeight="1">
      <c r="A209" s="1" t="s">
        <v>147</v>
      </c>
      <c r="B209" s="61" t="s">
        <v>135</v>
      </c>
      <c r="C209" s="241">
        <v>45426</v>
      </c>
      <c r="D209" s="161">
        <v>45570</v>
      </c>
      <c r="E209" s="180" t="str">
        <f>TEXT(C209, "mmmm")</f>
        <v>May</v>
      </c>
      <c r="F209" s="90">
        <v>45626</v>
      </c>
      <c r="G209" s="32">
        <f>D209-C209+1</f>
        <v>145</v>
      </c>
      <c r="H209" s="32">
        <f>F209-C209+1</f>
        <v>201</v>
      </c>
      <c r="I209" s="32">
        <v>5</v>
      </c>
      <c r="J209" s="153" t="s">
        <v>226</v>
      </c>
      <c r="K209" s="126">
        <v>150045.20547945207</v>
      </c>
      <c r="L209" s="44">
        <f>K209*5%</f>
        <v>7502.2602739726035</v>
      </c>
      <c r="M209" s="44">
        <v>3000</v>
      </c>
      <c r="N209" s="126">
        <f>K209+L209+M209</f>
        <v>160547.46575342468</v>
      </c>
      <c r="O209" s="4"/>
      <c r="P209" s="4"/>
      <c r="Q209" s="44"/>
      <c r="R209" s="44"/>
      <c r="S209" s="44"/>
      <c r="T209" s="129"/>
      <c r="U209" s="4"/>
      <c r="V209" s="165" t="s">
        <v>232</v>
      </c>
      <c r="W209" s="119">
        <f>K209+L209+M209+T209+U209</f>
        <v>160547.46575342468</v>
      </c>
      <c r="X209" s="119">
        <v>160547.46575342468</v>
      </c>
      <c r="Y209" s="126"/>
      <c r="Z209" s="126"/>
    </row>
    <row r="210" spans="1:26" ht="18.95" customHeight="1">
      <c r="A210" s="1" t="s">
        <v>147</v>
      </c>
      <c r="B210" s="61" t="s">
        <v>135</v>
      </c>
      <c r="C210" s="241">
        <v>45426</v>
      </c>
      <c r="D210" s="161">
        <v>45570</v>
      </c>
      <c r="E210" s="180" t="str">
        <f>TEXT(C210, "mmmm")</f>
        <v>May</v>
      </c>
      <c r="F210" s="90">
        <v>45626</v>
      </c>
      <c r="G210" s="32">
        <f>D210-C210+1</f>
        <v>145</v>
      </c>
      <c r="H210" s="32">
        <f>F210-C210+1</f>
        <v>201</v>
      </c>
      <c r="I210" s="32">
        <v>5</v>
      </c>
      <c r="J210" s="153" t="s">
        <v>226</v>
      </c>
      <c r="K210" s="126">
        <v>150045.20547945207</v>
      </c>
      <c r="L210" s="44">
        <f>K210*5%</f>
        <v>7502.2602739726035</v>
      </c>
      <c r="M210" s="44">
        <v>3000</v>
      </c>
      <c r="N210" s="126">
        <f>K210+L210+M210</f>
        <v>160547.46575342468</v>
      </c>
      <c r="O210" s="4"/>
      <c r="P210" s="4"/>
      <c r="Q210" s="44"/>
      <c r="R210" s="44"/>
      <c r="S210" s="44"/>
      <c r="T210" s="129"/>
      <c r="U210" s="4"/>
      <c r="V210" s="165" t="s">
        <v>232</v>
      </c>
      <c r="W210" s="119">
        <f>K210+L210+M210+T210+U210</f>
        <v>160547.46575342468</v>
      </c>
      <c r="X210" s="119">
        <v>160547.46575342468</v>
      </c>
      <c r="Y210" s="126"/>
      <c r="Z210" s="126"/>
    </row>
    <row r="211" spans="1:26">
      <c r="A211" s="1" t="s">
        <v>147</v>
      </c>
      <c r="B211" s="61" t="s">
        <v>135</v>
      </c>
      <c r="C211" s="241">
        <v>45426</v>
      </c>
      <c r="D211" s="161">
        <v>45570</v>
      </c>
      <c r="E211" s="180" t="str">
        <f>TEXT(C211, "mmmm")</f>
        <v>May</v>
      </c>
      <c r="F211" s="90">
        <v>45626</v>
      </c>
      <c r="G211" s="32">
        <f>D211-C211+1</f>
        <v>145</v>
      </c>
      <c r="H211" s="32">
        <f>F211-C211+1</f>
        <v>201</v>
      </c>
      <c r="I211" s="32">
        <v>5</v>
      </c>
      <c r="J211" s="153" t="s">
        <v>226</v>
      </c>
      <c r="K211" s="126">
        <v>150045.20547945207</v>
      </c>
      <c r="L211" s="44">
        <f>K211*5%</f>
        <v>7502.2602739726035</v>
      </c>
      <c r="M211" s="44">
        <v>3000</v>
      </c>
      <c r="N211" s="126">
        <f>K211+L211+M211</f>
        <v>160547.46575342468</v>
      </c>
      <c r="O211" s="4"/>
      <c r="P211" s="4"/>
      <c r="Q211" s="44"/>
      <c r="R211" s="44"/>
      <c r="S211" s="44"/>
      <c r="T211" s="129"/>
      <c r="U211" s="4"/>
      <c r="V211" s="165" t="s">
        <v>232</v>
      </c>
      <c r="W211" s="119">
        <f>K211+L211+M211+T211+U211</f>
        <v>160547.46575342468</v>
      </c>
      <c r="X211" s="119">
        <v>160547.46575342468</v>
      </c>
      <c r="Y211" s="126"/>
      <c r="Z211" s="126"/>
    </row>
    <row r="212" spans="1:26">
      <c r="A212" s="1" t="s">
        <v>147</v>
      </c>
      <c r="B212" s="61" t="s">
        <v>135</v>
      </c>
      <c r="C212" s="241">
        <v>45426</v>
      </c>
      <c r="D212" s="161">
        <v>45570</v>
      </c>
      <c r="E212" s="180" t="str">
        <f>TEXT(C212, "mmmm")</f>
        <v>May</v>
      </c>
      <c r="F212" s="90">
        <v>45626</v>
      </c>
      <c r="G212" s="32">
        <f>D212-C212+1</f>
        <v>145</v>
      </c>
      <c r="H212" s="32">
        <f>F212-C212+1</f>
        <v>201</v>
      </c>
      <c r="I212" s="32">
        <v>5</v>
      </c>
      <c r="J212" s="153" t="s">
        <v>226</v>
      </c>
      <c r="K212" s="126">
        <v>150045.20547945207</v>
      </c>
      <c r="L212" s="44">
        <f>K212*5%</f>
        <v>7502.2602739726035</v>
      </c>
      <c r="M212" s="44">
        <v>3000</v>
      </c>
      <c r="N212" s="126">
        <f>K212+L212+M212</f>
        <v>160547.46575342468</v>
      </c>
      <c r="O212" s="4"/>
      <c r="P212" s="4"/>
      <c r="Q212" s="44"/>
      <c r="R212" s="44"/>
      <c r="S212" s="44"/>
      <c r="T212" s="129"/>
      <c r="U212" s="4"/>
      <c r="V212" s="165" t="s">
        <v>232</v>
      </c>
      <c r="W212" s="119">
        <f>K212+L212+M212+T212+U212</f>
        <v>160547.46575342468</v>
      </c>
      <c r="X212" s="119">
        <v>160547.46575342468</v>
      </c>
      <c r="Y212" s="126"/>
      <c r="Z212" s="126"/>
    </row>
    <row r="213" spans="1:26">
      <c r="A213" s="1" t="s">
        <v>147</v>
      </c>
      <c r="B213" s="61" t="s">
        <v>135</v>
      </c>
      <c r="C213" s="241">
        <v>45426</v>
      </c>
      <c r="D213" s="161">
        <v>45570</v>
      </c>
      <c r="E213" s="180" t="str">
        <f>TEXT(C213, "mmmm")</f>
        <v>May</v>
      </c>
      <c r="F213" s="90">
        <v>45626</v>
      </c>
      <c r="G213" s="32">
        <f>D213-C213+1</f>
        <v>145</v>
      </c>
      <c r="H213" s="32">
        <f>F213-C213+1</f>
        <v>201</v>
      </c>
      <c r="I213" s="32">
        <v>5</v>
      </c>
      <c r="J213" s="153" t="s">
        <v>226</v>
      </c>
      <c r="K213" s="126">
        <v>150045.20547945207</v>
      </c>
      <c r="L213" s="44">
        <f>K213*5%</f>
        <v>7502.2602739726035</v>
      </c>
      <c r="M213" s="44">
        <v>3000</v>
      </c>
      <c r="N213" s="126">
        <f>K213+L213+M213</f>
        <v>160547.46575342468</v>
      </c>
      <c r="O213" s="4"/>
      <c r="P213" s="4"/>
      <c r="Q213" s="44"/>
      <c r="R213" s="44"/>
      <c r="S213" s="44"/>
      <c r="T213" s="129"/>
      <c r="U213" s="4"/>
      <c r="V213" s="165" t="s">
        <v>232</v>
      </c>
      <c r="W213" s="119">
        <f>K213+L213+M213+T213+U213</f>
        <v>160547.46575342468</v>
      </c>
      <c r="X213" s="119">
        <v>160547.46575342468</v>
      </c>
      <c r="Y213" s="126"/>
      <c r="Z213" s="126"/>
    </row>
    <row r="214" spans="1:26">
      <c r="A214" s="1" t="s">
        <v>147</v>
      </c>
      <c r="B214" s="61" t="s">
        <v>135</v>
      </c>
      <c r="C214" s="241">
        <v>45426</v>
      </c>
      <c r="D214" s="161">
        <v>45570</v>
      </c>
      <c r="E214" s="180" t="str">
        <f>TEXT(C214, "mmmm")</f>
        <v>May</v>
      </c>
      <c r="F214" s="90">
        <v>45626</v>
      </c>
      <c r="G214" s="32">
        <f>D214-C214+1</f>
        <v>145</v>
      </c>
      <c r="H214" s="32">
        <f>F214-C214+1</f>
        <v>201</v>
      </c>
      <c r="I214" s="32">
        <v>5</v>
      </c>
      <c r="J214" s="153" t="s">
        <v>226</v>
      </c>
      <c r="K214" s="126">
        <v>150045.20547945207</v>
      </c>
      <c r="L214" s="44">
        <f>K214*5%</f>
        <v>7502.2602739726035</v>
      </c>
      <c r="M214" s="44">
        <v>3000</v>
      </c>
      <c r="N214" s="126">
        <f>K214+L214+M214</f>
        <v>160547.46575342468</v>
      </c>
      <c r="O214" s="4"/>
      <c r="P214" s="4"/>
      <c r="Q214" s="44"/>
      <c r="R214" s="44"/>
      <c r="S214" s="44"/>
      <c r="T214" s="129"/>
      <c r="U214" s="4"/>
      <c r="V214" s="165" t="s">
        <v>232</v>
      </c>
      <c r="W214" s="119">
        <f>K214+L214+M214+T214+U214</f>
        <v>160547.46575342468</v>
      </c>
      <c r="X214" s="119">
        <v>160547.46575342468</v>
      </c>
      <c r="Y214" s="126"/>
      <c r="Z214" s="126"/>
    </row>
    <row r="215" spans="1:26">
      <c r="A215" s="1" t="s">
        <v>147</v>
      </c>
      <c r="B215" s="61" t="s">
        <v>135</v>
      </c>
      <c r="C215" s="241">
        <v>45426</v>
      </c>
      <c r="D215" s="161">
        <v>45570</v>
      </c>
      <c r="E215" s="180" t="str">
        <f>TEXT(C215, "mmmm")</f>
        <v>May</v>
      </c>
      <c r="F215" s="90">
        <v>45626</v>
      </c>
      <c r="G215" s="32">
        <f>D215-C215+1</f>
        <v>145</v>
      </c>
      <c r="H215" s="32">
        <f>F215-C215+1</f>
        <v>201</v>
      </c>
      <c r="I215" s="32">
        <v>5</v>
      </c>
      <c r="J215" s="153" t="s">
        <v>226</v>
      </c>
      <c r="K215" s="126">
        <v>150045.20547945207</v>
      </c>
      <c r="L215" s="44">
        <f>K215*5%</f>
        <v>7502.2602739726035</v>
      </c>
      <c r="M215" s="44">
        <v>3000</v>
      </c>
      <c r="N215" s="126">
        <f>K215+L215+M215</f>
        <v>160547.46575342468</v>
      </c>
      <c r="O215" s="4"/>
      <c r="P215" s="4"/>
      <c r="Q215" s="44"/>
      <c r="R215" s="44"/>
      <c r="S215" s="44"/>
      <c r="T215" s="129"/>
      <c r="U215" s="4"/>
      <c r="V215" s="165" t="s">
        <v>232</v>
      </c>
      <c r="W215" s="119">
        <f>K215+L215+M215+T215+U215</f>
        <v>160547.46575342468</v>
      </c>
      <c r="X215" s="119">
        <v>160547.46575342468</v>
      </c>
      <c r="Y215" s="126"/>
      <c r="Z215" s="126"/>
    </row>
    <row r="216" spans="1:26">
      <c r="A216" s="1" t="s">
        <v>147</v>
      </c>
      <c r="B216" s="61" t="s">
        <v>135</v>
      </c>
      <c r="C216" s="241">
        <v>45426</v>
      </c>
      <c r="D216" s="161">
        <v>45570</v>
      </c>
      <c r="E216" s="180" t="str">
        <f>TEXT(C216, "mmmm")</f>
        <v>May</v>
      </c>
      <c r="F216" s="90">
        <v>45626</v>
      </c>
      <c r="G216" s="32">
        <f>D216-C216+1</f>
        <v>145</v>
      </c>
      <c r="H216" s="32">
        <f>F216-C216+1</f>
        <v>201</v>
      </c>
      <c r="I216" s="32">
        <v>5</v>
      </c>
      <c r="J216" s="153" t="s">
        <v>226</v>
      </c>
      <c r="K216" s="126">
        <v>150045.20547945207</v>
      </c>
      <c r="L216" s="44">
        <f>K216*5%</f>
        <v>7502.2602739726035</v>
      </c>
      <c r="M216" s="44">
        <v>3000</v>
      </c>
      <c r="N216" s="126">
        <f>K216+L216+M216</f>
        <v>160547.46575342468</v>
      </c>
      <c r="O216" s="4"/>
      <c r="P216" s="4"/>
      <c r="Q216" s="44"/>
      <c r="R216" s="44"/>
      <c r="S216" s="44"/>
      <c r="T216" s="129"/>
      <c r="U216" s="4"/>
      <c r="V216" s="165" t="s">
        <v>232</v>
      </c>
      <c r="W216" s="119">
        <f>K216+L216+M216+T216+U216</f>
        <v>160547.46575342468</v>
      </c>
      <c r="X216" s="119">
        <v>160547.46575342468</v>
      </c>
      <c r="Y216" s="126"/>
      <c r="Z216" s="126"/>
    </row>
    <row r="217" spans="1:26">
      <c r="A217" s="1" t="s">
        <v>146</v>
      </c>
      <c r="B217" s="61" t="s">
        <v>135</v>
      </c>
      <c r="C217" s="241">
        <v>45427</v>
      </c>
      <c r="D217" s="161">
        <v>45791</v>
      </c>
      <c r="E217" s="180" t="str">
        <f>TEXT(C217, "mmmm")</f>
        <v>May</v>
      </c>
      <c r="F217" s="90">
        <v>45626</v>
      </c>
      <c r="G217" s="32">
        <f>D217-C217+1</f>
        <v>365</v>
      </c>
      <c r="H217" s="32">
        <f>F217-C217+1</f>
        <v>200</v>
      </c>
      <c r="I217" s="32">
        <v>5</v>
      </c>
      <c r="J217" s="62" t="s">
        <v>99</v>
      </c>
      <c r="K217" s="126">
        <v>3897152</v>
      </c>
      <c r="L217" s="44">
        <v>194858</v>
      </c>
      <c r="M217" s="44">
        <v>70000</v>
      </c>
      <c r="N217" s="126">
        <f>4162010</f>
        <v>4162010</v>
      </c>
      <c r="O217" s="4"/>
      <c r="P217" s="4"/>
      <c r="Q217" s="44">
        <f>[1]Data!G2043</f>
        <v>1248603</v>
      </c>
      <c r="R217" s="44"/>
      <c r="S217" s="44"/>
      <c r="T217" s="129"/>
      <c r="U217" s="4"/>
      <c r="V217" s="165" t="s">
        <v>232</v>
      </c>
      <c r="W217" s="119">
        <f>K217+L217+M217+T217+U217</f>
        <v>4162010</v>
      </c>
      <c r="X217" s="119">
        <v>4162010</v>
      </c>
      <c r="Y217" s="126">
        <f>N217-P217-Q217</f>
        <v>2913407</v>
      </c>
      <c r="Z217" s="126"/>
    </row>
    <row r="218" spans="1:26">
      <c r="A218" s="1" t="s">
        <v>146</v>
      </c>
      <c r="B218" s="1" t="s">
        <v>135</v>
      </c>
      <c r="C218" s="235">
        <v>45432</v>
      </c>
      <c r="D218" s="157">
        <v>45796</v>
      </c>
      <c r="E218" s="180" t="str">
        <f>TEXT(C218, "mmmm")</f>
        <v>May</v>
      </c>
      <c r="F218" s="90">
        <v>45626</v>
      </c>
      <c r="G218" s="32">
        <f>D218-C218+1</f>
        <v>365</v>
      </c>
      <c r="H218" s="32">
        <f>F218-C218+1</f>
        <v>195</v>
      </c>
      <c r="I218" s="32">
        <v>7</v>
      </c>
      <c r="J218" s="3" t="s">
        <v>108</v>
      </c>
      <c r="K218" s="119">
        <v>443102</v>
      </c>
      <c r="L218" s="13">
        <f>K218*5%</f>
        <v>22155.100000000002</v>
      </c>
      <c r="M218" s="13">
        <v>10000</v>
      </c>
      <c r="N218" s="119">
        <v>475257</v>
      </c>
      <c r="O218" s="13"/>
      <c r="P218" s="13"/>
      <c r="Q218" s="13"/>
      <c r="R218" s="13"/>
      <c r="S218" s="13">
        <v>475257</v>
      </c>
      <c r="T218" s="119">
        <v>0</v>
      </c>
      <c r="U218" s="13">
        <v>0</v>
      </c>
      <c r="V218" s="165" t="s">
        <v>232</v>
      </c>
      <c r="W218" s="119">
        <f>K218+L218+M218+T218+U218</f>
        <v>475257.1</v>
      </c>
      <c r="X218" s="119">
        <v>475257.1</v>
      </c>
      <c r="Y218" s="119"/>
      <c r="Z218" s="119"/>
    </row>
    <row r="219" spans="1:26">
      <c r="A219" s="1" t="s">
        <v>147</v>
      </c>
      <c r="B219" s="1" t="s">
        <v>135</v>
      </c>
      <c r="C219" s="235">
        <v>45432</v>
      </c>
      <c r="D219" s="157">
        <v>45760</v>
      </c>
      <c r="E219" s="180" t="str">
        <f>TEXT(C219, "mmmm")</f>
        <v>May</v>
      </c>
      <c r="F219" s="90">
        <v>45626</v>
      </c>
      <c r="G219" s="32">
        <f>D219-C219+1</f>
        <v>329</v>
      </c>
      <c r="H219" s="32">
        <f>F219-C219+1</f>
        <v>195</v>
      </c>
      <c r="I219" s="32">
        <v>6</v>
      </c>
      <c r="J219" s="2" t="s">
        <v>6</v>
      </c>
      <c r="K219" s="123">
        <v>334556</v>
      </c>
      <c r="L219" s="66">
        <v>16728</v>
      </c>
      <c r="M219" s="66">
        <v>10000</v>
      </c>
      <c r="N219" s="123">
        <v>361283</v>
      </c>
      <c r="O219" s="66"/>
      <c r="P219" s="66"/>
      <c r="Q219" s="66"/>
      <c r="R219" s="66"/>
      <c r="S219" s="66"/>
      <c r="T219" s="123">
        <v>0</v>
      </c>
      <c r="U219" s="66">
        <v>0</v>
      </c>
      <c r="V219" s="165" t="s">
        <v>232</v>
      </c>
      <c r="W219" s="119">
        <f>K219+L219+M219+T219+U219</f>
        <v>361284</v>
      </c>
      <c r="X219" s="119">
        <v>361284</v>
      </c>
      <c r="Y219" s="123">
        <f>N219-R219</f>
        <v>361283</v>
      </c>
      <c r="Z219" s="123"/>
    </row>
    <row r="220" spans="1:26">
      <c r="A220" s="1" t="s">
        <v>147</v>
      </c>
      <c r="B220" s="61" t="s">
        <v>134</v>
      </c>
      <c r="C220" s="241">
        <v>45432</v>
      </c>
      <c r="D220" s="161">
        <v>45774</v>
      </c>
      <c r="E220" s="180" t="str">
        <f>TEXT(C220, "mmmm")</f>
        <v>May</v>
      </c>
      <c r="F220" s="90">
        <v>45626</v>
      </c>
      <c r="G220" s="32">
        <f>D220-C220+1</f>
        <v>343</v>
      </c>
      <c r="H220" s="32">
        <f>F220-C220+1</f>
        <v>195</v>
      </c>
      <c r="I220" s="32">
        <v>5</v>
      </c>
      <c r="J220" s="62" t="s">
        <v>17</v>
      </c>
      <c r="K220" s="126">
        <v>950804.87671232875</v>
      </c>
      <c r="L220" s="44">
        <f>K220*5%</f>
        <v>47540.243835616442</v>
      </c>
      <c r="M220" s="44">
        <v>15000</v>
      </c>
      <c r="N220" s="126">
        <f>K220+L220+M220</f>
        <v>1013345.1205479451</v>
      </c>
      <c r="O220" s="4"/>
      <c r="P220" s="4"/>
      <c r="Q220" s="44">
        <v>2698522</v>
      </c>
      <c r="R220" s="44"/>
      <c r="S220" s="44"/>
      <c r="T220" s="129"/>
      <c r="U220" s="4"/>
      <c r="V220" s="165" t="s">
        <v>232</v>
      </c>
      <c r="W220" s="119">
        <f>K220+L220+M220+T220+U220</f>
        <v>1013345.1205479451</v>
      </c>
      <c r="X220" s="119">
        <v>918264.63287671225</v>
      </c>
      <c r="Y220" s="126"/>
      <c r="Z220" s="123">
        <f>K220*10%</f>
        <v>95080.487671232884</v>
      </c>
    </row>
    <row r="221" spans="1:26">
      <c r="A221" s="1" t="s">
        <v>147</v>
      </c>
      <c r="B221" s="61" t="s">
        <v>134</v>
      </c>
      <c r="C221" s="241">
        <v>45432</v>
      </c>
      <c r="D221" s="161">
        <v>45774</v>
      </c>
      <c r="E221" s="180" t="str">
        <f>TEXT(C221, "mmmm")</f>
        <v>May</v>
      </c>
      <c r="F221" s="90">
        <v>45626</v>
      </c>
      <c r="G221" s="32">
        <f>D221-C221+1</f>
        <v>343</v>
      </c>
      <c r="H221" s="32">
        <f>F221-C221+1</f>
        <v>195</v>
      </c>
      <c r="I221" s="32">
        <v>5</v>
      </c>
      <c r="J221" s="62" t="s">
        <v>17</v>
      </c>
      <c r="K221" s="126">
        <v>456772.76712328766</v>
      </c>
      <c r="L221" s="44">
        <f>K221*5%</f>
        <v>22838.638356164385</v>
      </c>
      <c r="M221" s="44">
        <v>5000</v>
      </c>
      <c r="N221" s="126">
        <f>K221+L221+M221</f>
        <v>484611.40547945205</v>
      </c>
      <c r="O221" s="4"/>
      <c r="P221" s="4"/>
      <c r="Q221" s="44"/>
      <c r="R221" s="44"/>
      <c r="S221" s="44"/>
      <c r="T221" s="129"/>
      <c r="U221" s="4"/>
      <c r="V221" s="165" t="s">
        <v>232</v>
      </c>
      <c r="W221" s="119">
        <f>K221+L221+M221+T221+U221</f>
        <v>484611.40547945205</v>
      </c>
      <c r="X221" s="119">
        <v>438934.12876712327</v>
      </c>
      <c r="Y221" s="126"/>
      <c r="Z221" s="123">
        <f>K221*10%</f>
        <v>45677.27671232877</v>
      </c>
    </row>
    <row r="222" spans="1:26">
      <c r="A222" s="1" t="s">
        <v>147</v>
      </c>
      <c r="B222" s="61" t="s">
        <v>134</v>
      </c>
      <c r="C222" s="241">
        <v>45432</v>
      </c>
      <c r="D222" s="161">
        <v>45774</v>
      </c>
      <c r="E222" s="180" t="str">
        <f>TEXT(C222, "mmmm")</f>
        <v>May</v>
      </c>
      <c r="F222" s="90">
        <v>45626</v>
      </c>
      <c r="G222" s="32">
        <f>D222-C222+1</f>
        <v>343</v>
      </c>
      <c r="H222" s="32">
        <f>F222-C222+1</f>
        <v>195</v>
      </c>
      <c r="I222" s="32">
        <v>5</v>
      </c>
      <c r="J222" s="62" t="s">
        <v>17</v>
      </c>
      <c r="K222" s="126">
        <v>1124348.3287671234</v>
      </c>
      <c r="L222" s="44">
        <f>K222*5%</f>
        <v>56217.416438356173</v>
      </c>
      <c r="M222" s="44">
        <v>20000</v>
      </c>
      <c r="N222" s="126">
        <f>K222+L222+M222</f>
        <v>1200565.7452054797</v>
      </c>
      <c r="O222" s="4"/>
      <c r="P222" s="4"/>
      <c r="Q222" s="44"/>
      <c r="R222" s="44"/>
      <c r="S222" s="44"/>
      <c r="T222" s="129"/>
      <c r="U222" s="4"/>
      <c r="V222" s="165" t="s">
        <v>232</v>
      </c>
      <c r="W222" s="119">
        <f>K222+L222+M222+T222+U222</f>
        <v>1200565.7452054797</v>
      </c>
      <c r="X222" s="119">
        <v>1088130.9123287674</v>
      </c>
      <c r="Y222" s="126"/>
      <c r="Z222" s="123">
        <f>K222*10%</f>
        <v>112434.83287671235</v>
      </c>
    </row>
    <row r="223" spans="1:26">
      <c r="A223" s="1" t="s">
        <v>146</v>
      </c>
      <c r="B223" s="1" t="s">
        <v>135</v>
      </c>
      <c r="C223" s="235">
        <v>45432</v>
      </c>
      <c r="D223" s="157">
        <v>45796</v>
      </c>
      <c r="E223" s="180" t="str">
        <f>TEXT(C223, "mmmm")</f>
        <v>May</v>
      </c>
      <c r="F223" s="90">
        <v>45626</v>
      </c>
      <c r="G223" s="32">
        <f>D223-C223+1</f>
        <v>365</v>
      </c>
      <c r="H223" s="32">
        <f>F223-C223+1</f>
        <v>195</v>
      </c>
      <c r="I223" s="32">
        <v>7</v>
      </c>
      <c r="J223" s="3" t="s">
        <v>110</v>
      </c>
      <c r="K223" s="119">
        <v>1424655</v>
      </c>
      <c r="L223" s="13">
        <f>K223*5%</f>
        <v>71232.75</v>
      </c>
      <c r="M223" s="13">
        <v>30000</v>
      </c>
      <c r="N223" s="119">
        <v>1525887</v>
      </c>
      <c r="O223" s="13"/>
      <c r="P223" s="13"/>
      <c r="Q223" s="13"/>
      <c r="R223" s="13"/>
      <c r="S223" s="13">
        <v>1525887</v>
      </c>
      <c r="T223" s="119">
        <v>0</v>
      </c>
      <c r="U223" s="13">
        <v>0</v>
      </c>
      <c r="V223" s="165" t="s">
        <v>232</v>
      </c>
      <c r="W223" s="119">
        <f>K223+L223+M223+T223+U223</f>
        <v>1525887.75</v>
      </c>
      <c r="X223" s="119">
        <v>1525887.75</v>
      </c>
      <c r="Y223" s="119"/>
      <c r="Z223" s="119"/>
    </row>
    <row r="224" spans="1:26">
      <c r="A224" s="1" t="s">
        <v>146</v>
      </c>
      <c r="B224" s="61" t="s">
        <v>131</v>
      </c>
      <c r="C224" s="241">
        <v>45432</v>
      </c>
      <c r="D224" s="161">
        <v>45796</v>
      </c>
      <c r="E224" s="180" t="str">
        <f>TEXT(C224, "mmmm")</f>
        <v>May</v>
      </c>
      <c r="F224" s="90">
        <v>45626</v>
      </c>
      <c r="G224" s="32">
        <f>D224-C224+1</f>
        <v>365</v>
      </c>
      <c r="H224" s="32">
        <f>F224-C224+1</f>
        <v>195</v>
      </c>
      <c r="I224" s="32">
        <v>5</v>
      </c>
      <c r="J224" s="62" t="s">
        <v>100</v>
      </c>
      <c r="K224" s="126">
        <f>24249925+2162027+2179983+1520025</f>
        <v>30111960</v>
      </c>
      <c r="L224" s="44">
        <f>1212496+108101+108999+76001</f>
        <v>1505597</v>
      </c>
      <c r="M224" s="44">
        <f>252500+25000+30000+20000</f>
        <v>327500</v>
      </c>
      <c r="N224" s="126">
        <f>K224+L224+M224</f>
        <v>31945057</v>
      </c>
      <c r="O224" s="4"/>
      <c r="P224" s="4"/>
      <c r="Q224" s="4"/>
      <c r="R224" s="44">
        <v>10344443</v>
      </c>
      <c r="S224" s="44"/>
      <c r="T224" s="129"/>
      <c r="U224" s="4"/>
      <c r="V224" s="165" t="s">
        <v>232</v>
      </c>
      <c r="W224" s="119">
        <f>K224+L224+M224+T224+U224</f>
        <v>31945057</v>
      </c>
      <c r="X224" s="119">
        <v>28933861</v>
      </c>
      <c r="Y224" s="126"/>
      <c r="Z224" s="123">
        <f>K224*10%</f>
        <v>3011196</v>
      </c>
    </row>
    <row r="225" spans="1:26">
      <c r="A225" s="1" t="s">
        <v>146</v>
      </c>
      <c r="B225" s="1" t="s">
        <v>135</v>
      </c>
      <c r="C225" s="235">
        <v>45432</v>
      </c>
      <c r="D225" s="157">
        <v>45797</v>
      </c>
      <c r="E225" s="180" t="str">
        <f>TEXT(C225, "mmmm")</f>
        <v>May</v>
      </c>
      <c r="F225" s="90">
        <v>45626</v>
      </c>
      <c r="G225" s="32">
        <f>D225-C225+1</f>
        <v>366</v>
      </c>
      <c r="H225" s="32">
        <f>F225-C225+1</f>
        <v>195</v>
      </c>
      <c r="I225" s="32">
        <v>6</v>
      </c>
      <c r="J225" s="2" t="s">
        <v>5</v>
      </c>
      <c r="K225" s="123">
        <v>510698</v>
      </c>
      <c r="L225" s="66">
        <v>25535</v>
      </c>
      <c r="M225" s="66">
        <v>10000</v>
      </c>
      <c r="N225" s="123">
        <v>546233</v>
      </c>
      <c r="O225" s="66"/>
      <c r="P225" s="66"/>
      <c r="Q225" s="66"/>
      <c r="R225" s="66"/>
      <c r="S225" s="66"/>
      <c r="T225" s="123">
        <v>0</v>
      </c>
      <c r="U225" s="66">
        <v>0</v>
      </c>
      <c r="V225" s="165" t="s">
        <v>232</v>
      </c>
      <c r="W225" s="119">
        <f>K225+L225+M225+T225+U225</f>
        <v>546233</v>
      </c>
      <c r="X225" s="119">
        <v>546233</v>
      </c>
      <c r="Y225" s="126"/>
      <c r="Z225" s="126"/>
    </row>
    <row r="226" spans="1:26">
      <c r="A226" s="1" t="s">
        <v>146</v>
      </c>
      <c r="B226" s="61" t="s">
        <v>135</v>
      </c>
      <c r="C226" s="241">
        <v>45432</v>
      </c>
      <c r="D226" s="161">
        <v>45796</v>
      </c>
      <c r="E226" s="180" t="str">
        <f>TEXT(C226, "mmmm")</f>
        <v>May</v>
      </c>
      <c r="F226" s="90">
        <v>45626</v>
      </c>
      <c r="G226" s="32">
        <f>D226-C226+1</f>
        <v>365</v>
      </c>
      <c r="H226" s="32">
        <f>F226-C226+1</f>
        <v>195</v>
      </c>
      <c r="I226" s="32">
        <v>5</v>
      </c>
      <c r="J226" s="2" t="s">
        <v>103</v>
      </c>
      <c r="K226" s="126">
        <v>727401</v>
      </c>
      <c r="L226" s="44">
        <v>36370</v>
      </c>
      <c r="M226" s="44">
        <v>10000</v>
      </c>
      <c r="N226" s="126">
        <f>K226+L226+M226</f>
        <v>773771</v>
      </c>
      <c r="O226" s="4"/>
      <c r="P226" s="4"/>
      <c r="Q226" s="4"/>
      <c r="R226" s="4"/>
      <c r="S226" s="4"/>
      <c r="T226" s="129"/>
      <c r="U226" s="4"/>
      <c r="V226" s="165" t="s">
        <v>232</v>
      </c>
      <c r="W226" s="119">
        <f>K226+L226+M226+T226+U226</f>
        <v>773771</v>
      </c>
      <c r="X226" s="119">
        <v>773771</v>
      </c>
      <c r="Y226" s="126"/>
      <c r="Z226" s="126"/>
    </row>
    <row r="227" spans="1:26">
      <c r="A227" s="1" t="s">
        <v>146</v>
      </c>
      <c r="B227" s="61" t="s">
        <v>135</v>
      </c>
      <c r="C227" s="241">
        <v>45433</v>
      </c>
      <c r="D227" s="161">
        <v>45797</v>
      </c>
      <c r="E227" s="180" t="str">
        <f>TEXT(C227, "mmmm")</f>
        <v>May</v>
      </c>
      <c r="F227" s="90">
        <v>45626</v>
      </c>
      <c r="G227" s="32">
        <f>D227-C227+1</f>
        <v>365</v>
      </c>
      <c r="H227" s="32">
        <f>F227-C227+1</f>
        <v>194</v>
      </c>
      <c r="I227" s="32">
        <v>5</v>
      </c>
      <c r="J227" s="62" t="s">
        <v>94</v>
      </c>
      <c r="K227" s="126">
        <v>1322572</v>
      </c>
      <c r="L227" s="44">
        <v>66129</v>
      </c>
      <c r="M227" s="44">
        <v>20000</v>
      </c>
      <c r="N227" s="126">
        <v>1408700</v>
      </c>
      <c r="O227" s="4"/>
      <c r="P227" s="58">
        <v>1408700</v>
      </c>
      <c r="Q227" s="4"/>
      <c r="R227" s="4"/>
      <c r="S227" s="4"/>
      <c r="T227" s="129"/>
      <c r="U227" s="4"/>
      <c r="V227" s="165" t="s">
        <v>232</v>
      </c>
      <c r="W227" s="119">
        <f>K227+L227+M227+T227+U227</f>
        <v>1408701</v>
      </c>
      <c r="X227" s="119">
        <v>1408701</v>
      </c>
      <c r="Y227" s="126"/>
      <c r="Z227" s="126"/>
    </row>
    <row r="228" spans="1:26">
      <c r="A228" s="1" t="s">
        <v>147</v>
      </c>
      <c r="B228" s="1" t="s">
        <v>135</v>
      </c>
      <c r="C228" s="235">
        <v>45435</v>
      </c>
      <c r="D228" s="157">
        <v>45570</v>
      </c>
      <c r="E228" s="180" t="str">
        <f>TEXT(C228, "mmmm")</f>
        <v>May</v>
      </c>
      <c r="F228" s="90">
        <v>45626</v>
      </c>
      <c r="G228" s="32">
        <f>D228-C228+1</f>
        <v>136</v>
      </c>
      <c r="H228" s="32">
        <f>F228-C228+1</f>
        <v>192</v>
      </c>
      <c r="I228" s="32">
        <v>7</v>
      </c>
      <c r="J228" s="153" t="s">
        <v>226</v>
      </c>
      <c r="K228" s="119">
        <v>140732.05479452055</v>
      </c>
      <c r="L228" s="13">
        <f>K228*5%</f>
        <v>7036.6027397260277</v>
      </c>
      <c r="M228" s="13">
        <v>3000</v>
      </c>
      <c r="N228" s="119">
        <v>6413918</v>
      </c>
      <c r="O228" s="13"/>
      <c r="P228" s="13"/>
      <c r="Q228" s="13"/>
      <c r="R228" s="13"/>
      <c r="S228" s="13">
        <v>6413918</v>
      </c>
      <c r="T228" s="119"/>
      <c r="U228" s="13"/>
      <c r="V228" s="165" t="s">
        <v>232</v>
      </c>
      <c r="W228" s="119">
        <f>K228+L228+M228+T228+U228</f>
        <v>150768.65753424657</v>
      </c>
      <c r="X228" s="119">
        <v>150768.65753424657</v>
      </c>
      <c r="Y228" s="119"/>
      <c r="Z228" s="119"/>
    </row>
    <row r="229" spans="1:26">
      <c r="A229" s="1" t="s">
        <v>147</v>
      </c>
      <c r="B229" s="1" t="s">
        <v>135</v>
      </c>
      <c r="C229" s="235">
        <v>45435</v>
      </c>
      <c r="D229" s="157">
        <v>45570</v>
      </c>
      <c r="E229" s="180" t="str">
        <f>TEXT(C229, "mmmm")</f>
        <v>May</v>
      </c>
      <c r="F229" s="90">
        <v>45626</v>
      </c>
      <c r="G229" s="32">
        <f>D229-C229+1</f>
        <v>136</v>
      </c>
      <c r="H229" s="32">
        <f>F229-C229+1</f>
        <v>192</v>
      </c>
      <c r="I229" s="32">
        <v>7</v>
      </c>
      <c r="J229" s="153" t="s">
        <v>226</v>
      </c>
      <c r="K229" s="119">
        <v>140732.05479452055</v>
      </c>
      <c r="L229" s="13">
        <f>K229*5%</f>
        <v>7036.6027397260277</v>
      </c>
      <c r="M229" s="13">
        <v>3000</v>
      </c>
      <c r="N229" s="119"/>
      <c r="O229" s="13"/>
      <c r="P229" s="13"/>
      <c r="Q229" s="13"/>
      <c r="R229" s="13"/>
      <c r="S229" s="13"/>
      <c r="T229" s="119"/>
      <c r="U229" s="13"/>
      <c r="V229" s="165" t="s">
        <v>232</v>
      </c>
      <c r="W229" s="119">
        <f>K229+L229+M229+T229+U229</f>
        <v>150768.65753424657</v>
      </c>
      <c r="X229" s="119">
        <v>150768.65753424657</v>
      </c>
      <c r="Y229" s="119"/>
      <c r="Z229" s="119"/>
    </row>
    <row r="230" spans="1:26">
      <c r="A230" s="1" t="s">
        <v>147</v>
      </c>
      <c r="B230" s="1" t="s">
        <v>135</v>
      </c>
      <c r="C230" s="235">
        <v>45435</v>
      </c>
      <c r="D230" s="157">
        <v>45570</v>
      </c>
      <c r="E230" s="180" t="str">
        <f>TEXT(C230, "mmmm")</f>
        <v>May</v>
      </c>
      <c r="F230" s="90">
        <v>45626</v>
      </c>
      <c r="G230" s="32">
        <f>D230-C230+1</f>
        <v>136</v>
      </c>
      <c r="H230" s="32">
        <f>F230-C230+1</f>
        <v>192</v>
      </c>
      <c r="I230" s="32">
        <v>7</v>
      </c>
      <c r="J230" s="153" t="s">
        <v>226</v>
      </c>
      <c r="K230" s="119">
        <v>140732.05479452055</v>
      </c>
      <c r="L230" s="13">
        <f>K230*5%</f>
        <v>7036.6027397260277</v>
      </c>
      <c r="M230" s="13">
        <v>3000</v>
      </c>
      <c r="N230" s="119"/>
      <c r="O230" s="13"/>
      <c r="P230" s="13"/>
      <c r="Q230" s="13"/>
      <c r="R230" s="13"/>
      <c r="S230" s="13"/>
      <c r="T230" s="119"/>
      <c r="U230" s="13"/>
      <c r="V230" s="165" t="s">
        <v>232</v>
      </c>
      <c r="W230" s="119">
        <f>K230+L230+M230+T230+U230</f>
        <v>150768.65753424657</v>
      </c>
      <c r="X230" s="119">
        <v>150768.65753424657</v>
      </c>
      <c r="Y230" s="119"/>
      <c r="Z230" s="119"/>
    </row>
    <row r="231" spans="1:26" ht="15.75" customHeight="1">
      <c r="A231" s="1" t="s">
        <v>147</v>
      </c>
      <c r="B231" s="1" t="s">
        <v>135</v>
      </c>
      <c r="C231" s="235">
        <v>45435</v>
      </c>
      <c r="D231" s="157">
        <v>45570</v>
      </c>
      <c r="E231" s="180" t="str">
        <f>TEXT(C231, "mmmm")</f>
        <v>May</v>
      </c>
      <c r="F231" s="90">
        <v>45626</v>
      </c>
      <c r="G231" s="32">
        <f>D231-C231+1</f>
        <v>136</v>
      </c>
      <c r="H231" s="32">
        <f>F231-C231+1</f>
        <v>192</v>
      </c>
      <c r="I231" s="32">
        <v>7</v>
      </c>
      <c r="J231" s="153" t="s">
        <v>226</v>
      </c>
      <c r="K231" s="119">
        <v>140732.05479452055</v>
      </c>
      <c r="L231" s="13">
        <f>K231*5%</f>
        <v>7036.6027397260277</v>
      </c>
      <c r="M231" s="13">
        <v>3000</v>
      </c>
      <c r="N231" s="119"/>
      <c r="O231" s="13"/>
      <c r="P231" s="13"/>
      <c r="Q231" s="13"/>
      <c r="R231" s="13"/>
      <c r="S231" s="13"/>
      <c r="T231" s="119"/>
      <c r="U231" s="13"/>
      <c r="V231" s="165" t="s">
        <v>232</v>
      </c>
      <c r="W231" s="119">
        <f>K231+L231+M231+T231+U231</f>
        <v>150768.65753424657</v>
      </c>
      <c r="X231" s="119">
        <v>150768.65753424657</v>
      </c>
      <c r="Y231" s="119"/>
      <c r="Z231" s="119"/>
    </row>
    <row r="232" spans="1:26" ht="15.75" customHeight="1">
      <c r="A232" s="1" t="s">
        <v>148</v>
      </c>
      <c r="B232" s="1" t="s">
        <v>131</v>
      </c>
      <c r="C232" s="235">
        <v>45437</v>
      </c>
      <c r="D232" s="157">
        <v>45801</v>
      </c>
      <c r="E232" s="180" t="str">
        <f>TEXT(C232, "mmmm")</f>
        <v>May</v>
      </c>
      <c r="F232" s="90">
        <v>45626</v>
      </c>
      <c r="G232" s="32">
        <f>D232-C232+1</f>
        <v>365</v>
      </c>
      <c r="H232" s="32">
        <f>F232-C232+1</f>
        <v>190</v>
      </c>
      <c r="I232" s="32">
        <v>6</v>
      </c>
      <c r="J232" s="3" t="s">
        <v>29</v>
      </c>
      <c r="K232" s="119"/>
      <c r="L232" s="13"/>
      <c r="M232" s="13">
        <v>825000</v>
      </c>
      <c r="N232" s="119">
        <v>825000</v>
      </c>
      <c r="O232" s="13"/>
      <c r="P232" s="13"/>
      <c r="Q232" s="13"/>
      <c r="R232" s="13"/>
      <c r="S232" s="13"/>
      <c r="T232" s="119">
        <v>7680000</v>
      </c>
      <c r="U232" s="13"/>
      <c r="V232" s="165" t="s">
        <v>232</v>
      </c>
      <c r="W232" s="119">
        <f>K232+L232+M232+T232+U232</f>
        <v>8505000</v>
      </c>
      <c r="X232" s="119">
        <v>8505000</v>
      </c>
      <c r="Y232" s="119">
        <v>0</v>
      </c>
      <c r="Z232" s="123">
        <f>K232*10%</f>
        <v>0</v>
      </c>
    </row>
    <row r="233" spans="1:26" ht="15.75" customHeight="1">
      <c r="A233" s="1" t="s">
        <v>148</v>
      </c>
      <c r="B233" s="1" t="s">
        <v>131</v>
      </c>
      <c r="C233" s="235">
        <v>45437</v>
      </c>
      <c r="D233" s="157">
        <v>45801</v>
      </c>
      <c r="E233" s="180" t="str">
        <f>TEXT(C233, "mmmm")</f>
        <v>May</v>
      </c>
      <c r="F233" s="90">
        <v>45626</v>
      </c>
      <c r="G233" s="32">
        <f>D233-C233+1</f>
        <v>365</v>
      </c>
      <c r="H233" s="32">
        <f>F233-C233+1</f>
        <v>190</v>
      </c>
      <c r="I233" s="32">
        <v>6</v>
      </c>
      <c r="J233" s="3" t="s">
        <v>166</v>
      </c>
      <c r="K233" s="119">
        <v>4936395</v>
      </c>
      <c r="L233" s="13">
        <v>246820</v>
      </c>
      <c r="M233" s="13"/>
      <c r="N233" s="119">
        <v>5183215</v>
      </c>
      <c r="O233" s="13"/>
      <c r="P233" s="13"/>
      <c r="Q233" s="13"/>
      <c r="R233" s="13">
        <v>6930861</v>
      </c>
      <c r="S233" s="13"/>
      <c r="T233" s="119"/>
      <c r="U233" s="13"/>
      <c r="V233" s="165" t="s">
        <v>232</v>
      </c>
      <c r="W233" s="119">
        <f>K233+L233+M233+T233+U233</f>
        <v>5183215</v>
      </c>
      <c r="X233" s="119">
        <v>4689575.5</v>
      </c>
      <c r="Y233" s="119"/>
      <c r="Z233" s="123">
        <f>K233*10%</f>
        <v>493639.5</v>
      </c>
    </row>
    <row r="234" spans="1:26">
      <c r="A234" s="1" t="s">
        <v>147</v>
      </c>
      <c r="B234" s="206" t="s">
        <v>135</v>
      </c>
      <c r="C234" s="242">
        <v>45440</v>
      </c>
      <c r="D234" s="209">
        <v>45570</v>
      </c>
      <c r="E234" s="180" t="str">
        <f>TEXT(C234, "mmmm")</f>
        <v>May</v>
      </c>
      <c r="F234" s="90">
        <v>45626</v>
      </c>
      <c r="G234" s="211">
        <f>D234-C234+1</f>
        <v>131</v>
      </c>
      <c r="H234" s="211">
        <f>F234-C234+1</f>
        <v>187</v>
      </c>
      <c r="I234" s="32">
        <v>7</v>
      </c>
      <c r="J234" s="153" t="s">
        <v>226</v>
      </c>
      <c r="K234" s="119">
        <v>135558.08219178082</v>
      </c>
      <c r="L234" s="13">
        <f>K234*5%</f>
        <v>6777.9041095890416</v>
      </c>
      <c r="M234" s="116">
        <v>3000</v>
      </c>
      <c r="N234" s="131"/>
      <c r="O234" s="116"/>
      <c r="P234" s="116"/>
      <c r="Q234" s="116"/>
      <c r="R234" s="116"/>
      <c r="S234" s="116"/>
      <c r="T234" s="131"/>
      <c r="U234" s="116"/>
      <c r="V234" s="165" t="s">
        <v>232</v>
      </c>
      <c r="W234" s="119">
        <f>K234+L234+M234+T234+U234</f>
        <v>145335.98630136985</v>
      </c>
      <c r="X234" s="119">
        <v>145335.98630136985</v>
      </c>
      <c r="Y234" s="131"/>
      <c r="Z234" s="131"/>
    </row>
    <row r="235" spans="1:26">
      <c r="A235" s="1" t="s">
        <v>146</v>
      </c>
      <c r="B235" s="61" t="s">
        <v>135</v>
      </c>
      <c r="C235" s="241">
        <v>45441</v>
      </c>
      <c r="D235" s="161">
        <v>45805</v>
      </c>
      <c r="E235" s="180" t="str">
        <f>TEXT(C235, "mmmm")</f>
        <v>May</v>
      </c>
      <c r="F235" s="90">
        <v>45626</v>
      </c>
      <c r="G235" s="32">
        <f>D235-C235+1</f>
        <v>365</v>
      </c>
      <c r="H235" s="32">
        <f>F235-C235+1</f>
        <v>186</v>
      </c>
      <c r="I235" s="32">
        <v>5</v>
      </c>
      <c r="J235" s="62" t="s">
        <v>234</v>
      </c>
      <c r="K235" s="126">
        <v>1277471</v>
      </c>
      <c r="L235" s="44">
        <v>63874</v>
      </c>
      <c r="M235" s="44">
        <v>30000</v>
      </c>
      <c r="N235" s="126">
        <v>1371350</v>
      </c>
      <c r="O235" s="4"/>
      <c r="P235" s="4"/>
      <c r="Q235" s="44">
        <v>1371350</v>
      </c>
      <c r="R235" s="44"/>
      <c r="S235" s="44"/>
      <c r="T235" s="129"/>
      <c r="U235" s="4"/>
      <c r="V235" s="165" t="s">
        <v>232</v>
      </c>
      <c r="W235" s="119">
        <f>K235+L235+M235+T235+U235</f>
        <v>1371345</v>
      </c>
      <c r="X235" s="119">
        <v>1371345</v>
      </c>
      <c r="Y235" s="126"/>
      <c r="Z235" s="126"/>
    </row>
    <row r="236" spans="1:26">
      <c r="A236" s="1" t="s">
        <v>147</v>
      </c>
      <c r="B236" s="1" t="s">
        <v>135</v>
      </c>
      <c r="C236" s="235">
        <v>45441</v>
      </c>
      <c r="D236" s="157">
        <v>45570</v>
      </c>
      <c r="E236" s="180" t="str">
        <f>TEXT(C236, "mmmm")</f>
        <v>May</v>
      </c>
      <c r="F236" s="90">
        <v>45626</v>
      </c>
      <c r="G236" s="32">
        <f>D236-C236+1</f>
        <v>130</v>
      </c>
      <c r="H236" s="32">
        <f>F236-C236+1</f>
        <v>186</v>
      </c>
      <c r="I236" s="32">
        <v>7</v>
      </c>
      <c r="J236" s="153" t="s">
        <v>226</v>
      </c>
      <c r="K236" s="119">
        <v>134523.28767123289</v>
      </c>
      <c r="L236" s="13">
        <f>K236*5%</f>
        <v>6726.1643835616451</v>
      </c>
      <c r="M236" s="13">
        <v>3000</v>
      </c>
      <c r="N236" s="119"/>
      <c r="O236" s="13"/>
      <c r="P236" s="13"/>
      <c r="Q236" s="13"/>
      <c r="R236" s="13"/>
      <c r="S236" s="13"/>
      <c r="T236" s="119"/>
      <c r="U236" s="13"/>
      <c r="V236" s="165" t="s">
        <v>232</v>
      </c>
      <c r="W236" s="119">
        <f>K236+L236+M236+T236+U236</f>
        <v>144249.45205479453</v>
      </c>
      <c r="X236" s="119">
        <v>144249.45205479453</v>
      </c>
      <c r="Y236" s="119"/>
      <c r="Z236" s="119"/>
    </row>
    <row r="237" spans="1:26">
      <c r="A237" s="1" t="s">
        <v>146</v>
      </c>
      <c r="B237" s="61" t="s">
        <v>135</v>
      </c>
      <c r="C237" s="241">
        <v>45443</v>
      </c>
      <c r="D237" s="161">
        <v>45807</v>
      </c>
      <c r="E237" s="180" t="str">
        <f>TEXT(C237, "mmmm")</f>
        <v>May</v>
      </c>
      <c r="F237" s="90">
        <v>45626</v>
      </c>
      <c r="G237" s="32">
        <f>D237-C237+1</f>
        <v>365</v>
      </c>
      <c r="H237" s="32">
        <f>F237-C237+1</f>
        <v>184</v>
      </c>
      <c r="I237" s="32">
        <v>5</v>
      </c>
      <c r="J237" s="62" t="s">
        <v>101</v>
      </c>
      <c r="K237" s="126">
        <v>519366</v>
      </c>
      <c r="L237" s="44">
        <v>25968</v>
      </c>
      <c r="M237" s="44">
        <v>10000</v>
      </c>
      <c r="N237" s="126">
        <f>K237+L237+M237</f>
        <v>555334</v>
      </c>
      <c r="O237" s="4"/>
      <c r="P237" s="4"/>
      <c r="Q237" s="4"/>
      <c r="R237" s="4"/>
      <c r="S237" s="4"/>
      <c r="T237" s="129"/>
      <c r="U237" s="4"/>
      <c r="V237" s="165" t="s">
        <v>232</v>
      </c>
      <c r="W237" s="119">
        <f>K237+L237+M237+T237+U237</f>
        <v>555334</v>
      </c>
      <c r="X237" s="119">
        <v>555334</v>
      </c>
      <c r="Y237" s="126"/>
      <c r="Z237" s="126"/>
    </row>
    <row r="238" spans="1:26">
      <c r="A238" s="1" t="s">
        <v>146</v>
      </c>
      <c r="B238" s="1" t="s">
        <v>135</v>
      </c>
      <c r="C238" s="235">
        <v>45444</v>
      </c>
      <c r="D238" s="157">
        <v>45808</v>
      </c>
      <c r="E238" s="180" t="str">
        <f>TEXT(C238, "mmmm")</f>
        <v>June</v>
      </c>
      <c r="F238" s="90">
        <v>45626</v>
      </c>
      <c r="G238" s="32">
        <f>D238-C238+1</f>
        <v>365</v>
      </c>
      <c r="H238" s="32">
        <f>F238-C238+1</f>
        <v>183</v>
      </c>
      <c r="I238" s="32">
        <v>6</v>
      </c>
      <c r="J238" s="3" t="s">
        <v>30</v>
      </c>
      <c r="K238" s="123">
        <v>11530052</v>
      </c>
      <c r="L238" s="66">
        <v>576503</v>
      </c>
      <c r="M238" s="66">
        <v>170000</v>
      </c>
      <c r="N238" s="123">
        <v>12276555</v>
      </c>
      <c r="O238" s="66"/>
      <c r="P238" s="66"/>
      <c r="Q238" s="66"/>
      <c r="R238" s="66">
        <v>12276555</v>
      </c>
      <c r="S238" s="66"/>
      <c r="T238" s="123"/>
      <c r="U238" s="66"/>
      <c r="V238" s="165" t="s">
        <v>232</v>
      </c>
      <c r="W238" s="119">
        <f>K238+L238+M238+T238+U238</f>
        <v>12276555</v>
      </c>
      <c r="X238" s="119">
        <v>12276555</v>
      </c>
      <c r="Y238" s="123">
        <f>N238-R238</f>
        <v>0</v>
      </c>
      <c r="Z238" s="123"/>
    </row>
    <row r="239" spans="1:26" ht="15" customHeight="1">
      <c r="A239" s="1" t="s">
        <v>146</v>
      </c>
      <c r="B239" s="1" t="s">
        <v>134</v>
      </c>
      <c r="C239" s="235">
        <v>45444</v>
      </c>
      <c r="D239" s="157">
        <v>45808</v>
      </c>
      <c r="E239" s="180" t="str">
        <f>TEXT(C239, "mmmm")</f>
        <v>June</v>
      </c>
      <c r="F239" s="90">
        <v>45626</v>
      </c>
      <c r="G239" s="32">
        <f>D239-C239+1</f>
        <v>365</v>
      </c>
      <c r="H239" s="32">
        <f>F239-C239+1</f>
        <v>183</v>
      </c>
      <c r="I239" s="32">
        <v>6</v>
      </c>
      <c r="J239" s="212" t="s">
        <v>220</v>
      </c>
      <c r="K239" s="123">
        <v>131969250</v>
      </c>
      <c r="L239" s="66">
        <v>6598463</v>
      </c>
      <c r="M239" s="66">
        <v>1527500</v>
      </c>
      <c r="N239" s="123">
        <v>140095213</v>
      </c>
      <c r="O239" s="66"/>
      <c r="P239" s="66"/>
      <c r="Q239" s="66">
        <v>70047606</v>
      </c>
      <c r="R239" s="37"/>
      <c r="S239" s="37"/>
      <c r="T239" s="123"/>
      <c r="U239" s="66"/>
      <c r="V239" s="165" t="s">
        <v>232</v>
      </c>
      <c r="W239" s="119">
        <f>K239+L239+M239+T239+U239</f>
        <v>140095213</v>
      </c>
      <c r="X239" s="119">
        <v>140095213</v>
      </c>
      <c r="Y239" s="123">
        <f>N239-X239</f>
        <v>0</v>
      </c>
      <c r="Z239" s="123">
        <f>K239*10%</f>
        <v>13196925</v>
      </c>
    </row>
    <row r="240" spans="1:26" ht="15" customHeight="1">
      <c r="A240" s="1" t="s">
        <v>146</v>
      </c>
      <c r="B240" s="1" t="s">
        <v>134</v>
      </c>
      <c r="C240" s="235">
        <v>45444</v>
      </c>
      <c r="D240" s="157">
        <v>45808</v>
      </c>
      <c r="E240" s="180" t="str">
        <f>TEXT(C240, "mmmm")</f>
        <v>June</v>
      </c>
      <c r="F240" s="90">
        <v>45626</v>
      </c>
      <c r="G240" s="32">
        <f>D240-C240+1</f>
        <v>365</v>
      </c>
      <c r="H240" s="32">
        <f>F240-C240+1</f>
        <v>183</v>
      </c>
      <c r="I240" s="32">
        <v>7</v>
      </c>
      <c r="J240" s="152" t="s">
        <v>177</v>
      </c>
      <c r="K240" s="119">
        <v>25154667</v>
      </c>
      <c r="L240" s="13">
        <f>K240*5%</f>
        <v>1257733.3500000001</v>
      </c>
      <c r="M240" s="13">
        <v>430000</v>
      </c>
      <c r="N240" s="119">
        <v>26842401</v>
      </c>
      <c r="O240" s="13"/>
      <c r="P240" s="13"/>
      <c r="Q240" s="13"/>
      <c r="R240" s="13"/>
      <c r="S240" s="13">
        <v>26842401</v>
      </c>
      <c r="T240" s="119">
        <v>0</v>
      </c>
      <c r="U240" s="13">
        <v>0</v>
      </c>
      <c r="V240" s="165" t="s">
        <v>232</v>
      </c>
      <c r="W240" s="119">
        <f>K240+L240+M240+T240+U240</f>
        <v>26842400.350000001</v>
      </c>
      <c r="X240" s="119">
        <v>24326933.650000002</v>
      </c>
      <c r="Y240" s="119"/>
      <c r="Z240" s="123">
        <f>K240*10%</f>
        <v>2515466.7000000002</v>
      </c>
    </row>
    <row r="241" spans="1:26">
      <c r="A241" s="1" t="s">
        <v>146</v>
      </c>
      <c r="B241" s="1" t="s">
        <v>134</v>
      </c>
      <c r="C241" s="235">
        <v>45444</v>
      </c>
      <c r="D241" s="157">
        <v>45808</v>
      </c>
      <c r="E241" s="180" t="str">
        <f>TEXT(C241, "mmmm")</f>
        <v>June</v>
      </c>
      <c r="F241" s="90">
        <v>45626</v>
      </c>
      <c r="G241" s="32">
        <f>D241-C241+1</f>
        <v>365</v>
      </c>
      <c r="H241" s="32">
        <f>F241-C241+1</f>
        <v>183</v>
      </c>
      <c r="I241" s="32">
        <v>6</v>
      </c>
      <c r="J241" s="152" t="s">
        <v>224</v>
      </c>
      <c r="K241" s="119">
        <v>58386990</v>
      </c>
      <c r="L241" s="13">
        <v>2919350</v>
      </c>
      <c r="M241" s="13">
        <v>1635000</v>
      </c>
      <c r="N241" s="119">
        <v>62941340</v>
      </c>
      <c r="O241" s="13"/>
      <c r="P241" s="13"/>
      <c r="Q241" s="13"/>
      <c r="R241" s="13"/>
      <c r="S241" s="13"/>
      <c r="T241" s="119">
        <v>0</v>
      </c>
      <c r="U241" s="13">
        <v>0</v>
      </c>
      <c r="V241" s="165" t="s">
        <v>232</v>
      </c>
      <c r="W241" s="119">
        <f>K241+L241+M241+T241+U241</f>
        <v>62941340</v>
      </c>
      <c r="X241" s="119">
        <v>57102641</v>
      </c>
      <c r="Y241" s="119">
        <f>N241-20000000</f>
        <v>42941340</v>
      </c>
      <c r="Z241" s="123">
        <f>K241*10%</f>
        <v>5838699</v>
      </c>
    </row>
    <row r="242" spans="1:26">
      <c r="A242" s="1" t="s">
        <v>147</v>
      </c>
      <c r="B242" s="1" t="s">
        <v>135</v>
      </c>
      <c r="C242" s="235">
        <v>45446</v>
      </c>
      <c r="D242" s="157">
        <v>45701</v>
      </c>
      <c r="E242" s="180" t="str">
        <f>TEXT(C242, "mmmm")</f>
        <v>June</v>
      </c>
      <c r="F242" s="90">
        <v>45626</v>
      </c>
      <c r="G242" s="32">
        <f>D242-C242+1</f>
        <v>256</v>
      </c>
      <c r="H242" s="32">
        <f>F242-C242+1</f>
        <v>181</v>
      </c>
      <c r="I242" s="32">
        <v>6</v>
      </c>
      <c r="J242" s="142" t="s">
        <v>7</v>
      </c>
      <c r="K242" s="123">
        <v>355532.09863013698</v>
      </c>
      <c r="L242" s="66">
        <f>K242*5%</f>
        <v>17776.604931506849</v>
      </c>
      <c r="M242" s="66">
        <v>5000</v>
      </c>
      <c r="N242" s="123">
        <v>2271287</v>
      </c>
      <c r="O242" s="66"/>
      <c r="P242" s="66"/>
      <c r="Q242" s="66"/>
      <c r="R242" s="66">
        <v>2271288</v>
      </c>
      <c r="S242" s="66"/>
      <c r="T242" s="123">
        <v>0</v>
      </c>
      <c r="U242" s="66">
        <v>0</v>
      </c>
      <c r="V242" s="165" t="s">
        <v>232</v>
      </c>
      <c r="W242" s="119">
        <f>K242+L242+M242+T242+U242</f>
        <v>378308.70356164384</v>
      </c>
      <c r="X242" s="119">
        <v>378308.70356164384</v>
      </c>
      <c r="Y242" s="123"/>
      <c r="Z242" s="123"/>
    </row>
    <row r="243" spans="1:26">
      <c r="A243" s="1" t="s">
        <v>147</v>
      </c>
      <c r="B243" s="1" t="s">
        <v>135</v>
      </c>
      <c r="C243" s="235">
        <v>45446</v>
      </c>
      <c r="D243" s="157">
        <v>45701</v>
      </c>
      <c r="E243" s="180" t="str">
        <f>TEXT(C243, "mmmm")</f>
        <v>June</v>
      </c>
      <c r="F243" s="90">
        <v>45626</v>
      </c>
      <c r="G243" s="32">
        <f>D243-C243+1</f>
        <v>256</v>
      </c>
      <c r="H243" s="32">
        <f>F243-C243+1</f>
        <v>181</v>
      </c>
      <c r="I243" s="32">
        <v>6</v>
      </c>
      <c r="J243" s="142" t="s">
        <v>7</v>
      </c>
      <c r="K243" s="123">
        <v>1058438.6630136985</v>
      </c>
      <c r="L243" s="66">
        <f>K243*5%</f>
        <v>52921.933150684927</v>
      </c>
      <c r="M243" s="66">
        <v>25000</v>
      </c>
      <c r="N243" s="123"/>
      <c r="O243" s="66"/>
      <c r="P243" s="66"/>
      <c r="Q243" s="66"/>
      <c r="R243" s="66"/>
      <c r="S243" s="66"/>
      <c r="T243" s="123"/>
      <c r="U243" s="66"/>
      <c r="V243" s="165" t="s">
        <v>232</v>
      </c>
      <c r="W243" s="119">
        <f>K243+L243+M243+T243+U243</f>
        <v>1136360.5961643835</v>
      </c>
      <c r="X243" s="119">
        <v>1136360.5961643835</v>
      </c>
      <c r="Y243" s="123"/>
      <c r="Z243" s="123"/>
    </row>
    <row r="244" spans="1:26">
      <c r="A244" s="1" t="s">
        <v>147</v>
      </c>
      <c r="B244" s="1" t="s">
        <v>135</v>
      </c>
      <c r="C244" s="235">
        <v>45446</v>
      </c>
      <c r="D244" s="157">
        <v>45701</v>
      </c>
      <c r="E244" s="180" t="str">
        <f>TEXT(C244, "mmmm")</f>
        <v>June</v>
      </c>
      <c r="F244" s="90">
        <v>45626</v>
      </c>
      <c r="G244" s="32">
        <f>D244-C244+1</f>
        <v>256</v>
      </c>
      <c r="H244" s="32">
        <f>F244-C244+1</f>
        <v>181</v>
      </c>
      <c r="I244" s="32">
        <v>6</v>
      </c>
      <c r="J244" s="142" t="s">
        <v>7</v>
      </c>
      <c r="K244" s="123">
        <v>355532.09863013698</v>
      </c>
      <c r="L244" s="66">
        <f>K244*5%</f>
        <v>17776.604931506849</v>
      </c>
      <c r="M244" s="66">
        <v>5000</v>
      </c>
      <c r="N244" s="123"/>
      <c r="O244" s="66"/>
      <c r="P244" s="66"/>
      <c r="Q244" s="66"/>
      <c r="R244" s="66"/>
      <c r="S244" s="66"/>
      <c r="T244" s="123"/>
      <c r="U244" s="66"/>
      <c r="V244" s="165" t="s">
        <v>232</v>
      </c>
      <c r="W244" s="119">
        <f>K244+L244+M244+T244+U244</f>
        <v>378308.70356164384</v>
      </c>
      <c r="X244" s="119">
        <v>378308.70356164384</v>
      </c>
      <c r="Y244" s="123"/>
      <c r="Z244" s="123"/>
    </row>
    <row r="245" spans="1:26">
      <c r="A245" s="1" t="s">
        <v>147</v>
      </c>
      <c r="B245" s="1" t="s">
        <v>135</v>
      </c>
      <c r="C245" s="235">
        <v>45446</v>
      </c>
      <c r="D245" s="157">
        <v>45701</v>
      </c>
      <c r="E245" s="180" t="str">
        <f>TEXT(C245, "mmmm")</f>
        <v>June</v>
      </c>
      <c r="F245" s="90">
        <v>45626</v>
      </c>
      <c r="G245" s="32">
        <f>D245-C245+1</f>
        <v>256</v>
      </c>
      <c r="H245" s="32">
        <f>F245-C245+1</f>
        <v>181</v>
      </c>
      <c r="I245" s="32">
        <v>6</v>
      </c>
      <c r="J245" s="142" t="s">
        <v>7</v>
      </c>
      <c r="K245" s="123">
        <v>355532.09863013698</v>
      </c>
      <c r="L245" s="66">
        <f>K245*5%</f>
        <v>17776.604931506849</v>
      </c>
      <c r="M245" s="66">
        <v>5000</v>
      </c>
      <c r="N245" s="123"/>
      <c r="O245" s="66"/>
      <c r="P245" s="66"/>
      <c r="Q245" s="66"/>
      <c r="R245" s="66"/>
      <c r="S245" s="66"/>
      <c r="T245" s="123"/>
      <c r="U245" s="66"/>
      <c r="V245" s="165" t="s">
        <v>232</v>
      </c>
      <c r="W245" s="119">
        <f>K245+L245+M245+T245+U245</f>
        <v>378308.70356164384</v>
      </c>
      <c r="X245" s="119">
        <v>378308.70356164384</v>
      </c>
      <c r="Y245" s="123"/>
      <c r="Z245" s="123"/>
    </row>
    <row r="246" spans="1:26">
      <c r="A246" s="1" t="s">
        <v>147</v>
      </c>
      <c r="B246" s="1" t="s">
        <v>135</v>
      </c>
      <c r="C246" s="235">
        <v>45447</v>
      </c>
      <c r="D246" s="157">
        <v>45570</v>
      </c>
      <c r="E246" s="180" t="str">
        <f>TEXT(C246, "mmmm")</f>
        <v>June</v>
      </c>
      <c r="F246" s="90">
        <v>45626</v>
      </c>
      <c r="G246" s="32">
        <f>D246-C246+1</f>
        <v>124</v>
      </c>
      <c r="H246" s="32">
        <f>F246-C246+1</f>
        <v>180</v>
      </c>
      <c r="I246" s="32">
        <v>7</v>
      </c>
      <c r="J246" s="152" t="s">
        <v>226</v>
      </c>
      <c r="K246" s="119">
        <v>128314.52054794521</v>
      </c>
      <c r="L246" s="13">
        <f>K246*5%</f>
        <v>6415.7260273972606</v>
      </c>
      <c r="M246" s="13">
        <v>3000</v>
      </c>
      <c r="N246" s="119"/>
      <c r="O246" s="13"/>
      <c r="P246" s="13"/>
      <c r="Q246" s="13"/>
      <c r="R246" s="13"/>
      <c r="S246" s="13"/>
      <c r="T246" s="119"/>
      <c r="U246" s="13"/>
      <c r="V246" s="165" t="s">
        <v>232</v>
      </c>
      <c r="W246" s="119">
        <f>K246+L246+M246+T246+U246</f>
        <v>137730.24657534246</v>
      </c>
      <c r="X246" s="119">
        <v>137730.24657534246</v>
      </c>
      <c r="Y246" s="119"/>
      <c r="Z246" s="119"/>
    </row>
    <row r="247" spans="1:26">
      <c r="A247" s="1" t="s">
        <v>147</v>
      </c>
      <c r="B247" s="1" t="s">
        <v>135</v>
      </c>
      <c r="C247" s="235">
        <v>45447</v>
      </c>
      <c r="D247" s="157">
        <v>45570</v>
      </c>
      <c r="E247" s="180" t="str">
        <f>TEXT(C247, "mmmm")</f>
        <v>June</v>
      </c>
      <c r="F247" s="90">
        <v>45626</v>
      </c>
      <c r="G247" s="32">
        <f>D247-C247+1</f>
        <v>124</v>
      </c>
      <c r="H247" s="32">
        <f>F247-C247+1</f>
        <v>180</v>
      </c>
      <c r="I247" s="32">
        <v>7</v>
      </c>
      <c r="J247" s="152" t="s">
        <v>226</v>
      </c>
      <c r="K247" s="119">
        <v>128314.52054794521</v>
      </c>
      <c r="L247" s="13">
        <f>K247*5%</f>
        <v>6415.7260273972606</v>
      </c>
      <c r="M247" s="13">
        <v>3000</v>
      </c>
      <c r="N247" s="119"/>
      <c r="O247" s="13"/>
      <c r="P247" s="13"/>
      <c r="Q247" s="13"/>
      <c r="R247" s="13"/>
      <c r="S247" s="13"/>
      <c r="T247" s="119"/>
      <c r="U247" s="13"/>
      <c r="V247" s="165" t="s">
        <v>232</v>
      </c>
      <c r="W247" s="119">
        <f>K247+L247+M247+T247+U247</f>
        <v>137730.24657534246</v>
      </c>
      <c r="X247" s="119">
        <v>137730.24657534246</v>
      </c>
      <c r="Y247" s="119"/>
      <c r="Z247" s="119"/>
    </row>
    <row r="248" spans="1:26">
      <c r="A248" s="1" t="s">
        <v>147</v>
      </c>
      <c r="B248" s="1" t="s">
        <v>135</v>
      </c>
      <c r="C248" s="235">
        <v>45448</v>
      </c>
      <c r="D248" s="157">
        <v>45570</v>
      </c>
      <c r="E248" s="180" t="str">
        <f>TEXT(C248, "mmmm")</f>
        <v>June</v>
      </c>
      <c r="F248" s="90">
        <v>45626</v>
      </c>
      <c r="G248" s="32">
        <f>D248-C248+1</f>
        <v>123</v>
      </c>
      <c r="H248" s="32">
        <f>F248-C248+1</f>
        <v>179</v>
      </c>
      <c r="I248" s="32">
        <v>7</v>
      </c>
      <c r="J248" s="152" t="s">
        <v>226</v>
      </c>
      <c r="K248" s="119">
        <v>127279.72602739726</v>
      </c>
      <c r="L248" s="13">
        <f>K248*5%</f>
        <v>6363.9863013698632</v>
      </c>
      <c r="M248" s="13">
        <v>3000</v>
      </c>
      <c r="N248" s="119"/>
      <c r="O248" s="13"/>
      <c r="P248" s="13"/>
      <c r="Q248" s="13"/>
      <c r="R248" s="13"/>
      <c r="S248" s="13"/>
      <c r="T248" s="119"/>
      <c r="U248" s="13"/>
      <c r="V248" s="165" t="s">
        <v>232</v>
      </c>
      <c r="W248" s="119">
        <f>K248+L248+M248+T248+U248</f>
        <v>136643.71232876711</v>
      </c>
      <c r="X248" s="119">
        <v>136643.71232876711</v>
      </c>
      <c r="Y248" s="119"/>
      <c r="Z248" s="119"/>
    </row>
    <row r="249" spans="1:26">
      <c r="A249" s="1" t="s">
        <v>147</v>
      </c>
      <c r="B249" s="1" t="s">
        <v>135</v>
      </c>
      <c r="C249" s="235">
        <v>45448</v>
      </c>
      <c r="D249" s="157">
        <v>45570</v>
      </c>
      <c r="E249" s="180" t="str">
        <f>TEXT(C249, "mmmm")</f>
        <v>June</v>
      </c>
      <c r="F249" s="90">
        <v>45626</v>
      </c>
      <c r="G249" s="32">
        <f>D249-C249+1</f>
        <v>123</v>
      </c>
      <c r="H249" s="32">
        <f>F249-C249+1</f>
        <v>179</v>
      </c>
      <c r="I249" s="32">
        <v>7</v>
      </c>
      <c r="J249" s="152" t="s">
        <v>226</v>
      </c>
      <c r="K249" s="119">
        <v>127279.72602739726</v>
      </c>
      <c r="L249" s="13">
        <f>K249*5%</f>
        <v>6363.9863013698632</v>
      </c>
      <c r="M249" s="13">
        <v>3000</v>
      </c>
      <c r="N249" s="119"/>
      <c r="O249" s="13"/>
      <c r="P249" s="13"/>
      <c r="Q249" s="13"/>
      <c r="R249" s="116"/>
      <c r="S249" s="116"/>
      <c r="T249" s="119"/>
      <c r="U249" s="13"/>
      <c r="V249" s="165" t="s">
        <v>232</v>
      </c>
      <c r="W249" s="119">
        <f>K249+L249+M249+T249+U249</f>
        <v>136643.71232876711</v>
      </c>
      <c r="X249" s="119">
        <v>136643.71232876711</v>
      </c>
      <c r="Y249" s="119"/>
      <c r="Z249" s="119"/>
    </row>
    <row r="250" spans="1:26">
      <c r="A250" s="1" t="s">
        <v>147</v>
      </c>
      <c r="B250" s="1" t="s">
        <v>135</v>
      </c>
      <c r="C250" s="235">
        <v>45448</v>
      </c>
      <c r="D250" s="157">
        <v>45570</v>
      </c>
      <c r="E250" s="180" t="str">
        <f>TEXT(C250, "mmmm")</f>
        <v>June</v>
      </c>
      <c r="F250" s="90">
        <v>45626</v>
      </c>
      <c r="G250" s="32">
        <f>D250-C250+1</f>
        <v>123</v>
      </c>
      <c r="H250" s="32">
        <f>F250-C250+1</f>
        <v>179</v>
      </c>
      <c r="I250" s="32">
        <v>7</v>
      </c>
      <c r="J250" s="152" t="s">
        <v>226</v>
      </c>
      <c r="K250" s="119">
        <v>127279.72602739726</v>
      </c>
      <c r="L250" s="13">
        <f>K250*5%</f>
        <v>6363.9863013698632</v>
      </c>
      <c r="M250" s="13">
        <v>3000</v>
      </c>
      <c r="N250" s="119"/>
      <c r="O250" s="13"/>
      <c r="P250" s="13"/>
      <c r="Q250" s="13"/>
      <c r="R250" s="13"/>
      <c r="S250" s="13"/>
      <c r="T250" s="119"/>
      <c r="U250" s="13"/>
      <c r="V250" s="165" t="s">
        <v>232</v>
      </c>
      <c r="W250" s="119">
        <f>K250+L250+M250+T250+U250</f>
        <v>136643.71232876711</v>
      </c>
      <c r="X250" s="119">
        <v>136643.71232876711</v>
      </c>
      <c r="Y250" s="119"/>
      <c r="Z250" s="119"/>
    </row>
    <row r="251" spans="1:26">
      <c r="A251" s="1" t="s">
        <v>147</v>
      </c>
      <c r="B251" s="1" t="s">
        <v>135</v>
      </c>
      <c r="C251" s="235">
        <v>45448</v>
      </c>
      <c r="D251" s="157">
        <v>45570</v>
      </c>
      <c r="E251" s="180" t="str">
        <f>TEXT(C251, "mmmm")</f>
        <v>June</v>
      </c>
      <c r="F251" s="90">
        <v>45626</v>
      </c>
      <c r="G251" s="32">
        <f>D251-C251+1</f>
        <v>123</v>
      </c>
      <c r="H251" s="32">
        <f>F251-C251+1</f>
        <v>179</v>
      </c>
      <c r="I251" s="32">
        <v>7</v>
      </c>
      <c r="J251" s="152" t="s">
        <v>226</v>
      </c>
      <c r="K251" s="119">
        <v>127279.72602739726</v>
      </c>
      <c r="L251" s="13">
        <f>K251*5%</f>
        <v>6363.9863013698632</v>
      </c>
      <c r="M251" s="13">
        <v>3000</v>
      </c>
      <c r="N251" s="119"/>
      <c r="O251" s="13"/>
      <c r="P251" s="13"/>
      <c r="Q251" s="13"/>
      <c r="R251" s="13"/>
      <c r="S251" s="13"/>
      <c r="T251" s="119"/>
      <c r="U251" s="13"/>
      <c r="V251" s="165" t="s">
        <v>232</v>
      </c>
      <c r="W251" s="119">
        <f>K251+L251+M251+T251+U251</f>
        <v>136643.71232876711</v>
      </c>
      <c r="X251" s="119">
        <v>136643.71232876711</v>
      </c>
      <c r="Y251" s="119"/>
      <c r="Z251" s="119"/>
    </row>
    <row r="252" spans="1:26">
      <c r="A252" s="1" t="s">
        <v>147</v>
      </c>
      <c r="B252" s="1" t="s">
        <v>135</v>
      </c>
      <c r="C252" s="235">
        <v>45448</v>
      </c>
      <c r="D252" s="157">
        <v>45570</v>
      </c>
      <c r="E252" s="180" t="str">
        <f>TEXT(C252, "mmmm")</f>
        <v>June</v>
      </c>
      <c r="F252" s="90">
        <v>45626</v>
      </c>
      <c r="G252" s="32">
        <f>D252-C252+1</f>
        <v>123</v>
      </c>
      <c r="H252" s="32">
        <f>F252-C252+1</f>
        <v>179</v>
      </c>
      <c r="I252" s="32">
        <v>7</v>
      </c>
      <c r="J252" s="152" t="s">
        <v>226</v>
      </c>
      <c r="K252" s="119">
        <v>127279.72602739726</v>
      </c>
      <c r="L252" s="13">
        <f>K252*5%</f>
        <v>6363.9863013698632</v>
      </c>
      <c r="M252" s="13">
        <v>3000</v>
      </c>
      <c r="N252" s="119"/>
      <c r="O252" s="13"/>
      <c r="P252" s="13"/>
      <c r="Q252" s="13"/>
      <c r="R252" s="13"/>
      <c r="S252" s="13"/>
      <c r="T252" s="119"/>
      <c r="U252" s="13"/>
      <c r="V252" s="165" t="s">
        <v>232</v>
      </c>
      <c r="W252" s="119">
        <f>K252+L252+M252+T252+U252</f>
        <v>136643.71232876711</v>
      </c>
      <c r="X252" s="119">
        <v>136643.71232876711</v>
      </c>
      <c r="Y252" s="119"/>
      <c r="Z252" s="119"/>
    </row>
    <row r="253" spans="1:26">
      <c r="A253" s="1" t="s">
        <v>147</v>
      </c>
      <c r="B253" s="1" t="s">
        <v>135</v>
      </c>
      <c r="C253" s="235">
        <v>45448</v>
      </c>
      <c r="D253" s="157">
        <v>45570</v>
      </c>
      <c r="E253" s="180" t="str">
        <f>TEXT(C253, "mmmm")</f>
        <v>June</v>
      </c>
      <c r="F253" s="90">
        <v>45626</v>
      </c>
      <c r="G253" s="32">
        <f>D253-C253+1</f>
        <v>123</v>
      </c>
      <c r="H253" s="32">
        <f>F253-C253+1</f>
        <v>179</v>
      </c>
      <c r="I253" s="32">
        <v>7</v>
      </c>
      <c r="J253" s="152" t="s">
        <v>226</v>
      </c>
      <c r="K253" s="119">
        <v>127279.72602739726</v>
      </c>
      <c r="L253" s="13">
        <f>K253*5%</f>
        <v>6363.9863013698632</v>
      </c>
      <c r="M253" s="13">
        <v>3000</v>
      </c>
      <c r="N253" s="119"/>
      <c r="O253" s="13"/>
      <c r="P253" s="13"/>
      <c r="Q253" s="13"/>
      <c r="R253" s="13"/>
      <c r="S253" s="13"/>
      <c r="T253" s="119"/>
      <c r="U253" s="13"/>
      <c r="V253" s="165" t="s">
        <v>232</v>
      </c>
      <c r="W253" s="119">
        <f>K253+L253+M253+T253+U253</f>
        <v>136643.71232876711</v>
      </c>
      <c r="X253" s="119">
        <v>136643.71232876711</v>
      </c>
      <c r="Y253" s="119"/>
      <c r="Z253" s="119"/>
    </row>
    <row r="254" spans="1:26">
      <c r="A254" s="1" t="s">
        <v>147</v>
      </c>
      <c r="B254" s="1" t="s">
        <v>135</v>
      </c>
      <c r="C254" s="235">
        <v>45450</v>
      </c>
      <c r="D254" s="157">
        <v>45570</v>
      </c>
      <c r="E254" s="180" t="str">
        <f>TEXT(C254, "mmmm")</f>
        <v>June</v>
      </c>
      <c r="F254" s="90">
        <v>45626</v>
      </c>
      <c r="G254" s="32">
        <f>D254-C254+1</f>
        <v>121</v>
      </c>
      <c r="H254" s="32">
        <f>F254-C254+1</f>
        <v>177</v>
      </c>
      <c r="I254" s="32">
        <v>7</v>
      </c>
      <c r="J254" s="152" t="s">
        <v>226</v>
      </c>
      <c r="K254" s="119">
        <v>125210.13698630137</v>
      </c>
      <c r="L254" s="13">
        <f>K254*5%</f>
        <v>6260.5068493150684</v>
      </c>
      <c r="M254" s="13">
        <v>3000</v>
      </c>
      <c r="N254" s="119"/>
      <c r="O254" s="13"/>
      <c r="P254" s="13"/>
      <c r="Q254" s="13"/>
      <c r="R254" s="13"/>
      <c r="S254" s="13"/>
      <c r="T254" s="119"/>
      <c r="U254" s="13"/>
      <c r="V254" s="165" t="s">
        <v>232</v>
      </c>
      <c r="W254" s="119">
        <f>K254+L254+M254+T254+U254</f>
        <v>134470.64383561644</v>
      </c>
      <c r="X254" s="119">
        <v>134470.64383561644</v>
      </c>
      <c r="Y254" s="119"/>
      <c r="Z254" s="119"/>
    </row>
    <row r="255" spans="1:26">
      <c r="A255" s="1" t="s">
        <v>147</v>
      </c>
      <c r="B255" s="1" t="s">
        <v>135</v>
      </c>
      <c r="C255" s="235">
        <v>45450</v>
      </c>
      <c r="D255" s="157">
        <v>45570</v>
      </c>
      <c r="E255" s="180" t="str">
        <f>TEXT(C255, "mmmm")</f>
        <v>June</v>
      </c>
      <c r="F255" s="90">
        <v>45626</v>
      </c>
      <c r="G255" s="32">
        <f>D255-C255+1</f>
        <v>121</v>
      </c>
      <c r="H255" s="32">
        <f>F255-C255+1</f>
        <v>177</v>
      </c>
      <c r="I255" s="32">
        <v>7</v>
      </c>
      <c r="J255" s="152" t="s">
        <v>226</v>
      </c>
      <c r="K255" s="119">
        <v>125210.13698630137</v>
      </c>
      <c r="L255" s="13">
        <f>K255*5%</f>
        <v>6260.5068493150684</v>
      </c>
      <c r="M255" s="13">
        <v>3000</v>
      </c>
      <c r="N255" s="119"/>
      <c r="O255" s="13"/>
      <c r="P255" s="13"/>
      <c r="Q255" s="13"/>
      <c r="R255" s="13"/>
      <c r="S255" s="13"/>
      <c r="T255" s="119"/>
      <c r="U255" s="13"/>
      <c r="V255" s="165" t="s">
        <v>232</v>
      </c>
      <c r="W255" s="119">
        <f>K255+L255+M255+T255+U255</f>
        <v>134470.64383561644</v>
      </c>
      <c r="X255" s="119">
        <v>134470.64383561644</v>
      </c>
      <c r="Y255" s="119"/>
      <c r="Z255" s="119"/>
    </row>
    <row r="256" spans="1:26">
      <c r="A256" s="1" t="s">
        <v>146</v>
      </c>
      <c r="B256" s="1" t="s">
        <v>135</v>
      </c>
      <c r="C256" s="235">
        <v>45453</v>
      </c>
      <c r="D256" s="157">
        <v>45817</v>
      </c>
      <c r="E256" s="180" t="str">
        <f>TEXT(C256, "mmmm")</f>
        <v>June</v>
      </c>
      <c r="F256" s="90">
        <v>45626</v>
      </c>
      <c r="G256" s="32">
        <f>D256-C256+1</f>
        <v>365</v>
      </c>
      <c r="H256" s="32">
        <f>F256-C256+1</f>
        <v>174</v>
      </c>
      <c r="I256" s="32">
        <v>6</v>
      </c>
      <c r="J256" s="143" t="s">
        <v>27</v>
      </c>
      <c r="K256" s="119">
        <v>1111499</v>
      </c>
      <c r="L256" s="13">
        <v>55575</v>
      </c>
      <c r="M256" s="13">
        <v>20000</v>
      </c>
      <c r="N256" s="119">
        <v>1187074</v>
      </c>
      <c r="O256" s="13"/>
      <c r="P256" s="13"/>
      <c r="Q256" s="13"/>
      <c r="R256" s="13">
        <v>1187074</v>
      </c>
      <c r="S256" s="13"/>
      <c r="T256" s="119"/>
      <c r="U256" s="13"/>
      <c r="V256" s="165" t="s">
        <v>232</v>
      </c>
      <c r="W256" s="119">
        <f>K256+L256+M256+T256+U256</f>
        <v>1187074</v>
      </c>
      <c r="X256" s="119">
        <v>1187074</v>
      </c>
      <c r="Y256" s="119">
        <f>N256-R256</f>
        <v>0</v>
      </c>
      <c r="Z256" s="119"/>
    </row>
    <row r="257" spans="1:26">
      <c r="A257" s="1" t="s">
        <v>147</v>
      </c>
      <c r="B257" s="1" t="s">
        <v>135</v>
      </c>
      <c r="C257" s="235">
        <v>45453</v>
      </c>
      <c r="D257" s="157">
        <v>45570</v>
      </c>
      <c r="E257" s="180" t="str">
        <f>TEXT(C257, "mmmm")</f>
        <v>June</v>
      </c>
      <c r="F257" s="90">
        <v>45626</v>
      </c>
      <c r="G257" s="32">
        <f>D257-C257+1</f>
        <v>118</v>
      </c>
      <c r="H257" s="32">
        <f>F257-C257+1</f>
        <v>174</v>
      </c>
      <c r="I257" s="32">
        <v>7</v>
      </c>
      <c r="J257" s="152" t="s">
        <v>226</v>
      </c>
      <c r="K257" s="119">
        <v>122105.75342465754</v>
      </c>
      <c r="L257" s="13">
        <f>K257*5%</f>
        <v>6105.2876712328771</v>
      </c>
      <c r="M257" s="13">
        <v>3000</v>
      </c>
      <c r="N257" s="119"/>
      <c r="O257" s="13"/>
      <c r="P257" s="13"/>
      <c r="Q257" s="13"/>
      <c r="R257" s="13"/>
      <c r="S257" s="13"/>
      <c r="T257" s="119"/>
      <c r="U257" s="13"/>
      <c r="V257" s="165" t="s">
        <v>232</v>
      </c>
      <c r="W257" s="119">
        <f>K257+L257+M257+T257+U257</f>
        <v>131211.0410958904</v>
      </c>
      <c r="X257" s="119">
        <v>131211.0410958904</v>
      </c>
      <c r="Y257" s="119"/>
      <c r="Z257" s="119"/>
    </row>
    <row r="258" spans="1:26">
      <c r="A258" s="1" t="s">
        <v>147</v>
      </c>
      <c r="B258" s="1" t="s">
        <v>135</v>
      </c>
      <c r="C258" s="235">
        <v>45453</v>
      </c>
      <c r="D258" s="157">
        <v>45570</v>
      </c>
      <c r="E258" s="180" t="str">
        <f>TEXT(C258, "mmmm")</f>
        <v>June</v>
      </c>
      <c r="F258" s="90">
        <v>45626</v>
      </c>
      <c r="G258" s="32">
        <f>D258-C258+1</f>
        <v>118</v>
      </c>
      <c r="H258" s="32">
        <f>F258-C258+1</f>
        <v>174</v>
      </c>
      <c r="I258" s="32">
        <v>7</v>
      </c>
      <c r="J258" s="152" t="s">
        <v>226</v>
      </c>
      <c r="K258" s="119">
        <v>122105.75342465754</v>
      </c>
      <c r="L258" s="13">
        <f>K258*5%</f>
        <v>6105.2876712328771</v>
      </c>
      <c r="M258" s="13">
        <v>3000</v>
      </c>
      <c r="N258" s="119"/>
      <c r="O258" s="13"/>
      <c r="P258" s="13"/>
      <c r="Q258" s="13"/>
      <c r="R258" s="13"/>
      <c r="S258" s="13"/>
      <c r="T258" s="119"/>
      <c r="U258" s="13"/>
      <c r="V258" s="165" t="s">
        <v>232</v>
      </c>
      <c r="W258" s="119">
        <f>K258+L258+M258+T258+U258</f>
        <v>131211.0410958904</v>
      </c>
      <c r="X258" s="119">
        <v>131211.0410958904</v>
      </c>
      <c r="Y258" s="119"/>
      <c r="Z258" s="119"/>
    </row>
    <row r="259" spans="1:26">
      <c r="A259" s="1" t="s">
        <v>147</v>
      </c>
      <c r="B259" s="1" t="s">
        <v>135</v>
      </c>
      <c r="C259" s="235">
        <v>45453</v>
      </c>
      <c r="D259" s="157">
        <v>45570</v>
      </c>
      <c r="E259" s="180" t="str">
        <f>TEXT(C259, "mmmm")</f>
        <v>June</v>
      </c>
      <c r="F259" s="90">
        <v>45626</v>
      </c>
      <c r="G259" s="32">
        <f>D259-C259+1</f>
        <v>118</v>
      </c>
      <c r="H259" s="32">
        <f>F259-C259+1</f>
        <v>174</v>
      </c>
      <c r="I259" s="32">
        <v>7</v>
      </c>
      <c r="J259" s="152" t="s">
        <v>226</v>
      </c>
      <c r="K259" s="119">
        <v>122105.75342465754</v>
      </c>
      <c r="L259" s="13">
        <f>K259*5%</f>
        <v>6105.2876712328771</v>
      </c>
      <c r="M259" s="13">
        <v>3000</v>
      </c>
      <c r="N259" s="119"/>
      <c r="O259" s="13"/>
      <c r="P259" s="13"/>
      <c r="Q259" s="13"/>
      <c r="R259" s="13"/>
      <c r="S259" s="13"/>
      <c r="T259" s="119"/>
      <c r="U259" s="13"/>
      <c r="V259" s="165" t="s">
        <v>232</v>
      </c>
      <c r="W259" s="119">
        <f>K259+L259+M259+T259+U259</f>
        <v>131211.0410958904</v>
      </c>
      <c r="X259" s="119">
        <v>131211.0410958904</v>
      </c>
      <c r="Y259" s="119"/>
      <c r="Z259" s="119"/>
    </row>
    <row r="260" spans="1:26">
      <c r="A260" s="1" t="s">
        <v>146</v>
      </c>
      <c r="B260" s="1" t="s">
        <v>135</v>
      </c>
      <c r="C260" s="235">
        <v>45455</v>
      </c>
      <c r="D260" s="157">
        <v>45819</v>
      </c>
      <c r="E260" s="180" t="str">
        <f>TEXT(C260, "mmmm")</f>
        <v>June</v>
      </c>
      <c r="F260" s="90">
        <v>45626</v>
      </c>
      <c r="G260" s="32">
        <f>D260-C260+1</f>
        <v>365</v>
      </c>
      <c r="H260" s="32">
        <f>F260-C260+1</f>
        <v>172</v>
      </c>
      <c r="I260" s="32">
        <v>6</v>
      </c>
      <c r="J260" s="142" t="s">
        <v>25</v>
      </c>
      <c r="K260" s="119">
        <v>456030</v>
      </c>
      <c r="L260" s="13">
        <v>22802</v>
      </c>
      <c r="M260" s="13">
        <v>10000</v>
      </c>
      <c r="N260" s="119">
        <v>488832</v>
      </c>
      <c r="O260" s="13"/>
      <c r="P260" s="13"/>
      <c r="Q260" s="13"/>
      <c r="R260" s="13"/>
      <c r="S260" s="13"/>
      <c r="T260" s="119">
        <v>0</v>
      </c>
      <c r="U260" s="13">
        <v>0</v>
      </c>
      <c r="V260" s="165" t="s">
        <v>232</v>
      </c>
      <c r="W260" s="119">
        <f>K260+L260+M260+T260+U260</f>
        <v>488832</v>
      </c>
      <c r="X260" s="119">
        <v>488832</v>
      </c>
      <c r="Y260" s="119">
        <v>0</v>
      </c>
      <c r="Z260" s="119"/>
    </row>
    <row r="261" spans="1:26">
      <c r="A261" s="1" t="s">
        <v>146</v>
      </c>
      <c r="B261" s="1" t="s">
        <v>135</v>
      </c>
      <c r="C261" s="235">
        <v>45455</v>
      </c>
      <c r="D261" s="157">
        <v>45820</v>
      </c>
      <c r="E261" s="180" t="str">
        <f>TEXT(C261, "mmmm")</f>
        <v>June</v>
      </c>
      <c r="F261" s="90">
        <v>45626</v>
      </c>
      <c r="G261" s="32">
        <f>D261-C261+1</f>
        <v>366</v>
      </c>
      <c r="H261" s="32">
        <f>F261-C261+1</f>
        <v>172</v>
      </c>
      <c r="I261" s="32">
        <v>6</v>
      </c>
      <c r="J261" s="142" t="s">
        <v>8</v>
      </c>
      <c r="K261" s="123">
        <v>1240171</v>
      </c>
      <c r="L261" s="66">
        <v>62009</v>
      </c>
      <c r="M261" s="66">
        <v>20000</v>
      </c>
      <c r="N261" s="123">
        <v>1322180</v>
      </c>
      <c r="O261" s="66"/>
      <c r="P261" s="66"/>
      <c r="Q261" s="66"/>
      <c r="R261" s="66">
        <v>1322180</v>
      </c>
      <c r="S261" s="66"/>
      <c r="T261" s="123">
        <v>0</v>
      </c>
      <c r="U261" s="66">
        <v>0</v>
      </c>
      <c r="V261" s="165" t="s">
        <v>232</v>
      </c>
      <c r="W261" s="119">
        <f>K261+L261+M261+T261+U261</f>
        <v>1322180</v>
      </c>
      <c r="X261" s="119">
        <v>1322180</v>
      </c>
      <c r="Y261" s="123">
        <f>N261-R261</f>
        <v>0</v>
      </c>
      <c r="Z261" s="123"/>
    </row>
    <row r="262" spans="1:26">
      <c r="A262" s="1" t="s">
        <v>146</v>
      </c>
      <c r="B262" s="1" t="s">
        <v>135</v>
      </c>
      <c r="C262" s="235">
        <v>45455</v>
      </c>
      <c r="D262" s="157">
        <v>45835</v>
      </c>
      <c r="E262" s="180" t="str">
        <f>TEXT(C262, "mmmm")</f>
        <v>June</v>
      </c>
      <c r="F262" s="90">
        <v>45626</v>
      </c>
      <c r="G262" s="32">
        <f>D262-C262+1</f>
        <v>381</v>
      </c>
      <c r="H262" s="32">
        <f>F262-C262+1</f>
        <v>172</v>
      </c>
      <c r="I262" s="32">
        <v>6</v>
      </c>
      <c r="J262" s="142" t="s">
        <v>9</v>
      </c>
      <c r="K262" s="123">
        <v>2839401</v>
      </c>
      <c r="L262" s="66">
        <v>141970</v>
      </c>
      <c r="M262" s="66">
        <v>50000</v>
      </c>
      <c r="N262" s="123">
        <v>3031371</v>
      </c>
      <c r="O262" s="66"/>
      <c r="P262" s="66"/>
      <c r="Q262" s="66"/>
      <c r="R262" s="66">
        <v>3031371</v>
      </c>
      <c r="S262" s="66"/>
      <c r="T262" s="123">
        <v>0</v>
      </c>
      <c r="U262" s="66">
        <v>0</v>
      </c>
      <c r="V262" s="165" t="s">
        <v>232</v>
      </c>
      <c r="W262" s="119">
        <f>K262+L262+M262+T262+U262</f>
        <v>3031371</v>
      </c>
      <c r="X262" s="119">
        <v>3031371</v>
      </c>
      <c r="Y262" s="123">
        <f>N262-R262</f>
        <v>0</v>
      </c>
      <c r="Z262" s="123"/>
    </row>
    <row r="263" spans="1:26">
      <c r="A263" s="1" t="s">
        <v>146</v>
      </c>
      <c r="B263" s="1" t="s">
        <v>135</v>
      </c>
      <c r="C263" s="235">
        <v>45456</v>
      </c>
      <c r="D263" s="157">
        <v>45820</v>
      </c>
      <c r="E263" s="180" t="str">
        <f>TEXT(C263, "mmmm")</f>
        <v>June</v>
      </c>
      <c r="F263" s="90">
        <v>45626</v>
      </c>
      <c r="G263" s="32">
        <f>D263-C263+1</f>
        <v>365</v>
      </c>
      <c r="H263" s="32">
        <f>F263-C263+1</f>
        <v>171</v>
      </c>
      <c r="I263" s="32">
        <v>6</v>
      </c>
      <c r="J263" s="142" t="s">
        <v>14</v>
      </c>
      <c r="K263" s="119">
        <v>510698</v>
      </c>
      <c r="L263" s="13">
        <v>25535</v>
      </c>
      <c r="M263" s="13">
        <v>10000</v>
      </c>
      <c r="N263" s="119">
        <v>546233</v>
      </c>
      <c r="O263" s="13"/>
      <c r="P263" s="13"/>
      <c r="Q263" s="13"/>
      <c r="R263" s="13">
        <v>546233</v>
      </c>
      <c r="S263" s="13"/>
      <c r="T263" s="119">
        <v>0</v>
      </c>
      <c r="U263" s="13">
        <v>0</v>
      </c>
      <c r="V263" s="165" t="s">
        <v>232</v>
      </c>
      <c r="W263" s="119">
        <f>K263+L263+M263+T263+U263</f>
        <v>546233</v>
      </c>
      <c r="X263" s="119">
        <v>546233</v>
      </c>
      <c r="Y263" s="119">
        <f>N263-R263</f>
        <v>0</v>
      </c>
      <c r="Z263" s="119"/>
    </row>
    <row r="264" spans="1:26">
      <c r="A264" s="1" t="s">
        <v>148</v>
      </c>
      <c r="B264" s="1" t="s">
        <v>134</v>
      </c>
      <c r="C264" s="235">
        <v>45456</v>
      </c>
      <c r="D264" s="157">
        <v>45820</v>
      </c>
      <c r="E264" s="180" t="str">
        <f>TEXT(C264, "mmmm")</f>
        <v>June</v>
      </c>
      <c r="F264" s="90">
        <v>45626</v>
      </c>
      <c r="G264" s="32">
        <f>D264-C264+1</f>
        <v>365</v>
      </c>
      <c r="H264" s="32">
        <f>F264-C264+1</f>
        <v>171</v>
      </c>
      <c r="I264" s="32">
        <v>7</v>
      </c>
      <c r="J264" s="143" t="s">
        <v>115</v>
      </c>
      <c r="K264" s="119">
        <v>13095785</v>
      </c>
      <c r="L264" s="13">
        <f>K264*5%</f>
        <v>654789.25</v>
      </c>
      <c r="M264" s="13">
        <v>1824000</v>
      </c>
      <c r="N264" s="119">
        <v>48429807</v>
      </c>
      <c r="O264" s="13"/>
      <c r="P264" s="13"/>
      <c r="Q264" s="13"/>
      <c r="R264" s="13"/>
      <c r="S264" s="13">
        <v>48429807</v>
      </c>
      <c r="T264" s="119">
        <v>34679233</v>
      </c>
      <c r="U264" s="13">
        <v>0</v>
      </c>
      <c r="V264" s="165" t="s">
        <v>233</v>
      </c>
      <c r="W264" s="119">
        <f>K264+L264+M264+T264+U264</f>
        <v>50253807.25</v>
      </c>
      <c r="X264" s="119">
        <v>48944228.75</v>
      </c>
      <c r="Y264" s="119"/>
      <c r="Z264" s="123">
        <f>K264*10%</f>
        <v>1309578.5</v>
      </c>
    </row>
    <row r="265" spans="1:26">
      <c r="A265" s="1" t="s">
        <v>146</v>
      </c>
      <c r="B265" s="1" t="s">
        <v>135</v>
      </c>
      <c r="C265" s="235">
        <v>45456</v>
      </c>
      <c r="D265" s="157">
        <v>45820</v>
      </c>
      <c r="E265" s="180" t="str">
        <f>TEXT(C265, "mmmm")</f>
        <v>June</v>
      </c>
      <c r="F265" s="90">
        <v>45626</v>
      </c>
      <c r="G265" s="32">
        <f>D265-C265+1</f>
        <v>365</v>
      </c>
      <c r="H265" s="32">
        <f>F265-C265+1</f>
        <v>171</v>
      </c>
      <c r="I265" s="32">
        <v>6</v>
      </c>
      <c r="J265" s="142" t="s">
        <v>13</v>
      </c>
      <c r="K265" s="119">
        <v>1499116</v>
      </c>
      <c r="L265" s="13">
        <v>74956</v>
      </c>
      <c r="M265" s="13">
        <v>30000</v>
      </c>
      <c r="N265" s="119">
        <v>1604072</v>
      </c>
      <c r="O265" s="13"/>
      <c r="P265" s="13"/>
      <c r="Q265" s="13"/>
      <c r="R265" s="13">
        <v>1600000</v>
      </c>
      <c r="S265" s="13"/>
      <c r="T265" s="119">
        <v>0</v>
      </c>
      <c r="U265" s="13">
        <v>0</v>
      </c>
      <c r="V265" s="165" t="s">
        <v>232</v>
      </c>
      <c r="W265" s="119">
        <f>K265+L265+M265+T265+U265</f>
        <v>1604072</v>
      </c>
      <c r="X265" s="119">
        <v>1604072</v>
      </c>
      <c r="Y265" s="119"/>
      <c r="Z265" s="119"/>
    </row>
    <row r="266" spans="1:26">
      <c r="A266" s="1" t="s">
        <v>146</v>
      </c>
      <c r="B266" s="1" t="s">
        <v>131</v>
      </c>
      <c r="C266" s="235">
        <v>45456</v>
      </c>
      <c r="D266" s="157">
        <v>45820</v>
      </c>
      <c r="E266" s="180" t="str">
        <f>TEXT(C266, "mmmm")</f>
        <v>June</v>
      </c>
      <c r="F266" s="90">
        <v>45626</v>
      </c>
      <c r="G266" s="32">
        <f>D266-C266+1</f>
        <v>365</v>
      </c>
      <c r="H266" s="32">
        <f>F266-C266+1</f>
        <v>171</v>
      </c>
      <c r="I266" s="32">
        <v>7</v>
      </c>
      <c r="J266" s="143" t="s">
        <v>116</v>
      </c>
      <c r="K266" s="119">
        <v>1791035</v>
      </c>
      <c r="L266" s="13">
        <f>K266*5%</f>
        <v>89551.75</v>
      </c>
      <c r="M266" s="13">
        <v>30000</v>
      </c>
      <c r="N266" s="119">
        <v>1910587</v>
      </c>
      <c r="O266" s="13"/>
      <c r="P266" s="13"/>
      <c r="Q266" s="13"/>
      <c r="R266" s="13"/>
      <c r="S266" s="13">
        <v>1910587</v>
      </c>
      <c r="T266" s="119">
        <v>0</v>
      </c>
      <c r="U266" s="13">
        <v>0</v>
      </c>
      <c r="V266" s="165" t="s">
        <v>232</v>
      </c>
      <c r="W266" s="119">
        <f>K266+L266+M266+T266+U266</f>
        <v>1910586.75</v>
      </c>
      <c r="X266" s="119">
        <v>1731483.25</v>
      </c>
      <c r="Y266" s="119"/>
      <c r="Z266" s="123">
        <f>K266*10%</f>
        <v>179103.5</v>
      </c>
    </row>
    <row r="267" spans="1:26">
      <c r="A267" s="1" t="s">
        <v>147</v>
      </c>
      <c r="B267" s="1" t="s">
        <v>131</v>
      </c>
      <c r="C267" s="235">
        <v>45457</v>
      </c>
      <c r="D267" s="157">
        <v>45796</v>
      </c>
      <c r="E267" s="180" t="str">
        <f>TEXT(C267, "mmmm")</f>
        <v>June</v>
      </c>
      <c r="F267" s="90">
        <v>45626</v>
      </c>
      <c r="G267" s="37">
        <f>D267-C267+1</f>
        <v>340</v>
      </c>
      <c r="H267" s="32">
        <f>F267-C267+1</f>
        <v>170</v>
      </c>
      <c r="I267" s="32">
        <v>9</v>
      </c>
      <c r="J267" s="143" t="s">
        <v>100</v>
      </c>
      <c r="K267" s="119">
        <v>136917</v>
      </c>
      <c r="L267" s="13">
        <f>K267*5%</f>
        <v>6845.85</v>
      </c>
      <c r="M267" s="13">
        <v>5000</v>
      </c>
      <c r="N267" s="119">
        <f>K267+L267+M267</f>
        <v>148762.85</v>
      </c>
      <c r="O267" s="13"/>
      <c r="P267" s="13"/>
      <c r="Q267" s="13"/>
      <c r="R267" s="13"/>
      <c r="S267" s="13"/>
      <c r="T267" s="119">
        <v>0</v>
      </c>
      <c r="U267" s="13">
        <v>0</v>
      </c>
      <c r="V267" s="165" t="s">
        <v>232</v>
      </c>
      <c r="W267" s="119">
        <f>K267+L267+M267+T267+U267</f>
        <v>148762.85</v>
      </c>
      <c r="X267" s="119">
        <v>148762.85</v>
      </c>
      <c r="Y267" s="119">
        <v>0</v>
      </c>
      <c r="Z267" s="123">
        <f>K267*10%</f>
        <v>13691.7</v>
      </c>
    </row>
    <row r="268" spans="1:26">
      <c r="A268" s="1" t="s">
        <v>146</v>
      </c>
      <c r="B268" s="1" t="s">
        <v>135</v>
      </c>
      <c r="C268" s="235">
        <v>45457</v>
      </c>
      <c r="D268" s="157">
        <v>45821</v>
      </c>
      <c r="E268" s="180" t="str">
        <f>TEXT(C268, "mmmm")</f>
        <v>June</v>
      </c>
      <c r="F268" s="90">
        <v>45626</v>
      </c>
      <c r="G268" s="32">
        <f>D268-C268+1</f>
        <v>365</v>
      </c>
      <c r="H268" s="32">
        <f>F268-C268+1</f>
        <v>170</v>
      </c>
      <c r="I268" s="32">
        <v>6</v>
      </c>
      <c r="J268" s="143" t="s">
        <v>26</v>
      </c>
      <c r="K268" s="119">
        <v>464822</v>
      </c>
      <c r="L268" s="13">
        <v>23241</v>
      </c>
      <c r="M268" s="13">
        <v>10000</v>
      </c>
      <c r="N268" s="119">
        <v>498063</v>
      </c>
      <c r="O268" s="13"/>
      <c r="P268" s="13"/>
      <c r="Q268" s="13"/>
      <c r="R268" s="13">
        <v>498063</v>
      </c>
      <c r="S268" s="13"/>
      <c r="T268" s="119"/>
      <c r="U268" s="13"/>
      <c r="V268" s="165" t="s">
        <v>232</v>
      </c>
      <c r="W268" s="119">
        <f>K268+L268+M268+T268+U268</f>
        <v>498063</v>
      </c>
      <c r="X268" s="119">
        <v>498063</v>
      </c>
      <c r="Y268" s="119">
        <f>N268-R268</f>
        <v>0</v>
      </c>
      <c r="Z268" s="119"/>
    </row>
    <row r="269" spans="1:26">
      <c r="A269" s="1" t="s">
        <v>146</v>
      </c>
      <c r="B269" s="1" t="s">
        <v>135</v>
      </c>
      <c r="C269" s="235">
        <v>45459</v>
      </c>
      <c r="D269" s="157">
        <v>45823</v>
      </c>
      <c r="E269" s="180" t="str">
        <f>TEXT(C269, "mmmm")</f>
        <v>June</v>
      </c>
      <c r="F269" s="90">
        <v>45626</v>
      </c>
      <c r="G269" s="32">
        <f>D269-C269+1</f>
        <v>365</v>
      </c>
      <c r="H269" s="32">
        <f>F269-C269+1</f>
        <v>168</v>
      </c>
      <c r="I269" s="32">
        <v>7</v>
      </c>
      <c r="J269" s="143" t="s">
        <v>113</v>
      </c>
      <c r="K269" s="119">
        <v>620086</v>
      </c>
      <c r="L269" s="13">
        <f>K269*5%</f>
        <v>31004.300000000003</v>
      </c>
      <c r="M269" s="13">
        <v>10000</v>
      </c>
      <c r="N269" s="119">
        <v>661090</v>
      </c>
      <c r="O269" s="13"/>
      <c r="P269" s="13"/>
      <c r="Q269" s="13"/>
      <c r="R269" s="13"/>
      <c r="S269" s="13">
        <v>661090</v>
      </c>
      <c r="T269" s="119">
        <v>0</v>
      </c>
      <c r="U269" s="13">
        <v>0</v>
      </c>
      <c r="V269" s="165" t="s">
        <v>232</v>
      </c>
      <c r="W269" s="119">
        <f>K269+L269+M269+T269+U269</f>
        <v>661090.30000000005</v>
      </c>
      <c r="X269" s="119">
        <v>661090.30000000005</v>
      </c>
      <c r="Y269" s="119"/>
      <c r="Z269" s="119"/>
    </row>
    <row r="270" spans="1:26">
      <c r="A270" s="1" t="s">
        <v>148</v>
      </c>
      <c r="B270" s="1" t="s">
        <v>134</v>
      </c>
      <c r="C270" s="235">
        <v>45459</v>
      </c>
      <c r="D270" s="157">
        <v>45823</v>
      </c>
      <c r="E270" s="180" t="str">
        <f>TEXT(C270, "mmmm")</f>
        <v>June</v>
      </c>
      <c r="F270" s="90">
        <v>45626</v>
      </c>
      <c r="G270" s="32">
        <f>D270-C270+1</f>
        <v>365</v>
      </c>
      <c r="H270" s="32">
        <f>F270-C270+1</f>
        <v>168</v>
      </c>
      <c r="I270" s="32">
        <v>6</v>
      </c>
      <c r="J270" s="142" t="s">
        <v>11</v>
      </c>
      <c r="K270" s="123">
        <v>6794224</v>
      </c>
      <c r="L270" s="66">
        <v>339711</v>
      </c>
      <c r="M270" s="66">
        <v>70000</v>
      </c>
      <c r="N270" s="123">
        <v>7203935</v>
      </c>
      <c r="O270" s="66"/>
      <c r="P270" s="66"/>
      <c r="Q270" s="66"/>
      <c r="R270" s="66">
        <v>7203935</v>
      </c>
      <c r="S270" s="66"/>
      <c r="T270" s="123">
        <v>0</v>
      </c>
      <c r="U270" s="66">
        <v>0</v>
      </c>
      <c r="V270" s="165" t="s">
        <v>232</v>
      </c>
      <c r="W270" s="119">
        <f>K270+L270+M270+T270+U270</f>
        <v>7203935</v>
      </c>
      <c r="X270" s="119">
        <v>6524512.5999999996</v>
      </c>
      <c r="Y270" s="123">
        <f>N270-R270</f>
        <v>0</v>
      </c>
      <c r="Z270" s="123">
        <f>K270*10%</f>
        <v>679422.4</v>
      </c>
    </row>
    <row r="271" spans="1:26">
      <c r="A271" s="1" t="s">
        <v>146</v>
      </c>
      <c r="B271" s="1" t="s">
        <v>135</v>
      </c>
      <c r="C271" s="235">
        <v>45461</v>
      </c>
      <c r="D271" s="157">
        <v>45825</v>
      </c>
      <c r="E271" s="180" t="str">
        <f>TEXT(C271, "mmmm")</f>
        <v>June</v>
      </c>
      <c r="F271" s="90">
        <v>45626</v>
      </c>
      <c r="G271" s="32">
        <f>D271-C271+1</f>
        <v>365</v>
      </c>
      <c r="H271" s="32">
        <f>F271-C271+1</f>
        <v>166</v>
      </c>
      <c r="I271" s="32">
        <v>6</v>
      </c>
      <c r="J271" s="142" t="s">
        <v>24</v>
      </c>
      <c r="K271" s="119">
        <v>157313</v>
      </c>
      <c r="L271" s="13">
        <v>7866</v>
      </c>
      <c r="M271" s="13">
        <v>0</v>
      </c>
      <c r="N271" s="119">
        <v>165179</v>
      </c>
      <c r="O271" s="13"/>
      <c r="P271" s="13"/>
      <c r="Q271" s="13"/>
      <c r="R271" s="13"/>
      <c r="S271" s="13"/>
      <c r="T271" s="119">
        <v>0</v>
      </c>
      <c r="U271" s="13">
        <v>0</v>
      </c>
      <c r="V271" s="165" t="s">
        <v>232</v>
      </c>
      <c r="W271" s="119">
        <f>K271+L271+M271+T271+U271</f>
        <v>165179</v>
      </c>
      <c r="X271" s="119">
        <v>165179</v>
      </c>
      <c r="Y271" s="119">
        <v>0</v>
      </c>
      <c r="Z271" s="119"/>
    </row>
    <row r="272" spans="1:26">
      <c r="A272" s="1" t="s">
        <v>148</v>
      </c>
      <c r="B272" s="1" t="s">
        <v>134</v>
      </c>
      <c r="C272" s="235">
        <v>45461</v>
      </c>
      <c r="D272" s="157">
        <v>45825</v>
      </c>
      <c r="E272" s="180" t="str">
        <f>TEXT(C272, "mmmm")</f>
        <v>June</v>
      </c>
      <c r="F272" s="90">
        <v>45626</v>
      </c>
      <c r="G272" s="32">
        <f>D272-C272+1</f>
        <v>365</v>
      </c>
      <c r="H272" s="32">
        <f>F272-C272+1</f>
        <v>166</v>
      </c>
      <c r="I272" s="32">
        <v>6</v>
      </c>
      <c r="J272" s="143" t="s">
        <v>165</v>
      </c>
      <c r="K272" s="119">
        <v>23221393</v>
      </c>
      <c r="L272" s="13">
        <v>1161070</v>
      </c>
      <c r="M272" s="13">
        <v>570000</v>
      </c>
      <c r="N272" s="119">
        <v>24952463</v>
      </c>
      <c r="O272" s="13"/>
      <c r="P272" s="13"/>
      <c r="Q272" s="13"/>
      <c r="R272" s="13"/>
      <c r="S272" s="13"/>
      <c r="T272" s="119">
        <v>0</v>
      </c>
      <c r="U272" s="13">
        <v>0</v>
      </c>
      <c r="V272" s="165" t="s">
        <v>232</v>
      </c>
      <c r="W272" s="119">
        <f>K272+L272+M272+T272+U272</f>
        <v>24952463</v>
      </c>
      <c r="X272" s="119">
        <v>22630323.699999999</v>
      </c>
      <c r="Y272" s="119">
        <v>0</v>
      </c>
      <c r="Z272" s="123">
        <f>K272*10%</f>
        <v>2322139.3000000003</v>
      </c>
    </row>
    <row r="273" spans="1:26">
      <c r="A273" s="1" t="s">
        <v>146</v>
      </c>
      <c r="B273" s="1" t="s">
        <v>135</v>
      </c>
      <c r="C273" s="235">
        <v>45461</v>
      </c>
      <c r="D273" s="157">
        <v>45825</v>
      </c>
      <c r="E273" s="180" t="str">
        <f>TEXT(C273, "mmmm")</f>
        <v>June</v>
      </c>
      <c r="F273" s="90">
        <v>45626</v>
      </c>
      <c r="G273" s="32">
        <f>D273-C273+1</f>
        <v>365</v>
      </c>
      <c r="H273" s="32">
        <f>F273-C273+1</f>
        <v>166</v>
      </c>
      <c r="I273" s="32">
        <v>7</v>
      </c>
      <c r="J273" s="143" t="s">
        <v>124</v>
      </c>
      <c r="K273" s="119">
        <v>2879583</v>
      </c>
      <c r="L273" s="13">
        <f>K273*5%</f>
        <v>143979.15</v>
      </c>
      <c r="M273" s="13">
        <v>70000</v>
      </c>
      <c r="N273" s="119">
        <v>3101141</v>
      </c>
      <c r="O273" s="13"/>
      <c r="P273" s="13"/>
      <c r="Q273" s="13"/>
      <c r="R273" s="13"/>
      <c r="S273" s="13">
        <v>3101141</v>
      </c>
      <c r="T273" s="119">
        <v>0</v>
      </c>
      <c r="U273" s="13">
        <v>0</v>
      </c>
      <c r="V273" s="165" t="s">
        <v>232</v>
      </c>
      <c r="W273" s="119">
        <f>K273+L273+M273+T273+U273</f>
        <v>3093562.15</v>
      </c>
      <c r="X273" s="119">
        <v>3093562.15</v>
      </c>
      <c r="Y273" s="119"/>
      <c r="Z273" s="119"/>
    </row>
    <row r="274" spans="1:26">
      <c r="A274" s="1" t="s">
        <v>146</v>
      </c>
      <c r="B274" s="1" t="s">
        <v>135</v>
      </c>
      <c r="C274" s="235">
        <v>45462</v>
      </c>
      <c r="D274" s="157">
        <v>45826</v>
      </c>
      <c r="E274" s="180" t="str">
        <f>TEXT(C274, "mmmm")</f>
        <v>June</v>
      </c>
      <c r="F274" s="90">
        <v>45626</v>
      </c>
      <c r="G274" s="32">
        <f>D274-C274+1</f>
        <v>365</v>
      </c>
      <c r="H274" s="32">
        <f>F274-C274+1</f>
        <v>165</v>
      </c>
      <c r="I274" s="32">
        <v>6</v>
      </c>
      <c r="J274" s="152" t="s">
        <v>218</v>
      </c>
      <c r="K274" s="119">
        <f>2737500+2422080</f>
        <v>5159580</v>
      </c>
      <c r="L274" s="13">
        <f>K274*5%</f>
        <v>257979</v>
      </c>
      <c r="M274" s="13">
        <v>340000</v>
      </c>
      <c r="N274" s="119">
        <v>5757559</v>
      </c>
      <c r="O274" s="13"/>
      <c r="P274" s="13"/>
      <c r="Q274" s="13">
        <v>2150000</v>
      </c>
      <c r="R274" s="37"/>
      <c r="S274" s="37"/>
      <c r="T274" s="119">
        <v>0</v>
      </c>
      <c r="U274" s="13">
        <v>0</v>
      </c>
      <c r="V274" s="165" t="s">
        <v>232</v>
      </c>
      <c r="W274" s="119">
        <f>K274+L274+M274+T274+U274</f>
        <v>5757559</v>
      </c>
      <c r="X274" s="119">
        <v>5757559</v>
      </c>
      <c r="Y274" s="123">
        <v>0</v>
      </c>
      <c r="Z274" s="123"/>
    </row>
    <row r="275" spans="1:26">
      <c r="A275" s="1" t="s">
        <v>146</v>
      </c>
      <c r="B275" s="1" t="s">
        <v>135</v>
      </c>
      <c r="C275" s="235">
        <v>45462</v>
      </c>
      <c r="D275" s="157">
        <v>45826</v>
      </c>
      <c r="E275" s="180" t="str">
        <f>TEXT(C275, "mmmm")</f>
        <v>June</v>
      </c>
      <c r="F275" s="90">
        <v>45626</v>
      </c>
      <c r="G275" s="32">
        <f>D275-C275+1</f>
        <v>365</v>
      </c>
      <c r="H275" s="32">
        <f>F275-C275+1</f>
        <v>165</v>
      </c>
      <c r="I275" s="32">
        <v>6</v>
      </c>
      <c r="J275" s="142" t="s">
        <v>23</v>
      </c>
      <c r="K275" s="119">
        <v>1321000</v>
      </c>
      <c r="L275" s="13">
        <v>66050</v>
      </c>
      <c r="M275" s="13">
        <v>30000</v>
      </c>
      <c r="N275" s="119">
        <v>1417050</v>
      </c>
      <c r="O275" s="13"/>
      <c r="P275" s="13"/>
      <c r="Q275" s="13"/>
      <c r="R275" s="13"/>
      <c r="S275" s="13"/>
      <c r="T275" s="119">
        <v>0</v>
      </c>
      <c r="U275" s="13">
        <v>0</v>
      </c>
      <c r="V275" s="165" t="s">
        <v>232</v>
      </c>
      <c r="W275" s="119">
        <f>K275+L275+M275+T275+U275</f>
        <v>1417050</v>
      </c>
      <c r="X275" s="119">
        <v>1417050</v>
      </c>
      <c r="Y275" s="119">
        <v>0</v>
      </c>
      <c r="Z275" s="119"/>
    </row>
    <row r="276" spans="1:26">
      <c r="A276" s="1" t="s">
        <v>146</v>
      </c>
      <c r="B276" s="1" t="s">
        <v>134</v>
      </c>
      <c r="C276" s="235">
        <v>45462</v>
      </c>
      <c r="D276" s="157">
        <v>45826</v>
      </c>
      <c r="E276" s="180" t="str">
        <f>TEXT(C276, "mmmm")</f>
        <v>June</v>
      </c>
      <c r="F276" s="90">
        <v>45626</v>
      </c>
      <c r="G276" s="32">
        <f>D276-C276+1</f>
        <v>365</v>
      </c>
      <c r="H276" s="32">
        <f>F276-C276+1</f>
        <v>165</v>
      </c>
      <c r="I276" s="32">
        <v>7</v>
      </c>
      <c r="J276" s="143" t="s">
        <v>119</v>
      </c>
      <c r="K276" s="119">
        <v>56151579</v>
      </c>
      <c r="L276" s="13">
        <f>K276*5%</f>
        <v>2807578.95</v>
      </c>
      <c r="M276" s="13">
        <v>965000</v>
      </c>
      <c r="N276" s="119">
        <v>59924158</v>
      </c>
      <c r="O276" s="13"/>
      <c r="P276" s="13"/>
      <c r="Q276" s="13"/>
      <c r="R276" s="13"/>
      <c r="S276" s="13">
        <v>59924158</v>
      </c>
      <c r="T276" s="119">
        <v>0</v>
      </c>
      <c r="U276" s="13">
        <v>0</v>
      </c>
      <c r="V276" s="165" t="s">
        <v>232</v>
      </c>
      <c r="W276" s="119">
        <f>K276+L276+M276+T276+U276</f>
        <v>59924157.950000003</v>
      </c>
      <c r="X276" s="119">
        <v>54309000.050000004</v>
      </c>
      <c r="Y276" s="119"/>
      <c r="Z276" s="123">
        <f>K276*10%</f>
        <v>5615157.9000000004</v>
      </c>
    </row>
    <row r="277" spans="1:26">
      <c r="A277" s="1" t="s">
        <v>147</v>
      </c>
      <c r="B277" s="1" t="s">
        <v>135</v>
      </c>
      <c r="C277" s="235">
        <v>45462</v>
      </c>
      <c r="D277" s="157">
        <v>45570</v>
      </c>
      <c r="E277" s="180" t="str">
        <f>TEXT(C277, "mmmm")</f>
        <v>June</v>
      </c>
      <c r="F277" s="90">
        <v>45626</v>
      </c>
      <c r="G277" s="32">
        <f>D277-C277+1</f>
        <v>109</v>
      </c>
      <c r="H277" s="32">
        <f>F277-C277+1</f>
        <v>165</v>
      </c>
      <c r="I277" s="32">
        <v>7</v>
      </c>
      <c r="J277" s="152" t="s">
        <v>226</v>
      </c>
      <c r="K277" s="119">
        <v>112792.60273972603</v>
      </c>
      <c r="L277" s="13">
        <f>K277*5%</f>
        <v>5639.6301369863022</v>
      </c>
      <c r="M277" s="13">
        <v>3000</v>
      </c>
      <c r="N277" s="119"/>
      <c r="O277" s="13"/>
      <c r="P277" s="13"/>
      <c r="Q277" s="13"/>
      <c r="R277" s="13"/>
      <c r="S277" s="13"/>
      <c r="T277" s="119"/>
      <c r="U277" s="13"/>
      <c r="V277" s="165" t="s">
        <v>232</v>
      </c>
      <c r="W277" s="119">
        <f>K277+L277+M277+T277+U277</f>
        <v>121432.23287671234</v>
      </c>
      <c r="X277" s="119">
        <v>121432.23287671234</v>
      </c>
      <c r="Y277" s="119"/>
      <c r="Z277" s="119"/>
    </row>
    <row r="278" spans="1:26">
      <c r="A278" s="1" t="s">
        <v>147</v>
      </c>
      <c r="B278" s="1" t="s">
        <v>135</v>
      </c>
      <c r="C278" s="235">
        <v>45462</v>
      </c>
      <c r="D278" s="157">
        <v>45570</v>
      </c>
      <c r="E278" s="180" t="str">
        <f>TEXT(C278, "mmmm")</f>
        <v>June</v>
      </c>
      <c r="F278" s="90">
        <v>45626</v>
      </c>
      <c r="G278" s="32">
        <f>D278-C278+1</f>
        <v>109</v>
      </c>
      <c r="H278" s="32">
        <f>F278-C278+1</f>
        <v>165</v>
      </c>
      <c r="I278" s="32">
        <v>7</v>
      </c>
      <c r="J278" s="152" t="s">
        <v>226</v>
      </c>
      <c r="K278" s="119">
        <v>112792.60273972603</v>
      </c>
      <c r="L278" s="13">
        <f>K278*5%</f>
        <v>5639.6301369863022</v>
      </c>
      <c r="M278" s="13">
        <v>3000</v>
      </c>
      <c r="N278" s="119"/>
      <c r="O278" s="13"/>
      <c r="P278" s="13"/>
      <c r="Q278" s="13"/>
      <c r="R278" s="13"/>
      <c r="S278" s="13"/>
      <c r="T278" s="119"/>
      <c r="U278" s="13"/>
      <c r="V278" s="165" t="s">
        <v>232</v>
      </c>
      <c r="W278" s="119">
        <f>K278+L278+M278+T278+U278</f>
        <v>121432.23287671234</v>
      </c>
      <c r="X278" s="119">
        <v>121432.23287671234</v>
      </c>
      <c r="Y278" s="119"/>
      <c r="Z278" s="119"/>
    </row>
    <row r="279" spans="1:26">
      <c r="A279" s="1" t="s">
        <v>147</v>
      </c>
      <c r="B279" s="1" t="s">
        <v>135</v>
      </c>
      <c r="C279" s="235">
        <v>45462</v>
      </c>
      <c r="D279" s="157">
        <v>45570</v>
      </c>
      <c r="E279" s="180" t="str">
        <f>TEXT(C279, "mmmm")</f>
        <v>June</v>
      </c>
      <c r="F279" s="90">
        <v>45626</v>
      </c>
      <c r="G279" s="32">
        <f>D279-C279+1</f>
        <v>109</v>
      </c>
      <c r="H279" s="32">
        <f>F279-C279+1</f>
        <v>165</v>
      </c>
      <c r="I279" s="32">
        <v>7</v>
      </c>
      <c r="J279" s="152" t="s">
        <v>226</v>
      </c>
      <c r="K279" s="119">
        <v>112792.60273972603</v>
      </c>
      <c r="L279" s="13">
        <f>K279*5%</f>
        <v>5639.6301369863022</v>
      </c>
      <c r="M279" s="13">
        <v>3000</v>
      </c>
      <c r="N279" s="119"/>
      <c r="O279" s="13"/>
      <c r="P279" s="13"/>
      <c r="Q279" s="13"/>
      <c r="R279" s="13"/>
      <c r="S279" s="13"/>
      <c r="T279" s="119"/>
      <c r="U279" s="13"/>
      <c r="V279" s="165" t="s">
        <v>232</v>
      </c>
      <c r="W279" s="119">
        <f>K279+L279+M279+T279+U279</f>
        <v>121432.23287671234</v>
      </c>
      <c r="X279" s="119">
        <v>121432.23287671234</v>
      </c>
      <c r="Y279" s="119"/>
      <c r="Z279" s="119"/>
    </row>
    <row r="280" spans="1:26">
      <c r="A280" s="1" t="s">
        <v>147</v>
      </c>
      <c r="B280" s="1" t="s">
        <v>135</v>
      </c>
      <c r="C280" s="235">
        <v>45462</v>
      </c>
      <c r="D280" s="157">
        <v>45570</v>
      </c>
      <c r="E280" s="180" t="str">
        <f>TEXT(C280, "mmmm")</f>
        <v>June</v>
      </c>
      <c r="F280" s="90">
        <v>45626</v>
      </c>
      <c r="G280" s="32">
        <f>D280-C280+1</f>
        <v>109</v>
      </c>
      <c r="H280" s="32">
        <f>F280-C280+1</f>
        <v>165</v>
      </c>
      <c r="I280" s="32">
        <v>7</v>
      </c>
      <c r="J280" s="152" t="s">
        <v>226</v>
      </c>
      <c r="K280" s="119">
        <v>112792.60273972603</v>
      </c>
      <c r="L280" s="13">
        <f>K280*5%</f>
        <v>5639.6301369863022</v>
      </c>
      <c r="M280" s="13">
        <v>3000</v>
      </c>
      <c r="N280" s="119"/>
      <c r="O280" s="13"/>
      <c r="P280" s="13"/>
      <c r="Q280" s="13"/>
      <c r="R280" s="13"/>
      <c r="S280" s="13"/>
      <c r="T280" s="119"/>
      <c r="U280" s="13"/>
      <c r="V280" s="165" t="s">
        <v>232</v>
      </c>
      <c r="W280" s="119">
        <f>K280+L280+M280+T280+U280</f>
        <v>121432.23287671234</v>
      </c>
      <c r="X280" s="119">
        <v>121432.23287671234</v>
      </c>
      <c r="Y280" s="119"/>
      <c r="Z280" s="119"/>
    </row>
    <row r="281" spans="1:26">
      <c r="A281" s="1" t="s">
        <v>147</v>
      </c>
      <c r="B281" s="1" t="s">
        <v>135</v>
      </c>
      <c r="C281" s="235">
        <v>45462</v>
      </c>
      <c r="D281" s="157">
        <v>45570</v>
      </c>
      <c r="E281" s="180" t="str">
        <f>TEXT(C281, "mmmm")</f>
        <v>June</v>
      </c>
      <c r="F281" s="90">
        <v>45626</v>
      </c>
      <c r="G281" s="32">
        <f>D281-C281+1</f>
        <v>109</v>
      </c>
      <c r="H281" s="32">
        <f>F281-C281+1</f>
        <v>165</v>
      </c>
      <c r="I281" s="32">
        <v>7</v>
      </c>
      <c r="J281" s="152" t="s">
        <v>226</v>
      </c>
      <c r="K281" s="119">
        <v>112792.60273972603</v>
      </c>
      <c r="L281" s="13">
        <f>K281*5%</f>
        <v>5639.6301369863022</v>
      </c>
      <c r="M281" s="13">
        <v>3000</v>
      </c>
      <c r="N281" s="119"/>
      <c r="O281" s="13"/>
      <c r="P281" s="13"/>
      <c r="Q281" s="13"/>
      <c r="R281" s="13"/>
      <c r="S281" s="13"/>
      <c r="T281" s="119"/>
      <c r="U281" s="13"/>
      <c r="V281" s="165" t="s">
        <v>232</v>
      </c>
      <c r="W281" s="119">
        <f>K281+L281+M281+T281+U281</f>
        <v>121432.23287671234</v>
      </c>
      <c r="X281" s="119">
        <v>121432.23287671234</v>
      </c>
      <c r="Y281" s="119"/>
      <c r="Z281" s="119"/>
    </row>
    <row r="282" spans="1:26">
      <c r="A282" s="1" t="s">
        <v>147</v>
      </c>
      <c r="B282" s="1" t="s">
        <v>135</v>
      </c>
      <c r="C282" s="235">
        <v>45462</v>
      </c>
      <c r="D282" s="157">
        <v>45570</v>
      </c>
      <c r="E282" s="180" t="str">
        <f>TEXT(C282, "mmmm")</f>
        <v>June</v>
      </c>
      <c r="F282" s="90">
        <v>45626</v>
      </c>
      <c r="G282" s="32">
        <f>D282-C282+1</f>
        <v>109</v>
      </c>
      <c r="H282" s="32">
        <f>F282-C282+1</f>
        <v>165</v>
      </c>
      <c r="I282" s="32">
        <v>7</v>
      </c>
      <c r="J282" s="152" t="s">
        <v>226</v>
      </c>
      <c r="K282" s="119">
        <v>112792.60273972603</v>
      </c>
      <c r="L282" s="13">
        <f>K282*5%</f>
        <v>5639.6301369863022</v>
      </c>
      <c r="M282" s="13">
        <v>3000</v>
      </c>
      <c r="N282" s="119"/>
      <c r="O282" s="13"/>
      <c r="P282" s="13"/>
      <c r="Q282" s="13"/>
      <c r="R282" s="13"/>
      <c r="S282" s="13"/>
      <c r="T282" s="119"/>
      <c r="U282" s="13"/>
      <c r="V282" s="165" t="s">
        <v>232</v>
      </c>
      <c r="W282" s="119">
        <f>K282+L282+M282+T282+U282</f>
        <v>121432.23287671234</v>
      </c>
      <c r="X282" s="119">
        <v>121432.23287671234</v>
      </c>
      <c r="Y282" s="119"/>
      <c r="Z282" s="119"/>
    </row>
    <row r="283" spans="1:26">
      <c r="A283" s="1" t="s">
        <v>147</v>
      </c>
      <c r="B283" s="1" t="s">
        <v>135</v>
      </c>
      <c r="C283" s="235">
        <v>45462</v>
      </c>
      <c r="D283" s="157">
        <v>45570</v>
      </c>
      <c r="E283" s="180" t="str">
        <f>TEXT(C283, "mmmm")</f>
        <v>June</v>
      </c>
      <c r="F283" s="90">
        <v>45626</v>
      </c>
      <c r="G283" s="32">
        <f>D283-C283+1</f>
        <v>109</v>
      </c>
      <c r="H283" s="32">
        <f>F283-C283+1</f>
        <v>165</v>
      </c>
      <c r="I283" s="32">
        <v>7</v>
      </c>
      <c r="J283" s="152" t="s">
        <v>226</v>
      </c>
      <c r="K283" s="119">
        <v>112792.60273972603</v>
      </c>
      <c r="L283" s="13">
        <f>K283*5%</f>
        <v>5639.6301369863022</v>
      </c>
      <c r="M283" s="13">
        <v>6000</v>
      </c>
      <c r="N283" s="119"/>
      <c r="O283" s="13"/>
      <c r="P283" s="13"/>
      <c r="Q283" s="13"/>
      <c r="R283" s="13"/>
      <c r="S283" s="13"/>
      <c r="T283" s="119"/>
      <c r="U283" s="13"/>
      <c r="V283" s="165" t="s">
        <v>232</v>
      </c>
      <c r="W283" s="119">
        <f>K283+L283+M283+T283+U283</f>
        <v>124432.23287671234</v>
      </c>
      <c r="X283" s="119">
        <v>124432.23287671234</v>
      </c>
      <c r="Y283" s="119"/>
      <c r="Z283" s="119"/>
    </row>
    <row r="284" spans="1:26">
      <c r="A284" s="1" t="s">
        <v>147</v>
      </c>
      <c r="B284" s="1" t="s">
        <v>135</v>
      </c>
      <c r="C284" s="235">
        <v>45462</v>
      </c>
      <c r="D284" s="157">
        <v>45570</v>
      </c>
      <c r="E284" s="180" t="str">
        <f>TEXT(C284, "mmmm")</f>
        <v>June</v>
      </c>
      <c r="F284" s="90">
        <v>45626</v>
      </c>
      <c r="G284" s="32">
        <f>D284-C284+1</f>
        <v>109</v>
      </c>
      <c r="H284" s="32">
        <f>F284-C284+1</f>
        <v>165</v>
      </c>
      <c r="I284" s="32">
        <v>7</v>
      </c>
      <c r="J284" s="152" t="s">
        <v>226</v>
      </c>
      <c r="K284" s="119">
        <v>112792.60273972603</v>
      </c>
      <c r="L284" s="13">
        <f>K284*5%</f>
        <v>5639.6301369863022</v>
      </c>
      <c r="M284" s="13">
        <v>6000</v>
      </c>
      <c r="N284" s="119"/>
      <c r="O284" s="13"/>
      <c r="P284" s="13"/>
      <c r="Q284" s="13"/>
      <c r="R284" s="13"/>
      <c r="S284" s="13"/>
      <c r="T284" s="119"/>
      <c r="U284" s="13"/>
      <c r="V284" s="165" t="s">
        <v>232</v>
      </c>
      <c r="W284" s="119">
        <f>K284+L284+M284+T284+U284</f>
        <v>124432.23287671234</v>
      </c>
      <c r="X284" s="119">
        <v>124432.23287671234</v>
      </c>
      <c r="Y284" s="119"/>
      <c r="Z284" s="119"/>
    </row>
    <row r="285" spans="1:26">
      <c r="A285" s="1" t="s">
        <v>147</v>
      </c>
      <c r="B285" s="1" t="s">
        <v>135</v>
      </c>
      <c r="C285" s="235">
        <v>45462</v>
      </c>
      <c r="D285" s="157">
        <v>45570</v>
      </c>
      <c r="E285" s="180" t="str">
        <f>TEXT(C285, "mmmm")</f>
        <v>June</v>
      </c>
      <c r="F285" s="90">
        <v>45626</v>
      </c>
      <c r="G285" s="32">
        <f>D285-C285+1</f>
        <v>109</v>
      </c>
      <c r="H285" s="32">
        <f>F285-C285+1</f>
        <v>165</v>
      </c>
      <c r="I285" s="32">
        <v>7</v>
      </c>
      <c r="J285" s="152" t="s">
        <v>226</v>
      </c>
      <c r="K285" s="119">
        <v>112792.60273972603</v>
      </c>
      <c r="L285" s="13">
        <f>K285*5%</f>
        <v>5639.6301369863022</v>
      </c>
      <c r="M285" s="13">
        <v>3000</v>
      </c>
      <c r="N285" s="119"/>
      <c r="O285" s="13"/>
      <c r="P285" s="13"/>
      <c r="Q285" s="13"/>
      <c r="R285" s="13"/>
      <c r="S285" s="13"/>
      <c r="T285" s="119"/>
      <c r="U285" s="13"/>
      <c r="V285" s="165" t="s">
        <v>232</v>
      </c>
      <c r="W285" s="119">
        <f>K285+L285+M285+T285+U285</f>
        <v>121432.23287671234</v>
      </c>
      <c r="X285" s="119">
        <v>121432.23287671234</v>
      </c>
      <c r="Y285" s="119"/>
      <c r="Z285" s="119"/>
    </row>
    <row r="286" spans="1:26">
      <c r="A286" s="1" t="s">
        <v>147</v>
      </c>
      <c r="B286" s="1" t="s">
        <v>135</v>
      </c>
      <c r="C286" s="235">
        <v>45462</v>
      </c>
      <c r="D286" s="157">
        <v>45570</v>
      </c>
      <c r="E286" s="180" t="str">
        <f>TEXT(C286, "mmmm")</f>
        <v>June</v>
      </c>
      <c r="F286" s="90">
        <v>45626</v>
      </c>
      <c r="G286" s="32">
        <f>D286-C286+1</f>
        <v>109</v>
      </c>
      <c r="H286" s="32">
        <f>F286-C286+1</f>
        <v>165</v>
      </c>
      <c r="I286" s="32">
        <v>7</v>
      </c>
      <c r="J286" s="152" t="s">
        <v>226</v>
      </c>
      <c r="K286" s="119">
        <v>112792.60273972603</v>
      </c>
      <c r="L286" s="13">
        <f>K286*5%</f>
        <v>5639.6301369863022</v>
      </c>
      <c r="M286" s="13">
        <v>3000</v>
      </c>
      <c r="N286" s="119"/>
      <c r="O286" s="13"/>
      <c r="P286" s="13"/>
      <c r="Q286" s="13"/>
      <c r="R286" s="13"/>
      <c r="S286" s="13"/>
      <c r="T286" s="119"/>
      <c r="U286" s="13"/>
      <c r="V286" s="165" t="s">
        <v>232</v>
      </c>
      <c r="W286" s="119">
        <f>K286+L286+M286+T286+U286</f>
        <v>121432.23287671234</v>
      </c>
      <c r="X286" s="119">
        <v>121432.23287671234</v>
      </c>
      <c r="Y286" s="119"/>
      <c r="Z286" s="119"/>
    </row>
    <row r="287" spans="1:26">
      <c r="A287" s="1" t="s">
        <v>147</v>
      </c>
      <c r="B287" s="1" t="s">
        <v>135</v>
      </c>
      <c r="C287" s="235">
        <v>45462</v>
      </c>
      <c r="D287" s="157">
        <v>45570</v>
      </c>
      <c r="E287" s="180" t="str">
        <f>TEXT(C287, "mmmm")</f>
        <v>June</v>
      </c>
      <c r="F287" s="90">
        <v>45626</v>
      </c>
      <c r="G287" s="32">
        <f>D287-C287+1</f>
        <v>109</v>
      </c>
      <c r="H287" s="32">
        <f>F287-C287+1</f>
        <v>165</v>
      </c>
      <c r="I287" s="32">
        <v>7</v>
      </c>
      <c r="J287" s="152" t="s">
        <v>226</v>
      </c>
      <c r="K287" s="119">
        <v>112792.60273972603</v>
      </c>
      <c r="L287" s="13">
        <f>K287*5%</f>
        <v>5639.6301369863022</v>
      </c>
      <c r="M287" s="13">
        <v>3000</v>
      </c>
      <c r="N287" s="119"/>
      <c r="O287" s="13"/>
      <c r="P287" s="13"/>
      <c r="Q287" s="13"/>
      <c r="R287" s="13"/>
      <c r="S287" s="13"/>
      <c r="T287" s="119"/>
      <c r="U287" s="13"/>
      <c r="V287" s="165" t="s">
        <v>232</v>
      </c>
      <c r="W287" s="119">
        <f>K287+L287+M287+T287+U287</f>
        <v>121432.23287671234</v>
      </c>
      <c r="X287" s="119">
        <v>121432.23287671234</v>
      </c>
      <c r="Y287" s="119"/>
      <c r="Z287" s="119"/>
    </row>
    <row r="288" spans="1:26">
      <c r="A288" s="1" t="s">
        <v>147</v>
      </c>
      <c r="B288" s="1" t="s">
        <v>135</v>
      </c>
      <c r="C288" s="235">
        <v>45462</v>
      </c>
      <c r="D288" s="157">
        <v>45570</v>
      </c>
      <c r="E288" s="180" t="str">
        <f>TEXT(C288, "mmmm")</f>
        <v>June</v>
      </c>
      <c r="F288" s="90">
        <v>45626</v>
      </c>
      <c r="G288" s="32">
        <f>D288-C288+1</f>
        <v>109</v>
      </c>
      <c r="H288" s="32">
        <f>F288-C288+1</f>
        <v>165</v>
      </c>
      <c r="I288" s="32">
        <v>7</v>
      </c>
      <c r="J288" s="152" t="s">
        <v>226</v>
      </c>
      <c r="K288" s="119">
        <v>112792.60273972603</v>
      </c>
      <c r="L288" s="13">
        <f>K288*5%</f>
        <v>5639.6301369863022</v>
      </c>
      <c r="M288" s="13">
        <v>3000</v>
      </c>
      <c r="N288" s="119"/>
      <c r="O288" s="13"/>
      <c r="P288" s="13"/>
      <c r="Q288" s="13"/>
      <c r="R288" s="13"/>
      <c r="S288" s="13"/>
      <c r="T288" s="119"/>
      <c r="U288" s="13"/>
      <c r="V288" s="165" t="s">
        <v>232</v>
      </c>
      <c r="W288" s="119">
        <f>K288+L288+M288+T288+U288</f>
        <v>121432.23287671234</v>
      </c>
      <c r="X288" s="119">
        <v>121432.23287671234</v>
      </c>
      <c r="Y288" s="119"/>
      <c r="Z288" s="119"/>
    </row>
    <row r="289" spans="1:27">
      <c r="A289" s="1" t="s">
        <v>147</v>
      </c>
      <c r="B289" s="1" t="s">
        <v>135</v>
      </c>
      <c r="C289" s="235">
        <v>45462</v>
      </c>
      <c r="D289" s="157">
        <v>45570</v>
      </c>
      <c r="E289" s="180" t="str">
        <f>TEXT(C289, "mmmm")</f>
        <v>June</v>
      </c>
      <c r="F289" s="90">
        <v>45626</v>
      </c>
      <c r="G289" s="32">
        <f>D289-C289+1</f>
        <v>109</v>
      </c>
      <c r="H289" s="32">
        <f>F289-C289+1</f>
        <v>165</v>
      </c>
      <c r="I289" s="32">
        <v>7</v>
      </c>
      <c r="J289" s="152" t="s">
        <v>226</v>
      </c>
      <c r="K289" s="119">
        <v>112792.60273972603</v>
      </c>
      <c r="L289" s="13">
        <f>K289*5%</f>
        <v>5639.6301369863022</v>
      </c>
      <c r="M289" s="13">
        <v>3000</v>
      </c>
      <c r="N289" s="119"/>
      <c r="O289" s="13"/>
      <c r="P289" s="13"/>
      <c r="Q289" s="13"/>
      <c r="R289" s="13"/>
      <c r="S289" s="13"/>
      <c r="T289" s="119"/>
      <c r="U289" s="13"/>
      <c r="V289" s="165" t="s">
        <v>232</v>
      </c>
      <c r="W289" s="119">
        <f>K289+L289+M289+T289+U289</f>
        <v>121432.23287671234</v>
      </c>
      <c r="X289" s="119">
        <v>121432.23287671234</v>
      </c>
      <c r="Y289" s="119"/>
      <c r="Z289" s="119"/>
    </row>
    <row r="290" spans="1:27">
      <c r="A290" s="1" t="s">
        <v>147</v>
      </c>
      <c r="B290" s="1" t="s">
        <v>135</v>
      </c>
      <c r="C290" s="235">
        <v>45462</v>
      </c>
      <c r="D290" s="157">
        <v>45570</v>
      </c>
      <c r="E290" s="180" t="str">
        <f>TEXT(C290, "mmmm")</f>
        <v>June</v>
      </c>
      <c r="F290" s="90">
        <v>45626</v>
      </c>
      <c r="G290" s="32">
        <f>D290-C290+1</f>
        <v>109</v>
      </c>
      <c r="H290" s="32">
        <f>F290-C290+1</f>
        <v>165</v>
      </c>
      <c r="I290" s="32">
        <v>7</v>
      </c>
      <c r="J290" s="152" t="s">
        <v>226</v>
      </c>
      <c r="K290" s="119">
        <v>112792.60273972603</v>
      </c>
      <c r="L290" s="13">
        <f>K290*5%</f>
        <v>5639.6301369863022</v>
      </c>
      <c r="M290" s="13">
        <v>3000</v>
      </c>
      <c r="N290" s="119"/>
      <c r="O290" s="13"/>
      <c r="P290" s="13"/>
      <c r="Q290" s="13"/>
      <c r="R290" s="13"/>
      <c r="S290" s="13"/>
      <c r="T290" s="119"/>
      <c r="U290" s="13"/>
      <c r="V290" s="165" t="s">
        <v>232</v>
      </c>
      <c r="W290" s="119">
        <f>K290+L290+M290+T290+U290</f>
        <v>121432.23287671234</v>
      </c>
      <c r="X290" s="119">
        <v>121432.23287671234</v>
      </c>
      <c r="Y290" s="119"/>
      <c r="Z290" s="119"/>
    </row>
    <row r="291" spans="1:27">
      <c r="A291" s="1" t="s">
        <v>147</v>
      </c>
      <c r="B291" s="1" t="s">
        <v>135</v>
      </c>
      <c r="C291" s="235">
        <v>45462</v>
      </c>
      <c r="D291" s="157">
        <v>45570</v>
      </c>
      <c r="E291" s="180" t="str">
        <f>TEXT(C291, "mmmm")</f>
        <v>June</v>
      </c>
      <c r="F291" s="90">
        <v>45626</v>
      </c>
      <c r="G291" s="32">
        <f>D291-C291+1</f>
        <v>109</v>
      </c>
      <c r="H291" s="32">
        <f>F291-C291+1</f>
        <v>165</v>
      </c>
      <c r="I291" s="32">
        <v>7</v>
      </c>
      <c r="J291" s="152" t="s">
        <v>226</v>
      </c>
      <c r="K291" s="119">
        <v>112792.60273972603</v>
      </c>
      <c r="L291" s="13">
        <f>K291*5%</f>
        <v>5639.6301369863022</v>
      </c>
      <c r="M291" s="13">
        <v>3000</v>
      </c>
      <c r="N291" s="119"/>
      <c r="O291" s="13"/>
      <c r="P291" s="13"/>
      <c r="Q291" s="13"/>
      <c r="R291" s="13"/>
      <c r="S291" s="13"/>
      <c r="T291" s="119"/>
      <c r="U291" s="13"/>
      <c r="V291" s="165" t="s">
        <v>232</v>
      </c>
      <c r="W291" s="119">
        <f>K291+L291+M291+T291+U291</f>
        <v>121432.23287671234</v>
      </c>
      <c r="X291" s="119">
        <v>121432.23287671234</v>
      </c>
      <c r="Y291" s="119"/>
      <c r="Z291" s="119"/>
    </row>
    <row r="292" spans="1:27">
      <c r="A292" s="1" t="s">
        <v>147</v>
      </c>
      <c r="B292" s="1" t="s">
        <v>135</v>
      </c>
      <c r="C292" s="235">
        <v>45463</v>
      </c>
      <c r="D292" s="157">
        <v>45777</v>
      </c>
      <c r="E292" s="180" t="str">
        <f>TEXT(C292, "mmmm")</f>
        <v>June</v>
      </c>
      <c r="F292" s="90">
        <v>45626</v>
      </c>
      <c r="G292" s="32">
        <f>D292-C292+1</f>
        <v>315</v>
      </c>
      <c r="H292" s="32">
        <f>F292-C292+1</f>
        <v>164</v>
      </c>
      <c r="I292" s="32">
        <v>8</v>
      </c>
      <c r="J292" s="143" t="s">
        <v>137</v>
      </c>
      <c r="K292" s="119">
        <v>691597.60273972608</v>
      </c>
      <c r="L292" s="13">
        <f>K292*5%</f>
        <v>34579.880136986307</v>
      </c>
      <c r="M292" s="13">
        <v>50000</v>
      </c>
      <c r="N292" s="119">
        <v>2248532</v>
      </c>
      <c r="O292" s="13"/>
      <c r="P292" s="13"/>
      <c r="Q292" s="13"/>
      <c r="R292" s="13"/>
      <c r="S292" s="13"/>
      <c r="T292" s="119">
        <v>0</v>
      </c>
      <c r="U292" s="13">
        <v>0</v>
      </c>
      <c r="V292" s="165" t="s">
        <v>232</v>
      </c>
      <c r="W292" s="119">
        <f>K292+L292+M292+T292+U292</f>
        <v>776177.48287671234</v>
      </c>
      <c r="X292" s="119">
        <v>776177.48287671234</v>
      </c>
      <c r="Y292" s="119"/>
      <c r="Z292" s="119"/>
      <c r="AA292" s="74"/>
    </row>
    <row r="293" spans="1:27">
      <c r="A293" s="1" t="s">
        <v>147</v>
      </c>
      <c r="B293" s="1" t="s">
        <v>135</v>
      </c>
      <c r="C293" s="235">
        <v>45463</v>
      </c>
      <c r="D293" s="157">
        <v>45777</v>
      </c>
      <c r="E293" s="180" t="str">
        <f>TEXT(C293, "mmmm")</f>
        <v>June</v>
      </c>
      <c r="F293" s="90">
        <v>45626</v>
      </c>
      <c r="G293" s="32">
        <f>D293-C293+1</f>
        <v>315</v>
      </c>
      <c r="H293" s="32">
        <f>F293-C293+1</f>
        <v>164</v>
      </c>
      <c r="I293" s="32">
        <v>8</v>
      </c>
      <c r="J293" s="143" t="s">
        <v>137</v>
      </c>
      <c r="K293" s="119">
        <v>691597.60273972608</v>
      </c>
      <c r="L293" s="13">
        <f>K293*5%</f>
        <v>34579.880136986307</v>
      </c>
      <c r="M293" s="13">
        <v>10000</v>
      </c>
      <c r="N293" s="119"/>
      <c r="O293" s="13"/>
      <c r="P293" s="13"/>
      <c r="Q293" s="13"/>
      <c r="R293" s="13"/>
      <c r="S293" s="13"/>
      <c r="T293" s="119"/>
      <c r="U293" s="13"/>
      <c r="V293" s="165" t="s">
        <v>232</v>
      </c>
      <c r="W293" s="119">
        <f>K293+L293+M293+T293+U293</f>
        <v>736177.48287671234</v>
      </c>
      <c r="X293" s="119">
        <v>736177.48287671234</v>
      </c>
      <c r="Y293" s="119"/>
      <c r="Z293" s="119"/>
      <c r="AA293" s="74"/>
    </row>
    <row r="294" spans="1:27">
      <c r="A294" s="1" t="s">
        <v>147</v>
      </c>
      <c r="B294" s="1" t="s">
        <v>135</v>
      </c>
      <c r="C294" s="235">
        <v>45463</v>
      </c>
      <c r="D294" s="157">
        <v>45777</v>
      </c>
      <c r="E294" s="180" t="str">
        <f>TEXT(C294, "mmmm")</f>
        <v>June</v>
      </c>
      <c r="F294" s="90">
        <v>45626</v>
      </c>
      <c r="G294" s="32">
        <f>D294-C294+1</f>
        <v>315</v>
      </c>
      <c r="H294" s="32">
        <f>F294-C294+1</f>
        <v>164</v>
      </c>
      <c r="I294" s="32">
        <v>8</v>
      </c>
      <c r="J294" s="143" t="s">
        <v>137</v>
      </c>
      <c r="K294" s="119">
        <v>691597.60273972608</v>
      </c>
      <c r="L294" s="13">
        <f>K294*5%</f>
        <v>34579.880136986307</v>
      </c>
      <c r="M294" s="13">
        <v>10000</v>
      </c>
      <c r="N294" s="119"/>
      <c r="O294" s="13"/>
      <c r="P294" s="13"/>
      <c r="Q294" s="13"/>
      <c r="R294" s="13"/>
      <c r="S294" s="13"/>
      <c r="T294" s="119"/>
      <c r="U294" s="13"/>
      <c r="V294" s="165" t="s">
        <v>232</v>
      </c>
      <c r="W294" s="119">
        <f>K294+L294+M294+T294+U294</f>
        <v>736177.48287671234</v>
      </c>
      <c r="X294" s="119">
        <v>736177.48287671234</v>
      </c>
      <c r="Y294" s="119"/>
      <c r="Z294" s="119"/>
      <c r="AA294" s="74"/>
    </row>
    <row r="295" spans="1:27">
      <c r="A295" s="1" t="s">
        <v>148</v>
      </c>
      <c r="B295" s="1" t="s">
        <v>134</v>
      </c>
      <c r="C295" s="235">
        <v>45463</v>
      </c>
      <c r="D295" s="157">
        <v>45827</v>
      </c>
      <c r="E295" s="180" t="str">
        <f>TEXT(C295, "mmmm")</f>
        <v>June</v>
      </c>
      <c r="F295" s="90">
        <v>45626</v>
      </c>
      <c r="G295" s="32">
        <f>D295-C295+1</f>
        <v>365</v>
      </c>
      <c r="H295" s="32">
        <f>F295-C295+1</f>
        <v>164</v>
      </c>
      <c r="I295" s="32">
        <v>6</v>
      </c>
      <c r="J295" s="142" t="s">
        <v>22</v>
      </c>
      <c r="K295" s="119">
        <v>2472531</v>
      </c>
      <c r="L295" s="13">
        <v>123627</v>
      </c>
      <c r="M295" s="13">
        <v>70000</v>
      </c>
      <c r="N295" s="119">
        <v>2666158</v>
      </c>
      <c r="O295" s="13"/>
      <c r="P295" s="13"/>
      <c r="Q295" s="13"/>
      <c r="R295" s="13">
        <v>2666158</v>
      </c>
      <c r="S295" s="13"/>
      <c r="T295" s="119">
        <v>0</v>
      </c>
      <c r="U295" s="13">
        <v>0</v>
      </c>
      <c r="V295" s="165" t="s">
        <v>232</v>
      </c>
      <c r="W295" s="119">
        <f>K295+L295+M295+T295+U295</f>
        <v>2666158</v>
      </c>
      <c r="X295" s="119">
        <v>2418904.9</v>
      </c>
      <c r="Y295" s="119">
        <f>N295-R295</f>
        <v>0</v>
      </c>
      <c r="Z295" s="123">
        <f>K295*10%</f>
        <v>247253.1</v>
      </c>
    </row>
    <row r="296" spans="1:27">
      <c r="A296" s="1" t="s">
        <v>146</v>
      </c>
      <c r="B296" s="1" t="s">
        <v>135</v>
      </c>
      <c r="C296" s="235">
        <v>45463</v>
      </c>
      <c r="D296" s="157">
        <v>45827</v>
      </c>
      <c r="E296" s="180" t="str">
        <f>TEXT(C296, "mmmm")</f>
        <v>June</v>
      </c>
      <c r="F296" s="90">
        <v>45626</v>
      </c>
      <c r="G296" s="32">
        <f>D296-C296+1</f>
        <v>365</v>
      </c>
      <c r="H296" s="32">
        <f>F296-C296+1</f>
        <v>164</v>
      </c>
      <c r="I296" s="32">
        <v>7</v>
      </c>
      <c r="J296" s="215" t="s">
        <v>183</v>
      </c>
      <c r="K296" s="119">
        <v>1595848</v>
      </c>
      <c r="L296" s="13">
        <f>K296*5%</f>
        <v>79792.400000000009</v>
      </c>
      <c r="M296" s="13">
        <v>40000</v>
      </c>
      <c r="N296" s="119">
        <v>1715640</v>
      </c>
      <c r="O296" s="13"/>
      <c r="P296" s="13"/>
      <c r="Q296" s="13"/>
      <c r="R296" s="13"/>
      <c r="S296" s="13">
        <v>1715640</v>
      </c>
      <c r="T296" s="119">
        <v>0</v>
      </c>
      <c r="U296" s="13">
        <v>0</v>
      </c>
      <c r="V296" s="165" t="s">
        <v>232</v>
      </c>
      <c r="W296" s="119">
        <f>K296+L296+M296+T296+U296</f>
        <v>1715640.4</v>
      </c>
      <c r="X296" s="119">
        <v>1715640.4</v>
      </c>
      <c r="Y296" s="119"/>
      <c r="Z296" s="119"/>
    </row>
    <row r="297" spans="1:27">
      <c r="A297" s="1" t="s">
        <v>147</v>
      </c>
      <c r="B297" s="1" t="s">
        <v>135</v>
      </c>
      <c r="C297" s="235">
        <v>45463</v>
      </c>
      <c r="D297" s="157">
        <v>45570</v>
      </c>
      <c r="E297" s="180" t="str">
        <f>TEXT(C297, "mmmm")</f>
        <v>June</v>
      </c>
      <c r="F297" s="90">
        <v>45626</v>
      </c>
      <c r="G297" s="32">
        <f>D297-C297+1</f>
        <v>108</v>
      </c>
      <c r="H297" s="32">
        <f>F297-C297+1</f>
        <v>164</v>
      </c>
      <c r="I297" s="32">
        <v>7</v>
      </c>
      <c r="J297" s="152" t="s">
        <v>226</v>
      </c>
      <c r="K297" s="119">
        <v>111757.80821917808</v>
      </c>
      <c r="L297" s="13">
        <f>K297*5%</f>
        <v>5587.8904109589048</v>
      </c>
      <c r="M297" s="13">
        <v>3000</v>
      </c>
      <c r="N297" s="119"/>
      <c r="O297" s="13"/>
      <c r="P297" s="13"/>
      <c r="Q297" s="13"/>
      <c r="R297" s="13"/>
      <c r="S297" s="13"/>
      <c r="T297" s="119"/>
      <c r="U297" s="13"/>
      <c r="V297" s="165" t="s">
        <v>232</v>
      </c>
      <c r="W297" s="119">
        <f>K297+L297+M297+T297+U297</f>
        <v>120345.69863013699</v>
      </c>
      <c r="X297" s="119">
        <v>120345.69863013699</v>
      </c>
      <c r="Y297" s="119"/>
      <c r="Z297" s="119"/>
    </row>
    <row r="298" spans="1:27">
      <c r="A298" s="1" t="s">
        <v>147</v>
      </c>
      <c r="B298" s="1" t="s">
        <v>134</v>
      </c>
      <c r="C298" s="235">
        <v>45464</v>
      </c>
      <c r="D298" s="157">
        <v>45775</v>
      </c>
      <c r="E298" s="180" t="str">
        <f>TEXT(C298, "mmmm")</f>
        <v>June</v>
      </c>
      <c r="F298" s="90">
        <v>45626</v>
      </c>
      <c r="G298" s="32">
        <f>D298-C298+1</f>
        <v>312</v>
      </c>
      <c r="H298" s="32">
        <f>F298-C298+1</f>
        <v>163</v>
      </c>
      <c r="I298" s="32">
        <v>6</v>
      </c>
      <c r="J298" s="142" t="s">
        <v>17</v>
      </c>
      <c r="K298" s="119">
        <v>169195.07671232877</v>
      </c>
      <c r="L298" s="13">
        <f>K298*5%</f>
        <v>8459.7538356164387</v>
      </c>
      <c r="M298" s="13">
        <v>5000</v>
      </c>
      <c r="N298" s="119">
        <v>482097</v>
      </c>
      <c r="O298" s="13"/>
      <c r="P298" s="13"/>
      <c r="Q298" s="13"/>
      <c r="R298" s="13">
        <v>482097</v>
      </c>
      <c r="S298" s="13"/>
      <c r="T298" s="119">
        <v>0</v>
      </c>
      <c r="U298" s="13">
        <v>0</v>
      </c>
      <c r="V298" s="165" t="s">
        <v>232</v>
      </c>
      <c r="W298" s="119">
        <f>K298+L298+M298+T298+U298</f>
        <v>182654.8305479452</v>
      </c>
      <c r="X298" s="119">
        <v>165735.32287671231</v>
      </c>
      <c r="Y298" s="119">
        <f>N298-R298</f>
        <v>0</v>
      </c>
      <c r="Z298" s="123">
        <f>K298*10%</f>
        <v>16919.507671232877</v>
      </c>
    </row>
    <row r="299" spans="1:27">
      <c r="A299" s="1" t="s">
        <v>147</v>
      </c>
      <c r="B299" s="1" t="s">
        <v>134</v>
      </c>
      <c r="C299" s="235">
        <v>45464</v>
      </c>
      <c r="D299" s="157">
        <v>45775</v>
      </c>
      <c r="E299" s="180" t="str">
        <f>TEXT(C299, "mmmm")</f>
        <v>June</v>
      </c>
      <c r="F299" s="90">
        <v>45626</v>
      </c>
      <c r="G299" s="32">
        <f>D299-C299+1</f>
        <v>312</v>
      </c>
      <c r="H299" s="32">
        <f>F299-C299+1</f>
        <v>163</v>
      </c>
      <c r="I299" s="32">
        <v>6</v>
      </c>
      <c r="J299" s="142" t="s">
        <v>17</v>
      </c>
      <c r="K299" s="119">
        <v>116918.10684931507</v>
      </c>
      <c r="L299" s="13">
        <f>K299*5%</f>
        <v>5845.9053424657541</v>
      </c>
      <c r="M299" s="13">
        <v>5000</v>
      </c>
      <c r="N299" s="119"/>
      <c r="O299" s="13"/>
      <c r="P299" s="13"/>
      <c r="Q299" s="13"/>
      <c r="R299" s="13"/>
      <c r="S299" s="13"/>
      <c r="T299" s="119"/>
      <c r="U299" s="13"/>
      <c r="V299" s="165" t="s">
        <v>232</v>
      </c>
      <c r="W299" s="119">
        <f>K299+L299+M299+T299+U299</f>
        <v>127764.01219178081</v>
      </c>
      <c r="X299" s="119">
        <v>116072.20150684931</v>
      </c>
      <c r="Y299" s="119"/>
      <c r="Z299" s="123">
        <f>K299*10%</f>
        <v>11691.810684931508</v>
      </c>
    </row>
    <row r="300" spans="1:27">
      <c r="A300" s="1" t="s">
        <v>147</v>
      </c>
      <c r="B300" s="1" t="s">
        <v>134</v>
      </c>
      <c r="C300" s="235">
        <v>45464</v>
      </c>
      <c r="D300" s="157">
        <v>45775</v>
      </c>
      <c r="E300" s="180" t="str">
        <f>TEXT(C300, "mmmm")</f>
        <v>June</v>
      </c>
      <c r="F300" s="90">
        <v>45626</v>
      </c>
      <c r="G300" s="32">
        <f>D300-C300+1</f>
        <v>312</v>
      </c>
      <c r="H300" s="32">
        <f>F300-C300+1</f>
        <v>163</v>
      </c>
      <c r="I300" s="32">
        <v>6</v>
      </c>
      <c r="J300" s="142" t="s">
        <v>17</v>
      </c>
      <c r="K300" s="119">
        <v>158741.21643835618</v>
      </c>
      <c r="L300" s="13">
        <f>K300*5%</f>
        <v>7937.0608219178093</v>
      </c>
      <c r="M300" s="13">
        <v>5000</v>
      </c>
      <c r="N300" s="119"/>
      <c r="O300" s="13"/>
      <c r="P300" s="13"/>
      <c r="Q300" s="13"/>
      <c r="R300" s="13"/>
      <c r="S300" s="13"/>
      <c r="T300" s="119"/>
      <c r="U300" s="13"/>
      <c r="V300" s="165" t="s">
        <v>232</v>
      </c>
      <c r="W300" s="119">
        <f>K300+L300+M300+T300+U300</f>
        <v>171678.27726027399</v>
      </c>
      <c r="X300" s="119">
        <v>155804.15561643837</v>
      </c>
      <c r="Y300" s="119"/>
      <c r="Z300" s="123">
        <f>K300*10%</f>
        <v>15874.121643835619</v>
      </c>
    </row>
    <row r="301" spans="1:27">
      <c r="A301" s="1" t="s">
        <v>146</v>
      </c>
      <c r="B301" s="1" t="s">
        <v>135</v>
      </c>
      <c r="C301" s="235">
        <v>45464</v>
      </c>
      <c r="D301" s="157">
        <v>45829</v>
      </c>
      <c r="E301" s="180" t="str">
        <f>TEXT(C301, "mmmm")</f>
        <v>June</v>
      </c>
      <c r="F301" s="90">
        <v>45626</v>
      </c>
      <c r="G301" s="32">
        <f>D301-C301+1</f>
        <v>366</v>
      </c>
      <c r="H301" s="32">
        <f>F301-C301+1</f>
        <v>163</v>
      </c>
      <c r="I301" s="32">
        <v>7</v>
      </c>
      <c r="J301" s="143" t="s">
        <v>117</v>
      </c>
      <c r="K301" s="119">
        <v>449234</v>
      </c>
      <c r="L301" s="13">
        <f>K301*5%</f>
        <v>22461.7</v>
      </c>
      <c r="M301" s="13">
        <v>10000</v>
      </c>
      <c r="N301" s="119">
        <v>481696</v>
      </c>
      <c r="O301" s="13"/>
      <c r="P301" s="13"/>
      <c r="Q301" s="13"/>
      <c r="R301" s="13"/>
      <c r="S301" s="13">
        <v>481696</v>
      </c>
      <c r="T301" s="119">
        <v>0</v>
      </c>
      <c r="U301" s="13">
        <v>0</v>
      </c>
      <c r="V301" s="165" t="s">
        <v>232</v>
      </c>
      <c r="W301" s="119">
        <f>K301+L301+M301+T301+U301</f>
        <v>481695.7</v>
      </c>
      <c r="X301" s="119">
        <v>481695.7</v>
      </c>
      <c r="Y301" s="119"/>
      <c r="Z301" s="119"/>
    </row>
    <row r="302" spans="1:27">
      <c r="A302" s="1" t="s">
        <v>146</v>
      </c>
      <c r="B302" s="1" t="s">
        <v>131</v>
      </c>
      <c r="C302" s="235">
        <v>45464</v>
      </c>
      <c r="D302" s="157">
        <v>45829</v>
      </c>
      <c r="E302" s="180" t="str">
        <f>TEXT(C302, "mmmm")</f>
        <v>June</v>
      </c>
      <c r="F302" s="90">
        <v>45626</v>
      </c>
      <c r="G302" s="32">
        <f>D302-C302+1</f>
        <v>366</v>
      </c>
      <c r="H302" s="32">
        <f>F302-C302+1</f>
        <v>163</v>
      </c>
      <c r="I302" s="32">
        <v>6</v>
      </c>
      <c r="J302" s="142" t="s">
        <v>16</v>
      </c>
      <c r="K302" s="119">
        <v>19229136</v>
      </c>
      <c r="L302" s="13">
        <v>961456.8</v>
      </c>
      <c r="M302" s="13">
        <v>320000</v>
      </c>
      <c r="N302" s="119">
        <v>20510593</v>
      </c>
      <c r="O302" s="13"/>
      <c r="P302" s="13"/>
      <c r="Q302" s="13"/>
      <c r="R302" s="13">
        <v>20510593</v>
      </c>
      <c r="S302" s="13"/>
      <c r="T302" s="119">
        <v>0</v>
      </c>
      <c r="U302" s="13">
        <v>0</v>
      </c>
      <c r="V302" s="165" t="s">
        <v>232</v>
      </c>
      <c r="W302" s="119">
        <f>K302+L302+M302+T302+U302</f>
        <v>20510592.800000001</v>
      </c>
      <c r="X302" s="119">
        <v>18587679.199999999</v>
      </c>
      <c r="Y302" s="119">
        <f>N302-R302</f>
        <v>0</v>
      </c>
      <c r="Z302" s="123">
        <f>K302*10%</f>
        <v>1922913.6</v>
      </c>
    </row>
    <row r="303" spans="1:27">
      <c r="A303" s="1" t="s">
        <v>147</v>
      </c>
      <c r="B303" s="1" t="s">
        <v>135</v>
      </c>
      <c r="C303" s="235">
        <v>45467</v>
      </c>
      <c r="D303" s="157">
        <v>45570</v>
      </c>
      <c r="E303" s="180" t="str">
        <f>TEXT(C303, "mmmm")</f>
        <v>June</v>
      </c>
      <c r="F303" s="90">
        <v>45626</v>
      </c>
      <c r="G303" s="32">
        <f>D303-C303+1</f>
        <v>104</v>
      </c>
      <c r="H303" s="32">
        <f>F303-C303+1</f>
        <v>160</v>
      </c>
      <c r="I303" s="32">
        <v>7</v>
      </c>
      <c r="J303" s="152" t="s">
        <v>226</v>
      </c>
      <c r="K303" s="119">
        <v>107618.63013698631</v>
      </c>
      <c r="L303" s="13">
        <f>K303*5%</f>
        <v>5380.9315068493161</v>
      </c>
      <c r="M303" s="13">
        <v>3000</v>
      </c>
      <c r="N303" s="119"/>
      <c r="O303" s="13"/>
      <c r="P303" s="13"/>
      <c r="Q303" s="13"/>
      <c r="R303" s="13"/>
      <c r="S303" s="13"/>
      <c r="T303" s="119"/>
      <c r="U303" s="13"/>
      <c r="V303" s="165" t="s">
        <v>232</v>
      </c>
      <c r="W303" s="119">
        <f>K303+L303+M303+T303+U303</f>
        <v>115999.56164383562</v>
      </c>
      <c r="X303" s="119">
        <v>115999.56164383562</v>
      </c>
      <c r="Y303" s="119"/>
      <c r="Z303" s="119"/>
    </row>
    <row r="304" spans="1:27">
      <c r="A304" s="1" t="s">
        <v>146</v>
      </c>
      <c r="B304" s="1" t="s">
        <v>135</v>
      </c>
      <c r="C304" s="235">
        <v>45468</v>
      </c>
      <c r="D304" s="157">
        <v>45832</v>
      </c>
      <c r="E304" s="180" t="str">
        <f>TEXT(C304, "mmmm")</f>
        <v>June</v>
      </c>
      <c r="F304" s="90">
        <v>45626</v>
      </c>
      <c r="G304" s="32">
        <f>D304-C304+1</f>
        <v>365</v>
      </c>
      <c r="H304" s="32">
        <f>F304-C304+1</f>
        <v>159</v>
      </c>
      <c r="I304" s="32">
        <v>6</v>
      </c>
      <c r="J304" s="142" t="s">
        <v>20</v>
      </c>
      <c r="K304" s="119">
        <v>1381142</v>
      </c>
      <c r="L304" s="13">
        <v>69057</v>
      </c>
      <c r="M304" s="13">
        <v>30000</v>
      </c>
      <c r="N304" s="119">
        <v>1480199</v>
      </c>
      <c r="O304" s="13"/>
      <c r="P304" s="13"/>
      <c r="Q304" s="13"/>
      <c r="R304" s="13"/>
      <c r="S304" s="13"/>
      <c r="T304" s="119">
        <v>0</v>
      </c>
      <c r="U304" s="13">
        <v>0</v>
      </c>
      <c r="V304" s="165" t="s">
        <v>232</v>
      </c>
      <c r="W304" s="119">
        <f>K304+L304+M304+T304+U304</f>
        <v>1480199</v>
      </c>
      <c r="X304" s="119">
        <v>1480199</v>
      </c>
      <c r="Y304" s="119"/>
      <c r="Z304" s="119"/>
    </row>
    <row r="305" spans="1:26">
      <c r="A305" s="1" t="s">
        <v>146</v>
      </c>
      <c r="B305" s="1" t="s">
        <v>135</v>
      </c>
      <c r="C305" s="235">
        <v>45468</v>
      </c>
      <c r="D305" s="157">
        <v>45832</v>
      </c>
      <c r="E305" s="180" t="str">
        <f>TEXT(C305, "mmmm")</f>
        <v>June</v>
      </c>
      <c r="F305" s="90">
        <v>45626</v>
      </c>
      <c r="G305" s="32">
        <f>D305-C305+1</f>
        <v>365</v>
      </c>
      <c r="H305" s="32">
        <f>F305-C305+1</f>
        <v>159</v>
      </c>
      <c r="I305" s="32">
        <v>7</v>
      </c>
      <c r="J305" s="143" t="s">
        <v>122</v>
      </c>
      <c r="K305" s="119">
        <v>1293912</v>
      </c>
      <c r="L305" s="13">
        <f>K305*5%</f>
        <v>64695.600000000006</v>
      </c>
      <c r="M305" s="13">
        <v>20000</v>
      </c>
      <c r="N305" s="119">
        <v>1378607</v>
      </c>
      <c r="O305" s="13"/>
      <c r="P305" s="13"/>
      <c r="Q305" s="13"/>
      <c r="R305" s="13"/>
      <c r="S305" s="13">
        <v>1378607</v>
      </c>
      <c r="T305" s="119">
        <v>0</v>
      </c>
      <c r="U305" s="13">
        <v>0</v>
      </c>
      <c r="V305" s="165" t="s">
        <v>232</v>
      </c>
      <c r="W305" s="119">
        <f>K305+L305+M305+T305+U305</f>
        <v>1378607.6</v>
      </c>
      <c r="X305" s="119">
        <v>1378607.6</v>
      </c>
      <c r="Y305" s="119"/>
      <c r="Z305" s="119"/>
    </row>
    <row r="306" spans="1:26">
      <c r="A306" s="1" t="s">
        <v>147</v>
      </c>
      <c r="B306" s="1" t="s">
        <v>135</v>
      </c>
      <c r="C306" s="235">
        <v>45469</v>
      </c>
      <c r="D306" s="157">
        <v>45570</v>
      </c>
      <c r="E306" s="180" t="str">
        <f>TEXT(C306, "mmmm")</f>
        <v>June</v>
      </c>
      <c r="F306" s="90">
        <v>45626</v>
      </c>
      <c r="G306" s="32">
        <f>D306-C306+1</f>
        <v>102</v>
      </c>
      <c r="H306" s="32">
        <f>F306-C306+1</f>
        <v>158</v>
      </c>
      <c r="I306" s="32">
        <v>7</v>
      </c>
      <c r="J306" s="152" t="s">
        <v>226</v>
      </c>
      <c r="K306" s="119">
        <v>105549.04109589041</v>
      </c>
      <c r="L306" s="13">
        <f>K306*5%</f>
        <v>5277.4520547945212</v>
      </c>
      <c r="M306" s="13">
        <v>6000</v>
      </c>
      <c r="N306" s="119"/>
      <c r="O306" s="13"/>
      <c r="P306" s="13"/>
      <c r="Q306" s="13"/>
      <c r="R306" s="13"/>
      <c r="S306" s="13"/>
      <c r="T306" s="119"/>
      <c r="U306" s="13"/>
      <c r="V306" s="165" t="s">
        <v>232</v>
      </c>
      <c r="W306" s="119">
        <f>K306+L306+M306+T306+U306</f>
        <v>116826.49315068492</v>
      </c>
      <c r="X306" s="119">
        <v>116826.49315068492</v>
      </c>
      <c r="Y306" s="119"/>
      <c r="Z306" s="119"/>
    </row>
    <row r="307" spans="1:26">
      <c r="A307" s="1" t="s">
        <v>147</v>
      </c>
      <c r="B307" s="1" t="s">
        <v>135</v>
      </c>
      <c r="C307" s="235">
        <v>45469</v>
      </c>
      <c r="D307" s="157">
        <v>45570</v>
      </c>
      <c r="E307" s="180" t="str">
        <f>TEXT(C307, "mmmm")</f>
        <v>June</v>
      </c>
      <c r="F307" s="90">
        <v>45626</v>
      </c>
      <c r="G307" s="32">
        <f>D307-C307+1</f>
        <v>102</v>
      </c>
      <c r="H307" s="32">
        <f>F307-C307+1</f>
        <v>158</v>
      </c>
      <c r="I307" s="32">
        <v>7</v>
      </c>
      <c r="J307" s="152" t="s">
        <v>226</v>
      </c>
      <c r="K307" s="119">
        <v>105549.04109589041</v>
      </c>
      <c r="L307" s="13">
        <f>K307*5%</f>
        <v>5277.4520547945212</v>
      </c>
      <c r="M307" s="13">
        <v>3000</v>
      </c>
      <c r="N307" s="119"/>
      <c r="O307" s="13"/>
      <c r="P307" s="13"/>
      <c r="Q307" s="13"/>
      <c r="R307" s="13"/>
      <c r="S307" s="13"/>
      <c r="T307" s="119"/>
      <c r="U307" s="13"/>
      <c r="V307" s="165" t="s">
        <v>232</v>
      </c>
      <c r="W307" s="119">
        <f>K307+L307+M307+T307+U307</f>
        <v>113826.49315068492</v>
      </c>
      <c r="X307" s="119">
        <v>113826.49315068492</v>
      </c>
      <c r="Y307" s="119"/>
      <c r="Z307" s="119"/>
    </row>
    <row r="308" spans="1:26">
      <c r="A308" s="1" t="s">
        <v>147</v>
      </c>
      <c r="B308" s="1" t="s">
        <v>135</v>
      </c>
      <c r="C308" s="235">
        <v>45469</v>
      </c>
      <c r="D308" s="157">
        <v>45570</v>
      </c>
      <c r="E308" s="180" t="str">
        <f>TEXT(C308, "mmmm")</f>
        <v>June</v>
      </c>
      <c r="F308" s="90">
        <v>45626</v>
      </c>
      <c r="G308" s="32">
        <f>D308-C308+1</f>
        <v>102</v>
      </c>
      <c r="H308" s="32">
        <f>F308-C308+1</f>
        <v>158</v>
      </c>
      <c r="I308" s="32">
        <v>7</v>
      </c>
      <c r="J308" s="152" t="s">
        <v>226</v>
      </c>
      <c r="K308" s="119">
        <v>105549.04109589041</v>
      </c>
      <c r="L308" s="13">
        <f>K308*5%</f>
        <v>5277.4520547945212</v>
      </c>
      <c r="M308" s="13">
        <v>3000</v>
      </c>
      <c r="N308" s="119"/>
      <c r="O308" s="13"/>
      <c r="P308" s="13"/>
      <c r="Q308" s="13"/>
      <c r="R308" s="13"/>
      <c r="S308" s="13"/>
      <c r="T308" s="119"/>
      <c r="U308" s="13"/>
      <c r="V308" s="165" t="s">
        <v>232</v>
      </c>
      <c r="W308" s="119">
        <f>K308+L308+M308+T308+U308</f>
        <v>113826.49315068492</v>
      </c>
      <c r="X308" s="119">
        <v>113826.49315068492</v>
      </c>
      <c r="Y308" s="119"/>
      <c r="Z308" s="119"/>
    </row>
    <row r="309" spans="1:26">
      <c r="A309" s="1" t="s">
        <v>147</v>
      </c>
      <c r="B309" s="1" t="s">
        <v>135</v>
      </c>
      <c r="C309" s="235">
        <v>45469</v>
      </c>
      <c r="D309" s="157">
        <v>45570</v>
      </c>
      <c r="E309" s="180" t="str">
        <f>TEXT(C309, "mmmm")</f>
        <v>June</v>
      </c>
      <c r="F309" s="90">
        <v>45626</v>
      </c>
      <c r="G309" s="32">
        <f>D309-C309+1</f>
        <v>102</v>
      </c>
      <c r="H309" s="32">
        <f>F309-C309+1</f>
        <v>158</v>
      </c>
      <c r="I309" s="32">
        <v>7</v>
      </c>
      <c r="J309" s="152" t="s">
        <v>226</v>
      </c>
      <c r="K309" s="119">
        <v>105549.04109589041</v>
      </c>
      <c r="L309" s="13">
        <f>K309*5%</f>
        <v>5277.4520547945212</v>
      </c>
      <c r="M309" s="13">
        <v>3000</v>
      </c>
      <c r="N309" s="119"/>
      <c r="O309" s="13"/>
      <c r="P309" s="13"/>
      <c r="Q309" s="13"/>
      <c r="R309" s="13"/>
      <c r="S309" s="13"/>
      <c r="T309" s="119"/>
      <c r="U309" s="13"/>
      <c r="V309" s="165" t="s">
        <v>232</v>
      </c>
      <c r="W309" s="119">
        <f>K309+L309+M309+T309+U309</f>
        <v>113826.49315068492</v>
      </c>
      <c r="X309" s="119">
        <v>113826.49315068492</v>
      </c>
      <c r="Y309" s="119"/>
      <c r="Z309" s="119"/>
    </row>
    <row r="310" spans="1:26">
      <c r="A310" s="1" t="s">
        <v>147</v>
      </c>
      <c r="B310" s="1" t="s">
        <v>135</v>
      </c>
      <c r="C310" s="235">
        <v>45469</v>
      </c>
      <c r="D310" s="157">
        <v>45570</v>
      </c>
      <c r="E310" s="180" t="str">
        <f>TEXT(C310, "mmmm")</f>
        <v>June</v>
      </c>
      <c r="F310" s="90">
        <v>45626</v>
      </c>
      <c r="G310" s="32">
        <f>D310-C310+1</f>
        <v>102</v>
      </c>
      <c r="H310" s="32">
        <f>F310-C310+1</f>
        <v>158</v>
      </c>
      <c r="I310" s="32">
        <v>7</v>
      </c>
      <c r="J310" s="152" t="s">
        <v>226</v>
      </c>
      <c r="K310" s="119">
        <v>105549.04109589041</v>
      </c>
      <c r="L310" s="13">
        <f>K310*5%</f>
        <v>5277.4520547945212</v>
      </c>
      <c r="M310" s="13">
        <v>3000</v>
      </c>
      <c r="N310" s="119"/>
      <c r="O310" s="13"/>
      <c r="P310" s="13"/>
      <c r="Q310" s="13"/>
      <c r="R310" s="13"/>
      <c r="S310" s="13"/>
      <c r="T310" s="119"/>
      <c r="U310" s="13"/>
      <c r="V310" s="165" t="s">
        <v>232</v>
      </c>
      <c r="W310" s="119">
        <f>K310+L310+M310+T310+U310</f>
        <v>113826.49315068492</v>
      </c>
      <c r="X310" s="119">
        <v>113826.49315068492</v>
      </c>
      <c r="Y310" s="119"/>
      <c r="Z310" s="119"/>
    </row>
    <row r="311" spans="1:26">
      <c r="A311" s="1" t="s">
        <v>147</v>
      </c>
      <c r="B311" s="1" t="s">
        <v>135</v>
      </c>
      <c r="C311" s="235">
        <v>45469</v>
      </c>
      <c r="D311" s="157">
        <v>45570</v>
      </c>
      <c r="E311" s="180" t="str">
        <f>TEXT(C311, "mmmm")</f>
        <v>June</v>
      </c>
      <c r="F311" s="90">
        <v>45626</v>
      </c>
      <c r="G311" s="32">
        <f>D311-C311+1</f>
        <v>102</v>
      </c>
      <c r="H311" s="32">
        <f>F311-C311+1</f>
        <v>158</v>
      </c>
      <c r="I311" s="32">
        <v>7</v>
      </c>
      <c r="J311" s="152" t="s">
        <v>226</v>
      </c>
      <c r="K311" s="119">
        <v>105549.04109589041</v>
      </c>
      <c r="L311" s="13">
        <f>K311*5%</f>
        <v>5277.4520547945212</v>
      </c>
      <c r="M311" s="13">
        <v>3000</v>
      </c>
      <c r="N311" s="119"/>
      <c r="O311" s="13"/>
      <c r="P311" s="13"/>
      <c r="Q311" s="13"/>
      <c r="R311" s="13"/>
      <c r="S311" s="13"/>
      <c r="T311" s="119"/>
      <c r="U311" s="13"/>
      <c r="V311" s="165" t="s">
        <v>232</v>
      </c>
      <c r="W311" s="119">
        <f>K311+L311+M311+T311+U311</f>
        <v>113826.49315068492</v>
      </c>
      <c r="X311" s="119">
        <v>113826.49315068492</v>
      </c>
      <c r="Y311" s="119"/>
      <c r="Z311" s="119"/>
    </row>
    <row r="312" spans="1:26">
      <c r="A312" s="1" t="s">
        <v>147</v>
      </c>
      <c r="B312" s="1" t="s">
        <v>135</v>
      </c>
      <c r="C312" s="235">
        <v>45469</v>
      </c>
      <c r="D312" s="157">
        <v>45570</v>
      </c>
      <c r="E312" s="180" t="str">
        <f>TEXT(C312, "mmmm")</f>
        <v>June</v>
      </c>
      <c r="F312" s="90">
        <v>45626</v>
      </c>
      <c r="G312" s="32">
        <f>D312-C312+1</f>
        <v>102</v>
      </c>
      <c r="H312" s="32">
        <f>F312-C312+1</f>
        <v>158</v>
      </c>
      <c r="I312" s="32">
        <v>7</v>
      </c>
      <c r="J312" s="152" t="s">
        <v>226</v>
      </c>
      <c r="K312" s="119">
        <v>105549.04109589041</v>
      </c>
      <c r="L312" s="13">
        <f>K312*5%</f>
        <v>5277.4520547945212</v>
      </c>
      <c r="M312" s="13">
        <v>3000</v>
      </c>
      <c r="N312" s="119"/>
      <c r="O312" s="13"/>
      <c r="P312" s="13"/>
      <c r="Q312" s="13"/>
      <c r="R312" s="13"/>
      <c r="S312" s="13"/>
      <c r="T312" s="119"/>
      <c r="U312" s="13"/>
      <c r="V312" s="165" t="s">
        <v>232</v>
      </c>
      <c r="W312" s="119">
        <f>K312+L312+M312+T312+U312</f>
        <v>113826.49315068492</v>
      </c>
      <c r="X312" s="119">
        <v>113826.49315068492</v>
      </c>
      <c r="Y312" s="119"/>
      <c r="Z312" s="119"/>
    </row>
    <row r="313" spans="1:26">
      <c r="A313" s="1" t="s">
        <v>147</v>
      </c>
      <c r="B313" s="1" t="s">
        <v>135</v>
      </c>
      <c r="C313" s="235">
        <v>45469</v>
      </c>
      <c r="D313" s="157">
        <v>45570</v>
      </c>
      <c r="E313" s="180" t="str">
        <f>TEXT(C313, "mmmm")</f>
        <v>June</v>
      </c>
      <c r="F313" s="90">
        <v>45626</v>
      </c>
      <c r="G313" s="32">
        <f>D313-C313+1</f>
        <v>102</v>
      </c>
      <c r="H313" s="32">
        <f>F313-C313+1</f>
        <v>158</v>
      </c>
      <c r="I313" s="32">
        <v>7</v>
      </c>
      <c r="J313" s="152" t="s">
        <v>226</v>
      </c>
      <c r="K313" s="119">
        <v>105549.04109589041</v>
      </c>
      <c r="L313" s="13">
        <f>K313*5%</f>
        <v>5277.4520547945212</v>
      </c>
      <c r="M313" s="13">
        <v>3000</v>
      </c>
      <c r="N313" s="119"/>
      <c r="O313" s="13"/>
      <c r="P313" s="13"/>
      <c r="Q313" s="13"/>
      <c r="R313" s="13"/>
      <c r="S313" s="13"/>
      <c r="T313" s="119"/>
      <c r="U313" s="13"/>
      <c r="V313" s="165" t="s">
        <v>232</v>
      </c>
      <c r="W313" s="119">
        <f>K313+L313+M313+T313+U313</f>
        <v>113826.49315068492</v>
      </c>
      <c r="X313" s="119">
        <v>113826.49315068492</v>
      </c>
      <c r="Y313" s="119"/>
      <c r="Z313" s="119"/>
    </row>
    <row r="314" spans="1:26">
      <c r="A314" s="1" t="s">
        <v>147</v>
      </c>
      <c r="B314" s="1" t="s">
        <v>135</v>
      </c>
      <c r="C314" s="235">
        <v>45469</v>
      </c>
      <c r="D314" s="157">
        <v>45570</v>
      </c>
      <c r="E314" s="180" t="str">
        <f>TEXT(C314, "mmmm")</f>
        <v>June</v>
      </c>
      <c r="F314" s="90">
        <v>45626</v>
      </c>
      <c r="G314" s="32">
        <f>D314-C314+1</f>
        <v>102</v>
      </c>
      <c r="H314" s="32">
        <f>F314-C314+1</f>
        <v>158</v>
      </c>
      <c r="I314" s="32">
        <v>7</v>
      </c>
      <c r="J314" s="152" t="s">
        <v>226</v>
      </c>
      <c r="K314" s="119">
        <v>105549.04109589041</v>
      </c>
      <c r="L314" s="13">
        <f>K314*5%</f>
        <v>5277.4520547945212</v>
      </c>
      <c r="M314" s="13">
        <v>3000</v>
      </c>
      <c r="N314" s="119"/>
      <c r="O314" s="13"/>
      <c r="P314" s="13"/>
      <c r="Q314" s="13"/>
      <c r="R314" s="13"/>
      <c r="S314" s="13"/>
      <c r="T314" s="119"/>
      <c r="U314" s="13"/>
      <c r="V314" s="165" t="s">
        <v>232</v>
      </c>
      <c r="W314" s="119">
        <f>K314+L314+M314+T314+U314</f>
        <v>113826.49315068492</v>
      </c>
      <c r="X314" s="119">
        <v>113826.49315068492</v>
      </c>
      <c r="Y314" s="119"/>
      <c r="Z314" s="119"/>
    </row>
    <row r="315" spans="1:26">
      <c r="A315" s="1" t="s">
        <v>147</v>
      </c>
      <c r="B315" s="1" t="s">
        <v>135</v>
      </c>
      <c r="C315" s="235">
        <v>45469</v>
      </c>
      <c r="D315" s="157">
        <v>45570</v>
      </c>
      <c r="E315" s="180" t="str">
        <f>TEXT(C315, "mmmm")</f>
        <v>June</v>
      </c>
      <c r="F315" s="90">
        <v>45626</v>
      </c>
      <c r="G315" s="32">
        <f>D315-C315+1</f>
        <v>102</v>
      </c>
      <c r="H315" s="32">
        <f>F315-C315+1</f>
        <v>158</v>
      </c>
      <c r="I315" s="32">
        <v>7</v>
      </c>
      <c r="J315" s="152" t="s">
        <v>226</v>
      </c>
      <c r="K315" s="119">
        <v>105549.04109589041</v>
      </c>
      <c r="L315" s="13">
        <f>K315*5%</f>
        <v>5277.4520547945212</v>
      </c>
      <c r="M315" s="13">
        <v>3000</v>
      </c>
      <c r="N315" s="119"/>
      <c r="O315" s="13"/>
      <c r="P315" s="13"/>
      <c r="Q315" s="13"/>
      <c r="R315" s="13"/>
      <c r="S315" s="13"/>
      <c r="T315" s="119"/>
      <c r="U315" s="13"/>
      <c r="V315" s="165" t="s">
        <v>232</v>
      </c>
      <c r="W315" s="119">
        <f>K315+L315+M315+T315+U315</f>
        <v>113826.49315068492</v>
      </c>
      <c r="X315" s="119">
        <v>113826.49315068492</v>
      </c>
      <c r="Y315" s="119"/>
      <c r="Z315" s="119"/>
    </row>
    <row r="316" spans="1:26">
      <c r="A316" s="1" t="s">
        <v>147</v>
      </c>
      <c r="B316" s="1" t="s">
        <v>135</v>
      </c>
      <c r="C316" s="235">
        <v>45469</v>
      </c>
      <c r="D316" s="157">
        <v>45570</v>
      </c>
      <c r="E316" s="180" t="str">
        <f>TEXT(C316, "mmmm")</f>
        <v>June</v>
      </c>
      <c r="F316" s="90">
        <v>45626</v>
      </c>
      <c r="G316" s="32">
        <f>D316-C316+1</f>
        <v>102</v>
      </c>
      <c r="H316" s="32">
        <f>F316-C316+1</f>
        <v>158</v>
      </c>
      <c r="I316" s="32">
        <v>7</v>
      </c>
      <c r="J316" s="152" t="s">
        <v>226</v>
      </c>
      <c r="K316" s="119">
        <v>105549.04109589041</v>
      </c>
      <c r="L316" s="13">
        <f>K316*5%</f>
        <v>5277.4520547945212</v>
      </c>
      <c r="M316" s="13">
        <v>3000</v>
      </c>
      <c r="N316" s="119"/>
      <c r="O316" s="13"/>
      <c r="P316" s="13"/>
      <c r="Q316" s="13"/>
      <c r="R316" s="13"/>
      <c r="S316" s="13"/>
      <c r="T316" s="119"/>
      <c r="U316" s="13"/>
      <c r="V316" s="165" t="s">
        <v>232</v>
      </c>
      <c r="W316" s="119">
        <f>K316+L316+M316+T316+U316</f>
        <v>113826.49315068492</v>
      </c>
      <c r="X316" s="119">
        <v>113826.49315068492</v>
      </c>
      <c r="Y316" s="119"/>
      <c r="Z316" s="119"/>
    </row>
    <row r="317" spans="1:26">
      <c r="A317" s="1" t="s">
        <v>147</v>
      </c>
      <c r="B317" s="1" t="s">
        <v>135</v>
      </c>
      <c r="C317" s="235">
        <v>45470</v>
      </c>
      <c r="D317" s="157">
        <v>45570</v>
      </c>
      <c r="E317" s="180" t="str">
        <f>TEXT(C317, "mmmm")</f>
        <v>June</v>
      </c>
      <c r="F317" s="90">
        <v>45626</v>
      </c>
      <c r="G317" s="32">
        <f>D317-C317+1</f>
        <v>101</v>
      </c>
      <c r="H317" s="32">
        <f>F317-C317+1</f>
        <v>157</v>
      </c>
      <c r="I317" s="32">
        <v>7</v>
      </c>
      <c r="J317" s="152" t="s">
        <v>226</v>
      </c>
      <c r="K317" s="119">
        <v>104514.24657534246</v>
      </c>
      <c r="L317" s="13">
        <f>K317*5%</f>
        <v>5225.7123287671238</v>
      </c>
      <c r="M317" s="13">
        <v>3000</v>
      </c>
      <c r="N317" s="119"/>
      <c r="O317" s="13"/>
      <c r="P317" s="13"/>
      <c r="Q317" s="13"/>
      <c r="R317" s="13"/>
      <c r="S317" s="13"/>
      <c r="T317" s="119"/>
      <c r="U317" s="13"/>
      <c r="V317" s="165" t="s">
        <v>232</v>
      </c>
      <c r="W317" s="119">
        <f>K317+L317+M317+T317+U317</f>
        <v>112739.95890410959</v>
      </c>
      <c r="X317" s="119">
        <v>112739.95890410959</v>
      </c>
      <c r="Y317" s="119"/>
      <c r="Z317" s="119"/>
    </row>
    <row r="318" spans="1:26">
      <c r="A318" s="1" t="s">
        <v>147</v>
      </c>
      <c r="B318" s="1" t="s">
        <v>135</v>
      </c>
      <c r="C318" s="235">
        <v>45470</v>
      </c>
      <c r="D318" s="157">
        <v>45570</v>
      </c>
      <c r="E318" s="180" t="str">
        <f>TEXT(C318, "mmmm")</f>
        <v>June</v>
      </c>
      <c r="F318" s="90">
        <v>45626</v>
      </c>
      <c r="G318" s="32">
        <f>D318-C318+1</f>
        <v>101</v>
      </c>
      <c r="H318" s="32">
        <f>F318-C318+1</f>
        <v>157</v>
      </c>
      <c r="I318" s="32">
        <v>7</v>
      </c>
      <c r="J318" s="152" t="s">
        <v>226</v>
      </c>
      <c r="K318" s="119">
        <v>104514.24657534246</v>
      </c>
      <c r="L318" s="13">
        <f>K318*5%</f>
        <v>5225.7123287671238</v>
      </c>
      <c r="M318" s="13">
        <v>3000</v>
      </c>
      <c r="N318" s="119"/>
      <c r="O318" s="13"/>
      <c r="P318" s="13"/>
      <c r="Q318" s="13"/>
      <c r="R318" s="13"/>
      <c r="S318" s="13"/>
      <c r="T318" s="119"/>
      <c r="U318" s="13"/>
      <c r="V318" s="165" t="s">
        <v>232</v>
      </c>
      <c r="W318" s="119">
        <f>K318+L318+M318+T318+U318</f>
        <v>112739.95890410959</v>
      </c>
      <c r="X318" s="119">
        <v>112739.95890410959</v>
      </c>
      <c r="Y318" s="119"/>
      <c r="Z318" s="119"/>
    </row>
    <row r="319" spans="1:26">
      <c r="A319" s="1" t="s">
        <v>147</v>
      </c>
      <c r="B319" s="1" t="s">
        <v>135</v>
      </c>
      <c r="C319" s="235">
        <v>45471</v>
      </c>
      <c r="D319" s="157">
        <v>45588</v>
      </c>
      <c r="E319" s="180" t="str">
        <f>TEXT(C319, "mmmm")</f>
        <v>June</v>
      </c>
      <c r="F319" s="90">
        <v>45626</v>
      </c>
      <c r="G319" s="32">
        <f>D319-C319+1</f>
        <v>118</v>
      </c>
      <c r="H319" s="32">
        <f>F319-C319+1</f>
        <v>156</v>
      </c>
      <c r="I319" s="32">
        <v>7</v>
      </c>
      <c r="J319" s="143" t="s">
        <v>97</v>
      </c>
      <c r="K319" s="119">
        <v>134012.11506849315</v>
      </c>
      <c r="L319" s="13">
        <f>K319*5%</f>
        <v>6700.6057534246575</v>
      </c>
      <c r="M319" s="13">
        <v>10000</v>
      </c>
      <c r="N319" s="119">
        <v>296656</v>
      </c>
      <c r="O319" s="13"/>
      <c r="P319" s="13"/>
      <c r="Q319" s="13"/>
      <c r="R319" s="13"/>
      <c r="S319" s="13">
        <v>296656</v>
      </c>
      <c r="T319" s="119">
        <v>0</v>
      </c>
      <c r="U319" s="13">
        <v>0</v>
      </c>
      <c r="V319" s="165" t="s">
        <v>232</v>
      </c>
      <c r="W319" s="119">
        <f>K319+L319+M319+T319+U319</f>
        <v>150712.72082191781</v>
      </c>
      <c r="X319" s="119">
        <v>150712.72082191781</v>
      </c>
      <c r="Y319" s="119"/>
      <c r="Z319" s="119"/>
    </row>
    <row r="320" spans="1:26">
      <c r="A320" s="1" t="s">
        <v>147</v>
      </c>
      <c r="B320" s="1" t="s">
        <v>135</v>
      </c>
      <c r="C320" s="235">
        <v>45471</v>
      </c>
      <c r="D320" s="157">
        <v>45570</v>
      </c>
      <c r="E320" s="180" t="str">
        <f>TEXT(C320, "mmmm")</f>
        <v>June</v>
      </c>
      <c r="F320" s="90">
        <v>45626</v>
      </c>
      <c r="G320" s="32">
        <f>D320-C320+1</f>
        <v>100</v>
      </c>
      <c r="H320" s="32">
        <f>F320-C320+1</f>
        <v>156</v>
      </c>
      <c r="I320" s="32">
        <v>7</v>
      </c>
      <c r="J320" s="152" t="s">
        <v>226</v>
      </c>
      <c r="K320" s="119">
        <v>103479.45205479451</v>
      </c>
      <c r="L320" s="13">
        <f>K320*5%</f>
        <v>5173.9726027397264</v>
      </c>
      <c r="M320" s="13">
        <v>3000</v>
      </c>
      <c r="N320" s="119"/>
      <c r="O320" s="13"/>
      <c r="P320" s="13"/>
      <c r="Q320" s="13"/>
      <c r="R320" s="13"/>
      <c r="S320" s="13"/>
      <c r="T320" s="119"/>
      <c r="U320" s="13"/>
      <c r="V320" s="165" t="s">
        <v>232</v>
      </c>
      <c r="W320" s="119">
        <f>K320+L320+M320+T320+U320</f>
        <v>111653.42465753424</v>
      </c>
      <c r="X320" s="119">
        <v>111653.42465753424</v>
      </c>
      <c r="Y320" s="119"/>
      <c r="Z320" s="119"/>
    </row>
    <row r="321" spans="1:26">
      <c r="A321" s="1" t="s">
        <v>147</v>
      </c>
      <c r="B321" s="1"/>
      <c r="C321" s="235">
        <v>45473</v>
      </c>
      <c r="D321" s="157">
        <v>45611</v>
      </c>
      <c r="E321" s="180" t="str">
        <f>TEXT(C321, "mmmm")</f>
        <v>June</v>
      </c>
      <c r="F321" s="90">
        <v>45626</v>
      </c>
      <c r="G321" s="32">
        <f>D321-C321+1</f>
        <v>139</v>
      </c>
      <c r="H321" s="32">
        <f>F321-C321+1</f>
        <v>154</v>
      </c>
      <c r="I321" s="32">
        <v>6</v>
      </c>
      <c r="J321" s="142" t="s">
        <v>15</v>
      </c>
      <c r="K321" s="119">
        <v>150940.21369863013</v>
      </c>
      <c r="L321" s="13">
        <f>K321*5%</f>
        <v>7547.0106849315071</v>
      </c>
      <c r="M321" s="13"/>
      <c r="N321" s="119"/>
      <c r="O321" s="13"/>
      <c r="P321" s="13"/>
      <c r="Q321" s="13"/>
      <c r="R321" s="13"/>
      <c r="S321" s="13"/>
      <c r="T321" s="119"/>
      <c r="U321" s="13"/>
      <c r="V321" s="165" t="s">
        <v>232</v>
      </c>
      <c r="W321" s="119">
        <f>K321+L321+M321+T321+U321</f>
        <v>158487.22438356164</v>
      </c>
      <c r="X321" s="119">
        <v>158487.22438356164</v>
      </c>
      <c r="Y321" s="119"/>
      <c r="Z321" s="119"/>
    </row>
    <row r="322" spans="1:26">
      <c r="A322" s="1" t="s">
        <v>146</v>
      </c>
      <c r="B322" s="1" t="s">
        <v>135</v>
      </c>
      <c r="C322" s="235">
        <v>45474</v>
      </c>
      <c r="D322" s="157">
        <v>45838</v>
      </c>
      <c r="E322" s="180" t="str">
        <f>TEXT(C322, "mmmm")</f>
        <v>July</v>
      </c>
      <c r="F322" s="90">
        <v>45626</v>
      </c>
      <c r="G322" s="32">
        <f>D322-C322+1</f>
        <v>365</v>
      </c>
      <c r="H322" s="32">
        <f>F322-C322+1</f>
        <v>153</v>
      </c>
      <c r="I322" s="32">
        <v>7</v>
      </c>
      <c r="J322" s="152" t="s">
        <v>223</v>
      </c>
      <c r="K322" s="119">
        <v>6179754</v>
      </c>
      <c r="L322" s="13">
        <f>K322*5%</f>
        <v>308987.7</v>
      </c>
      <c r="M322" s="13">
        <v>210000</v>
      </c>
      <c r="N322" s="119">
        <v>6698742</v>
      </c>
      <c r="O322" s="13"/>
      <c r="P322" s="13"/>
      <c r="Q322" s="13"/>
      <c r="R322" s="13"/>
      <c r="S322" s="13">
        <v>6379754</v>
      </c>
      <c r="T322" s="119">
        <v>0</v>
      </c>
      <c r="U322" s="13"/>
      <c r="V322" s="165" t="s">
        <v>232</v>
      </c>
      <c r="W322" s="119">
        <f>K322+L322+M322+T322+U322</f>
        <v>6698741.7000000002</v>
      </c>
      <c r="X322" s="119">
        <v>6698741.7000000002</v>
      </c>
      <c r="Y322" s="119">
        <f>W322-3500000</f>
        <v>3198741.7</v>
      </c>
      <c r="Z322" s="119"/>
    </row>
    <row r="323" spans="1:26">
      <c r="A323" s="1" t="s">
        <v>148</v>
      </c>
      <c r="B323" s="1" t="s">
        <v>131</v>
      </c>
      <c r="C323" s="235">
        <v>45474</v>
      </c>
      <c r="D323" s="157">
        <v>45838</v>
      </c>
      <c r="E323" s="180" t="str">
        <f>TEXT(C323, "mmmm")</f>
        <v>July</v>
      </c>
      <c r="F323" s="90">
        <v>45626</v>
      </c>
      <c r="G323" s="32">
        <f>D323-C323+1</f>
        <v>365</v>
      </c>
      <c r="H323" s="32">
        <f>F323-C323+1</f>
        <v>153</v>
      </c>
      <c r="I323" s="32">
        <v>6</v>
      </c>
      <c r="J323" s="142" t="s">
        <v>19</v>
      </c>
      <c r="K323" s="119">
        <v>0</v>
      </c>
      <c r="L323" s="13">
        <v>0</v>
      </c>
      <c r="M323" s="13">
        <v>0</v>
      </c>
      <c r="N323" s="119">
        <v>0</v>
      </c>
      <c r="O323" s="13"/>
      <c r="P323" s="13"/>
      <c r="Q323" s="13"/>
      <c r="R323" s="13">
        <v>8934501</v>
      </c>
      <c r="S323" s="13"/>
      <c r="T323" s="119">
        <v>0</v>
      </c>
      <c r="U323" s="13">
        <v>8934501</v>
      </c>
      <c r="V323" s="165" t="s">
        <v>229</v>
      </c>
      <c r="W323" s="119">
        <f>K323+L323+M323+T323+U323</f>
        <v>8934501</v>
      </c>
      <c r="X323" s="119">
        <v>8487775.9499999993</v>
      </c>
      <c r="Y323" s="119"/>
      <c r="Z323" s="123">
        <f>U323*5%</f>
        <v>446725.05000000005</v>
      </c>
    </row>
    <row r="324" spans="1:26">
      <c r="A324" s="1" t="s">
        <v>147</v>
      </c>
      <c r="B324" s="1" t="s">
        <v>135</v>
      </c>
      <c r="C324" s="235">
        <v>45475</v>
      </c>
      <c r="D324" s="157">
        <v>45725</v>
      </c>
      <c r="E324" s="180" t="str">
        <f>TEXT(C324, "mmmm")</f>
        <v>July</v>
      </c>
      <c r="F324" s="90">
        <v>45626</v>
      </c>
      <c r="G324" s="32">
        <f>D324-C324+1</f>
        <v>251</v>
      </c>
      <c r="H324" s="32">
        <f>F324-C324+1</f>
        <v>152</v>
      </c>
      <c r="I324" s="32">
        <v>8</v>
      </c>
      <c r="J324" s="143" t="s">
        <v>72</v>
      </c>
      <c r="K324" s="119">
        <v>982087</v>
      </c>
      <c r="L324" s="13">
        <f>K324*5%</f>
        <v>49104.350000000006</v>
      </c>
      <c r="M324" s="13">
        <v>60000</v>
      </c>
      <c r="N324" s="119">
        <v>1091192</v>
      </c>
      <c r="O324" s="13"/>
      <c r="P324" s="13"/>
      <c r="Q324" s="13"/>
      <c r="R324" s="13"/>
      <c r="S324" s="13"/>
      <c r="T324" s="119">
        <v>0</v>
      </c>
      <c r="U324" s="13">
        <v>0</v>
      </c>
      <c r="V324" s="165" t="s">
        <v>232</v>
      </c>
      <c r="W324" s="119">
        <f>K324+L324+M324+T324+U324</f>
        <v>1091191.3500000001</v>
      </c>
      <c r="X324" s="119">
        <v>1091191.3500000001</v>
      </c>
      <c r="Y324" s="119"/>
      <c r="Z324" s="119"/>
    </row>
    <row r="325" spans="1:26">
      <c r="A325" s="1" t="s">
        <v>147</v>
      </c>
      <c r="B325" s="1" t="s">
        <v>135</v>
      </c>
      <c r="C325" s="235">
        <v>45475</v>
      </c>
      <c r="D325" s="157">
        <v>45570</v>
      </c>
      <c r="E325" s="180" t="str">
        <f>TEXT(C325, "mmmm")</f>
        <v>July</v>
      </c>
      <c r="F325" s="90">
        <v>45626</v>
      </c>
      <c r="G325" s="32">
        <f>D325-C325+1</f>
        <v>96</v>
      </c>
      <c r="H325" s="32">
        <f>F325-C325+1</f>
        <v>152</v>
      </c>
      <c r="I325" s="32">
        <v>7</v>
      </c>
      <c r="J325" s="152" t="s">
        <v>226</v>
      </c>
      <c r="K325" s="119">
        <v>99340.273972602736</v>
      </c>
      <c r="L325" s="13">
        <f>K325*5%</f>
        <v>4967.0136986301368</v>
      </c>
      <c r="M325" s="13">
        <v>3000</v>
      </c>
      <c r="N325" s="119"/>
      <c r="O325" s="13"/>
      <c r="P325" s="13"/>
      <c r="Q325" s="13"/>
      <c r="R325" s="13"/>
      <c r="S325" s="13"/>
      <c r="T325" s="119"/>
      <c r="U325" s="13"/>
      <c r="V325" s="165" t="s">
        <v>232</v>
      </c>
      <c r="W325" s="119">
        <f>K325+L325+M325+T325+U325</f>
        <v>107307.28767123287</v>
      </c>
      <c r="X325" s="119">
        <v>107307.28767123287</v>
      </c>
      <c r="Y325" s="119"/>
      <c r="Z325" s="119"/>
    </row>
    <row r="326" spans="1:26">
      <c r="A326" s="1" t="s">
        <v>147</v>
      </c>
      <c r="B326" s="1" t="s">
        <v>131</v>
      </c>
      <c r="C326" s="242">
        <v>45475</v>
      </c>
      <c r="D326" s="209">
        <v>45494</v>
      </c>
      <c r="E326" s="180" t="str">
        <f>TEXT(C326, "mmmm")</f>
        <v>July</v>
      </c>
      <c r="F326" s="90">
        <v>45626</v>
      </c>
      <c r="G326" s="32">
        <f>D326-C326+1</f>
        <v>20</v>
      </c>
      <c r="H326" s="32">
        <f>F326-C326+1</f>
        <v>152</v>
      </c>
      <c r="I326" s="32">
        <v>7</v>
      </c>
      <c r="J326" s="143" t="s">
        <v>19</v>
      </c>
      <c r="K326" s="119">
        <v>48007.452054794521</v>
      </c>
      <c r="L326" s="13">
        <f>K326*5%</f>
        <v>2400.3726027397261</v>
      </c>
      <c r="M326" s="13">
        <v>10000</v>
      </c>
      <c r="N326" s="131">
        <v>889334</v>
      </c>
      <c r="O326" s="116"/>
      <c r="P326" s="116"/>
      <c r="Q326" s="116"/>
      <c r="R326" s="116"/>
      <c r="S326" s="116">
        <v>889334</v>
      </c>
      <c r="T326" s="131">
        <v>0</v>
      </c>
      <c r="U326" s="116">
        <v>0</v>
      </c>
      <c r="V326" s="165" t="s">
        <v>232</v>
      </c>
      <c r="W326" s="119">
        <f>K326+L326+M326+T326+U326</f>
        <v>60407.824657534249</v>
      </c>
      <c r="X326" s="119">
        <v>55607.079452054793</v>
      </c>
      <c r="Y326" s="131"/>
      <c r="Z326" s="123">
        <f>K326*10%</f>
        <v>4800.7452054794521</v>
      </c>
    </row>
    <row r="327" spans="1:26">
      <c r="A327" s="1" t="s">
        <v>147</v>
      </c>
      <c r="B327" s="1" t="s">
        <v>134</v>
      </c>
      <c r="C327" s="235">
        <v>45483</v>
      </c>
      <c r="D327" s="157">
        <v>45800</v>
      </c>
      <c r="E327" s="180" t="str">
        <f>TEXT(C327, "mmmm")</f>
        <v>July</v>
      </c>
      <c r="F327" s="90">
        <v>45626</v>
      </c>
      <c r="G327" s="32">
        <f>D327-C327+1</f>
        <v>318</v>
      </c>
      <c r="H327" s="32">
        <f>F327-C327+1</f>
        <v>144</v>
      </c>
      <c r="I327" s="32">
        <v>7</v>
      </c>
      <c r="J327" s="142" t="s">
        <v>4</v>
      </c>
      <c r="K327" s="119">
        <v>554242</v>
      </c>
      <c r="L327" s="13">
        <f>K327*5%</f>
        <v>27712.100000000002</v>
      </c>
      <c r="M327" s="13">
        <v>30000</v>
      </c>
      <c r="N327" s="119">
        <v>611954</v>
      </c>
      <c r="O327" s="13"/>
      <c r="P327" s="13"/>
      <c r="Q327" s="13"/>
      <c r="R327" s="13"/>
      <c r="S327" s="13">
        <v>611954</v>
      </c>
      <c r="T327" s="119">
        <v>0</v>
      </c>
      <c r="U327" s="13">
        <v>0</v>
      </c>
      <c r="V327" s="165" t="s">
        <v>232</v>
      </c>
      <c r="W327" s="119">
        <f>K327+L327+M327+T327+U327</f>
        <v>611954.1</v>
      </c>
      <c r="X327" s="119">
        <v>556529.9</v>
      </c>
      <c r="Y327" s="119"/>
      <c r="Z327" s="123">
        <f>K327*10%</f>
        <v>55424.200000000004</v>
      </c>
    </row>
    <row r="328" spans="1:26">
      <c r="A328" s="1" t="s">
        <v>147</v>
      </c>
      <c r="B328" s="1" t="s">
        <v>135</v>
      </c>
      <c r="C328" s="235">
        <v>45483</v>
      </c>
      <c r="D328" s="157">
        <v>45723</v>
      </c>
      <c r="E328" s="180" t="str">
        <f>TEXT(C328, "mmmm")</f>
        <v>July</v>
      </c>
      <c r="F328" s="90">
        <v>45626</v>
      </c>
      <c r="G328" s="37">
        <f>D328-C328+1</f>
        <v>241</v>
      </c>
      <c r="H328" s="37">
        <f>F328-C328+1</f>
        <v>144</v>
      </c>
      <c r="I328" s="37">
        <v>10</v>
      </c>
      <c r="J328" s="143" t="s">
        <v>71</v>
      </c>
      <c r="K328" s="119">
        <v>267974</v>
      </c>
      <c r="L328" s="13">
        <f>K328*5%</f>
        <v>13398.7</v>
      </c>
      <c r="M328" s="13">
        <v>0</v>
      </c>
      <c r="N328" s="119">
        <f>K328+L328+M328</f>
        <v>281372.7</v>
      </c>
      <c r="O328" s="13"/>
      <c r="P328" s="13"/>
      <c r="Q328" s="13"/>
      <c r="R328" s="13"/>
      <c r="S328" s="13"/>
      <c r="T328" s="119">
        <v>0</v>
      </c>
      <c r="U328" s="13">
        <v>0</v>
      </c>
      <c r="V328" s="165" t="s">
        <v>232</v>
      </c>
      <c r="W328" s="119">
        <f>K328+L328+M328+T328+U328</f>
        <v>281372.7</v>
      </c>
      <c r="X328" s="119">
        <f>W328</f>
        <v>281372.7</v>
      </c>
      <c r="Y328" s="119">
        <f>W328-X328</f>
        <v>0</v>
      </c>
      <c r="Z328" s="119">
        <v>0</v>
      </c>
    </row>
    <row r="329" spans="1:26">
      <c r="A329" s="1" t="s">
        <v>147</v>
      </c>
      <c r="B329" s="1" t="s">
        <v>135</v>
      </c>
      <c r="C329" s="235">
        <v>45483</v>
      </c>
      <c r="D329" s="157">
        <v>45723</v>
      </c>
      <c r="E329" s="180" t="str">
        <f>TEXT(C329, "mmmm")</f>
        <v>July</v>
      </c>
      <c r="F329" s="90">
        <v>45626</v>
      </c>
      <c r="G329" s="37">
        <f>D329-C329+1</f>
        <v>241</v>
      </c>
      <c r="H329" s="37">
        <f>F329-C329+1</f>
        <v>144</v>
      </c>
      <c r="I329" s="37">
        <v>10</v>
      </c>
      <c r="J329" s="143" t="s">
        <v>71</v>
      </c>
      <c r="K329" s="119">
        <v>732363</v>
      </c>
      <c r="L329" s="13">
        <f>K329*5%</f>
        <v>36618.15</v>
      </c>
      <c r="M329" s="13">
        <v>0</v>
      </c>
      <c r="N329" s="119">
        <f>K329+L329+M329</f>
        <v>768981.15</v>
      </c>
      <c r="O329" s="13"/>
      <c r="P329" s="13"/>
      <c r="Q329" s="13"/>
      <c r="R329" s="13"/>
      <c r="S329" s="13"/>
      <c r="T329" s="119">
        <v>0</v>
      </c>
      <c r="U329" s="13">
        <v>0</v>
      </c>
      <c r="V329" s="165" t="s">
        <v>232</v>
      </c>
      <c r="W329" s="119">
        <f>K329+L329+M329+T329+U329</f>
        <v>768981.15</v>
      </c>
      <c r="X329" s="119">
        <f>W329</f>
        <v>768981.15</v>
      </c>
      <c r="Y329" s="119">
        <f>W329-X329</f>
        <v>0</v>
      </c>
      <c r="Z329" s="119">
        <v>0</v>
      </c>
    </row>
    <row r="330" spans="1:26">
      <c r="A330" s="1" t="s">
        <v>147</v>
      </c>
      <c r="B330" s="1" t="s">
        <v>135</v>
      </c>
      <c r="C330" s="235">
        <v>45483</v>
      </c>
      <c r="D330" s="157">
        <v>45723</v>
      </c>
      <c r="E330" s="180" t="str">
        <f>TEXT(C330, "mmmm")</f>
        <v>July</v>
      </c>
      <c r="F330" s="90">
        <v>45626</v>
      </c>
      <c r="G330" s="37">
        <f>D330-C330+1</f>
        <v>241</v>
      </c>
      <c r="H330" s="37">
        <f>F330-C330+1</f>
        <v>144</v>
      </c>
      <c r="I330" s="37">
        <v>10</v>
      </c>
      <c r="J330" s="143" t="s">
        <v>71</v>
      </c>
      <c r="K330" s="119">
        <v>267974</v>
      </c>
      <c r="L330" s="13">
        <f>K330*5%</f>
        <v>13398.7</v>
      </c>
      <c r="M330" s="13">
        <v>0</v>
      </c>
      <c r="N330" s="119">
        <f>K330+L330+M330</f>
        <v>281372.7</v>
      </c>
      <c r="O330" s="13"/>
      <c r="P330" s="13"/>
      <c r="Q330" s="13"/>
      <c r="R330" s="13"/>
      <c r="S330" s="13"/>
      <c r="T330" s="119">
        <v>0</v>
      </c>
      <c r="U330" s="13">
        <v>0</v>
      </c>
      <c r="V330" s="165" t="s">
        <v>232</v>
      </c>
      <c r="W330" s="119">
        <f>K330+L330+M330+T330+U330</f>
        <v>281372.7</v>
      </c>
      <c r="X330" s="119">
        <f>W330</f>
        <v>281372.7</v>
      </c>
      <c r="Y330" s="119">
        <f>W330-X330</f>
        <v>0</v>
      </c>
      <c r="Z330" s="119">
        <v>0</v>
      </c>
    </row>
    <row r="331" spans="1:26">
      <c r="A331" s="1" t="s">
        <v>147</v>
      </c>
      <c r="B331" s="1" t="s">
        <v>135</v>
      </c>
      <c r="C331" s="235">
        <v>45483</v>
      </c>
      <c r="D331" s="157">
        <v>45570</v>
      </c>
      <c r="E331" s="180" t="str">
        <f>TEXT(C331, "mmmm")</f>
        <v>July</v>
      </c>
      <c r="F331" s="90">
        <v>45626</v>
      </c>
      <c r="G331" s="37">
        <f>D331-C331+1</f>
        <v>88</v>
      </c>
      <c r="H331" s="37">
        <f>F331-C331+1</f>
        <v>144</v>
      </c>
      <c r="I331" s="37">
        <v>11</v>
      </c>
      <c r="J331" s="152" t="s">
        <v>226</v>
      </c>
      <c r="K331" s="119">
        <v>91061.917808219179</v>
      </c>
      <c r="L331" s="13">
        <f>K331*5%</f>
        <v>4553.0958904109593</v>
      </c>
      <c r="M331" s="13">
        <v>3000</v>
      </c>
      <c r="N331" s="119">
        <f>K331+L331+M331</f>
        <v>98615.013698630137</v>
      </c>
      <c r="O331" s="13"/>
      <c r="P331" s="13"/>
      <c r="Q331" s="13"/>
      <c r="R331" s="13"/>
      <c r="S331" s="13"/>
      <c r="T331" s="119">
        <v>0</v>
      </c>
      <c r="U331" s="13">
        <v>0</v>
      </c>
      <c r="V331" s="165" t="s">
        <v>232</v>
      </c>
      <c r="W331" s="119">
        <f>K331+L331+M331+T331+U331</f>
        <v>98615.013698630137</v>
      </c>
      <c r="X331" s="119">
        <f>W331</f>
        <v>98615.013698630137</v>
      </c>
      <c r="Y331" s="119">
        <f>W331-X331</f>
        <v>0</v>
      </c>
      <c r="Z331" s="123">
        <v>0</v>
      </c>
    </row>
    <row r="332" spans="1:26">
      <c r="A332" s="1" t="s">
        <v>146</v>
      </c>
      <c r="B332" s="1" t="s">
        <v>134</v>
      </c>
      <c r="C332" s="235">
        <v>45489</v>
      </c>
      <c r="D332" s="157">
        <v>45853</v>
      </c>
      <c r="E332" s="180" t="str">
        <f>TEXT(C332, "mmmm")</f>
        <v>July</v>
      </c>
      <c r="F332" s="90">
        <v>45626</v>
      </c>
      <c r="G332" s="32">
        <f>D332-C332+1</f>
        <v>365</v>
      </c>
      <c r="H332" s="32">
        <f>F332-C332+1</f>
        <v>138</v>
      </c>
      <c r="I332" s="32">
        <v>7</v>
      </c>
      <c r="J332" s="143" t="s">
        <v>214</v>
      </c>
      <c r="K332" s="119">
        <v>64200983</v>
      </c>
      <c r="L332" s="13">
        <f>K332*5%</f>
        <v>3210049.1500000004</v>
      </c>
      <c r="M332" s="13">
        <v>790000</v>
      </c>
      <c r="N332" s="119">
        <v>68201032</v>
      </c>
      <c r="O332" s="13"/>
      <c r="P332" s="13"/>
      <c r="Q332" s="13"/>
      <c r="R332" s="13"/>
      <c r="S332" s="13">
        <v>68201032</v>
      </c>
      <c r="T332" s="119"/>
      <c r="U332" s="13">
        <v>0</v>
      </c>
      <c r="V332" s="165" t="s">
        <v>232</v>
      </c>
      <c r="W332" s="119">
        <f>K332+L332+M332+T332+U332</f>
        <v>68201032.150000006</v>
      </c>
      <c r="X332" s="119">
        <v>61780933.850000009</v>
      </c>
      <c r="Y332" s="119"/>
      <c r="Z332" s="123">
        <f>K332*10%</f>
        <v>6420098.3000000007</v>
      </c>
    </row>
    <row r="333" spans="1:26">
      <c r="A333" s="1" t="s">
        <v>147</v>
      </c>
      <c r="B333" s="1" t="s">
        <v>131</v>
      </c>
      <c r="C333" s="235">
        <v>45491</v>
      </c>
      <c r="D333" s="157">
        <v>45796</v>
      </c>
      <c r="E333" s="180" t="str">
        <f>TEXT(C333, "mmmm")</f>
        <v>July</v>
      </c>
      <c r="F333" s="90">
        <v>45626</v>
      </c>
      <c r="G333" s="32">
        <f>D333-C333+1</f>
        <v>306</v>
      </c>
      <c r="H333" s="32">
        <f>F333-C333+1</f>
        <v>136</v>
      </c>
      <c r="I333" s="32">
        <v>7</v>
      </c>
      <c r="J333" s="143" t="s">
        <v>111</v>
      </c>
      <c r="K333" s="119">
        <v>796144.09315068496</v>
      </c>
      <c r="L333" s="13">
        <f>K333*5%</f>
        <v>39807.204657534254</v>
      </c>
      <c r="M333" s="13">
        <v>20000</v>
      </c>
      <c r="N333" s="119">
        <v>1243979</v>
      </c>
      <c r="O333" s="13"/>
      <c r="P333" s="13"/>
      <c r="Q333" s="13"/>
      <c r="R333" s="13"/>
      <c r="S333" s="13">
        <v>1243979</v>
      </c>
      <c r="T333" s="119">
        <v>0</v>
      </c>
      <c r="U333" s="13">
        <v>0</v>
      </c>
      <c r="V333" s="165" t="s">
        <v>232</v>
      </c>
      <c r="W333" s="119">
        <f>K333+L333+M333+T333+U333</f>
        <v>855951.29780821921</v>
      </c>
      <c r="X333" s="119">
        <v>776336.88849315071</v>
      </c>
      <c r="Y333" s="119"/>
      <c r="Z333" s="123">
        <f>K333*10%</f>
        <v>79614.409315068508</v>
      </c>
    </row>
    <row r="334" spans="1:26">
      <c r="A334" s="1" t="s">
        <v>147</v>
      </c>
      <c r="B334" s="1" t="s">
        <v>131</v>
      </c>
      <c r="C334" s="235">
        <v>45491</v>
      </c>
      <c r="D334" s="157">
        <v>45796</v>
      </c>
      <c r="E334" s="180" t="str">
        <f>TEXT(C334, "mmmm")</f>
        <v>July</v>
      </c>
      <c r="F334" s="90">
        <v>45626</v>
      </c>
      <c r="G334" s="32">
        <f>D334-C334+1</f>
        <v>306</v>
      </c>
      <c r="H334" s="32">
        <f>F334-C334+1</f>
        <v>136</v>
      </c>
      <c r="I334" s="32">
        <v>7</v>
      </c>
      <c r="J334" s="143" t="s">
        <v>111</v>
      </c>
      <c r="K334" s="119">
        <v>159290.18630136986</v>
      </c>
      <c r="L334" s="13">
        <f>K334*5%</f>
        <v>7964.5093150684934</v>
      </c>
      <c r="M334" s="13">
        <v>5000</v>
      </c>
      <c r="N334" s="119"/>
      <c r="O334" s="13"/>
      <c r="P334" s="13"/>
      <c r="Q334" s="13"/>
      <c r="R334" s="13"/>
      <c r="S334" s="13"/>
      <c r="T334" s="119"/>
      <c r="U334" s="13"/>
      <c r="V334" s="165" t="s">
        <v>232</v>
      </c>
      <c r="W334" s="119">
        <f>K334+L334+M334+T334+U334</f>
        <v>172254.69561643834</v>
      </c>
      <c r="X334" s="119">
        <v>156325.67698630135</v>
      </c>
      <c r="Y334" s="119"/>
      <c r="Z334" s="123">
        <f>K334*10%</f>
        <v>15929.018630136987</v>
      </c>
    </row>
    <row r="335" spans="1:26" ht="14.45" customHeight="1">
      <c r="A335" s="1" t="s">
        <v>147</v>
      </c>
      <c r="B335" s="1" t="s">
        <v>131</v>
      </c>
      <c r="C335" s="235">
        <v>45492</v>
      </c>
      <c r="D335" s="157">
        <v>45796</v>
      </c>
      <c r="E335" s="180" t="str">
        <f>TEXT(C335, "mmmm")</f>
        <v>July</v>
      </c>
      <c r="F335" s="90">
        <v>45626</v>
      </c>
      <c r="G335" s="32">
        <f>D335-C335+1</f>
        <v>305</v>
      </c>
      <c r="H335" s="32">
        <f>F335-C335+1</f>
        <v>135</v>
      </c>
      <c r="I335" s="32">
        <v>7</v>
      </c>
      <c r="J335" s="143" t="s">
        <v>111</v>
      </c>
      <c r="K335" s="119">
        <v>200735.95890410958</v>
      </c>
      <c r="L335" s="13">
        <f>K335*5%</f>
        <v>10036.797945205479</v>
      </c>
      <c r="M335" s="13">
        <v>5000</v>
      </c>
      <c r="N335" s="119"/>
      <c r="O335" s="13"/>
      <c r="P335" s="13"/>
      <c r="Q335" s="13"/>
      <c r="R335" s="13"/>
      <c r="S335" s="13"/>
      <c r="T335" s="119"/>
      <c r="U335" s="13"/>
      <c r="V335" s="165" t="s">
        <v>232</v>
      </c>
      <c r="W335" s="119">
        <f>K335+L335+M335+T335+U335</f>
        <v>215772.75684931505</v>
      </c>
      <c r="X335" s="119">
        <v>195699.16095890407</v>
      </c>
      <c r="Y335" s="119"/>
      <c r="Z335" s="123">
        <f>K335*10%</f>
        <v>20073.595890410958</v>
      </c>
    </row>
    <row r="336" spans="1:26">
      <c r="A336" s="1" t="s">
        <v>147</v>
      </c>
      <c r="B336" s="1" t="s">
        <v>131</v>
      </c>
      <c r="C336" s="235">
        <v>45495</v>
      </c>
      <c r="D336" s="157">
        <v>45859</v>
      </c>
      <c r="E336" s="180" t="str">
        <f>TEXT(C336, "mmmm")</f>
        <v>July</v>
      </c>
      <c r="F336" s="90">
        <v>45626</v>
      </c>
      <c r="G336" s="32">
        <f>D336-C336+1</f>
        <v>365</v>
      </c>
      <c r="H336" s="32">
        <f>F336-C336+1</f>
        <v>132</v>
      </c>
      <c r="I336" s="32">
        <v>7</v>
      </c>
      <c r="J336" s="143" t="s">
        <v>19</v>
      </c>
      <c r="K336" s="119">
        <v>780422</v>
      </c>
      <c r="L336" s="13">
        <f>K336*5%</f>
        <v>39021.1</v>
      </c>
      <c r="M336" s="13">
        <v>10000</v>
      </c>
      <c r="N336" s="119"/>
      <c r="O336" s="13"/>
      <c r="P336" s="13"/>
      <c r="Q336" s="13"/>
      <c r="R336" s="13"/>
      <c r="S336" s="13"/>
      <c r="T336" s="119"/>
      <c r="U336" s="13"/>
      <c r="V336" s="165" t="s">
        <v>232</v>
      </c>
      <c r="W336" s="119">
        <f>K336+L336+M336+T336+U336</f>
        <v>829443.1</v>
      </c>
      <c r="X336" s="119">
        <v>751400.9</v>
      </c>
      <c r="Y336" s="119"/>
      <c r="Z336" s="123">
        <f>K336*10%</f>
        <v>78042.2</v>
      </c>
    </row>
    <row r="337" spans="1:28">
      <c r="A337" s="1" t="s">
        <v>147</v>
      </c>
      <c r="B337" s="1" t="s">
        <v>134</v>
      </c>
      <c r="C337" s="235">
        <v>45496</v>
      </c>
      <c r="D337" s="157">
        <v>45848</v>
      </c>
      <c r="E337" s="180" t="str">
        <f>TEXT(C337, "mmmm")</f>
        <v>July</v>
      </c>
      <c r="F337" s="90">
        <v>45626</v>
      </c>
      <c r="G337" s="32">
        <f>D337-C337+1</f>
        <v>353</v>
      </c>
      <c r="H337" s="32">
        <f>F337-C337+1</f>
        <v>131</v>
      </c>
      <c r="I337" s="32">
        <v>7</v>
      </c>
      <c r="J337" s="143" t="s">
        <v>119</v>
      </c>
      <c r="K337" s="119">
        <v>174671</v>
      </c>
      <c r="L337" s="13">
        <f>K337*5%</f>
        <v>8733.5500000000011</v>
      </c>
      <c r="M337" s="13">
        <v>5000</v>
      </c>
      <c r="N337" s="119">
        <v>188405</v>
      </c>
      <c r="O337" s="13"/>
      <c r="P337" s="13"/>
      <c r="Q337" s="13"/>
      <c r="R337" s="13"/>
      <c r="S337" s="13">
        <v>188405</v>
      </c>
      <c r="T337" s="119">
        <v>0</v>
      </c>
      <c r="U337" s="13">
        <v>0</v>
      </c>
      <c r="V337" s="165" t="s">
        <v>232</v>
      </c>
      <c r="W337" s="119">
        <f>K337+L337+M337+T337+U337</f>
        <v>188404.55</v>
      </c>
      <c r="X337" s="119">
        <v>170937.44999999998</v>
      </c>
      <c r="Y337" s="119"/>
      <c r="Z337" s="123">
        <f>K337*10%</f>
        <v>17467.100000000002</v>
      </c>
    </row>
    <row r="338" spans="1:28">
      <c r="A338" s="1" t="s">
        <v>147</v>
      </c>
      <c r="B338" s="1" t="s">
        <v>135</v>
      </c>
      <c r="C338" s="235">
        <v>45498</v>
      </c>
      <c r="D338" s="157">
        <v>45832</v>
      </c>
      <c r="E338" s="180" t="str">
        <f>TEXT(C338, "mmmm")</f>
        <v>July</v>
      </c>
      <c r="F338" s="90">
        <v>45626</v>
      </c>
      <c r="G338" s="32">
        <f>D338-C338+1</f>
        <v>335</v>
      </c>
      <c r="H338" s="32">
        <f>F338-C338+1</f>
        <v>129</v>
      </c>
      <c r="I338" s="32">
        <v>8</v>
      </c>
      <c r="J338" s="143" t="s">
        <v>20</v>
      </c>
      <c r="K338" s="119">
        <v>463185</v>
      </c>
      <c r="L338" s="13">
        <f>K338*5%</f>
        <v>23159.25</v>
      </c>
      <c r="M338" s="13">
        <v>10000</v>
      </c>
      <c r="N338" s="119">
        <v>496345</v>
      </c>
      <c r="O338" s="13"/>
      <c r="P338" s="13"/>
      <c r="Q338" s="13"/>
      <c r="R338" s="13"/>
      <c r="S338" s="13"/>
      <c r="T338" s="119">
        <v>0</v>
      </c>
      <c r="U338" s="13">
        <v>0</v>
      </c>
      <c r="V338" s="165" t="s">
        <v>232</v>
      </c>
      <c r="W338" s="119">
        <f>K338+L338+M338+T338+U338</f>
        <v>496344.25</v>
      </c>
      <c r="X338" s="119">
        <v>496344.25</v>
      </c>
      <c r="Y338" s="119"/>
      <c r="Z338" s="119"/>
    </row>
    <row r="339" spans="1:28">
      <c r="A339" s="1" t="s">
        <v>147</v>
      </c>
      <c r="B339" s="1" t="s">
        <v>134</v>
      </c>
      <c r="C339" s="235">
        <v>45504</v>
      </c>
      <c r="D339" s="157">
        <v>45666</v>
      </c>
      <c r="E339" s="180" t="str">
        <f>TEXT(C339, "mmmm")</f>
        <v>July</v>
      </c>
      <c r="F339" s="90">
        <v>45626</v>
      </c>
      <c r="G339" s="32">
        <f>D339-C339+1</f>
        <v>163</v>
      </c>
      <c r="H339" s="32">
        <f>F339-C339+1</f>
        <v>123</v>
      </c>
      <c r="I339" s="32">
        <v>8</v>
      </c>
      <c r="J339" s="142" t="s">
        <v>4</v>
      </c>
      <c r="K339" s="119">
        <v>100599</v>
      </c>
      <c r="L339" s="13">
        <f>K339*5%</f>
        <v>5029.9500000000007</v>
      </c>
      <c r="M339" s="13">
        <v>10000</v>
      </c>
      <c r="N339" s="119">
        <v>115629</v>
      </c>
      <c r="O339" s="13"/>
      <c r="P339" s="13"/>
      <c r="Q339" s="13"/>
      <c r="R339" s="13"/>
      <c r="S339" s="13"/>
      <c r="T339" s="119">
        <v>0</v>
      </c>
      <c r="U339" s="13">
        <v>0</v>
      </c>
      <c r="V339" s="165" t="s">
        <v>232</v>
      </c>
      <c r="W339" s="119">
        <f>K339+L339+M339+T339+U339</f>
        <v>115628.95</v>
      </c>
      <c r="X339" s="119">
        <v>105569.04999999999</v>
      </c>
      <c r="Y339" s="119"/>
      <c r="Z339" s="123">
        <f>K339*10%</f>
        <v>10059.900000000001</v>
      </c>
    </row>
    <row r="340" spans="1:28">
      <c r="A340" s="1" t="s">
        <v>147</v>
      </c>
      <c r="B340" s="1" t="s">
        <v>135</v>
      </c>
      <c r="C340" s="235">
        <v>45505</v>
      </c>
      <c r="D340" s="157">
        <v>45709</v>
      </c>
      <c r="E340" s="180" t="str">
        <f>TEXT(C340, "mmmm")</f>
        <v>August</v>
      </c>
      <c r="F340" s="90">
        <v>45626</v>
      </c>
      <c r="G340" s="32">
        <f>D340-C340+1</f>
        <v>205</v>
      </c>
      <c r="H340" s="32">
        <f>F340-C340+1</f>
        <v>122</v>
      </c>
      <c r="I340" s="32">
        <v>8</v>
      </c>
      <c r="J340" s="152" t="s">
        <v>221</v>
      </c>
      <c r="K340" s="119">
        <f>74705+74705</f>
        <v>149410</v>
      </c>
      <c r="L340" s="13">
        <f>K340*5%</f>
        <v>7470.5</v>
      </c>
      <c r="M340" s="13">
        <v>20000</v>
      </c>
      <c r="N340" s="119">
        <v>176881</v>
      </c>
      <c r="O340" s="13"/>
      <c r="P340" s="13"/>
      <c r="Q340" s="13"/>
      <c r="R340" s="13"/>
      <c r="S340" s="13"/>
      <c r="T340" s="119">
        <v>0</v>
      </c>
      <c r="U340" s="13">
        <v>0</v>
      </c>
      <c r="V340" s="165" t="s">
        <v>232</v>
      </c>
      <c r="W340" s="119">
        <f>K340+L340+M340+T340+U340</f>
        <v>176880.5</v>
      </c>
      <c r="X340" s="119">
        <v>176880.5</v>
      </c>
      <c r="Y340" s="119"/>
      <c r="Z340" s="119"/>
    </row>
    <row r="341" spans="1:28">
      <c r="A341" s="1" t="s">
        <v>147</v>
      </c>
      <c r="B341" s="1" t="s">
        <v>131</v>
      </c>
      <c r="C341" s="235">
        <v>45509</v>
      </c>
      <c r="D341" s="157">
        <v>45693</v>
      </c>
      <c r="E341" s="180" t="str">
        <f>TEXT(C341, "mmmm")</f>
        <v>August</v>
      </c>
      <c r="F341" s="90">
        <v>45626</v>
      </c>
      <c r="G341" s="32">
        <f>D341-C341+1</f>
        <v>185</v>
      </c>
      <c r="H341" s="32">
        <f>F341-C341+1</f>
        <v>118</v>
      </c>
      <c r="I341" s="32">
        <v>8</v>
      </c>
      <c r="J341" s="143" t="s">
        <v>216</v>
      </c>
      <c r="K341" s="119">
        <v>641342</v>
      </c>
      <c r="L341" s="13">
        <f>K341*5%</f>
        <v>32067.100000000002</v>
      </c>
      <c r="M341" s="13">
        <v>40000</v>
      </c>
      <c r="N341" s="119">
        <v>2082947</v>
      </c>
      <c r="O341" s="13"/>
      <c r="P341" s="13"/>
      <c r="Q341" s="13"/>
      <c r="R341" s="13"/>
      <c r="S341" s="13"/>
      <c r="T341" s="119">
        <v>0</v>
      </c>
      <c r="U341" s="13">
        <v>0</v>
      </c>
      <c r="V341" s="165" t="s">
        <v>232</v>
      </c>
      <c r="W341" s="119">
        <f>K341+L341+M341+T341+U341</f>
        <v>713409.1</v>
      </c>
      <c r="X341" s="119">
        <v>649274.9</v>
      </c>
      <c r="Y341" s="119"/>
      <c r="Z341" s="123">
        <f>K341*10%</f>
        <v>64134.200000000004</v>
      </c>
    </row>
    <row r="342" spans="1:28">
      <c r="A342" s="1" t="s">
        <v>147</v>
      </c>
      <c r="B342" s="1" t="s">
        <v>131</v>
      </c>
      <c r="C342" s="235">
        <v>45509</v>
      </c>
      <c r="D342" s="157">
        <v>45693</v>
      </c>
      <c r="E342" s="180" t="str">
        <f>TEXT(C342, "mmmm")</f>
        <v>August</v>
      </c>
      <c r="F342" s="90">
        <v>45626</v>
      </c>
      <c r="G342" s="32">
        <f>D342-C342+1</f>
        <v>185</v>
      </c>
      <c r="H342" s="32">
        <f>F342-C342+1</f>
        <v>118</v>
      </c>
      <c r="I342" s="32">
        <v>8</v>
      </c>
      <c r="J342" s="143" t="s">
        <v>216</v>
      </c>
      <c r="K342" s="119">
        <v>641342</v>
      </c>
      <c r="L342" s="13">
        <f>K342*5%</f>
        <v>32067.100000000002</v>
      </c>
      <c r="M342" s="13">
        <v>20000</v>
      </c>
      <c r="N342" s="119"/>
      <c r="O342" s="13"/>
      <c r="P342" s="13"/>
      <c r="Q342" s="13"/>
      <c r="R342" s="13"/>
      <c r="S342" s="13"/>
      <c r="T342" s="119"/>
      <c r="U342" s="13"/>
      <c r="V342" s="165" t="s">
        <v>232</v>
      </c>
      <c r="W342" s="119">
        <f>K342+L342+M342+T342+U342</f>
        <v>693409.1</v>
      </c>
      <c r="X342" s="119">
        <v>629274.9</v>
      </c>
      <c r="Y342" s="119"/>
      <c r="Z342" s="123">
        <f>K342*10%</f>
        <v>64134.200000000004</v>
      </c>
    </row>
    <row r="343" spans="1:28">
      <c r="A343" s="1" t="s">
        <v>146</v>
      </c>
      <c r="B343" s="1" t="s">
        <v>135</v>
      </c>
      <c r="C343" s="235">
        <v>45510</v>
      </c>
      <c r="D343" s="157">
        <v>45874</v>
      </c>
      <c r="E343" s="180" t="str">
        <f>TEXT(C343, "mmmm")</f>
        <v>August</v>
      </c>
      <c r="F343" s="90">
        <v>45626</v>
      </c>
      <c r="G343" s="32">
        <f>D343-C343+1</f>
        <v>365</v>
      </c>
      <c r="H343" s="32">
        <f>F343-C343+1</f>
        <v>117</v>
      </c>
      <c r="I343" s="32">
        <v>8</v>
      </c>
      <c r="J343" s="143" t="s">
        <v>136</v>
      </c>
      <c r="K343" s="119">
        <v>81852963</v>
      </c>
      <c r="L343" s="13">
        <f>K343*5%</f>
        <v>4092648.1500000004</v>
      </c>
      <c r="M343" s="13">
        <v>2210000</v>
      </c>
      <c r="N343" s="119">
        <v>88155612</v>
      </c>
      <c r="O343" s="13"/>
      <c r="P343" s="13"/>
      <c r="Q343" s="13"/>
      <c r="R343" s="13"/>
      <c r="S343" s="13"/>
      <c r="T343" s="119">
        <v>0</v>
      </c>
      <c r="U343" s="13">
        <v>0</v>
      </c>
      <c r="V343" s="165" t="s">
        <v>232</v>
      </c>
      <c r="W343" s="119">
        <f>K343+L343+M343+T343+U343</f>
        <v>88155611.150000006</v>
      </c>
      <c r="X343" s="119">
        <v>88155611.150000006</v>
      </c>
      <c r="Y343" s="119">
        <v>0</v>
      </c>
      <c r="Z343" s="119"/>
      <c r="AA343" s="73"/>
      <c r="AB343" s="73"/>
    </row>
    <row r="344" spans="1:28">
      <c r="A344" s="1" t="s">
        <v>147</v>
      </c>
      <c r="B344" s="1" t="s">
        <v>134</v>
      </c>
      <c r="C344" s="235">
        <v>45510</v>
      </c>
      <c r="D344" s="157">
        <v>45852</v>
      </c>
      <c r="E344" s="180" t="str">
        <f>TEXT(C344, "mmmm")</f>
        <v>August</v>
      </c>
      <c r="F344" s="90">
        <v>45626</v>
      </c>
      <c r="G344" s="32">
        <f>D344-C344+1</f>
        <v>343</v>
      </c>
      <c r="H344" s="32">
        <f>F344-C344+1</f>
        <v>117</v>
      </c>
      <c r="I344" s="32">
        <v>9</v>
      </c>
      <c r="J344" s="152" t="s">
        <v>177</v>
      </c>
      <c r="K344" s="119">
        <v>410011</v>
      </c>
      <c r="L344" s="13">
        <f>K344*5%</f>
        <v>20500.550000000003</v>
      </c>
      <c r="M344" s="13">
        <v>5000</v>
      </c>
      <c r="N344" s="119">
        <f>K344+L344+M344</f>
        <v>435511.55</v>
      </c>
      <c r="O344" s="13"/>
      <c r="P344" s="13"/>
      <c r="Q344" s="13"/>
      <c r="R344" s="13"/>
      <c r="S344" s="13"/>
      <c r="T344" s="119">
        <v>0</v>
      </c>
      <c r="U344" s="13">
        <v>0</v>
      </c>
      <c r="V344" s="165" t="s">
        <v>232</v>
      </c>
      <c r="W344" s="119">
        <f>K344+L344+M344+T344+U344</f>
        <v>435511.55</v>
      </c>
      <c r="X344" s="119">
        <v>394510.44999999995</v>
      </c>
      <c r="Y344" s="119">
        <v>0</v>
      </c>
      <c r="Z344" s="119">
        <f>K344*10%</f>
        <v>41001.100000000006</v>
      </c>
    </row>
    <row r="345" spans="1:28">
      <c r="A345" s="1" t="s">
        <v>147</v>
      </c>
      <c r="B345" s="1" t="s">
        <v>131</v>
      </c>
      <c r="C345" s="235">
        <v>45511</v>
      </c>
      <c r="D345" s="157">
        <v>45693</v>
      </c>
      <c r="E345" s="180" t="str">
        <f>TEXT(C345, "mmmm")</f>
        <v>August</v>
      </c>
      <c r="F345" s="90">
        <v>45626</v>
      </c>
      <c r="G345" s="32">
        <f>D345-C345+1</f>
        <v>183</v>
      </c>
      <c r="H345" s="32">
        <f>F345-C345+1</f>
        <v>116</v>
      </c>
      <c r="I345" s="32">
        <v>8</v>
      </c>
      <c r="J345" s="143" t="s">
        <v>216</v>
      </c>
      <c r="K345" s="119">
        <v>634408</v>
      </c>
      <c r="L345" s="13">
        <f>K345*5%</f>
        <v>31720.400000000001</v>
      </c>
      <c r="M345" s="13">
        <v>10000</v>
      </c>
      <c r="N345" s="119"/>
      <c r="O345" s="13"/>
      <c r="P345" s="13"/>
      <c r="Q345" s="13"/>
      <c r="R345" s="13"/>
      <c r="S345" s="13"/>
      <c r="T345" s="119"/>
      <c r="U345" s="13"/>
      <c r="V345" s="165" t="s">
        <v>232</v>
      </c>
      <c r="W345" s="119">
        <f>K345+L345+M345+T345+U345</f>
        <v>676128.4</v>
      </c>
      <c r="X345" s="119">
        <v>612687.6</v>
      </c>
      <c r="Y345" s="119"/>
      <c r="Z345" s="123">
        <f>K345*10%</f>
        <v>63440.800000000003</v>
      </c>
    </row>
    <row r="346" spans="1:28">
      <c r="A346" s="1" t="s">
        <v>148</v>
      </c>
      <c r="B346" s="1" t="s">
        <v>134</v>
      </c>
      <c r="C346" s="235">
        <v>45511</v>
      </c>
      <c r="D346" s="157">
        <v>45844</v>
      </c>
      <c r="E346" s="180" t="str">
        <f>TEXT(C346, "mmmm")</f>
        <v>August</v>
      </c>
      <c r="F346" s="90">
        <v>45626</v>
      </c>
      <c r="G346" s="32">
        <f>D346-C346+1</f>
        <v>334</v>
      </c>
      <c r="H346" s="32">
        <f>F346-C346+1</f>
        <v>116</v>
      </c>
      <c r="I346" s="32">
        <v>9</v>
      </c>
      <c r="J346" s="143" t="s">
        <v>31</v>
      </c>
      <c r="K346" s="119">
        <v>7960804</v>
      </c>
      <c r="L346" s="13">
        <f>K346*5%</f>
        <v>398040.2</v>
      </c>
      <c r="M346" s="13">
        <v>260000</v>
      </c>
      <c r="N346" s="119">
        <f>K346+L346+M346</f>
        <v>8618844.1999999993</v>
      </c>
      <c r="O346" s="13"/>
      <c r="P346" s="13"/>
      <c r="Q346" s="13"/>
      <c r="R346" s="13"/>
      <c r="S346" s="13"/>
      <c r="T346" s="119">
        <v>0</v>
      </c>
      <c r="U346" s="13">
        <v>0</v>
      </c>
      <c r="V346" s="165" t="s">
        <v>232</v>
      </c>
      <c r="W346" s="119">
        <f>K346+L346+M346+T346+U346</f>
        <v>8618844.1999999993</v>
      </c>
      <c r="X346" s="119">
        <v>8618844.1999999993</v>
      </c>
      <c r="Y346" s="119">
        <v>0</v>
      </c>
      <c r="Z346" s="123">
        <f>K346*10%</f>
        <v>796080.4</v>
      </c>
    </row>
    <row r="347" spans="1:28">
      <c r="A347" s="1" t="s">
        <v>147</v>
      </c>
      <c r="B347" s="1" t="s">
        <v>134</v>
      </c>
      <c r="C347" s="235">
        <v>45511</v>
      </c>
      <c r="D347" s="157">
        <v>45808</v>
      </c>
      <c r="E347" s="180" t="str">
        <f>TEXT(C347, "mmmm")</f>
        <v>August</v>
      </c>
      <c r="F347" s="90">
        <v>45626</v>
      </c>
      <c r="G347" s="37">
        <f>D347-C347+1</f>
        <v>298</v>
      </c>
      <c r="H347" s="37">
        <f>F347-C347+1</f>
        <v>116</v>
      </c>
      <c r="I347" s="37">
        <v>10</v>
      </c>
      <c r="J347" s="152" t="s">
        <v>224</v>
      </c>
      <c r="K347" s="119">
        <v>281728.38356164383</v>
      </c>
      <c r="L347" s="13">
        <f>K347*5%</f>
        <v>14086.419178082193</v>
      </c>
      <c r="M347" s="13">
        <v>20000</v>
      </c>
      <c r="N347" s="119">
        <f>K347+L347+M347</f>
        <v>315814.80273972603</v>
      </c>
      <c r="O347" s="13"/>
      <c r="P347" s="13"/>
      <c r="Q347" s="13"/>
      <c r="R347" s="13"/>
      <c r="S347" s="13"/>
      <c r="T347" s="119">
        <v>0</v>
      </c>
      <c r="U347" s="13">
        <v>0</v>
      </c>
      <c r="V347" s="165" t="s">
        <v>232</v>
      </c>
      <c r="W347" s="119">
        <f>K347+L347+M347+T347+U347</f>
        <v>315814.80273972603</v>
      </c>
      <c r="X347" s="119">
        <f>W347</f>
        <v>315814.80273972603</v>
      </c>
      <c r="Y347" s="119">
        <f>W347-X347</f>
        <v>0</v>
      </c>
      <c r="Z347" s="123">
        <f>K347*10%</f>
        <v>28172.838356164386</v>
      </c>
    </row>
    <row r="348" spans="1:28">
      <c r="A348" s="1" t="s">
        <v>147</v>
      </c>
      <c r="B348" s="1" t="s">
        <v>134</v>
      </c>
      <c r="C348" s="235">
        <v>45511</v>
      </c>
      <c r="D348" s="157">
        <v>45808</v>
      </c>
      <c r="E348" s="180" t="str">
        <f>TEXT(C348, "mmmm")</f>
        <v>August</v>
      </c>
      <c r="F348" s="90">
        <v>45626</v>
      </c>
      <c r="G348" s="37">
        <f>D348-C348+1</f>
        <v>298</v>
      </c>
      <c r="H348" s="37">
        <f>F348-C348+1</f>
        <v>116</v>
      </c>
      <c r="I348" s="37">
        <v>10</v>
      </c>
      <c r="J348" s="152" t="s">
        <v>224</v>
      </c>
      <c r="K348" s="119">
        <v>281728.38356164383</v>
      </c>
      <c r="L348" s="13">
        <f>K348*5%</f>
        <v>14086.419178082193</v>
      </c>
      <c r="M348" s="13">
        <v>30000</v>
      </c>
      <c r="N348" s="119">
        <f>K348+L348+M348</f>
        <v>325814.80273972603</v>
      </c>
      <c r="O348" s="13"/>
      <c r="P348" s="13"/>
      <c r="Q348" s="13"/>
      <c r="R348" s="13"/>
      <c r="S348" s="13"/>
      <c r="T348" s="119">
        <v>0</v>
      </c>
      <c r="U348" s="13">
        <v>0</v>
      </c>
      <c r="V348" s="165" t="s">
        <v>232</v>
      </c>
      <c r="W348" s="119">
        <f>K348+L348+M348+T348+U348</f>
        <v>325814.80273972603</v>
      </c>
      <c r="X348" s="119">
        <f>W348</f>
        <v>325814.80273972603</v>
      </c>
      <c r="Y348" s="119">
        <f>W348-X348</f>
        <v>0</v>
      </c>
      <c r="Z348" s="123">
        <f>K348*10%</f>
        <v>28172.838356164386</v>
      </c>
    </row>
    <row r="349" spans="1:28">
      <c r="A349" s="1" t="s">
        <v>146</v>
      </c>
      <c r="B349" s="1" t="s">
        <v>135</v>
      </c>
      <c r="C349" s="235">
        <v>45512</v>
      </c>
      <c r="D349" s="157">
        <v>45876</v>
      </c>
      <c r="E349" s="180" t="str">
        <f>TEXT(C349, "mmmm")</f>
        <v>August</v>
      </c>
      <c r="F349" s="90">
        <v>45626</v>
      </c>
      <c r="G349" s="32">
        <f>D349-C349+1</f>
        <v>365</v>
      </c>
      <c r="H349" s="32">
        <f>F349-C349+1</f>
        <v>115</v>
      </c>
      <c r="I349" s="32">
        <v>8</v>
      </c>
      <c r="J349" s="143" t="s">
        <v>138</v>
      </c>
      <c r="K349" s="119">
        <v>7878987</v>
      </c>
      <c r="L349" s="13">
        <f>K349*5%</f>
        <v>393949.35000000003</v>
      </c>
      <c r="M349" s="13">
        <v>150000</v>
      </c>
      <c r="N349" s="119">
        <v>8422936</v>
      </c>
      <c r="O349" s="13"/>
      <c r="P349" s="13"/>
      <c r="Q349" s="13"/>
      <c r="R349" s="13"/>
      <c r="S349" s="13"/>
      <c r="T349" s="119">
        <v>0</v>
      </c>
      <c r="U349" s="13">
        <v>0</v>
      </c>
      <c r="V349" s="165" t="s">
        <v>232</v>
      </c>
      <c r="W349" s="119">
        <f>K349+L349+M349+T349+U349</f>
        <v>8422936.3499999996</v>
      </c>
      <c r="X349" s="119">
        <v>8422936.3499999996</v>
      </c>
      <c r="Y349" s="119"/>
      <c r="Z349" s="119"/>
      <c r="AA349" s="73"/>
    </row>
    <row r="350" spans="1:28">
      <c r="A350" s="1" t="s">
        <v>146</v>
      </c>
      <c r="B350" s="1" t="s">
        <v>135</v>
      </c>
      <c r="C350" s="235">
        <v>45516</v>
      </c>
      <c r="D350" s="157">
        <v>45880</v>
      </c>
      <c r="E350" s="180" t="str">
        <f>TEXT(C350, "mmmm")</f>
        <v>August</v>
      </c>
      <c r="F350" s="90">
        <v>45626</v>
      </c>
      <c r="G350" s="32">
        <f>D350-C350+1</f>
        <v>365</v>
      </c>
      <c r="H350" s="32">
        <f>F350-C350+1</f>
        <v>111</v>
      </c>
      <c r="I350" s="32">
        <v>8</v>
      </c>
      <c r="J350" s="143" t="s">
        <v>140</v>
      </c>
      <c r="K350" s="119">
        <v>2387323</v>
      </c>
      <c r="L350" s="13">
        <f>K350*5%</f>
        <v>119366.15000000001</v>
      </c>
      <c r="M350" s="13">
        <v>20000</v>
      </c>
      <c r="N350" s="119">
        <v>2526689</v>
      </c>
      <c r="O350" s="13"/>
      <c r="P350" s="13"/>
      <c r="Q350" s="13"/>
      <c r="R350" s="13"/>
      <c r="S350" s="13"/>
      <c r="T350" s="119">
        <v>0</v>
      </c>
      <c r="U350" s="13">
        <v>0</v>
      </c>
      <c r="V350" s="165" t="s">
        <v>232</v>
      </c>
      <c r="W350" s="119">
        <f>K350+L350+M350+T350+U350</f>
        <v>2526689.15</v>
      </c>
      <c r="X350" s="119">
        <v>2526689.15</v>
      </c>
      <c r="Y350" s="119"/>
      <c r="Z350" s="119"/>
    </row>
    <row r="351" spans="1:28">
      <c r="A351" s="1" t="s">
        <v>146</v>
      </c>
      <c r="B351" s="1" t="s">
        <v>135</v>
      </c>
      <c r="C351" s="235">
        <v>45516</v>
      </c>
      <c r="D351" s="157">
        <v>45880</v>
      </c>
      <c r="E351" s="180" t="str">
        <f>TEXT(C351, "mmmm")</f>
        <v>August</v>
      </c>
      <c r="F351" s="90">
        <v>45626</v>
      </c>
      <c r="G351" s="32">
        <f>D351-C351+1</f>
        <v>365</v>
      </c>
      <c r="H351" s="32">
        <f>F351-C351+1</f>
        <v>111</v>
      </c>
      <c r="I351" s="32">
        <v>8</v>
      </c>
      <c r="J351" s="143" t="s">
        <v>139</v>
      </c>
      <c r="K351" s="119">
        <v>562108</v>
      </c>
      <c r="L351" s="13">
        <f>K351*5%</f>
        <v>28105.4</v>
      </c>
      <c r="M351" s="13">
        <v>10000</v>
      </c>
      <c r="N351" s="119">
        <v>600213</v>
      </c>
      <c r="O351" s="13"/>
      <c r="P351" s="13"/>
      <c r="Q351" s="13"/>
      <c r="R351" s="13"/>
      <c r="S351" s="13"/>
      <c r="T351" s="119">
        <v>0</v>
      </c>
      <c r="U351" s="13">
        <v>0</v>
      </c>
      <c r="V351" s="165" t="s">
        <v>232</v>
      </c>
      <c r="W351" s="119">
        <f>K351+L351+M351+T351+U351</f>
        <v>600213.4</v>
      </c>
      <c r="X351" s="119">
        <v>600213.4</v>
      </c>
      <c r="Y351" s="119"/>
      <c r="Z351" s="119"/>
      <c r="AA351" s="74"/>
    </row>
    <row r="352" spans="1:28">
      <c r="A352" s="1" t="s">
        <v>148</v>
      </c>
      <c r="B352" s="1" t="s">
        <v>134</v>
      </c>
      <c r="C352" s="235">
        <v>45519</v>
      </c>
      <c r="D352" s="157">
        <v>45883</v>
      </c>
      <c r="E352" s="180" t="str">
        <f>TEXT(C352, "mmmm")</f>
        <v>August</v>
      </c>
      <c r="F352" s="90">
        <v>45626</v>
      </c>
      <c r="G352" s="32">
        <f>D352-C352+1</f>
        <v>365</v>
      </c>
      <c r="H352" s="32">
        <f>F352-C352+1</f>
        <v>108</v>
      </c>
      <c r="I352" s="32">
        <v>8</v>
      </c>
      <c r="J352" s="143" t="s">
        <v>144</v>
      </c>
      <c r="K352" s="119">
        <v>10810931</v>
      </c>
      <c r="L352" s="13">
        <f>K352*5%</f>
        <v>540546.55000000005</v>
      </c>
      <c r="M352" s="13">
        <v>330000</v>
      </c>
      <c r="N352" s="119">
        <v>11681477</v>
      </c>
      <c r="O352" s="13"/>
      <c r="P352" s="13"/>
      <c r="Q352" s="13"/>
      <c r="R352" s="13"/>
      <c r="S352" s="13"/>
      <c r="T352" s="119">
        <v>0</v>
      </c>
      <c r="U352" s="13">
        <v>0</v>
      </c>
      <c r="V352" s="165" t="s">
        <v>232</v>
      </c>
      <c r="W352" s="119">
        <f>K352+L352+M352+T352+U352</f>
        <v>11681477.550000001</v>
      </c>
      <c r="X352" s="119">
        <v>10600384.450000001</v>
      </c>
      <c r="Y352" s="119"/>
      <c r="Z352" s="123">
        <f>K352*10%</f>
        <v>1081093.1000000001</v>
      </c>
    </row>
    <row r="353" spans="1:26">
      <c r="A353" s="1" t="s">
        <v>147</v>
      </c>
      <c r="B353" s="1" t="s">
        <v>135</v>
      </c>
      <c r="C353" s="235">
        <v>45521</v>
      </c>
      <c r="D353" s="157">
        <v>45559</v>
      </c>
      <c r="E353" s="180" t="str">
        <f>TEXT(C353, "mmmm")</f>
        <v>August</v>
      </c>
      <c r="F353" s="90">
        <v>45626</v>
      </c>
      <c r="G353" s="32">
        <f>D353-C353+1</f>
        <v>39</v>
      </c>
      <c r="H353" s="32">
        <f>F353-C353+1</f>
        <v>106</v>
      </c>
      <c r="I353" s="32">
        <v>8</v>
      </c>
      <c r="J353" s="141" t="s">
        <v>70</v>
      </c>
      <c r="K353" s="119">
        <v>22463</v>
      </c>
      <c r="L353" s="13">
        <f>K353*5%</f>
        <v>1123.1500000000001</v>
      </c>
      <c r="M353" s="13">
        <v>10000</v>
      </c>
      <c r="N353" s="119">
        <v>33586</v>
      </c>
      <c r="O353" s="13"/>
      <c r="P353" s="13"/>
      <c r="Q353" s="13"/>
      <c r="R353" s="13"/>
      <c r="S353" s="13"/>
      <c r="T353" s="119">
        <v>0</v>
      </c>
      <c r="U353" s="13">
        <v>0</v>
      </c>
      <c r="V353" s="165" t="s">
        <v>232</v>
      </c>
      <c r="W353" s="119">
        <f>K353+L353+M353+T353+U353</f>
        <v>33586.15</v>
      </c>
      <c r="X353" s="119">
        <v>33586.15</v>
      </c>
      <c r="Y353" s="119"/>
      <c r="Z353" s="119"/>
    </row>
    <row r="354" spans="1:26">
      <c r="A354" s="1" t="s">
        <v>146</v>
      </c>
      <c r="B354" s="1" t="s">
        <v>135</v>
      </c>
      <c r="C354" s="235">
        <v>45521</v>
      </c>
      <c r="D354" s="157">
        <v>45885</v>
      </c>
      <c r="E354" s="180" t="str">
        <f>TEXT(C354, "mmmm")</f>
        <v>August</v>
      </c>
      <c r="F354" s="90">
        <v>45626</v>
      </c>
      <c r="G354" s="32">
        <f>D354-C354+1</f>
        <v>365</v>
      </c>
      <c r="H354" s="32">
        <f>F354-C354+1</f>
        <v>106</v>
      </c>
      <c r="I354" s="32">
        <v>8</v>
      </c>
      <c r="J354" s="143" t="s">
        <v>142</v>
      </c>
      <c r="K354" s="119">
        <v>4486701</v>
      </c>
      <c r="L354" s="13">
        <f>K354*5%</f>
        <v>224335.05000000002</v>
      </c>
      <c r="M354" s="13">
        <v>55000</v>
      </c>
      <c r="N354" s="119">
        <v>4766036</v>
      </c>
      <c r="O354" s="13"/>
      <c r="P354" s="13"/>
      <c r="Q354" s="13"/>
      <c r="R354" s="13"/>
      <c r="S354" s="13"/>
      <c r="T354" s="119"/>
      <c r="U354" s="13"/>
      <c r="V354" s="165" t="s">
        <v>232</v>
      </c>
      <c r="W354" s="119">
        <f>K354+L354+M354+T354+U354</f>
        <v>4766036.05</v>
      </c>
      <c r="X354" s="119">
        <v>4766036.05</v>
      </c>
      <c r="Y354" s="119"/>
      <c r="Z354" s="119"/>
    </row>
    <row r="355" spans="1:26">
      <c r="A355" s="1" t="s">
        <v>146</v>
      </c>
      <c r="B355" s="1" t="s">
        <v>135</v>
      </c>
      <c r="C355" s="235">
        <v>45521</v>
      </c>
      <c r="D355" s="157">
        <v>45885</v>
      </c>
      <c r="E355" s="180" t="str">
        <f>TEXT(C355, "mmmm")</f>
        <v>August</v>
      </c>
      <c r="F355" s="90">
        <v>45626</v>
      </c>
      <c r="G355" s="32">
        <f>D355-C355+1</f>
        <v>365</v>
      </c>
      <c r="H355" s="32">
        <f>F355-C355+1</f>
        <v>106</v>
      </c>
      <c r="I355" s="32">
        <v>8</v>
      </c>
      <c r="J355" s="143" t="s">
        <v>149</v>
      </c>
      <c r="K355" s="119">
        <v>6468621</v>
      </c>
      <c r="L355" s="13">
        <f>K355*5%</f>
        <v>323431.05000000005</v>
      </c>
      <c r="M355" s="13">
        <v>190000</v>
      </c>
      <c r="N355" s="119">
        <v>6982052</v>
      </c>
      <c r="O355" s="13"/>
      <c r="P355" s="13"/>
      <c r="Q355" s="13"/>
      <c r="R355" s="13"/>
      <c r="S355" s="13"/>
      <c r="T355" s="119">
        <v>0</v>
      </c>
      <c r="U355" s="13">
        <v>0</v>
      </c>
      <c r="V355" s="165" t="s">
        <v>232</v>
      </c>
      <c r="W355" s="119">
        <f>K355+L355+M355+T355+U355</f>
        <v>6982052.0499999998</v>
      </c>
      <c r="X355" s="119">
        <v>6982052.0499999998</v>
      </c>
      <c r="Y355" s="119">
        <f>2327350.68333333-2250000</f>
        <v>77350.683333329856</v>
      </c>
      <c r="Z355" s="119"/>
    </row>
    <row r="356" spans="1:26">
      <c r="A356" s="1" t="s">
        <v>147</v>
      </c>
      <c r="B356" s="1" t="s">
        <v>134</v>
      </c>
      <c r="C356" s="235">
        <v>45528</v>
      </c>
      <c r="D356" s="157">
        <v>45808</v>
      </c>
      <c r="E356" s="180" t="str">
        <f>TEXT(C356, "mmmm")</f>
        <v>August</v>
      </c>
      <c r="F356" s="90">
        <v>45626</v>
      </c>
      <c r="G356" s="37">
        <f>D356-C356+1</f>
        <v>281</v>
      </c>
      <c r="H356" s="37">
        <f>F356-C356+1</f>
        <v>99</v>
      </c>
      <c r="I356" s="37">
        <v>10</v>
      </c>
      <c r="J356" s="152" t="s">
        <v>224</v>
      </c>
      <c r="K356" s="119">
        <v>1044349.9726027397</v>
      </c>
      <c r="L356" s="13">
        <f>K356*5%</f>
        <v>52217.498630136986</v>
      </c>
      <c r="M356" s="13">
        <v>25000</v>
      </c>
      <c r="N356" s="119">
        <f>K356+L356+M356</f>
        <v>1121567.4712328766</v>
      </c>
      <c r="O356" s="13"/>
      <c r="P356" s="13"/>
      <c r="Q356" s="13"/>
      <c r="R356" s="13"/>
      <c r="S356" s="13"/>
      <c r="T356" s="119">
        <v>0</v>
      </c>
      <c r="U356" s="13">
        <v>0</v>
      </c>
      <c r="V356" s="165" t="s">
        <v>232</v>
      </c>
      <c r="W356" s="119">
        <f>K356+L356+M356+T356+U356</f>
        <v>1121567.4712328766</v>
      </c>
      <c r="X356" s="119">
        <f>W356</f>
        <v>1121567.4712328766</v>
      </c>
      <c r="Y356" s="119">
        <f>W356-X356</f>
        <v>0</v>
      </c>
      <c r="Z356" s="123">
        <f>K356*10%</f>
        <v>104434.99726027397</v>
      </c>
    </row>
    <row r="357" spans="1:26">
      <c r="A357" s="1" t="s">
        <v>146</v>
      </c>
      <c r="B357" s="1" t="s">
        <v>134</v>
      </c>
      <c r="C357" s="235">
        <v>45530</v>
      </c>
      <c r="D357" s="157">
        <v>45894</v>
      </c>
      <c r="E357" s="180" t="str">
        <f>TEXT(C357, "mmmm")</f>
        <v>August</v>
      </c>
      <c r="F357" s="90">
        <v>45626</v>
      </c>
      <c r="G357" s="32">
        <f>D357-C357+1</f>
        <v>365</v>
      </c>
      <c r="H357" s="32">
        <f>F357-C357+1</f>
        <v>97</v>
      </c>
      <c r="I357" s="32">
        <v>9</v>
      </c>
      <c r="J357" s="143" t="s">
        <v>178</v>
      </c>
      <c r="K357" s="119">
        <v>94840570</v>
      </c>
      <c r="L357" s="13">
        <f>K357*5%</f>
        <v>4742028.5</v>
      </c>
      <c r="M357" s="13">
        <v>755000</v>
      </c>
      <c r="N357" s="119">
        <f>K357+L357+M357</f>
        <v>100337598.5</v>
      </c>
      <c r="O357" s="13"/>
      <c r="P357" s="13"/>
      <c r="Q357" s="13"/>
      <c r="R357" s="13"/>
      <c r="S357" s="13"/>
      <c r="T357" s="119">
        <v>0</v>
      </c>
      <c r="U357" s="13">
        <v>0</v>
      </c>
      <c r="V357" s="165" t="s">
        <v>232</v>
      </c>
      <c r="W357" s="119">
        <f>K357+L357+M357+T357+U357</f>
        <v>100337598.5</v>
      </c>
      <c r="X357" s="119">
        <v>0</v>
      </c>
      <c r="Y357" s="119">
        <f>W357-X357</f>
        <v>100337598.5</v>
      </c>
      <c r="Z357" s="123">
        <f>K357*10%</f>
        <v>9484057</v>
      </c>
    </row>
    <row r="358" spans="1:26">
      <c r="A358" s="1" t="s">
        <v>147</v>
      </c>
      <c r="B358" s="1" t="s">
        <v>134</v>
      </c>
      <c r="C358" s="235">
        <v>45531</v>
      </c>
      <c r="D358" s="157">
        <v>45808</v>
      </c>
      <c r="E358" s="180" t="str">
        <f>TEXT(C358, "mmmm")</f>
        <v>August</v>
      </c>
      <c r="F358" s="90">
        <v>45626</v>
      </c>
      <c r="G358" s="37">
        <f>D358-C358+1</f>
        <v>278</v>
      </c>
      <c r="H358" s="37">
        <f>F358-C358+1</f>
        <v>96</v>
      </c>
      <c r="I358" s="37">
        <v>10</v>
      </c>
      <c r="J358" s="152" t="s">
        <v>224</v>
      </c>
      <c r="K358" s="119">
        <v>929880.29589041101</v>
      </c>
      <c r="L358" s="13">
        <f>K358*5%</f>
        <v>46494.014794520554</v>
      </c>
      <c r="M358" s="13">
        <v>5000</v>
      </c>
      <c r="N358" s="119">
        <f>K358+L358+M358</f>
        <v>981374.31068493158</v>
      </c>
      <c r="O358" s="13"/>
      <c r="P358" s="13"/>
      <c r="Q358" s="13"/>
      <c r="R358" s="13"/>
      <c r="S358" s="13"/>
      <c r="T358" s="119">
        <v>0</v>
      </c>
      <c r="U358" s="13">
        <v>0</v>
      </c>
      <c r="V358" s="165" t="s">
        <v>232</v>
      </c>
      <c r="W358" s="119">
        <f>K358+L358+M358+T358+U358</f>
        <v>981374.31068493158</v>
      </c>
      <c r="X358" s="119">
        <f>W358</f>
        <v>981374.31068493158</v>
      </c>
      <c r="Y358" s="119">
        <f>W358-X358</f>
        <v>0</v>
      </c>
      <c r="Z358" s="123">
        <f>K358*10%</f>
        <v>92988.029589041107</v>
      </c>
    </row>
    <row r="359" spans="1:26">
      <c r="A359" s="1" t="s">
        <v>147</v>
      </c>
      <c r="B359" s="1" t="s">
        <v>135</v>
      </c>
      <c r="C359" s="235">
        <v>45532</v>
      </c>
      <c r="D359" s="157">
        <v>45819</v>
      </c>
      <c r="E359" s="180" t="str">
        <f>TEXT(C359, "mmmm")</f>
        <v>August</v>
      </c>
      <c r="F359" s="90">
        <v>45626</v>
      </c>
      <c r="G359" s="32">
        <f>D359-C359+1</f>
        <v>288</v>
      </c>
      <c r="H359" s="32">
        <f>F359-C359+1</f>
        <v>95</v>
      </c>
      <c r="I359" s="32">
        <v>9</v>
      </c>
      <c r="J359" s="143" t="s">
        <v>8</v>
      </c>
      <c r="K359" s="119">
        <v>378826</v>
      </c>
      <c r="L359" s="13">
        <f>K359*5%</f>
        <v>18941.3</v>
      </c>
      <c r="M359" s="13">
        <v>10000</v>
      </c>
      <c r="N359" s="119">
        <f>K359+L359+M359</f>
        <v>407767.3</v>
      </c>
      <c r="O359" s="13"/>
      <c r="P359" s="13"/>
      <c r="Q359" s="13"/>
      <c r="R359" s="13"/>
      <c r="S359" s="13"/>
      <c r="T359" s="119">
        <v>0</v>
      </c>
      <c r="U359" s="13">
        <v>0</v>
      </c>
      <c r="V359" s="165" t="s">
        <v>232</v>
      </c>
      <c r="W359" s="119">
        <f>K359+L359+M359+T359+U359</f>
        <v>407767.3</v>
      </c>
      <c r="X359" s="119">
        <v>407767.3</v>
      </c>
      <c r="Y359" s="119">
        <v>0</v>
      </c>
      <c r="Z359" s="119">
        <v>0</v>
      </c>
    </row>
    <row r="360" spans="1:26">
      <c r="A360" s="1" t="s">
        <v>147</v>
      </c>
      <c r="B360" s="1" t="s">
        <v>134</v>
      </c>
      <c r="C360" s="235">
        <v>45532</v>
      </c>
      <c r="D360" s="157">
        <v>45808</v>
      </c>
      <c r="E360" s="180" t="str">
        <f>TEXT(C360, "mmmm")</f>
        <v>August</v>
      </c>
      <c r="F360" s="90">
        <v>45626</v>
      </c>
      <c r="G360" s="37">
        <f>D360-C360+1</f>
        <v>277</v>
      </c>
      <c r="H360" s="37">
        <f>F360-C360+1</f>
        <v>95</v>
      </c>
      <c r="I360" s="37">
        <v>10</v>
      </c>
      <c r="J360" s="152" t="s">
        <v>224</v>
      </c>
      <c r="K360" s="119">
        <v>1029483.7808219178</v>
      </c>
      <c r="L360" s="13">
        <f>K360*5%</f>
        <v>51474.189041095895</v>
      </c>
      <c r="M360" s="13">
        <v>5000</v>
      </c>
      <c r="N360" s="119">
        <f>K360+L360+M360</f>
        <v>1085957.9698630136</v>
      </c>
      <c r="O360" s="13"/>
      <c r="P360" s="13"/>
      <c r="Q360" s="13"/>
      <c r="R360" s="13"/>
      <c r="S360" s="13"/>
      <c r="T360" s="119">
        <v>0</v>
      </c>
      <c r="U360" s="13">
        <v>0</v>
      </c>
      <c r="V360" s="165" t="s">
        <v>232</v>
      </c>
      <c r="W360" s="119">
        <f>K360+L360+M360+T360+U360</f>
        <v>1085957.9698630136</v>
      </c>
      <c r="X360" s="119">
        <f>W360</f>
        <v>1085957.9698630136</v>
      </c>
      <c r="Y360" s="119">
        <f>W360-X360</f>
        <v>0</v>
      </c>
      <c r="Z360" s="123">
        <f>K360*10%</f>
        <v>102948.37808219179</v>
      </c>
    </row>
    <row r="361" spans="1:26">
      <c r="A361" s="1" t="s">
        <v>147</v>
      </c>
      <c r="B361" s="1" t="s">
        <v>134</v>
      </c>
      <c r="C361" s="235">
        <v>45532</v>
      </c>
      <c r="D361" s="157">
        <v>45808</v>
      </c>
      <c r="E361" s="180" t="str">
        <f>TEXT(C361, "mmmm")</f>
        <v>August</v>
      </c>
      <c r="F361" s="90">
        <v>45626</v>
      </c>
      <c r="G361" s="37">
        <f>D361-C361+1</f>
        <v>277</v>
      </c>
      <c r="H361" s="37">
        <f>F361-C361+1</f>
        <v>95</v>
      </c>
      <c r="I361" s="37">
        <v>10</v>
      </c>
      <c r="J361" s="152" t="s">
        <v>224</v>
      </c>
      <c r="K361" s="119">
        <v>926535.40273972601</v>
      </c>
      <c r="L361" s="13">
        <f>K361*5%</f>
        <v>46326.770136986306</v>
      </c>
      <c r="M361" s="13">
        <v>10000</v>
      </c>
      <c r="N361" s="119">
        <f>K361+L361+M361</f>
        <v>982862.17287671228</v>
      </c>
      <c r="O361" s="13"/>
      <c r="P361" s="13"/>
      <c r="Q361" s="13"/>
      <c r="R361" s="13"/>
      <c r="S361" s="13"/>
      <c r="T361" s="119">
        <v>0</v>
      </c>
      <c r="U361" s="13">
        <v>0</v>
      </c>
      <c r="V361" s="165" t="s">
        <v>232</v>
      </c>
      <c r="W361" s="119">
        <f>K361+L361+M361+T361+U361</f>
        <v>982862.17287671228</v>
      </c>
      <c r="X361" s="119">
        <f>W361</f>
        <v>982862.17287671228</v>
      </c>
      <c r="Y361" s="119">
        <f>W361-X361</f>
        <v>0</v>
      </c>
      <c r="Z361" s="123">
        <f>K361*10%</f>
        <v>92653.540273972612</v>
      </c>
    </row>
    <row r="362" spans="1:26">
      <c r="A362" s="1" t="s">
        <v>147</v>
      </c>
      <c r="B362" s="1" t="s">
        <v>134</v>
      </c>
      <c r="C362" s="235">
        <v>45533</v>
      </c>
      <c r="D362" s="157">
        <v>45808</v>
      </c>
      <c r="E362" s="180" t="str">
        <f>TEXT(C362, "mmmm")</f>
        <v>August</v>
      </c>
      <c r="F362" s="90">
        <v>45626</v>
      </c>
      <c r="G362" s="37">
        <f>D362-C362+1</f>
        <v>276</v>
      </c>
      <c r="H362" s="37">
        <f>F362-C362+1</f>
        <v>94</v>
      </c>
      <c r="I362" s="37">
        <v>10</v>
      </c>
      <c r="J362" s="152" t="s">
        <v>224</v>
      </c>
      <c r="K362" s="119">
        <v>1025767.2328767123</v>
      </c>
      <c r="L362" s="13">
        <f>K362*5%</f>
        <v>51288.361643835618</v>
      </c>
      <c r="M362" s="13">
        <v>20000</v>
      </c>
      <c r="N362" s="119">
        <f>K362+L362+M362</f>
        <v>1097055.5945205479</v>
      </c>
      <c r="O362" s="13"/>
      <c r="P362" s="13"/>
      <c r="Q362" s="13"/>
      <c r="R362" s="13"/>
      <c r="S362" s="13"/>
      <c r="T362" s="119">
        <v>0</v>
      </c>
      <c r="U362" s="13">
        <v>0</v>
      </c>
      <c r="V362" s="165" t="s">
        <v>232</v>
      </c>
      <c r="W362" s="119">
        <f>K362+L362+M362+T362+U362</f>
        <v>1097055.5945205479</v>
      </c>
      <c r="X362" s="119">
        <f>W362</f>
        <v>1097055.5945205479</v>
      </c>
      <c r="Y362" s="119">
        <f>W362-X362</f>
        <v>0</v>
      </c>
      <c r="Z362" s="123">
        <f>K362*10%</f>
        <v>102576.72328767124</v>
      </c>
    </row>
    <row r="363" spans="1:26">
      <c r="A363" s="1" t="s">
        <v>147</v>
      </c>
      <c r="B363" s="1" t="s">
        <v>134</v>
      </c>
      <c r="C363" s="235">
        <v>45534</v>
      </c>
      <c r="D363" s="157">
        <v>45848</v>
      </c>
      <c r="E363" s="180" t="str">
        <f>TEXT(C363, "mmmm")</f>
        <v>August</v>
      </c>
      <c r="F363" s="90">
        <v>45626</v>
      </c>
      <c r="G363" s="32">
        <f>D363-C363+1</f>
        <v>315</v>
      </c>
      <c r="H363" s="32">
        <f>F363-C363+1</f>
        <v>93</v>
      </c>
      <c r="I363" s="32">
        <v>9</v>
      </c>
      <c r="J363" s="143" t="s">
        <v>119</v>
      </c>
      <c r="K363" s="119">
        <v>155868</v>
      </c>
      <c r="L363" s="13">
        <f>K363*5%</f>
        <v>7793.4000000000005</v>
      </c>
      <c r="M363" s="13">
        <v>5000</v>
      </c>
      <c r="N363" s="119">
        <f>K363+L363+M363</f>
        <v>168661.4</v>
      </c>
      <c r="O363" s="13"/>
      <c r="P363" s="13"/>
      <c r="Q363" s="13"/>
      <c r="R363" s="13"/>
      <c r="S363" s="13"/>
      <c r="T363" s="119">
        <v>0</v>
      </c>
      <c r="U363" s="13">
        <v>0</v>
      </c>
      <c r="V363" s="165" t="s">
        <v>232</v>
      </c>
      <c r="W363" s="119">
        <f>K363+L363+M363+T363+U363</f>
        <v>168661.4</v>
      </c>
      <c r="X363" s="119">
        <v>168661.4</v>
      </c>
      <c r="Y363" s="119">
        <f>W363-X363</f>
        <v>0</v>
      </c>
      <c r="Z363" s="123">
        <f>K363*10%</f>
        <v>15586.800000000001</v>
      </c>
    </row>
    <row r="364" spans="1:26">
      <c r="A364" s="1" t="s">
        <v>147</v>
      </c>
      <c r="B364" s="1" t="s">
        <v>134</v>
      </c>
      <c r="C364" s="235">
        <v>45534</v>
      </c>
      <c r="D364" s="157">
        <v>45848</v>
      </c>
      <c r="E364" s="180" t="str">
        <f>TEXT(C364, "mmmm")</f>
        <v>August</v>
      </c>
      <c r="F364" s="90">
        <v>45626</v>
      </c>
      <c r="G364" s="32">
        <f>D364-C364+1</f>
        <v>315</v>
      </c>
      <c r="H364" s="32">
        <f>F364-C364+1</f>
        <v>93</v>
      </c>
      <c r="I364" s="32">
        <v>9</v>
      </c>
      <c r="J364" s="143" t="s">
        <v>119</v>
      </c>
      <c r="K364" s="119">
        <v>155868</v>
      </c>
      <c r="L364" s="13">
        <f>K364*5%</f>
        <v>7793.4000000000005</v>
      </c>
      <c r="M364" s="13">
        <v>5000</v>
      </c>
      <c r="N364" s="119">
        <f>K364+L364+M364</f>
        <v>168661.4</v>
      </c>
      <c r="O364" s="13"/>
      <c r="P364" s="13"/>
      <c r="Q364" s="13"/>
      <c r="R364" s="13"/>
      <c r="S364" s="13"/>
      <c r="T364" s="119">
        <v>0</v>
      </c>
      <c r="U364" s="13">
        <v>0</v>
      </c>
      <c r="V364" s="165" t="s">
        <v>232</v>
      </c>
      <c r="W364" s="119">
        <f>K364+L364+M364+T364+U364</f>
        <v>168661.4</v>
      </c>
      <c r="X364" s="119">
        <v>168661.4</v>
      </c>
      <c r="Y364" s="119">
        <f>W364-X364</f>
        <v>0</v>
      </c>
      <c r="Z364" s="123">
        <f>K364*10%</f>
        <v>15586.800000000001</v>
      </c>
    </row>
    <row r="365" spans="1:26" ht="15" customHeight="1">
      <c r="A365" s="1" t="s">
        <v>148</v>
      </c>
      <c r="B365" s="1" t="s">
        <v>135</v>
      </c>
      <c r="C365" s="235">
        <v>45536</v>
      </c>
      <c r="D365" s="157">
        <v>45657</v>
      </c>
      <c r="E365" s="180" t="str">
        <f>TEXT(C365, "mmmm")</f>
        <v>September</v>
      </c>
      <c r="F365" s="90">
        <v>45626</v>
      </c>
      <c r="G365" s="32">
        <f>D365-C365+1</f>
        <v>122</v>
      </c>
      <c r="H365" s="32">
        <f>F365-C365+1</f>
        <v>91</v>
      </c>
      <c r="I365" s="32">
        <v>9</v>
      </c>
      <c r="J365" s="155" t="s">
        <v>213</v>
      </c>
      <c r="K365" s="119">
        <v>162665629</v>
      </c>
      <c r="L365" s="13">
        <f>K365*5%</f>
        <v>8133281.4500000002</v>
      </c>
      <c r="M365" s="13">
        <v>0</v>
      </c>
      <c r="N365" s="119">
        <f>K365+L365+M365</f>
        <v>170798910.44999999</v>
      </c>
      <c r="O365" s="13"/>
      <c r="P365" s="13"/>
      <c r="Q365" s="13"/>
      <c r="R365" s="13"/>
      <c r="S365" s="13"/>
      <c r="T365" s="119">
        <v>0</v>
      </c>
      <c r="U365" s="13">
        <v>45546376</v>
      </c>
      <c r="V365" s="165" t="s">
        <v>229</v>
      </c>
      <c r="W365" s="119">
        <f>K365+L365+M365+T365+U365</f>
        <v>216345286.44999999</v>
      </c>
      <c r="X365" s="119">
        <v>0</v>
      </c>
      <c r="Y365" s="119">
        <f>W365-X365</f>
        <v>216345286.44999999</v>
      </c>
      <c r="Z365" s="123">
        <v>0</v>
      </c>
    </row>
    <row r="366" spans="1:26">
      <c r="A366" s="1" t="s">
        <v>147</v>
      </c>
      <c r="B366" s="1" t="s">
        <v>134</v>
      </c>
      <c r="C366" s="235">
        <v>45536</v>
      </c>
      <c r="D366" s="157">
        <v>45774</v>
      </c>
      <c r="E366" s="180" t="str">
        <f>TEXT(C366, "mmmm")</f>
        <v>September</v>
      </c>
      <c r="F366" s="90">
        <v>45626</v>
      </c>
      <c r="G366" s="32">
        <f>D366-C366+1</f>
        <v>239</v>
      </c>
      <c r="H366" s="32">
        <f>F366-C366+1</f>
        <v>91</v>
      </c>
      <c r="I366" s="32">
        <v>8</v>
      </c>
      <c r="J366" s="143" t="s">
        <v>141</v>
      </c>
      <c r="K366" s="119">
        <v>7489705.3890410941</v>
      </c>
      <c r="L366" s="13">
        <f>K366*5%</f>
        <v>374485.26945205475</v>
      </c>
      <c r="M366" s="13">
        <v>135000</v>
      </c>
      <c r="N366" s="119">
        <v>7999191</v>
      </c>
      <c r="O366" s="13"/>
      <c r="P366" s="13"/>
      <c r="Q366" s="13"/>
      <c r="R366" s="13"/>
      <c r="S366" s="13"/>
      <c r="T366" s="119">
        <v>0</v>
      </c>
      <c r="U366" s="13">
        <v>0</v>
      </c>
      <c r="V366" s="165" t="s">
        <v>232</v>
      </c>
      <c r="W366" s="119">
        <f>K366+L366+M366+T366+U366</f>
        <v>7999190.6584931491</v>
      </c>
      <c r="X366" s="119">
        <v>7250220.1195890401</v>
      </c>
      <c r="Y366" s="119"/>
      <c r="Z366" s="123">
        <f>K366*10%</f>
        <v>748970.5389041095</v>
      </c>
    </row>
    <row r="367" spans="1:26">
      <c r="A367" s="1" t="s">
        <v>147</v>
      </c>
      <c r="B367" s="1" t="s">
        <v>135</v>
      </c>
      <c r="C367" s="235">
        <v>45536</v>
      </c>
      <c r="D367" s="157">
        <v>45709</v>
      </c>
      <c r="E367" s="180" t="str">
        <f>TEXT(C367, "mmmm")</f>
        <v>September</v>
      </c>
      <c r="F367" s="90">
        <v>45626</v>
      </c>
      <c r="G367" s="37">
        <f>D367-C367+1</f>
        <v>174</v>
      </c>
      <c r="H367" s="32">
        <f>F367-C367+1</f>
        <v>91</v>
      </c>
      <c r="I367" s="32">
        <v>9</v>
      </c>
      <c r="J367" s="152" t="s">
        <v>221</v>
      </c>
      <c r="K367" s="119">
        <v>141997</v>
      </c>
      <c r="L367" s="13">
        <f>K367*5%</f>
        <v>7099.85</v>
      </c>
      <c r="M367" s="13">
        <v>10000</v>
      </c>
      <c r="N367" s="119">
        <f>K367+L367+M367</f>
        <v>159096.85</v>
      </c>
      <c r="O367" s="13"/>
      <c r="P367" s="13"/>
      <c r="Q367" s="13"/>
      <c r="R367" s="13"/>
      <c r="S367" s="13"/>
      <c r="T367" s="119">
        <v>0</v>
      </c>
      <c r="U367" s="13">
        <v>0</v>
      </c>
      <c r="V367" s="165" t="s">
        <v>232</v>
      </c>
      <c r="W367" s="119">
        <f>K367+L367+M367+T367+U367</f>
        <v>159096.85</v>
      </c>
      <c r="X367" s="119">
        <v>159096.85</v>
      </c>
      <c r="Y367" s="119">
        <v>0</v>
      </c>
      <c r="Z367" s="119">
        <v>0</v>
      </c>
    </row>
    <row r="368" spans="1:26">
      <c r="A368" s="1" t="s">
        <v>147</v>
      </c>
      <c r="B368" s="1" t="s">
        <v>135</v>
      </c>
      <c r="C368" s="235">
        <v>45536</v>
      </c>
      <c r="D368" s="157">
        <v>45709</v>
      </c>
      <c r="E368" s="180" t="str">
        <f>TEXT(C368, "mmmm")</f>
        <v>September</v>
      </c>
      <c r="F368" s="90">
        <v>45626</v>
      </c>
      <c r="G368" s="37">
        <f>D368-C368+1</f>
        <v>174</v>
      </c>
      <c r="H368" s="32">
        <f>F368-C368+1</f>
        <v>91</v>
      </c>
      <c r="I368" s="32">
        <v>9</v>
      </c>
      <c r="J368" s="152" t="s">
        <v>221</v>
      </c>
      <c r="K368" s="119">
        <v>141997</v>
      </c>
      <c r="L368" s="13">
        <f>K368*5%</f>
        <v>7099.85</v>
      </c>
      <c r="M368" s="13">
        <v>10000</v>
      </c>
      <c r="N368" s="119">
        <f>K368+L368+M368</f>
        <v>159096.85</v>
      </c>
      <c r="O368" s="13"/>
      <c r="P368" s="13"/>
      <c r="Q368" s="13"/>
      <c r="R368" s="13"/>
      <c r="S368" s="13"/>
      <c r="T368" s="119">
        <v>0</v>
      </c>
      <c r="U368" s="13">
        <v>0</v>
      </c>
      <c r="V368" s="165" t="s">
        <v>232</v>
      </c>
      <c r="W368" s="119">
        <f>K368+L368+M368+T368+U368</f>
        <v>159096.85</v>
      </c>
      <c r="X368" s="119">
        <v>159096.85</v>
      </c>
      <c r="Y368" s="119">
        <v>0</v>
      </c>
      <c r="Z368" s="119">
        <v>0</v>
      </c>
    </row>
    <row r="369" spans="1:28">
      <c r="A369" s="1" t="s">
        <v>147</v>
      </c>
      <c r="B369" s="1" t="s">
        <v>135</v>
      </c>
      <c r="C369" s="235">
        <v>45536</v>
      </c>
      <c r="D369" s="157">
        <v>45709</v>
      </c>
      <c r="E369" s="180" t="str">
        <f>TEXT(C369, "mmmm")</f>
        <v>September</v>
      </c>
      <c r="F369" s="90">
        <v>45626</v>
      </c>
      <c r="G369" s="37">
        <f>D369-C369+1</f>
        <v>174</v>
      </c>
      <c r="H369" s="32">
        <f>F369-C369+1</f>
        <v>91</v>
      </c>
      <c r="I369" s="32">
        <v>9</v>
      </c>
      <c r="J369" s="152" t="s">
        <v>221</v>
      </c>
      <c r="K369" s="119">
        <v>63408</v>
      </c>
      <c r="L369" s="13">
        <f>K369*5%</f>
        <v>3170.4</v>
      </c>
      <c r="M369" s="13">
        <v>10000</v>
      </c>
      <c r="N369" s="119">
        <f>K369+L369+M369</f>
        <v>76578.399999999994</v>
      </c>
      <c r="O369" s="13"/>
      <c r="P369" s="13"/>
      <c r="Q369" s="13"/>
      <c r="R369" s="13"/>
      <c r="S369" s="13"/>
      <c r="T369" s="119">
        <v>0</v>
      </c>
      <c r="U369" s="13">
        <v>0</v>
      </c>
      <c r="V369" s="165" t="s">
        <v>232</v>
      </c>
      <c r="W369" s="119">
        <f>K369+L369+M369+T369+U369</f>
        <v>76578.399999999994</v>
      </c>
      <c r="X369" s="119">
        <v>76578.399999999994</v>
      </c>
      <c r="Y369" s="119">
        <v>0</v>
      </c>
      <c r="Z369" s="119">
        <v>0</v>
      </c>
    </row>
    <row r="370" spans="1:28">
      <c r="A370" s="1" t="s">
        <v>148</v>
      </c>
      <c r="B370" s="1" t="s">
        <v>135</v>
      </c>
      <c r="C370" s="235">
        <v>45536</v>
      </c>
      <c r="D370" s="157">
        <v>45716</v>
      </c>
      <c r="E370" s="180" t="str">
        <f>TEXT(C370, "mmmm")</f>
        <v>September</v>
      </c>
      <c r="F370" s="90">
        <v>45626</v>
      </c>
      <c r="G370" s="37">
        <f>D370-C370+1</f>
        <v>181</v>
      </c>
      <c r="H370" s="32">
        <f>F370-C370+1</f>
        <v>91</v>
      </c>
      <c r="I370" s="32">
        <v>9</v>
      </c>
      <c r="J370" s="143" t="s">
        <v>212</v>
      </c>
      <c r="K370" s="119">
        <v>0</v>
      </c>
      <c r="L370" s="13">
        <v>0</v>
      </c>
      <c r="M370" s="13">
        <v>0</v>
      </c>
      <c r="N370" s="119">
        <v>0</v>
      </c>
      <c r="O370" s="13"/>
      <c r="P370" s="13"/>
      <c r="Q370" s="13"/>
      <c r="R370" s="13"/>
      <c r="S370" s="13"/>
      <c r="T370" s="119">
        <v>0</v>
      </c>
      <c r="U370" s="13">
        <v>1185065</v>
      </c>
      <c r="V370" s="165" t="s">
        <v>229</v>
      </c>
      <c r="W370" s="119">
        <f>K370+L370+M370+T370+U370</f>
        <v>1185065</v>
      </c>
      <c r="X370" s="119">
        <v>1185065</v>
      </c>
      <c r="Y370" s="119">
        <v>0</v>
      </c>
      <c r="Z370" s="119">
        <v>0</v>
      </c>
    </row>
    <row r="371" spans="1:28">
      <c r="A371" s="1" t="s">
        <v>146</v>
      </c>
      <c r="B371" s="1" t="s">
        <v>135</v>
      </c>
      <c r="C371" s="235">
        <v>45536</v>
      </c>
      <c r="D371" s="157">
        <v>45900</v>
      </c>
      <c r="E371" s="180" t="str">
        <f>TEXT(C371, "mmmm")</f>
        <v>September</v>
      </c>
      <c r="F371" s="90">
        <v>45626</v>
      </c>
      <c r="G371" s="32">
        <f>D371-C371+1</f>
        <v>365</v>
      </c>
      <c r="H371" s="32">
        <f>F371-C371+1</f>
        <v>91</v>
      </c>
      <c r="I371" s="32">
        <v>8</v>
      </c>
      <c r="J371" s="143" t="s">
        <v>143</v>
      </c>
      <c r="K371" s="119">
        <v>5141252</v>
      </c>
      <c r="L371" s="13">
        <f>K371*5%</f>
        <v>257062.6</v>
      </c>
      <c r="M371" s="13">
        <v>90000</v>
      </c>
      <c r="N371" s="119">
        <v>5488314.5999999996</v>
      </c>
      <c r="O371" s="13"/>
      <c r="P371" s="13"/>
      <c r="Q371" s="13"/>
      <c r="R371" s="13"/>
      <c r="S371" s="13"/>
      <c r="T371" s="119">
        <v>0</v>
      </c>
      <c r="U371" s="13">
        <v>0</v>
      </c>
      <c r="V371" s="165" t="s">
        <v>232</v>
      </c>
      <c r="W371" s="119">
        <f>K371+L371+M371+T371+U371</f>
        <v>5488314.5999999996</v>
      </c>
      <c r="X371" s="119">
        <v>5488314.5999999996</v>
      </c>
      <c r="Y371" s="119">
        <f>W371-3000000</f>
        <v>2488314.5999999996</v>
      </c>
      <c r="Z371" s="119"/>
    </row>
    <row r="372" spans="1:28">
      <c r="A372" s="1" t="s">
        <v>147</v>
      </c>
      <c r="B372" s="1" t="s">
        <v>135</v>
      </c>
      <c r="C372" s="235">
        <v>45538</v>
      </c>
      <c r="D372" s="157">
        <v>45876</v>
      </c>
      <c r="E372" s="180" t="str">
        <f>TEXT(C372, "mmmm")</f>
        <v>September</v>
      </c>
      <c r="F372" s="90">
        <v>45626</v>
      </c>
      <c r="G372" s="32">
        <f>D372-C372+1</f>
        <v>339</v>
      </c>
      <c r="H372" s="32">
        <f>F372-C372+1</f>
        <v>89</v>
      </c>
      <c r="I372" s="32">
        <v>9</v>
      </c>
      <c r="J372" s="143" t="s">
        <v>138</v>
      </c>
      <c r="K372" s="119">
        <v>813083</v>
      </c>
      <c r="L372" s="13">
        <f>K372*5%</f>
        <v>40654.15</v>
      </c>
      <c r="M372" s="13">
        <v>10000</v>
      </c>
      <c r="N372" s="119">
        <f>K372+L372+M372</f>
        <v>863737.15</v>
      </c>
      <c r="O372" s="13"/>
      <c r="P372" s="13"/>
      <c r="Q372" s="13"/>
      <c r="R372" s="13"/>
      <c r="S372" s="13"/>
      <c r="T372" s="119">
        <v>0</v>
      </c>
      <c r="U372" s="13">
        <v>0</v>
      </c>
      <c r="V372" s="165" t="s">
        <v>232</v>
      </c>
      <c r="W372" s="119">
        <f>K372+L372+M372+T372+U372</f>
        <v>863737.15</v>
      </c>
      <c r="X372" s="119">
        <v>863737.15</v>
      </c>
      <c r="Y372" s="119">
        <f>W372-X372</f>
        <v>0</v>
      </c>
      <c r="Z372" s="123">
        <v>0</v>
      </c>
    </row>
    <row r="373" spans="1:28">
      <c r="A373" s="1" t="s">
        <v>147</v>
      </c>
      <c r="B373" s="1" t="s">
        <v>135</v>
      </c>
      <c r="C373" s="235">
        <v>45538</v>
      </c>
      <c r="D373" s="157">
        <v>45723</v>
      </c>
      <c r="E373" s="180" t="str">
        <f>TEXT(C373, "mmmm")</f>
        <v>September</v>
      </c>
      <c r="F373" s="90">
        <v>45626</v>
      </c>
      <c r="G373" s="37">
        <f>D373-C373+1</f>
        <v>186</v>
      </c>
      <c r="H373" s="37">
        <f>F373-C373+1</f>
        <v>89</v>
      </c>
      <c r="I373" s="37">
        <v>10</v>
      </c>
      <c r="J373" s="143" t="s">
        <v>71</v>
      </c>
      <c r="K373" s="119">
        <v>206818</v>
      </c>
      <c r="L373" s="13">
        <f>K373*5%</f>
        <v>10340.900000000001</v>
      </c>
      <c r="M373" s="13">
        <v>0</v>
      </c>
      <c r="N373" s="119">
        <f>K373+L373+M373</f>
        <v>217158.9</v>
      </c>
      <c r="O373" s="13"/>
      <c r="P373" s="13"/>
      <c r="Q373" s="13"/>
      <c r="R373" s="13"/>
      <c r="S373" s="13"/>
      <c r="T373" s="119">
        <v>0</v>
      </c>
      <c r="U373" s="13">
        <v>0</v>
      </c>
      <c r="V373" s="165" t="s">
        <v>232</v>
      </c>
      <c r="W373" s="119">
        <f>K373+L373+M373+T373+U373</f>
        <v>217158.9</v>
      </c>
      <c r="X373" s="119">
        <f>W373</f>
        <v>217158.9</v>
      </c>
      <c r="Y373" s="119">
        <f>W373-X373</f>
        <v>0</v>
      </c>
      <c r="Z373" s="119">
        <v>0</v>
      </c>
    </row>
    <row r="374" spans="1:28">
      <c r="A374" s="1" t="s">
        <v>147</v>
      </c>
      <c r="B374" s="1" t="s">
        <v>135</v>
      </c>
      <c r="C374" s="235">
        <v>45538</v>
      </c>
      <c r="D374" s="157">
        <v>45859</v>
      </c>
      <c r="E374" s="180" t="str">
        <f>TEXT(C374, "mmmm")</f>
        <v>September</v>
      </c>
      <c r="F374" s="90">
        <v>45626</v>
      </c>
      <c r="G374" s="37">
        <v>322</v>
      </c>
      <c r="H374" s="32">
        <v>28</v>
      </c>
      <c r="I374" s="32">
        <v>9</v>
      </c>
      <c r="J374" s="143" t="s">
        <v>19</v>
      </c>
      <c r="K374" s="119">
        <v>2036576</v>
      </c>
      <c r="L374" s="13">
        <v>101828.8</v>
      </c>
      <c r="M374" s="13">
        <v>20000</v>
      </c>
      <c r="N374" s="119">
        <v>2158404.7999999998</v>
      </c>
      <c r="O374" s="13"/>
      <c r="P374" s="13"/>
      <c r="Q374" s="13"/>
      <c r="R374" s="13"/>
      <c r="S374" s="13"/>
      <c r="T374" s="119">
        <v>0</v>
      </c>
      <c r="U374" s="13">
        <v>0</v>
      </c>
      <c r="V374" s="165" t="s">
        <v>232</v>
      </c>
      <c r="W374" s="119">
        <v>2158404.7999999998</v>
      </c>
      <c r="X374" s="119">
        <v>2158404.7999999998</v>
      </c>
      <c r="Y374" s="119">
        <v>0</v>
      </c>
      <c r="Z374" s="119">
        <v>0</v>
      </c>
    </row>
    <row r="375" spans="1:28">
      <c r="A375" s="1" t="s">
        <v>147</v>
      </c>
      <c r="B375" s="1" t="s">
        <v>135</v>
      </c>
      <c r="C375" s="235">
        <v>45539</v>
      </c>
      <c r="D375" s="157">
        <v>45759</v>
      </c>
      <c r="E375" s="180" t="str">
        <f>TEXT(C375, "mmmm")</f>
        <v>September</v>
      </c>
      <c r="F375" s="90">
        <v>45626</v>
      </c>
      <c r="G375" s="32">
        <f>D375-C375+1</f>
        <v>221</v>
      </c>
      <c r="H375" s="32">
        <f>F375-C375+1</f>
        <v>88</v>
      </c>
      <c r="I375" s="32">
        <v>9</v>
      </c>
      <c r="J375" s="143" t="s">
        <v>6</v>
      </c>
      <c r="K375" s="119">
        <v>225417</v>
      </c>
      <c r="L375" s="13">
        <f>K375*5%</f>
        <v>11270.85</v>
      </c>
      <c r="M375" s="13">
        <v>10000</v>
      </c>
      <c r="N375" s="119">
        <f>K375+L375+M375</f>
        <v>246687.85</v>
      </c>
      <c r="O375" s="13"/>
      <c r="P375" s="13"/>
      <c r="Q375" s="13"/>
      <c r="R375" s="13"/>
      <c r="S375" s="13"/>
      <c r="T375" s="119">
        <v>0</v>
      </c>
      <c r="U375" s="13">
        <v>0</v>
      </c>
      <c r="V375" s="165" t="s">
        <v>232</v>
      </c>
      <c r="W375" s="119">
        <f>K375+L375+M375+T375+U375</f>
        <v>246687.85</v>
      </c>
      <c r="X375" s="119">
        <v>246687.85</v>
      </c>
      <c r="Y375" s="119">
        <f>W375-X375</f>
        <v>0</v>
      </c>
      <c r="Z375" s="119">
        <v>0</v>
      </c>
    </row>
    <row r="376" spans="1:28">
      <c r="A376" s="1" t="s">
        <v>147</v>
      </c>
      <c r="B376" s="1" t="s">
        <v>135</v>
      </c>
      <c r="C376" s="235">
        <v>45539</v>
      </c>
      <c r="D376" s="157">
        <v>45876</v>
      </c>
      <c r="E376" s="180" t="str">
        <f>TEXT(C376, "mmmm")</f>
        <v>September</v>
      </c>
      <c r="F376" s="90">
        <v>45626</v>
      </c>
      <c r="G376" s="32">
        <f>D376-C376+1</f>
        <v>338</v>
      </c>
      <c r="H376" s="32">
        <f>F376-C376+1</f>
        <v>88</v>
      </c>
      <c r="I376" s="32">
        <v>9</v>
      </c>
      <c r="J376" s="143" t="s">
        <v>138</v>
      </c>
      <c r="K376" s="119">
        <v>810684</v>
      </c>
      <c r="L376" s="13">
        <f>K376*5%</f>
        <v>40534.200000000004</v>
      </c>
      <c r="M376" s="13">
        <v>30000</v>
      </c>
      <c r="N376" s="119">
        <f>K376+L376+M376</f>
        <v>881218.2</v>
      </c>
      <c r="O376" s="13"/>
      <c r="P376" s="13"/>
      <c r="Q376" s="13"/>
      <c r="R376" s="13"/>
      <c r="S376" s="13"/>
      <c r="T376" s="119">
        <v>0</v>
      </c>
      <c r="U376" s="13">
        <v>0</v>
      </c>
      <c r="V376" s="165" t="s">
        <v>232</v>
      </c>
      <c r="W376" s="119">
        <f>K376+L376+M376+T376+U376</f>
        <v>881218.2</v>
      </c>
      <c r="X376" s="119">
        <v>881218.2</v>
      </c>
      <c r="Y376" s="119">
        <f>W376-X376</f>
        <v>0</v>
      </c>
      <c r="Z376" s="123">
        <v>0</v>
      </c>
    </row>
    <row r="377" spans="1:28">
      <c r="A377" s="1" t="s">
        <v>147</v>
      </c>
      <c r="B377" s="1" t="s">
        <v>135</v>
      </c>
      <c r="C377" s="235">
        <v>45539</v>
      </c>
      <c r="D377" s="157">
        <v>45876</v>
      </c>
      <c r="E377" s="180" t="str">
        <f>TEXT(C377, "mmmm")</f>
        <v>September</v>
      </c>
      <c r="F377" s="90">
        <v>45626</v>
      </c>
      <c r="G377" s="32">
        <f>D377-C377+1</f>
        <v>338</v>
      </c>
      <c r="H377" s="32">
        <f>F377-C377+1</f>
        <v>88</v>
      </c>
      <c r="I377" s="32">
        <v>9</v>
      </c>
      <c r="J377" s="143" t="s">
        <v>138</v>
      </c>
      <c r="K377" s="119">
        <v>810684</v>
      </c>
      <c r="L377" s="13">
        <f>K377*5%</f>
        <v>40534.200000000004</v>
      </c>
      <c r="M377" s="13">
        <v>70000</v>
      </c>
      <c r="N377" s="119">
        <f>K377+L377+M377</f>
        <v>921218.2</v>
      </c>
      <c r="O377" s="13"/>
      <c r="P377" s="13"/>
      <c r="Q377" s="13"/>
      <c r="R377" s="13"/>
      <c r="S377" s="13"/>
      <c r="T377" s="119">
        <v>0</v>
      </c>
      <c r="U377" s="13">
        <v>0</v>
      </c>
      <c r="V377" s="165" t="s">
        <v>232</v>
      </c>
      <c r="W377" s="119">
        <f>K377+L377+M377+T377+U377</f>
        <v>921218.2</v>
      </c>
      <c r="X377" s="119">
        <v>921218.2</v>
      </c>
      <c r="Y377" s="119">
        <f>W377-X377</f>
        <v>0</v>
      </c>
      <c r="Z377" s="123">
        <v>0</v>
      </c>
    </row>
    <row r="378" spans="1:28">
      <c r="A378" s="1" t="s">
        <v>147</v>
      </c>
      <c r="B378" s="1" t="s">
        <v>135</v>
      </c>
      <c r="C378" s="235">
        <v>45539</v>
      </c>
      <c r="D378" s="157">
        <v>45876</v>
      </c>
      <c r="E378" s="180" t="str">
        <f>TEXT(C378, "mmmm")</f>
        <v>September</v>
      </c>
      <c r="F378" s="90">
        <v>45626</v>
      </c>
      <c r="G378" s="32">
        <f>D378-C378+1</f>
        <v>338</v>
      </c>
      <c r="H378" s="32">
        <f>F378-C378+1</f>
        <v>88</v>
      </c>
      <c r="I378" s="32">
        <v>9</v>
      </c>
      <c r="J378" s="143" t="s">
        <v>138</v>
      </c>
      <c r="K378" s="119">
        <v>810684</v>
      </c>
      <c r="L378" s="13">
        <f>K378*5%</f>
        <v>40534.200000000004</v>
      </c>
      <c r="M378" s="13">
        <v>50000</v>
      </c>
      <c r="N378" s="119">
        <f>K378+L378+M378</f>
        <v>901218.2</v>
      </c>
      <c r="O378" s="13"/>
      <c r="P378" s="13"/>
      <c r="Q378" s="13"/>
      <c r="R378" s="13"/>
      <c r="S378" s="13"/>
      <c r="T378" s="119">
        <v>0</v>
      </c>
      <c r="U378" s="13">
        <v>0</v>
      </c>
      <c r="V378" s="165" t="s">
        <v>232</v>
      </c>
      <c r="W378" s="119">
        <f>K378+L378+M378+T378+U378</f>
        <v>901218.2</v>
      </c>
      <c r="X378" s="119">
        <v>901218.2</v>
      </c>
      <c r="Y378" s="119">
        <f>W378-X378</f>
        <v>0</v>
      </c>
      <c r="Z378" s="123">
        <v>0</v>
      </c>
    </row>
    <row r="379" spans="1:28">
      <c r="A379" s="1" t="s">
        <v>147</v>
      </c>
      <c r="B379" s="1" t="s">
        <v>134</v>
      </c>
      <c r="C379" s="235">
        <v>45539</v>
      </c>
      <c r="D379" s="157">
        <v>45808</v>
      </c>
      <c r="E379" s="180" t="str">
        <f>TEXT(C379, "mmmm")</f>
        <v>September</v>
      </c>
      <c r="F379" s="90">
        <v>45626</v>
      </c>
      <c r="G379" s="37">
        <f>D379-C379+1</f>
        <v>270</v>
      </c>
      <c r="H379" s="37">
        <f>F379-C379+1</f>
        <v>88</v>
      </c>
      <c r="I379" s="37">
        <v>10</v>
      </c>
      <c r="J379" s="152" t="s">
        <v>224</v>
      </c>
      <c r="K379" s="119">
        <v>903121.15068493155</v>
      </c>
      <c r="L379" s="13">
        <f>K379*5%</f>
        <v>45156.057534246582</v>
      </c>
      <c r="M379" s="13">
        <v>5000</v>
      </c>
      <c r="N379" s="119">
        <f>K379+L379+M379</f>
        <v>953277.20821917814</v>
      </c>
      <c r="O379" s="13"/>
      <c r="P379" s="13"/>
      <c r="Q379" s="13"/>
      <c r="R379" s="13"/>
      <c r="S379" s="13"/>
      <c r="T379" s="119">
        <v>0</v>
      </c>
      <c r="U379" s="13">
        <v>0</v>
      </c>
      <c r="V379" s="165" t="s">
        <v>232</v>
      </c>
      <c r="W379" s="119">
        <f>K379+L379+M379+T379+U379</f>
        <v>953277.20821917814</v>
      </c>
      <c r="X379" s="119">
        <f>W379</f>
        <v>953277.20821917814</v>
      </c>
      <c r="Y379" s="119">
        <f>W379-X379</f>
        <v>0</v>
      </c>
      <c r="Z379" s="123">
        <f>K379*10%</f>
        <v>90312.115068493164</v>
      </c>
    </row>
    <row r="380" spans="1:28">
      <c r="A380" s="1" t="s">
        <v>147</v>
      </c>
      <c r="B380" s="1" t="s">
        <v>135</v>
      </c>
      <c r="C380" s="235">
        <v>45544</v>
      </c>
      <c r="D380" s="157">
        <v>45701</v>
      </c>
      <c r="E380" s="180" t="str">
        <f>TEXT(C380, "mmmm")</f>
        <v>September</v>
      </c>
      <c r="F380" s="90">
        <v>45626</v>
      </c>
      <c r="G380" s="32">
        <f>D380-C380+1</f>
        <v>158</v>
      </c>
      <c r="H380" s="32">
        <f>F380-C380+1</f>
        <v>83</v>
      </c>
      <c r="I380" s="32">
        <v>9</v>
      </c>
      <c r="J380" s="143" t="s">
        <v>7</v>
      </c>
      <c r="K380" s="119">
        <v>208458</v>
      </c>
      <c r="L380" s="13">
        <f>K380*5%</f>
        <v>10422.900000000001</v>
      </c>
      <c r="M380" s="13">
        <v>5000</v>
      </c>
      <c r="N380" s="119">
        <f>K380+L380+M380</f>
        <v>223880.9</v>
      </c>
      <c r="O380" s="13"/>
      <c r="P380" s="13"/>
      <c r="Q380" s="13"/>
      <c r="R380" s="13"/>
      <c r="S380" s="13"/>
      <c r="T380" s="119">
        <v>0</v>
      </c>
      <c r="U380" s="13">
        <v>0</v>
      </c>
      <c r="V380" s="165" t="s">
        <v>232</v>
      </c>
      <c r="W380" s="119">
        <f>K380+L380+M380+T380+U380</f>
        <v>223880.9</v>
      </c>
      <c r="X380" s="119">
        <v>223880.9</v>
      </c>
      <c r="Y380" s="119">
        <f>W380-X380</f>
        <v>0</v>
      </c>
      <c r="Z380" s="119">
        <v>0</v>
      </c>
      <c r="AB380" s="73"/>
    </row>
    <row r="381" spans="1:28">
      <c r="A381" s="1" t="s">
        <v>147</v>
      </c>
      <c r="B381" s="1" t="s">
        <v>135</v>
      </c>
      <c r="C381" s="235">
        <v>45544</v>
      </c>
      <c r="D381" s="157">
        <v>45701</v>
      </c>
      <c r="E381" s="180" t="str">
        <f>TEXT(C381, "mmmm")</f>
        <v>September</v>
      </c>
      <c r="F381" s="90">
        <v>45626</v>
      </c>
      <c r="G381" s="32">
        <f>D381-C381+1</f>
        <v>158</v>
      </c>
      <c r="H381" s="32">
        <f>F381-C381+1</f>
        <v>83</v>
      </c>
      <c r="I381" s="32">
        <v>9</v>
      </c>
      <c r="J381" s="143" t="s">
        <v>7</v>
      </c>
      <c r="K381" s="119">
        <v>208458</v>
      </c>
      <c r="L381" s="13">
        <f>K381*5%</f>
        <v>10422.900000000001</v>
      </c>
      <c r="M381" s="13">
        <v>5000</v>
      </c>
      <c r="N381" s="119">
        <f>K381+L381+M381</f>
        <v>223880.9</v>
      </c>
      <c r="O381" s="13"/>
      <c r="P381" s="13"/>
      <c r="Q381" s="13"/>
      <c r="R381" s="13"/>
      <c r="S381" s="13"/>
      <c r="T381" s="119">
        <v>0</v>
      </c>
      <c r="U381" s="13">
        <v>0</v>
      </c>
      <c r="V381" s="165" t="s">
        <v>232</v>
      </c>
      <c r="W381" s="119">
        <f>K381+L381+M381+T381+U381</f>
        <v>223880.9</v>
      </c>
      <c r="X381" s="119">
        <v>223880.9</v>
      </c>
      <c r="Y381" s="119">
        <f>W381-X381</f>
        <v>0</v>
      </c>
      <c r="Z381" s="119">
        <v>0</v>
      </c>
    </row>
    <row r="382" spans="1:28">
      <c r="A382" s="1" t="s">
        <v>147</v>
      </c>
      <c r="B382" s="1" t="s">
        <v>135</v>
      </c>
      <c r="C382" s="235">
        <v>45544</v>
      </c>
      <c r="D382" s="157">
        <v>45701</v>
      </c>
      <c r="E382" s="180" t="str">
        <f>TEXT(C382, "mmmm")</f>
        <v>September</v>
      </c>
      <c r="F382" s="90">
        <v>45626</v>
      </c>
      <c r="G382" s="32">
        <f>D382-C382+1</f>
        <v>158</v>
      </c>
      <c r="H382" s="32">
        <f>F382-C382+1</f>
        <v>83</v>
      </c>
      <c r="I382" s="32">
        <v>9</v>
      </c>
      <c r="J382" s="143" t="s">
        <v>7</v>
      </c>
      <c r="K382" s="119">
        <v>208458</v>
      </c>
      <c r="L382" s="13">
        <f>K382*5%</f>
        <v>10422.900000000001</v>
      </c>
      <c r="M382" s="13">
        <v>5000</v>
      </c>
      <c r="N382" s="119">
        <f>K382+L382+M382</f>
        <v>223880.9</v>
      </c>
      <c r="O382" s="13"/>
      <c r="P382" s="13"/>
      <c r="Q382" s="13"/>
      <c r="R382" s="13"/>
      <c r="S382" s="13"/>
      <c r="T382" s="119">
        <v>0</v>
      </c>
      <c r="U382" s="13">
        <v>0</v>
      </c>
      <c r="V382" s="165" t="s">
        <v>232</v>
      </c>
      <c r="W382" s="119">
        <f>K382+L382+M382+T382+U382</f>
        <v>223880.9</v>
      </c>
      <c r="X382" s="119">
        <v>223880.9</v>
      </c>
      <c r="Y382" s="119">
        <f>W382-X382</f>
        <v>0</v>
      </c>
      <c r="Z382" s="119">
        <v>0</v>
      </c>
    </row>
    <row r="383" spans="1:28">
      <c r="A383" s="1" t="s">
        <v>147</v>
      </c>
      <c r="B383" s="1" t="s">
        <v>135</v>
      </c>
      <c r="C383" s="235">
        <v>45544</v>
      </c>
      <c r="D383" s="157">
        <v>45701</v>
      </c>
      <c r="E383" s="180" t="str">
        <f>TEXT(C383, "mmmm")</f>
        <v>September</v>
      </c>
      <c r="F383" s="90">
        <v>45626</v>
      </c>
      <c r="G383" s="32">
        <f>D383-C383+1</f>
        <v>158</v>
      </c>
      <c r="H383" s="32">
        <f>F383-C383+1</f>
        <v>83</v>
      </c>
      <c r="I383" s="32">
        <v>9</v>
      </c>
      <c r="J383" s="143" t="s">
        <v>7</v>
      </c>
      <c r="K383" s="119">
        <v>184293</v>
      </c>
      <c r="L383" s="13">
        <f>K383*5%</f>
        <v>9214.65</v>
      </c>
      <c r="M383" s="13">
        <v>5000</v>
      </c>
      <c r="N383" s="119">
        <f>K383+L383+M383</f>
        <v>198507.65</v>
      </c>
      <c r="O383" s="13"/>
      <c r="P383" s="13"/>
      <c r="Q383" s="13"/>
      <c r="R383" s="13"/>
      <c r="S383" s="13"/>
      <c r="T383" s="119">
        <v>0</v>
      </c>
      <c r="U383" s="13">
        <v>0</v>
      </c>
      <c r="V383" s="165" t="s">
        <v>232</v>
      </c>
      <c r="W383" s="119">
        <f>K383+L383+M383+T383+U383</f>
        <v>198507.65</v>
      </c>
      <c r="X383" s="119">
        <v>198507.65</v>
      </c>
      <c r="Y383" s="119">
        <f>W383-X383</f>
        <v>0</v>
      </c>
      <c r="Z383" s="119">
        <v>0</v>
      </c>
    </row>
    <row r="384" spans="1:28">
      <c r="A384" s="1" t="s">
        <v>146</v>
      </c>
      <c r="B384" s="1" t="s">
        <v>135</v>
      </c>
      <c r="C384" s="235">
        <v>45545</v>
      </c>
      <c r="D384" s="157">
        <v>45909</v>
      </c>
      <c r="E384" s="180" t="str">
        <f>TEXT(C384, "mmmm")</f>
        <v>September</v>
      </c>
      <c r="F384" s="90">
        <v>45626</v>
      </c>
      <c r="G384" s="32">
        <f>D384-C384+1</f>
        <v>365</v>
      </c>
      <c r="H384" s="32">
        <f>F384-C384+1</f>
        <v>82</v>
      </c>
      <c r="I384" s="32">
        <v>9</v>
      </c>
      <c r="J384" s="143" t="s">
        <v>179</v>
      </c>
      <c r="K384" s="119">
        <v>1698367</v>
      </c>
      <c r="L384" s="13">
        <f>K384*5%</f>
        <v>84918.35</v>
      </c>
      <c r="M384" s="13">
        <v>30000</v>
      </c>
      <c r="N384" s="119">
        <f>K384+L384+M384</f>
        <v>1813285.35</v>
      </c>
      <c r="O384" s="13"/>
      <c r="P384" s="13"/>
      <c r="Q384" s="13"/>
      <c r="R384" s="13"/>
      <c r="S384" s="13"/>
      <c r="T384" s="119">
        <v>0</v>
      </c>
      <c r="U384" s="13">
        <v>0</v>
      </c>
      <c r="V384" s="165" t="s">
        <v>232</v>
      </c>
      <c r="W384" s="119">
        <f>K384+L384+M384+T384+U384</f>
        <v>1813285.35</v>
      </c>
      <c r="X384" s="119">
        <v>1813285.35</v>
      </c>
      <c r="Y384" s="119">
        <f>W384-X384</f>
        <v>0</v>
      </c>
      <c r="Z384" s="123">
        <v>0</v>
      </c>
    </row>
    <row r="385" spans="1:26">
      <c r="A385" s="1" t="s">
        <v>146</v>
      </c>
      <c r="B385" s="1" t="s">
        <v>135</v>
      </c>
      <c r="C385" s="235">
        <v>45545</v>
      </c>
      <c r="D385" s="157">
        <v>45909</v>
      </c>
      <c r="E385" s="180" t="str">
        <f>TEXT(C385, "mmmm")</f>
        <v>September</v>
      </c>
      <c r="F385" s="90">
        <v>45626</v>
      </c>
      <c r="G385" s="37">
        <f>D385-C385+1</f>
        <v>365</v>
      </c>
      <c r="H385" s="32">
        <f>F385-C385+1</f>
        <v>82</v>
      </c>
      <c r="I385" s="32">
        <v>9</v>
      </c>
      <c r="J385" s="143" t="s">
        <v>180</v>
      </c>
      <c r="K385" s="119">
        <v>472283</v>
      </c>
      <c r="L385" s="13">
        <f>K385*5%</f>
        <v>23614.15</v>
      </c>
      <c r="M385" s="13">
        <v>10000</v>
      </c>
      <c r="N385" s="119">
        <f>K385+L385+M385</f>
        <v>505897.15</v>
      </c>
      <c r="O385" s="13"/>
      <c r="P385" s="13"/>
      <c r="Q385" s="13"/>
      <c r="R385" s="13"/>
      <c r="S385" s="13"/>
      <c r="T385" s="119">
        <v>0</v>
      </c>
      <c r="U385" s="13">
        <v>0</v>
      </c>
      <c r="V385" s="165" t="s">
        <v>232</v>
      </c>
      <c r="W385" s="119">
        <f>K385+L385+M385+T385+U385</f>
        <v>505897.15</v>
      </c>
      <c r="X385" s="119">
        <v>505897.15</v>
      </c>
      <c r="Y385" s="119">
        <v>0</v>
      </c>
      <c r="Z385" s="119">
        <v>0</v>
      </c>
    </row>
    <row r="386" spans="1:26">
      <c r="A386" s="1" t="s">
        <v>147</v>
      </c>
      <c r="B386" s="1" t="s">
        <v>134</v>
      </c>
      <c r="C386" s="235">
        <v>45546</v>
      </c>
      <c r="D386" s="157">
        <v>45874</v>
      </c>
      <c r="E386" s="180" t="str">
        <f>TEXT(C386, "mmmm")</f>
        <v>September</v>
      </c>
      <c r="F386" s="90">
        <v>45626</v>
      </c>
      <c r="G386" s="37">
        <f>D386-C386+1</f>
        <v>329</v>
      </c>
      <c r="H386" s="32">
        <f>F386-C386+1</f>
        <v>81</v>
      </c>
      <c r="I386" s="32">
        <v>9</v>
      </c>
      <c r="J386" s="143" t="s">
        <v>31</v>
      </c>
      <c r="K386" s="119">
        <v>174484</v>
      </c>
      <c r="L386" s="13">
        <f>K386*5%</f>
        <v>8724.2000000000007</v>
      </c>
      <c r="M386" s="13">
        <v>10000</v>
      </c>
      <c r="N386" s="119">
        <f>K386+L386+M386</f>
        <v>193208.2</v>
      </c>
      <c r="O386" s="13"/>
      <c r="P386" s="13"/>
      <c r="Q386" s="13"/>
      <c r="R386" s="13"/>
      <c r="S386" s="13"/>
      <c r="T386" s="119">
        <v>0</v>
      </c>
      <c r="U386" s="13">
        <v>0</v>
      </c>
      <c r="V386" s="165" t="s">
        <v>232</v>
      </c>
      <c r="W386" s="119">
        <f>K386+L386+M386+T386+U386</f>
        <v>193208.2</v>
      </c>
      <c r="X386" s="119">
        <v>193208.2</v>
      </c>
      <c r="Y386" s="119">
        <f>W386-X386</f>
        <v>0</v>
      </c>
      <c r="Z386" s="123">
        <f>K386*10%</f>
        <v>17448.400000000001</v>
      </c>
    </row>
    <row r="387" spans="1:26">
      <c r="A387" s="1" t="s">
        <v>147</v>
      </c>
      <c r="B387" s="1" t="s">
        <v>134</v>
      </c>
      <c r="C387" s="235">
        <v>45546</v>
      </c>
      <c r="D387" s="157">
        <v>45808</v>
      </c>
      <c r="E387" s="180" t="str">
        <f>TEXT(C387, "mmmm")</f>
        <v>September</v>
      </c>
      <c r="F387" s="90">
        <v>45626</v>
      </c>
      <c r="G387" s="37">
        <f>D387-C387+1</f>
        <v>263</v>
      </c>
      <c r="H387" s="37">
        <f>F387-C387+1</f>
        <v>81</v>
      </c>
      <c r="I387" s="37">
        <v>10</v>
      </c>
      <c r="J387" s="152" t="s">
        <v>224</v>
      </c>
      <c r="K387" s="119">
        <v>879706.89863013697</v>
      </c>
      <c r="L387" s="13">
        <f>K387*5%</f>
        <v>43985.34493150685</v>
      </c>
      <c r="M387" s="13">
        <v>3000</v>
      </c>
      <c r="N387" s="119">
        <f>K387+L387+M387</f>
        <v>926692.24356164387</v>
      </c>
      <c r="O387" s="13"/>
      <c r="P387" s="13"/>
      <c r="Q387" s="13"/>
      <c r="R387" s="13"/>
      <c r="S387" s="13"/>
      <c r="T387" s="119">
        <v>0</v>
      </c>
      <c r="U387" s="13">
        <v>0</v>
      </c>
      <c r="V387" s="165" t="s">
        <v>232</v>
      </c>
      <c r="W387" s="119">
        <f>K387+L387+M387+T387+U387</f>
        <v>926692.24356164387</v>
      </c>
      <c r="X387" s="119">
        <f>W387</f>
        <v>926692.24356164387</v>
      </c>
      <c r="Y387" s="119">
        <f>W387-X387</f>
        <v>0</v>
      </c>
      <c r="Z387" s="123">
        <f>K387*10%</f>
        <v>87970.6898630137</v>
      </c>
    </row>
    <row r="388" spans="1:26">
      <c r="A388" s="1" t="s">
        <v>147</v>
      </c>
      <c r="B388" s="1" t="s">
        <v>135</v>
      </c>
      <c r="C388" s="235">
        <v>45546</v>
      </c>
      <c r="D388" s="157">
        <v>45791</v>
      </c>
      <c r="E388" s="180" t="str">
        <f>TEXT(C388, "mmmm")</f>
        <v>September</v>
      </c>
      <c r="F388" s="90">
        <v>45626</v>
      </c>
      <c r="G388" s="37">
        <f>D388-C388+1</f>
        <v>246</v>
      </c>
      <c r="H388" s="32">
        <f>F388-C388+1</f>
        <v>81</v>
      </c>
      <c r="I388" s="32">
        <v>9</v>
      </c>
      <c r="J388" s="143" t="s">
        <v>99</v>
      </c>
      <c r="K388" s="119">
        <v>375225</v>
      </c>
      <c r="L388" s="13">
        <f>K388*5%</f>
        <v>18761.25</v>
      </c>
      <c r="M388" s="13">
        <v>10000</v>
      </c>
      <c r="N388" s="119">
        <f>K388+L388+M388</f>
        <v>403986.25</v>
      </c>
      <c r="O388" s="13"/>
      <c r="P388" s="13"/>
      <c r="Q388" s="13"/>
      <c r="R388" s="13"/>
      <c r="S388" s="13"/>
      <c r="T388" s="119">
        <v>0</v>
      </c>
      <c r="U388" s="13">
        <v>0</v>
      </c>
      <c r="V388" s="165" t="s">
        <v>232</v>
      </c>
      <c r="W388" s="119">
        <f>K388+L388+M388+T388+U388</f>
        <v>403986.25</v>
      </c>
      <c r="X388" s="119">
        <v>0</v>
      </c>
      <c r="Y388" s="119">
        <f>W388-X388</f>
        <v>403986.25</v>
      </c>
      <c r="Z388" s="119">
        <v>0</v>
      </c>
    </row>
    <row r="389" spans="1:26">
      <c r="A389" s="1" t="s">
        <v>147</v>
      </c>
      <c r="B389" s="1" t="s">
        <v>135</v>
      </c>
      <c r="C389" s="235">
        <v>45547</v>
      </c>
      <c r="D389" s="157">
        <v>45876</v>
      </c>
      <c r="E389" s="180" t="str">
        <f>TEXT(C389, "mmmm")</f>
        <v>September</v>
      </c>
      <c r="F389" s="90">
        <v>45626</v>
      </c>
      <c r="G389" s="37">
        <f>D389-C389+1</f>
        <v>330</v>
      </c>
      <c r="H389" s="37">
        <f>F389-C389+1</f>
        <v>80</v>
      </c>
      <c r="I389" s="37">
        <v>10</v>
      </c>
      <c r="J389" s="143" t="s">
        <v>138</v>
      </c>
      <c r="K389" s="119">
        <v>791496</v>
      </c>
      <c r="L389" s="13">
        <f>K389*5%</f>
        <v>39574.800000000003</v>
      </c>
      <c r="M389" s="13">
        <v>10000</v>
      </c>
      <c r="N389" s="119">
        <f>K389+L389+M389</f>
        <v>841070.8</v>
      </c>
      <c r="O389" s="13"/>
      <c r="P389" s="13"/>
      <c r="Q389" s="13"/>
      <c r="R389" s="13"/>
      <c r="S389" s="13"/>
      <c r="T389" s="119">
        <v>0</v>
      </c>
      <c r="U389" s="13">
        <v>0</v>
      </c>
      <c r="V389" s="165" t="s">
        <v>232</v>
      </c>
      <c r="W389" s="119">
        <f>K389+L389+M389+T389+U389</f>
        <v>841070.8</v>
      </c>
      <c r="X389" s="119">
        <f>W389</f>
        <v>841070.8</v>
      </c>
      <c r="Y389" s="119">
        <f>W389-X389</f>
        <v>0</v>
      </c>
      <c r="Z389" s="119">
        <v>0</v>
      </c>
    </row>
    <row r="390" spans="1:26">
      <c r="A390" s="1" t="s">
        <v>147</v>
      </c>
      <c r="B390" s="1" t="s">
        <v>135</v>
      </c>
      <c r="C390" s="235">
        <v>45547</v>
      </c>
      <c r="D390" s="157">
        <v>45876</v>
      </c>
      <c r="E390" s="180" t="str">
        <f>TEXT(C390, "mmmm")</f>
        <v>September</v>
      </c>
      <c r="F390" s="90">
        <v>45626</v>
      </c>
      <c r="G390" s="37">
        <f>D390-C390+1</f>
        <v>330</v>
      </c>
      <c r="H390" s="37">
        <f>F390-C390+1</f>
        <v>80</v>
      </c>
      <c r="I390" s="37">
        <v>10</v>
      </c>
      <c r="J390" s="143" t="s">
        <v>138</v>
      </c>
      <c r="K390" s="119">
        <v>714745</v>
      </c>
      <c r="L390" s="13">
        <f>K390*5%</f>
        <v>35737.25</v>
      </c>
      <c r="M390" s="13">
        <v>50000</v>
      </c>
      <c r="N390" s="119">
        <f>K390+L390+M390</f>
        <v>800482.25</v>
      </c>
      <c r="O390" s="13"/>
      <c r="P390" s="13"/>
      <c r="Q390" s="13"/>
      <c r="R390" s="13"/>
      <c r="S390" s="13"/>
      <c r="T390" s="119">
        <v>0</v>
      </c>
      <c r="U390" s="13">
        <v>0</v>
      </c>
      <c r="V390" s="165" t="s">
        <v>232</v>
      </c>
      <c r="W390" s="119">
        <f>K390+L390+M390+T390+U390</f>
        <v>800482.25</v>
      </c>
      <c r="X390" s="119">
        <f>W390</f>
        <v>800482.25</v>
      </c>
      <c r="Y390" s="119">
        <f>W390-X390</f>
        <v>0</v>
      </c>
      <c r="Z390" s="119">
        <v>0</v>
      </c>
    </row>
    <row r="391" spans="1:26">
      <c r="A391" s="1" t="s">
        <v>147</v>
      </c>
      <c r="B391" s="1" t="s">
        <v>134</v>
      </c>
      <c r="C391" s="235">
        <v>45552</v>
      </c>
      <c r="D391" s="157">
        <v>45901</v>
      </c>
      <c r="E391" s="180" t="str">
        <f>TEXT(C391, "mmmm")</f>
        <v>September</v>
      </c>
      <c r="F391" s="90">
        <v>45626</v>
      </c>
      <c r="G391" s="37">
        <f>D391-C391+1</f>
        <v>350</v>
      </c>
      <c r="H391" s="37">
        <f>F391-C391+1</f>
        <v>75</v>
      </c>
      <c r="I391" s="37">
        <v>10</v>
      </c>
      <c r="J391" s="143" t="s">
        <v>4</v>
      </c>
      <c r="K391" s="119">
        <v>488351</v>
      </c>
      <c r="L391" s="13">
        <f>K391*5%</f>
        <v>24417.550000000003</v>
      </c>
      <c r="M391" s="13">
        <v>40000</v>
      </c>
      <c r="N391" s="119">
        <f>K391+L391+M391</f>
        <v>552768.55000000005</v>
      </c>
      <c r="O391" s="13"/>
      <c r="P391" s="13"/>
      <c r="Q391" s="13"/>
      <c r="R391" s="13"/>
      <c r="S391" s="13"/>
      <c r="T391" s="119">
        <v>0</v>
      </c>
      <c r="U391" s="13">
        <v>0</v>
      </c>
      <c r="V391" s="165" t="s">
        <v>232</v>
      </c>
      <c r="W391" s="119">
        <f>K391+L391+M391+T391+U391</f>
        <v>552768.55000000005</v>
      </c>
      <c r="X391" s="119">
        <f>W391</f>
        <v>552768.55000000005</v>
      </c>
      <c r="Y391" s="119">
        <f>W391-X391</f>
        <v>0</v>
      </c>
      <c r="Z391" s="123">
        <f>K391*10%</f>
        <v>48835.100000000006</v>
      </c>
    </row>
    <row r="392" spans="1:26">
      <c r="A392" s="1" t="s">
        <v>147</v>
      </c>
      <c r="B392" s="1" t="s">
        <v>135</v>
      </c>
      <c r="C392" s="235">
        <v>45552</v>
      </c>
      <c r="D392" s="157">
        <v>45725</v>
      </c>
      <c r="E392" s="180" t="str">
        <f>TEXT(C392, "mmmm")</f>
        <v>September</v>
      </c>
      <c r="F392" s="90">
        <v>45626</v>
      </c>
      <c r="G392" s="37">
        <f>D392-C392+1</f>
        <v>174</v>
      </c>
      <c r="H392" s="37">
        <f>F392-C392+1</f>
        <v>75</v>
      </c>
      <c r="I392" s="37">
        <v>10</v>
      </c>
      <c r="J392" s="143" t="s">
        <v>95</v>
      </c>
      <c r="K392" s="119">
        <v>680809.5</v>
      </c>
      <c r="L392" s="13">
        <f>K392*5%</f>
        <v>34040.474999999999</v>
      </c>
      <c r="M392" s="13">
        <v>10000</v>
      </c>
      <c r="N392" s="119">
        <f>K392+L392+M392</f>
        <v>724849.97499999998</v>
      </c>
      <c r="O392" s="13"/>
      <c r="P392" s="13"/>
      <c r="Q392" s="13"/>
      <c r="R392" s="13"/>
      <c r="S392" s="13"/>
      <c r="T392" s="119">
        <v>0</v>
      </c>
      <c r="U392" s="13">
        <v>0</v>
      </c>
      <c r="V392" s="165" t="s">
        <v>232</v>
      </c>
      <c r="W392" s="119">
        <f>K392+L392+M392+T392+U392</f>
        <v>724849.97499999998</v>
      </c>
      <c r="X392" s="119">
        <f>W392</f>
        <v>724849.97499999998</v>
      </c>
      <c r="Y392" s="119">
        <f>W392-X392</f>
        <v>0</v>
      </c>
      <c r="Z392" s="119">
        <v>0</v>
      </c>
    </row>
    <row r="393" spans="1:26">
      <c r="A393" s="1" t="s">
        <v>147</v>
      </c>
      <c r="B393" s="1" t="s">
        <v>134</v>
      </c>
      <c r="C393" s="235">
        <v>45553</v>
      </c>
      <c r="D393" s="157">
        <v>45774</v>
      </c>
      <c r="E393" s="180" t="str">
        <f>TEXT(C393, "mmmm")</f>
        <v>September</v>
      </c>
      <c r="F393" s="90">
        <v>45626</v>
      </c>
      <c r="G393" s="32">
        <f>D393-C393+1</f>
        <v>222</v>
      </c>
      <c r="H393" s="32">
        <f>F393-C393+1</f>
        <v>74</v>
      </c>
      <c r="I393" s="32">
        <v>9</v>
      </c>
      <c r="J393" s="143" t="s">
        <v>17</v>
      </c>
      <c r="K393" s="119">
        <v>298246</v>
      </c>
      <c r="L393" s="13">
        <f>K393*5%</f>
        <v>14912.300000000001</v>
      </c>
      <c r="M393" s="13">
        <v>5000</v>
      </c>
      <c r="N393" s="119">
        <f>K393+L393+M393</f>
        <v>318158.3</v>
      </c>
      <c r="O393" s="13"/>
      <c r="P393" s="13"/>
      <c r="Q393" s="13"/>
      <c r="R393" s="13"/>
      <c r="S393" s="13"/>
      <c r="T393" s="119">
        <v>0</v>
      </c>
      <c r="U393" s="13">
        <v>0</v>
      </c>
      <c r="V393" s="165" t="s">
        <v>232</v>
      </c>
      <c r="W393" s="119">
        <f>K393+L393+M393+T393+U393</f>
        <v>318158.3</v>
      </c>
      <c r="X393" s="119">
        <v>318158.3</v>
      </c>
      <c r="Y393" s="119">
        <f>W393-X393</f>
        <v>0</v>
      </c>
      <c r="Z393" s="123">
        <f>K393*10%</f>
        <v>29824.600000000002</v>
      </c>
    </row>
    <row r="394" spans="1:26">
      <c r="A394" s="1" t="s">
        <v>147</v>
      </c>
      <c r="B394" s="1" t="s">
        <v>134</v>
      </c>
      <c r="C394" s="235">
        <v>45553</v>
      </c>
      <c r="D394" s="157">
        <v>45774</v>
      </c>
      <c r="E394" s="180" t="str">
        <f>TEXT(C394, "mmmm")</f>
        <v>September</v>
      </c>
      <c r="F394" s="90">
        <v>45626</v>
      </c>
      <c r="G394" s="32">
        <f>D394-C394+1</f>
        <v>222</v>
      </c>
      <c r="H394" s="32">
        <f>F394-C394+1</f>
        <v>74</v>
      </c>
      <c r="I394" s="32">
        <v>9</v>
      </c>
      <c r="J394" s="143" t="s">
        <v>17</v>
      </c>
      <c r="K394" s="119">
        <v>298246</v>
      </c>
      <c r="L394" s="13">
        <f>K394*5%</f>
        <v>14912.300000000001</v>
      </c>
      <c r="M394" s="13">
        <v>5000</v>
      </c>
      <c r="N394" s="119">
        <f>K394+L394+M394</f>
        <v>318158.3</v>
      </c>
      <c r="O394" s="13"/>
      <c r="P394" s="13"/>
      <c r="Q394" s="13"/>
      <c r="R394" s="13"/>
      <c r="S394" s="13"/>
      <c r="T394" s="119">
        <v>0</v>
      </c>
      <c r="U394" s="13">
        <v>0</v>
      </c>
      <c r="V394" s="165" t="s">
        <v>232</v>
      </c>
      <c r="W394" s="119">
        <f>K394+L394+M394+T394+U394</f>
        <v>318158.3</v>
      </c>
      <c r="X394" s="119">
        <v>318158.3</v>
      </c>
      <c r="Y394" s="119">
        <f>W394-X394</f>
        <v>0</v>
      </c>
      <c r="Z394" s="123">
        <f>K394*10%</f>
        <v>29824.600000000002</v>
      </c>
    </row>
    <row r="395" spans="1:26">
      <c r="A395" s="1" t="s">
        <v>147</v>
      </c>
      <c r="B395" s="1" t="s">
        <v>134</v>
      </c>
      <c r="C395" s="235">
        <v>45553</v>
      </c>
      <c r="D395" s="157">
        <v>45774</v>
      </c>
      <c r="E395" s="180" t="str">
        <f>TEXT(C395, "mmmm")</f>
        <v>September</v>
      </c>
      <c r="F395" s="90">
        <v>45626</v>
      </c>
      <c r="G395" s="32">
        <f>D395-C395+1</f>
        <v>222</v>
      </c>
      <c r="H395" s="32">
        <f>F395-C395+1</f>
        <v>74</v>
      </c>
      <c r="I395" s="32">
        <v>9</v>
      </c>
      <c r="J395" s="143" t="s">
        <v>17</v>
      </c>
      <c r="K395" s="119">
        <v>734133</v>
      </c>
      <c r="L395" s="13">
        <f>K395*5%</f>
        <v>36706.65</v>
      </c>
      <c r="M395" s="13">
        <v>20000</v>
      </c>
      <c r="N395" s="119">
        <f>K395+L395+M395</f>
        <v>790839.65</v>
      </c>
      <c r="O395" s="13"/>
      <c r="P395" s="13"/>
      <c r="Q395" s="13"/>
      <c r="R395" s="13"/>
      <c r="S395" s="13"/>
      <c r="T395" s="119">
        <v>0</v>
      </c>
      <c r="U395" s="13">
        <v>0</v>
      </c>
      <c r="V395" s="165" t="s">
        <v>232</v>
      </c>
      <c r="W395" s="119">
        <f>K395+L395+M395+T395+U395</f>
        <v>790839.65</v>
      </c>
      <c r="X395" s="119">
        <v>790839.65</v>
      </c>
      <c r="Y395" s="119">
        <f>W395-X395</f>
        <v>0</v>
      </c>
      <c r="Z395" s="123">
        <f>K395*10%</f>
        <v>73413.3</v>
      </c>
    </row>
    <row r="396" spans="1:26">
      <c r="A396" s="1" t="s">
        <v>147</v>
      </c>
      <c r="B396" s="1" t="s">
        <v>134</v>
      </c>
      <c r="C396" s="235">
        <v>45553</v>
      </c>
      <c r="D396" s="157">
        <v>45774</v>
      </c>
      <c r="E396" s="180" t="str">
        <f>TEXT(C396, "mmmm")</f>
        <v>September</v>
      </c>
      <c r="F396" s="90">
        <v>45626</v>
      </c>
      <c r="G396" s="32">
        <f>D396-C396+1</f>
        <v>222</v>
      </c>
      <c r="H396" s="32">
        <f>F396-C396+1</f>
        <v>74</v>
      </c>
      <c r="I396" s="32">
        <v>9</v>
      </c>
      <c r="J396" s="143" t="s">
        <v>17</v>
      </c>
      <c r="K396" s="119">
        <v>113314</v>
      </c>
      <c r="L396" s="13">
        <f>K396*5%</f>
        <v>5665.7000000000007</v>
      </c>
      <c r="M396" s="13">
        <v>5000</v>
      </c>
      <c r="N396" s="119">
        <f>K396+L396+M396</f>
        <v>123979.7</v>
      </c>
      <c r="O396" s="13"/>
      <c r="P396" s="13"/>
      <c r="Q396" s="13"/>
      <c r="R396" s="13"/>
      <c r="S396" s="13"/>
      <c r="T396" s="119">
        <v>0</v>
      </c>
      <c r="U396" s="13">
        <v>0</v>
      </c>
      <c r="V396" s="165" t="s">
        <v>232</v>
      </c>
      <c r="W396" s="119">
        <f>K396+L396+M396+T396+U396</f>
        <v>123979.7</v>
      </c>
      <c r="X396" s="119">
        <v>123979.7</v>
      </c>
      <c r="Y396" s="119">
        <f>W396-X396</f>
        <v>0</v>
      </c>
      <c r="Z396" s="123">
        <f>K396*10%</f>
        <v>11331.400000000001</v>
      </c>
    </row>
    <row r="397" spans="1:26">
      <c r="A397" s="1" t="s">
        <v>147</v>
      </c>
      <c r="B397" s="1" t="s">
        <v>134</v>
      </c>
      <c r="C397" s="235">
        <v>45553</v>
      </c>
      <c r="D397" s="157">
        <v>45808</v>
      </c>
      <c r="E397" s="180" t="str">
        <f>TEXT(C397, "mmmm")</f>
        <v>September</v>
      </c>
      <c r="F397" s="90">
        <v>45626</v>
      </c>
      <c r="G397" s="37">
        <f>D397-C397+1</f>
        <v>256</v>
      </c>
      <c r="H397" s="37">
        <f>F397-C397+1</f>
        <v>74</v>
      </c>
      <c r="I397" s="37">
        <v>10</v>
      </c>
      <c r="J397" s="152" t="s">
        <v>224</v>
      </c>
      <c r="K397" s="119">
        <v>856292.64657534251</v>
      </c>
      <c r="L397" s="13">
        <f>K397*5%</f>
        <v>42814.632328767126</v>
      </c>
      <c r="M397" s="13">
        <v>3000</v>
      </c>
      <c r="N397" s="119">
        <f>K397+L397+M397</f>
        <v>902107.27890410961</v>
      </c>
      <c r="O397" s="13"/>
      <c r="P397" s="13"/>
      <c r="Q397" s="13"/>
      <c r="R397" s="13"/>
      <c r="S397" s="13"/>
      <c r="T397" s="119">
        <v>0</v>
      </c>
      <c r="U397" s="13">
        <v>0</v>
      </c>
      <c r="V397" s="165" t="s">
        <v>232</v>
      </c>
      <c r="W397" s="119">
        <f>K397+L397+M397+T397+U397</f>
        <v>902107.27890410961</v>
      </c>
      <c r="X397" s="119">
        <f>W397</f>
        <v>902107.27890410961</v>
      </c>
      <c r="Y397" s="119">
        <f>W397-X397</f>
        <v>0</v>
      </c>
      <c r="Z397" s="123">
        <f>K397*10%</f>
        <v>85629.264657534251</v>
      </c>
    </row>
    <row r="398" spans="1:26">
      <c r="A398" s="1" t="s">
        <v>147</v>
      </c>
      <c r="B398" s="1" t="s">
        <v>135</v>
      </c>
      <c r="C398" s="235">
        <v>45553</v>
      </c>
      <c r="D398" s="157">
        <v>45570</v>
      </c>
      <c r="E398" s="180" t="str">
        <f>TEXT(C398, "mmmm")</f>
        <v>September</v>
      </c>
      <c r="F398" s="90">
        <v>45626</v>
      </c>
      <c r="G398" s="37">
        <f>D398-C398+1</f>
        <v>18</v>
      </c>
      <c r="H398" s="37">
        <f>F398-C398+1</f>
        <v>74</v>
      </c>
      <c r="I398" s="37">
        <v>11</v>
      </c>
      <c r="J398" s="152" t="s">
        <v>226</v>
      </c>
      <c r="K398" s="119">
        <v>0</v>
      </c>
      <c r="L398" s="13">
        <f>K398*5%</f>
        <v>0</v>
      </c>
      <c r="M398" s="13">
        <v>3000</v>
      </c>
      <c r="N398" s="119">
        <f>K398+L398+M398</f>
        <v>3000</v>
      </c>
      <c r="O398" s="13"/>
      <c r="P398" s="13"/>
      <c r="Q398" s="13"/>
      <c r="R398" s="13"/>
      <c r="S398" s="13"/>
      <c r="T398" s="119">
        <v>0</v>
      </c>
      <c r="U398" s="13">
        <v>0</v>
      </c>
      <c r="V398" s="165" t="s">
        <v>232</v>
      </c>
      <c r="W398" s="119">
        <f>K398+L398+M398+T398+U398</f>
        <v>3000</v>
      </c>
      <c r="X398" s="119">
        <f>W398</f>
        <v>3000</v>
      </c>
      <c r="Y398" s="119">
        <f>W398-X398</f>
        <v>0</v>
      </c>
      <c r="Z398" s="123">
        <v>0</v>
      </c>
    </row>
    <row r="399" spans="1:26">
      <c r="A399" s="1" t="s">
        <v>147</v>
      </c>
      <c r="B399" s="1" t="s">
        <v>135</v>
      </c>
      <c r="C399" s="235">
        <v>45553</v>
      </c>
      <c r="D399" s="157">
        <v>45570</v>
      </c>
      <c r="E399" s="180" t="str">
        <f>TEXT(C399, "mmmm")</f>
        <v>September</v>
      </c>
      <c r="F399" s="90">
        <v>45626</v>
      </c>
      <c r="G399" s="37">
        <f>D399-C399+1</f>
        <v>18</v>
      </c>
      <c r="H399" s="37">
        <f>F399-C399+1</f>
        <v>74</v>
      </c>
      <c r="I399" s="37">
        <v>11</v>
      </c>
      <c r="J399" s="152" t="s">
        <v>226</v>
      </c>
      <c r="K399" s="119">
        <v>0</v>
      </c>
      <c r="L399" s="13">
        <f>K399*5%</f>
        <v>0</v>
      </c>
      <c r="M399" s="13">
        <v>3000</v>
      </c>
      <c r="N399" s="119">
        <f>K399+L399+M399</f>
        <v>3000</v>
      </c>
      <c r="O399" s="13"/>
      <c r="P399" s="13"/>
      <c r="Q399" s="13"/>
      <c r="R399" s="13"/>
      <c r="S399" s="13"/>
      <c r="T399" s="119">
        <v>0</v>
      </c>
      <c r="U399" s="13">
        <v>0</v>
      </c>
      <c r="V399" s="165" t="s">
        <v>232</v>
      </c>
      <c r="W399" s="119">
        <f>K399+L399+M399+T399+U399</f>
        <v>3000</v>
      </c>
      <c r="X399" s="119">
        <f>W399</f>
        <v>3000</v>
      </c>
      <c r="Y399" s="119">
        <f>W399-X399</f>
        <v>0</v>
      </c>
      <c r="Z399" s="123">
        <v>0</v>
      </c>
    </row>
    <row r="400" spans="1:26">
      <c r="A400" s="1" t="s">
        <v>147</v>
      </c>
      <c r="B400" s="1" t="s">
        <v>135</v>
      </c>
      <c r="C400" s="235">
        <v>45553</v>
      </c>
      <c r="D400" s="157">
        <v>45570</v>
      </c>
      <c r="E400" s="180" t="str">
        <f>TEXT(C400, "mmmm")</f>
        <v>September</v>
      </c>
      <c r="F400" s="90">
        <v>45626</v>
      </c>
      <c r="G400" s="37">
        <f>D400-C400+1</f>
        <v>18</v>
      </c>
      <c r="H400" s="37">
        <f>F400-C400+1</f>
        <v>74</v>
      </c>
      <c r="I400" s="37">
        <v>11</v>
      </c>
      <c r="J400" s="152" t="s">
        <v>226</v>
      </c>
      <c r="K400" s="119">
        <v>0</v>
      </c>
      <c r="L400" s="13">
        <f>K400*5%</f>
        <v>0</v>
      </c>
      <c r="M400" s="13">
        <v>3000</v>
      </c>
      <c r="N400" s="119">
        <f>K400+L400+M400</f>
        <v>3000</v>
      </c>
      <c r="O400" s="13"/>
      <c r="P400" s="13"/>
      <c r="Q400" s="13"/>
      <c r="R400" s="13"/>
      <c r="S400" s="13"/>
      <c r="T400" s="119">
        <v>0</v>
      </c>
      <c r="U400" s="13">
        <v>0</v>
      </c>
      <c r="V400" s="165" t="s">
        <v>232</v>
      </c>
      <c r="W400" s="119">
        <f>K400+L400+M400+T400+U400</f>
        <v>3000</v>
      </c>
      <c r="X400" s="119">
        <f>W400</f>
        <v>3000</v>
      </c>
      <c r="Y400" s="119">
        <f>W400-X400</f>
        <v>0</v>
      </c>
      <c r="Z400" s="123">
        <v>0</v>
      </c>
    </row>
    <row r="401" spans="1:26">
      <c r="A401" s="1" t="s">
        <v>147</v>
      </c>
      <c r="B401" s="1" t="s">
        <v>135</v>
      </c>
      <c r="C401" s="235">
        <v>45553</v>
      </c>
      <c r="D401" s="157">
        <v>45570</v>
      </c>
      <c r="E401" s="180" t="str">
        <f>TEXT(C401, "mmmm")</f>
        <v>September</v>
      </c>
      <c r="F401" s="90">
        <v>45626</v>
      </c>
      <c r="G401" s="37">
        <f>D401-C401+1</f>
        <v>18</v>
      </c>
      <c r="H401" s="37">
        <f>F401-C401+1</f>
        <v>74</v>
      </c>
      <c r="I401" s="37">
        <v>11</v>
      </c>
      <c r="J401" s="152" t="s">
        <v>226</v>
      </c>
      <c r="K401" s="119">
        <v>0</v>
      </c>
      <c r="L401" s="13">
        <f>K401*5%</f>
        <v>0</v>
      </c>
      <c r="M401" s="13">
        <v>3000</v>
      </c>
      <c r="N401" s="119">
        <f>K401+L401+M401</f>
        <v>3000</v>
      </c>
      <c r="O401" s="13"/>
      <c r="P401" s="13"/>
      <c r="Q401" s="13"/>
      <c r="R401" s="13"/>
      <c r="S401" s="13"/>
      <c r="T401" s="119">
        <v>0</v>
      </c>
      <c r="U401" s="13">
        <v>0</v>
      </c>
      <c r="V401" s="165" t="s">
        <v>232</v>
      </c>
      <c r="W401" s="119">
        <f>K401+L401+M401+T401+U401</f>
        <v>3000</v>
      </c>
      <c r="X401" s="119">
        <f>W401</f>
        <v>3000</v>
      </c>
      <c r="Y401" s="119">
        <f>W401-X401</f>
        <v>0</v>
      </c>
      <c r="Z401" s="123">
        <v>0</v>
      </c>
    </row>
    <row r="402" spans="1:26">
      <c r="A402" s="1" t="s">
        <v>147</v>
      </c>
      <c r="B402" s="1" t="s">
        <v>135</v>
      </c>
      <c r="C402" s="235">
        <v>45553</v>
      </c>
      <c r="D402" s="157">
        <v>45570</v>
      </c>
      <c r="E402" s="180" t="str">
        <f>TEXT(C402, "mmmm")</f>
        <v>September</v>
      </c>
      <c r="F402" s="90">
        <v>45626</v>
      </c>
      <c r="G402" s="37">
        <f>D402-C402+1</f>
        <v>18</v>
      </c>
      <c r="H402" s="37">
        <f>F402-C402+1</f>
        <v>74</v>
      </c>
      <c r="I402" s="37">
        <v>11</v>
      </c>
      <c r="J402" s="152" t="s">
        <v>226</v>
      </c>
      <c r="K402" s="119">
        <v>0</v>
      </c>
      <c r="L402" s="13">
        <f>K402*5%</f>
        <v>0</v>
      </c>
      <c r="M402" s="13">
        <v>3000</v>
      </c>
      <c r="N402" s="119">
        <f>K402+L402+M402</f>
        <v>3000</v>
      </c>
      <c r="O402" s="13"/>
      <c r="P402" s="13"/>
      <c r="Q402" s="13"/>
      <c r="R402" s="13"/>
      <c r="S402" s="13"/>
      <c r="T402" s="119">
        <v>0</v>
      </c>
      <c r="U402" s="13">
        <v>0</v>
      </c>
      <c r="V402" s="165" t="s">
        <v>232</v>
      </c>
      <c r="W402" s="119">
        <f>K402+L402+M402+T402+U402</f>
        <v>3000</v>
      </c>
      <c r="X402" s="119">
        <f>W402</f>
        <v>3000</v>
      </c>
      <c r="Y402" s="119">
        <f>W402-X402</f>
        <v>0</v>
      </c>
      <c r="Z402" s="123">
        <v>0</v>
      </c>
    </row>
    <row r="403" spans="1:26">
      <c r="A403" s="1" t="s">
        <v>147</v>
      </c>
      <c r="B403" s="1" t="s">
        <v>135</v>
      </c>
      <c r="C403" s="235">
        <v>45553</v>
      </c>
      <c r="D403" s="157">
        <v>45570</v>
      </c>
      <c r="E403" s="180" t="str">
        <f>TEXT(C403, "mmmm")</f>
        <v>September</v>
      </c>
      <c r="F403" s="90">
        <v>45626</v>
      </c>
      <c r="G403" s="37">
        <f>D403-C403+1</f>
        <v>18</v>
      </c>
      <c r="H403" s="37">
        <f>F403-C403+1</f>
        <v>74</v>
      </c>
      <c r="I403" s="37">
        <v>11</v>
      </c>
      <c r="J403" s="152" t="s">
        <v>226</v>
      </c>
      <c r="K403" s="119">
        <v>0</v>
      </c>
      <c r="L403" s="13">
        <f>K403*5%</f>
        <v>0</v>
      </c>
      <c r="M403" s="13">
        <v>3000</v>
      </c>
      <c r="N403" s="119">
        <f>K403+L403+M403</f>
        <v>3000</v>
      </c>
      <c r="O403" s="13"/>
      <c r="P403" s="13"/>
      <c r="Q403" s="13"/>
      <c r="R403" s="13"/>
      <c r="S403" s="13"/>
      <c r="T403" s="119">
        <v>0</v>
      </c>
      <c r="U403" s="13">
        <v>0</v>
      </c>
      <c r="V403" s="165" t="s">
        <v>232</v>
      </c>
      <c r="W403" s="119">
        <f>K403+L403+M403+T403+U403</f>
        <v>3000</v>
      </c>
      <c r="X403" s="119">
        <f>W403</f>
        <v>3000</v>
      </c>
      <c r="Y403" s="119">
        <f>W403-X403</f>
        <v>0</v>
      </c>
      <c r="Z403" s="123">
        <v>0</v>
      </c>
    </row>
    <row r="404" spans="1:26">
      <c r="A404" s="1" t="s">
        <v>147</v>
      </c>
      <c r="B404" s="1" t="s">
        <v>135</v>
      </c>
      <c r="C404" s="235">
        <v>45553</v>
      </c>
      <c r="D404" s="157">
        <v>45570</v>
      </c>
      <c r="E404" s="180" t="str">
        <f>TEXT(C404, "mmmm")</f>
        <v>September</v>
      </c>
      <c r="F404" s="90">
        <v>45626</v>
      </c>
      <c r="G404" s="37">
        <f>D404-C404+1</f>
        <v>18</v>
      </c>
      <c r="H404" s="37">
        <f>F404-C404+1</f>
        <v>74</v>
      </c>
      <c r="I404" s="37">
        <v>11</v>
      </c>
      <c r="J404" s="152" t="s">
        <v>226</v>
      </c>
      <c r="K404" s="119">
        <v>0</v>
      </c>
      <c r="L404" s="13">
        <f>K404*5%</f>
        <v>0</v>
      </c>
      <c r="M404" s="13">
        <v>3000</v>
      </c>
      <c r="N404" s="119">
        <f>K404+L404+M404</f>
        <v>3000</v>
      </c>
      <c r="O404" s="13"/>
      <c r="P404" s="13"/>
      <c r="Q404" s="13"/>
      <c r="R404" s="13"/>
      <c r="S404" s="13"/>
      <c r="T404" s="119">
        <v>0</v>
      </c>
      <c r="U404" s="13">
        <v>0</v>
      </c>
      <c r="V404" s="165" t="s">
        <v>232</v>
      </c>
      <c r="W404" s="119">
        <f>K404+L404+M404+T404+U404</f>
        <v>3000</v>
      </c>
      <c r="X404" s="119">
        <f>W404</f>
        <v>3000</v>
      </c>
      <c r="Y404" s="119">
        <f>W404-X404</f>
        <v>0</v>
      </c>
      <c r="Z404" s="123">
        <v>0</v>
      </c>
    </row>
    <row r="405" spans="1:26">
      <c r="A405" s="1" t="s">
        <v>147</v>
      </c>
      <c r="B405" s="1" t="s">
        <v>135</v>
      </c>
      <c r="C405" s="235">
        <v>45553</v>
      </c>
      <c r="D405" s="157">
        <v>45570</v>
      </c>
      <c r="E405" s="180" t="str">
        <f>TEXT(C405, "mmmm")</f>
        <v>September</v>
      </c>
      <c r="F405" s="90">
        <v>45626</v>
      </c>
      <c r="G405" s="37">
        <f>D405-C405+1</f>
        <v>18</v>
      </c>
      <c r="H405" s="37">
        <f>F405-C405+1</f>
        <v>74</v>
      </c>
      <c r="I405" s="37">
        <v>11</v>
      </c>
      <c r="J405" s="152" t="s">
        <v>226</v>
      </c>
      <c r="K405" s="119">
        <v>0</v>
      </c>
      <c r="L405" s="13">
        <f>K405*5%</f>
        <v>0</v>
      </c>
      <c r="M405" s="13">
        <v>3000</v>
      </c>
      <c r="N405" s="119">
        <f>K405+L405+M405</f>
        <v>3000</v>
      </c>
      <c r="O405" s="13"/>
      <c r="P405" s="13"/>
      <c r="Q405" s="13"/>
      <c r="R405" s="13"/>
      <c r="S405" s="13"/>
      <c r="T405" s="119">
        <v>0</v>
      </c>
      <c r="U405" s="13">
        <v>0</v>
      </c>
      <c r="V405" s="165" t="s">
        <v>232</v>
      </c>
      <c r="W405" s="119">
        <f>K405+L405+M405+T405+U405</f>
        <v>3000</v>
      </c>
      <c r="X405" s="119">
        <f>W405</f>
        <v>3000</v>
      </c>
      <c r="Y405" s="119">
        <f>W405-X405</f>
        <v>0</v>
      </c>
      <c r="Z405" s="123">
        <v>0</v>
      </c>
    </row>
    <row r="406" spans="1:26">
      <c r="A406" s="1" t="s">
        <v>147</v>
      </c>
      <c r="B406" s="1" t="s">
        <v>135</v>
      </c>
      <c r="C406" s="235">
        <v>45558</v>
      </c>
      <c r="D406" s="157">
        <v>45588</v>
      </c>
      <c r="E406" s="180" t="str">
        <f>TEXT(C406, "mmmm")</f>
        <v>September</v>
      </c>
      <c r="F406" s="90">
        <v>45626</v>
      </c>
      <c r="G406" s="37">
        <f>D406-C406+1</f>
        <v>31</v>
      </c>
      <c r="H406" s="32">
        <f>F406-C406+1</f>
        <v>69</v>
      </c>
      <c r="I406" s="32">
        <v>9</v>
      </c>
      <c r="J406" s="143" t="s">
        <v>97</v>
      </c>
      <c r="K406" s="119">
        <v>35207</v>
      </c>
      <c r="L406" s="13">
        <f>K406*5%</f>
        <v>1760.3500000000001</v>
      </c>
      <c r="M406" s="13">
        <v>10000</v>
      </c>
      <c r="N406" s="119">
        <f>K406+L406+M406</f>
        <v>46967.35</v>
      </c>
      <c r="O406" s="13"/>
      <c r="P406" s="13"/>
      <c r="Q406" s="13"/>
      <c r="R406" s="13"/>
      <c r="S406" s="13"/>
      <c r="T406" s="119">
        <v>0</v>
      </c>
      <c r="U406" s="13">
        <v>0</v>
      </c>
      <c r="V406" s="165" t="s">
        <v>232</v>
      </c>
      <c r="W406" s="119">
        <f>K406+L406+M406+T406+U406</f>
        <v>46967.35</v>
      </c>
      <c r="X406" s="119">
        <v>46967.35</v>
      </c>
      <c r="Y406" s="119">
        <v>0</v>
      </c>
      <c r="Z406" s="119">
        <v>0</v>
      </c>
    </row>
    <row r="407" spans="1:26">
      <c r="A407" s="1" t="s">
        <v>147</v>
      </c>
      <c r="B407" s="1" t="s">
        <v>135</v>
      </c>
      <c r="C407" s="235">
        <v>45558</v>
      </c>
      <c r="D407" s="157">
        <v>45588</v>
      </c>
      <c r="E407" s="180" t="str">
        <f>TEXT(C407, "mmmm")</f>
        <v>September</v>
      </c>
      <c r="F407" s="90">
        <v>45626</v>
      </c>
      <c r="G407" s="37">
        <f>D407-C407+1</f>
        <v>31</v>
      </c>
      <c r="H407" s="32">
        <f>F407-C407+1</f>
        <v>69</v>
      </c>
      <c r="I407" s="32">
        <v>9</v>
      </c>
      <c r="J407" s="143" t="s">
        <v>97</v>
      </c>
      <c r="K407" s="119">
        <v>90019</v>
      </c>
      <c r="L407" s="13">
        <f>K407*5%</f>
        <v>4500.95</v>
      </c>
      <c r="M407" s="13">
        <v>30000</v>
      </c>
      <c r="N407" s="119">
        <f>K407+L407+M407</f>
        <v>124519.95</v>
      </c>
      <c r="O407" s="13"/>
      <c r="P407" s="13"/>
      <c r="Q407" s="13"/>
      <c r="R407" s="13"/>
      <c r="S407" s="13"/>
      <c r="T407" s="119">
        <v>0</v>
      </c>
      <c r="U407" s="13">
        <v>0</v>
      </c>
      <c r="V407" s="165" t="s">
        <v>232</v>
      </c>
      <c r="W407" s="119">
        <f>K407+L407+M407+T407+U407</f>
        <v>124519.95</v>
      </c>
      <c r="X407" s="119">
        <v>124519.95</v>
      </c>
      <c r="Y407" s="119">
        <v>0</v>
      </c>
      <c r="Z407" s="119">
        <v>0</v>
      </c>
    </row>
    <row r="408" spans="1:26">
      <c r="A408" s="1" t="s">
        <v>146</v>
      </c>
      <c r="B408" s="1" t="s">
        <v>135</v>
      </c>
      <c r="C408" s="235">
        <v>45558</v>
      </c>
      <c r="D408" s="157">
        <v>45922</v>
      </c>
      <c r="E408" s="180" t="str">
        <f>TEXT(C408, "mmmm")</f>
        <v>September</v>
      </c>
      <c r="F408" s="90">
        <v>45626</v>
      </c>
      <c r="G408" s="37">
        <f>D408-C408+1</f>
        <v>365</v>
      </c>
      <c r="H408" s="37">
        <f>F408-C408+1</f>
        <v>69</v>
      </c>
      <c r="I408" s="37">
        <v>10</v>
      </c>
      <c r="J408" s="143" t="s">
        <v>194</v>
      </c>
      <c r="K408" s="119">
        <v>472283</v>
      </c>
      <c r="L408" s="13">
        <f>K408*5%</f>
        <v>23614.15</v>
      </c>
      <c r="M408" s="13">
        <v>10000</v>
      </c>
      <c r="N408" s="119">
        <f>K408+L408+M408</f>
        <v>505897.15</v>
      </c>
      <c r="O408" s="13"/>
      <c r="P408" s="13"/>
      <c r="Q408" s="13"/>
      <c r="R408" s="13"/>
      <c r="S408" s="13"/>
      <c r="T408" s="119">
        <v>0</v>
      </c>
      <c r="U408" s="13">
        <v>0</v>
      </c>
      <c r="V408" s="165" t="s">
        <v>232</v>
      </c>
      <c r="W408" s="119">
        <f>K408+L408+M408+T408+U408</f>
        <v>505897.15</v>
      </c>
      <c r="X408" s="119">
        <f>W408</f>
        <v>505897.15</v>
      </c>
      <c r="Y408" s="119">
        <f>W408-X408</f>
        <v>0</v>
      </c>
      <c r="Z408" s="123">
        <v>0</v>
      </c>
    </row>
    <row r="409" spans="1:26">
      <c r="A409" s="1" t="s">
        <v>147</v>
      </c>
      <c r="B409" s="1" t="s">
        <v>134</v>
      </c>
      <c r="C409" s="235">
        <v>45558</v>
      </c>
      <c r="D409" s="157">
        <v>45848</v>
      </c>
      <c r="E409" s="180" t="str">
        <f>TEXT(C409, "mmmm")</f>
        <v>September</v>
      </c>
      <c r="F409" s="90">
        <v>45626</v>
      </c>
      <c r="G409" s="37">
        <f>D409-C409+1</f>
        <v>291</v>
      </c>
      <c r="H409" s="37">
        <f>F409-C409+1</f>
        <v>69</v>
      </c>
      <c r="I409" s="37">
        <v>10</v>
      </c>
      <c r="J409" s="143" t="s">
        <v>119</v>
      </c>
      <c r="K409" s="119">
        <v>143992</v>
      </c>
      <c r="L409" s="13">
        <f>K409*5%</f>
        <v>7199.6</v>
      </c>
      <c r="M409" s="13">
        <v>5000</v>
      </c>
      <c r="N409" s="119">
        <f>K409+L409+M409</f>
        <v>156191.6</v>
      </c>
      <c r="O409" s="13"/>
      <c r="P409" s="13"/>
      <c r="Q409" s="13"/>
      <c r="R409" s="13"/>
      <c r="S409" s="13"/>
      <c r="T409" s="119">
        <v>0</v>
      </c>
      <c r="U409" s="13">
        <v>0</v>
      </c>
      <c r="V409" s="165" t="s">
        <v>232</v>
      </c>
      <c r="W409" s="119">
        <f>K409+L409+M409+T409+U409</f>
        <v>156191.6</v>
      </c>
      <c r="X409" s="119">
        <f>W409</f>
        <v>156191.6</v>
      </c>
      <c r="Y409" s="119">
        <f>W409-X409</f>
        <v>0</v>
      </c>
      <c r="Z409" s="123">
        <f>K409*10%</f>
        <v>14399.2</v>
      </c>
    </row>
    <row r="410" spans="1:26">
      <c r="A410" s="1" t="s">
        <v>147</v>
      </c>
      <c r="B410" s="1" t="s">
        <v>135</v>
      </c>
      <c r="C410" s="235">
        <v>45559</v>
      </c>
      <c r="D410" s="157">
        <v>45652</v>
      </c>
      <c r="E410" s="180" t="str">
        <f>TEXT(C410, "mmmm")</f>
        <v>September</v>
      </c>
      <c r="F410" s="90">
        <v>45626</v>
      </c>
      <c r="G410" s="37">
        <f>D410-C410+1</f>
        <v>94</v>
      </c>
      <c r="H410" s="32">
        <f>F410-C410+1</f>
        <v>68</v>
      </c>
      <c r="I410" s="32">
        <v>9</v>
      </c>
      <c r="J410" s="17" t="s">
        <v>44</v>
      </c>
      <c r="K410" s="119">
        <v>367637.6</v>
      </c>
      <c r="L410" s="13">
        <f>K410*5%</f>
        <v>18381.88</v>
      </c>
      <c r="M410" s="13">
        <v>40000</v>
      </c>
      <c r="N410" s="119">
        <f>K410+L410+M410</f>
        <v>426019.48</v>
      </c>
      <c r="O410" s="13"/>
      <c r="P410" s="13"/>
      <c r="Q410" s="13"/>
      <c r="R410" s="13"/>
      <c r="S410" s="13"/>
      <c r="T410" s="119">
        <v>0</v>
      </c>
      <c r="U410" s="13">
        <v>0</v>
      </c>
      <c r="V410" s="165" t="s">
        <v>232</v>
      </c>
      <c r="W410" s="119">
        <f>K410+L410+M410+T410+U410</f>
        <v>426019.48</v>
      </c>
      <c r="X410" s="119">
        <v>0</v>
      </c>
      <c r="Y410" s="119">
        <f>W410-X410</f>
        <v>426019.48</v>
      </c>
      <c r="Z410" s="119">
        <v>0</v>
      </c>
    </row>
    <row r="411" spans="1:26">
      <c r="A411" s="1" t="s">
        <v>147</v>
      </c>
      <c r="B411" s="1" t="s">
        <v>135</v>
      </c>
      <c r="C411" s="235">
        <v>45559</v>
      </c>
      <c r="D411" s="157">
        <v>45652</v>
      </c>
      <c r="E411" s="180" t="str">
        <f>TEXT(C411, "mmmm")</f>
        <v>September</v>
      </c>
      <c r="F411" s="90">
        <v>45626</v>
      </c>
      <c r="G411" s="37">
        <f>D411-C411+1</f>
        <v>94</v>
      </c>
      <c r="H411" s="32">
        <f>F411-C411+1</f>
        <v>68</v>
      </c>
      <c r="I411" s="32">
        <v>9</v>
      </c>
      <c r="J411" s="17" t="s">
        <v>44</v>
      </c>
      <c r="K411" s="119">
        <v>367637.6</v>
      </c>
      <c r="L411" s="13">
        <f>K411*5%</f>
        <v>18381.88</v>
      </c>
      <c r="M411" s="13">
        <v>50000</v>
      </c>
      <c r="N411" s="119">
        <f>K411+L411+M411</f>
        <v>436019.48</v>
      </c>
      <c r="O411" s="13"/>
      <c r="P411" s="13"/>
      <c r="Q411" s="13"/>
      <c r="R411" s="13"/>
      <c r="S411" s="13"/>
      <c r="T411" s="119">
        <v>0</v>
      </c>
      <c r="U411" s="13">
        <v>0</v>
      </c>
      <c r="V411" s="165" t="s">
        <v>232</v>
      </c>
      <c r="W411" s="119">
        <f>K411+L411+M411+T411+U411</f>
        <v>436019.48</v>
      </c>
      <c r="X411" s="119">
        <v>0</v>
      </c>
      <c r="Y411" s="119">
        <f>W411-X411</f>
        <v>436019.48</v>
      </c>
      <c r="Z411" s="119">
        <v>0</v>
      </c>
    </row>
    <row r="412" spans="1:26">
      <c r="A412" s="1" t="s">
        <v>147</v>
      </c>
      <c r="B412" s="1" t="s">
        <v>135</v>
      </c>
      <c r="C412" s="235">
        <v>45559</v>
      </c>
      <c r="D412" s="157">
        <v>45652</v>
      </c>
      <c r="E412" s="180" t="str">
        <f>TEXT(C412, "mmmm")</f>
        <v>September</v>
      </c>
      <c r="F412" s="90">
        <v>45626</v>
      </c>
      <c r="G412" s="37">
        <f>D412-C412+1</f>
        <v>94</v>
      </c>
      <c r="H412" s="32">
        <f>F412-C412+1</f>
        <v>68</v>
      </c>
      <c r="I412" s="32">
        <v>9</v>
      </c>
      <c r="J412" s="17" t="s">
        <v>44</v>
      </c>
      <c r="K412" s="119">
        <v>367637.6</v>
      </c>
      <c r="L412" s="13">
        <f>K412*5%</f>
        <v>18381.88</v>
      </c>
      <c r="M412" s="13">
        <v>40000</v>
      </c>
      <c r="N412" s="119">
        <f>K412+L412+M412</f>
        <v>426019.48</v>
      </c>
      <c r="O412" s="13"/>
      <c r="P412" s="13"/>
      <c r="Q412" s="13"/>
      <c r="R412" s="13"/>
      <c r="S412" s="13"/>
      <c r="T412" s="119">
        <v>0</v>
      </c>
      <c r="U412" s="13">
        <v>0</v>
      </c>
      <c r="V412" s="165" t="s">
        <v>232</v>
      </c>
      <c r="W412" s="119">
        <f>K412+L412+M412+T412+U412</f>
        <v>426019.48</v>
      </c>
      <c r="X412" s="119">
        <v>0</v>
      </c>
      <c r="Y412" s="119">
        <f>W412-X412</f>
        <v>426019.48</v>
      </c>
      <c r="Z412" s="119">
        <v>0</v>
      </c>
    </row>
    <row r="413" spans="1:26">
      <c r="A413" s="1" t="s">
        <v>146</v>
      </c>
      <c r="B413" s="1" t="s">
        <v>134</v>
      </c>
      <c r="C413" s="235">
        <v>45559</v>
      </c>
      <c r="D413" s="157">
        <v>45923</v>
      </c>
      <c r="E413" s="180" t="str">
        <f>TEXT(C413, "mmmm")</f>
        <v>September</v>
      </c>
      <c r="F413" s="90">
        <v>45626</v>
      </c>
      <c r="G413" s="37">
        <f>D413-C413+1</f>
        <v>365</v>
      </c>
      <c r="H413" s="32">
        <f>F413-C413+1</f>
        <v>68</v>
      </c>
      <c r="I413" s="32">
        <v>9</v>
      </c>
      <c r="J413" s="143" t="s">
        <v>175</v>
      </c>
      <c r="K413" s="119">
        <v>58799868</v>
      </c>
      <c r="L413" s="13">
        <f>K413*5%</f>
        <v>2939993.4000000004</v>
      </c>
      <c r="M413" s="13">
        <v>1109305</v>
      </c>
      <c r="N413" s="119">
        <f>K413+L413+M413</f>
        <v>62849166.399999999</v>
      </c>
      <c r="O413" s="13"/>
      <c r="P413" s="13"/>
      <c r="Q413" s="13"/>
      <c r="R413" s="13"/>
      <c r="S413" s="13"/>
      <c r="T413" s="119">
        <v>0</v>
      </c>
      <c r="U413" s="13">
        <v>0</v>
      </c>
      <c r="V413" s="165" t="s">
        <v>232</v>
      </c>
      <c r="W413" s="119">
        <f>K413+L413+M413+T413+U413</f>
        <v>62849166.399999999</v>
      </c>
      <c r="X413" s="119">
        <v>62849166.399999999</v>
      </c>
      <c r="Y413" s="119">
        <v>0</v>
      </c>
      <c r="Z413" s="123">
        <f>K413*10%</f>
        <v>5879986.8000000007</v>
      </c>
    </row>
    <row r="414" spans="1:26">
      <c r="A414" s="1" t="s">
        <v>147</v>
      </c>
      <c r="B414" s="1" t="s">
        <v>134</v>
      </c>
      <c r="C414" s="235">
        <v>45560</v>
      </c>
      <c r="D414" s="157">
        <v>45901</v>
      </c>
      <c r="E414" s="180" t="str">
        <f>TEXT(C414, "mmmm")</f>
        <v>September</v>
      </c>
      <c r="F414" s="90">
        <v>45626</v>
      </c>
      <c r="G414" s="37">
        <f>D414-C414+1</f>
        <v>342</v>
      </c>
      <c r="H414" s="37">
        <f>F414-C414+1</f>
        <v>67</v>
      </c>
      <c r="I414" s="37">
        <v>10</v>
      </c>
      <c r="J414" s="143" t="s">
        <v>4</v>
      </c>
      <c r="K414" s="119">
        <v>115672</v>
      </c>
      <c r="L414" s="13">
        <f>K414*5%</f>
        <v>5783.6</v>
      </c>
      <c r="M414" s="13">
        <v>10000</v>
      </c>
      <c r="N414" s="119">
        <f>K414+L414+M414</f>
        <v>131455.6</v>
      </c>
      <c r="O414" s="13"/>
      <c r="P414" s="13"/>
      <c r="Q414" s="13"/>
      <c r="R414" s="13"/>
      <c r="S414" s="13"/>
      <c r="T414" s="119">
        <v>0</v>
      </c>
      <c r="U414" s="13">
        <v>0</v>
      </c>
      <c r="V414" s="165" t="s">
        <v>232</v>
      </c>
      <c r="W414" s="119">
        <f>K414+L414+M414+T414+U414</f>
        <v>131455.6</v>
      </c>
      <c r="X414" s="119">
        <f>W414</f>
        <v>131455.6</v>
      </c>
      <c r="Y414" s="119">
        <f>W414-X414</f>
        <v>0</v>
      </c>
      <c r="Z414" s="123">
        <f>K414*10%</f>
        <v>11567.2</v>
      </c>
    </row>
    <row r="415" spans="1:26">
      <c r="A415" s="1" t="s">
        <v>148</v>
      </c>
      <c r="B415" s="1" t="s">
        <v>135</v>
      </c>
      <c r="C415" s="235">
        <v>45560</v>
      </c>
      <c r="D415" s="157">
        <v>45924</v>
      </c>
      <c r="E415" s="180" t="str">
        <f>TEXT(C415, "mmmm")</f>
        <v>September</v>
      </c>
      <c r="F415" s="90">
        <v>45626</v>
      </c>
      <c r="G415" s="37">
        <f>D415-C415+1</f>
        <v>365</v>
      </c>
      <c r="H415" s="32">
        <f>F415-C415+1</f>
        <v>67</v>
      </c>
      <c r="I415" s="32">
        <v>9</v>
      </c>
      <c r="J415" s="141" t="s">
        <v>70</v>
      </c>
      <c r="K415" s="119">
        <v>2579577</v>
      </c>
      <c r="L415" s="13">
        <f>K415*5%</f>
        <v>128978.85</v>
      </c>
      <c r="M415" s="13">
        <v>180000</v>
      </c>
      <c r="N415" s="119">
        <f>K415+L415+M415</f>
        <v>2888555.85</v>
      </c>
      <c r="O415" s="13"/>
      <c r="P415" s="13"/>
      <c r="Q415" s="13"/>
      <c r="R415" s="13"/>
      <c r="S415" s="13"/>
      <c r="T415" s="119">
        <v>0</v>
      </c>
      <c r="U415" s="13">
        <v>0</v>
      </c>
      <c r="V415" s="165" t="s">
        <v>232</v>
      </c>
      <c r="W415" s="119">
        <f>K415+L415+M415+T415+U415</f>
        <v>2888555.85</v>
      </c>
      <c r="X415" s="119">
        <v>2888555.85</v>
      </c>
      <c r="Y415" s="119">
        <v>0</v>
      </c>
      <c r="Z415" s="119">
        <v>0</v>
      </c>
    </row>
    <row r="416" spans="1:26">
      <c r="A416" s="1" t="s">
        <v>147</v>
      </c>
      <c r="B416" s="1" t="s">
        <v>131</v>
      </c>
      <c r="C416" s="235">
        <v>45561</v>
      </c>
      <c r="D416" s="157">
        <v>45796</v>
      </c>
      <c r="E416" s="180" t="str">
        <f>TEXT(C416, "mmmm")</f>
        <v>September</v>
      </c>
      <c r="F416" s="90">
        <v>45626</v>
      </c>
      <c r="G416" s="37">
        <f>D416-C416+1</f>
        <v>236</v>
      </c>
      <c r="H416" s="32">
        <f>F416-C416+1</f>
        <v>66</v>
      </c>
      <c r="I416" s="32">
        <v>9</v>
      </c>
      <c r="J416" s="143" t="s">
        <v>100</v>
      </c>
      <c r="K416" s="119">
        <v>476021</v>
      </c>
      <c r="L416" s="13">
        <f>K416*5%</f>
        <v>23801.050000000003</v>
      </c>
      <c r="M416" s="13">
        <v>25000</v>
      </c>
      <c r="N416" s="119">
        <f>K416+L416+M416</f>
        <v>524822.05000000005</v>
      </c>
      <c r="O416" s="13"/>
      <c r="P416" s="13"/>
      <c r="Q416" s="13"/>
      <c r="R416" s="13"/>
      <c r="S416" s="13"/>
      <c r="T416" s="119">
        <v>0</v>
      </c>
      <c r="U416" s="13">
        <v>0</v>
      </c>
      <c r="V416" s="165" t="s">
        <v>232</v>
      </c>
      <c r="W416" s="119">
        <f>K416+L416+M416+T416+U416</f>
        <v>524822.05000000005</v>
      </c>
      <c r="X416" s="119">
        <v>524822.05000000005</v>
      </c>
      <c r="Y416" s="119">
        <v>0</v>
      </c>
      <c r="Z416" s="123">
        <f>K416*10%</f>
        <v>47602.100000000006</v>
      </c>
    </row>
    <row r="417" spans="1:26">
      <c r="A417" s="1" t="s">
        <v>146</v>
      </c>
      <c r="B417" s="1" t="s">
        <v>134</v>
      </c>
      <c r="C417" s="235">
        <v>45562</v>
      </c>
      <c r="D417" s="157">
        <v>45926</v>
      </c>
      <c r="E417" s="180" t="str">
        <f>TEXT(C417, "mmmm")</f>
        <v>September</v>
      </c>
      <c r="F417" s="90">
        <v>45626</v>
      </c>
      <c r="G417" s="37">
        <f>D417-C417+1</f>
        <v>365</v>
      </c>
      <c r="H417" s="32">
        <f>F417-C417+1</f>
        <v>65</v>
      </c>
      <c r="I417" s="32">
        <v>9</v>
      </c>
      <c r="J417" s="143" t="s">
        <v>181</v>
      </c>
      <c r="K417" s="119">
        <v>2661936</v>
      </c>
      <c r="L417" s="13">
        <f>K417*5%</f>
        <v>133096.80000000002</v>
      </c>
      <c r="M417" s="13">
        <v>60000</v>
      </c>
      <c r="N417" s="119">
        <f>K417+L417+M417</f>
        <v>2855032.8</v>
      </c>
      <c r="O417" s="13"/>
      <c r="P417" s="13"/>
      <c r="Q417" s="13"/>
      <c r="R417" s="13"/>
      <c r="S417" s="13"/>
      <c r="T417" s="119">
        <v>0</v>
      </c>
      <c r="U417" s="13">
        <v>0</v>
      </c>
      <c r="V417" s="165" t="s">
        <v>232</v>
      </c>
      <c r="W417" s="119">
        <f>K417+L417+M417+T417+U417</f>
        <v>2855032.8</v>
      </c>
      <c r="X417" s="119">
        <v>2855032.8</v>
      </c>
      <c r="Y417" s="119">
        <f>W417-X417</f>
        <v>0</v>
      </c>
      <c r="Z417" s="123">
        <f>K417*10%</f>
        <v>266193.60000000003</v>
      </c>
    </row>
    <row r="418" spans="1:26">
      <c r="A418" s="1" t="s">
        <v>146</v>
      </c>
      <c r="B418" s="1" t="s">
        <v>135</v>
      </c>
      <c r="C418" s="235">
        <v>45566</v>
      </c>
      <c r="D418" s="157">
        <v>45930</v>
      </c>
      <c r="E418" s="180" t="str">
        <f>TEXT(C418, "mmmm")</f>
        <v>October</v>
      </c>
      <c r="F418" s="90">
        <v>45626</v>
      </c>
      <c r="G418" s="37">
        <f>D418-C418+1</f>
        <v>365</v>
      </c>
      <c r="H418" s="37">
        <f>F418-C418+1</f>
        <v>61</v>
      </c>
      <c r="I418" s="37">
        <v>10</v>
      </c>
      <c r="J418" s="143" t="s">
        <v>186</v>
      </c>
      <c r="K418" s="119">
        <v>3218812</v>
      </c>
      <c r="L418" s="13">
        <f>K418*5%</f>
        <v>160940.6</v>
      </c>
      <c r="M418" s="13">
        <v>130000</v>
      </c>
      <c r="N418" s="119">
        <f>K418+L418+M418</f>
        <v>3509752.6</v>
      </c>
      <c r="O418" s="13"/>
      <c r="P418" s="13"/>
      <c r="Q418" s="13"/>
      <c r="R418" s="13"/>
      <c r="S418" s="13"/>
      <c r="T418" s="119">
        <v>0</v>
      </c>
      <c r="U418" s="13">
        <v>0</v>
      </c>
      <c r="V418" s="165" t="s">
        <v>232</v>
      </c>
      <c r="W418" s="119">
        <f>K418+L418+M418+T418+U418</f>
        <v>3509752.6</v>
      </c>
      <c r="X418" s="119">
        <v>0</v>
      </c>
      <c r="Y418" s="119">
        <f>W418-X418</f>
        <v>3509752.6</v>
      </c>
      <c r="Z418" s="119">
        <v>0</v>
      </c>
    </row>
    <row r="419" spans="1:26">
      <c r="A419" s="1" t="s">
        <v>146</v>
      </c>
      <c r="B419" s="1" t="s">
        <v>135</v>
      </c>
      <c r="C419" s="235">
        <v>45566</v>
      </c>
      <c r="D419" s="157">
        <v>45930</v>
      </c>
      <c r="E419" s="180" t="str">
        <f>TEXT(C419, "mmmm")</f>
        <v>October</v>
      </c>
      <c r="F419" s="90">
        <v>45626</v>
      </c>
      <c r="G419" s="37">
        <f>D419-C419+1</f>
        <v>365</v>
      </c>
      <c r="H419" s="37">
        <f>F419-C419+1</f>
        <v>61</v>
      </c>
      <c r="I419" s="37">
        <v>10</v>
      </c>
      <c r="J419" s="143" t="s">
        <v>185</v>
      </c>
      <c r="K419" s="119">
        <v>654024</v>
      </c>
      <c r="L419" s="13">
        <f>K419*5%</f>
        <v>32701.200000000001</v>
      </c>
      <c r="M419" s="13">
        <v>10000</v>
      </c>
      <c r="N419" s="119">
        <f>K419+L419+M419</f>
        <v>696725.2</v>
      </c>
      <c r="O419" s="13"/>
      <c r="P419" s="13"/>
      <c r="Q419" s="13"/>
      <c r="R419" s="13"/>
      <c r="S419" s="13"/>
      <c r="T419" s="119">
        <v>0</v>
      </c>
      <c r="U419" s="13">
        <v>0</v>
      </c>
      <c r="V419" s="165" t="s">
        <v>232</v>
      </c>
      <c r="W419" s="119">
        <f>K419+L419+M419+T419+U419</f>
        <v>696725.2</v>
      </c>
      <c r="X419" s="119">
        <f>W419</f>
        <v>696725.2</v>
      </c>
      <c r="Y419" s="119">
        <f>W419-X419</f>
        <v>0</v>
      </c>
      <c r="Z419" s="119">
        <v>0</v>
      </c>
    </row>
    <row r="420" spans="1:26">
      <c r="A420" s="1" t="s">
        <v>146</v>
      </c>
      <c r="B420" s="1" t="s">
        <v>134</v>
      </c>
      <c r="C420" s="235">
        <v>45566</v>
      </c>
      <c r="D420" s="157">
        <v>45930</v>
      </c>
      <c r="E420" s="180" t="str">
        <f>TEXT(C420, "mmmm")</f>
        <v>October</v>
      </c>
      <c r="F420" s="90">
        <v>45626</v>
      </c>
      <c r="G420" s="37">
        <f>D420-C420+1</f>
        <v>365</v>
      </c>
      <c r="H420" s="37">
        <f>F420-C420+1</f>
        <v>61</v>
      </c>
      <c r="I420" s="37">
        <v>10</v>
      </c>
      <c r="J420" s="152" t="s">
        <v>236</v>
      </c>
      <c r="K420" s="119">
        <v>5127624</v>
      </c>
      <c r="L420" s="13">
        <f>K420*5%</f>
        <v>256381.2</v>
      </c>
      <c r="M420" s="13">
        <v>30000</v>
      </c>
      <c r="N420" s="119">
        <f>K420+L420+M420</f>
        <v>5414005.2000000002</v>
      </c>
      <c r="O420" s="13"/>
      <c r="P420" s="13"/>
      <c r="Q420" s="13"/>
      <c r="R420" s="13"/>
      <c r="S420" s="13"/>
      <c r="T420" s="119">
        <v>0</v>
      </c>
      <c r="U420" s="13">
        <v>0</v>
      </c>
      <c r="V420" s="165" t="s">
        <v>232</v>
      </c>
      <c r="W420" s="119">
        <f>K420+L420+M420+T420+U420</f>
        <v>5414005.2000000002</v>
      </c>
      <c r="X420" s="119">
        <f>W420</f>
        <v>5414005.2000000002</v>
      </c>
      <c r="Y420" s="119">
        <f>W420-X420</f>
        <v>0</v>
      </c>
      <c r="Z420" s="119">
        <v>0</v>
      </c>
    </row>
    <row r="421" spans="1:26">
      <c r="A421" s="1" t="s">
        <v>146</v>
      </c>
      <c r="B421" s="1" t="s">
        <v>135</v>
      </c>
      <c r="C421" s="235">
        <v>45566</v>
      </c>
      <c r="D421" s="157">
        <v>45930</v>
      </c>
      <c r="E421" s="180" t="str">
        <f>TEXT(C421, "mmmm")</f>
        <v>October</v>
      </c>
      <c r="F421" s="90">
        <v>45626</v>
      </c>
      <c r="G421" s="37">
        <f>D421-C421+1</f>
        <v>365</v>
      </c>
      <c r="H421" s="37">
        <f>F421-C421+1</f>
        <v>61</v>
      </c>
      <c r="I421" s="37">
        <v>10</v>
      </c>
      <c r="J421" s="143" t="s">
        <v>184</v>
      </c>
      <c r="K421" s="119">
        <v>1038732</v>
      </c>
      <c r="L421" s="13">
        <f>K421*5%</f>
        <v>51936.600000000006</v>
      </c>
      <c r="M421" s="13">
        <v>20000</v>
      </c>
      <c r="N421" s="119">
        <f>K421+L421+M421</f>
        <v>1110668.6000000001</v>
      </c>
      <c r="O421" s="13"/>
      <c r="P421" s="13"/>
      <c r="Q421" s="13"/>
      <c r="R421" s="13"/>
      <c r="S421" s="13"/>
      <c r="T421" s="119">
        <v>0</v>
      </c>
      <c r="U421" s="13">
        <v>0</v>
      </c>
      <c r="V421" s="165" t="s">
        <v>232</v>
      </c>
      <c r="W421" s="119">
        <f>K421+L421+M421+T421+U421</f>
        <v>1110668.6000000001</v>
      </c>
      <c r="X421" s="119">
        <f>W421</f>
        <v>1110668.6000000001</v>
      </c>
      <c r="Y421" s="119">
        <f>W421-X421</f>
        <v>0</v>
      </c>
      <c r="Z421" s="119">
        <v>0</v>
      </c>
    </row>
    <row r="422" spans="1:26">
      <c r="A422" s="1" t="s">
        <v>147</v>
      </c>
      <c r="B422" s="1" t="s">
        <v>135</v>
      </c>
      <c r="C422" s="235">
        <v>45569</v>
      </c>
      <c r="D422" s="157">
        <v>45693</v>
      </c>
      <c r="E422" s="180" t="str">
        <f>TEXT(C422, "mmmm")</f>
        <v>October</v>
      </c>
      <c r="F422" s="90">
        <v>45626</v>
      </c>
      <c r="G422" s="37">
        <f>D422-C422+1</f>
        <v>125</v>
      </c>
      <c r="H422" s="37">
        <f>F422-C422+1</f>
        <v>58</v>
      </c>
      <c r="I422" s="37">
        <v>10</v>
      </c>
      <c r="J422" s="143" t="s">
        <v>216</v>
      </c>
      <c r="K422" s="119">
        <v>433339</v>
      </c>
      <c r="L422" s="13">
        <f>K422*5%</f>
        <v>21666.95</v>
      </c>
      <c r="M422" s="13">
        <v>10000</v>
      </c>
      <c r="N422" s="119">
        <f>K422+L422+M422</f>
        <v>465005.95</v>
      </c>
      <c r="O422" s="13"/>
      <c r="P422" s="13"/>
      <c r="Q422" s="13"/>
      <c r="R422" s="13"/>
      <c r="S422" s="13"/>
      <c r="T422" s="119">
        <v>0</v>
      </c>
      <c r="U422" s="13">
        <v>0</v>
      </c>
      <c r="V422" s="165" t="s">
        <v>232</v>
      </c>
      <c r="W422" s="119">
        <f>K422+L422+M422+T422+U422</f>
        <v>465005.95</v>
      </c>
      <c r="X422" s="119">
        <f>W422</f>
        <v>465005.95</v>
      </c>
      <c r="Y422" s="119">
        <f>W422-X422</f>
        <v>0</v>
      </c>
      <c r="Z422" s="119">
        <v>0</v>
      </c>
    </row>
    <row r="423" spans="1:26">
      <c r="A423" s="1" t="s">
        <v>148</v>
      </c>
      <c r="B423" s="1" t="s">
        <v>135</v>
      </c>
      <c r="C423" s="235">
        <v>45570</v>
      </c>
      <c r="D423" s="157">
        <v>45934</v>
      </c>
      <c r="E423" s="180" t="str">
        <f>TEXT(C423, "mmmm")</f>
        <v>October</v>
      </c>
      <c r="F423" s="90">
        <v>45626</v>
      </c>
      <c r="G423" s="37">
        <f>D423-C423+1</f>
        <v>365</v>
      </c>
      <c r="H423" s="37">
        <f>F423-C423+1</f>
        <v>57</v>
      </c>
      <c r="I423" s="37">
        <v>10</v>
      </c>
      <c r="J423" s="152" t="s">
        <v>226</v>
      </c>
      <c r="K423" s="119">
        <v>254947500</v>
      </c>
      <c r="L423" s="13">
        <f>K423*5%</f>
        <v>12747375</v>
      </c>
      <c r="M423" s="13">
        <v>2466000</v>
      </c>
      <c r="N423" s="119">
        <f>K423+L423+M423</f>
        <v>270160875</v>
      </c>
      <c r="O423" s="13"/>
      <c r="P423" s="13"/>
      <c r="Q423" s="13"/>
      <c r="R423" s="13"/>
      <c r="S423" s="13"/>
      <c r="T423" s="119">
        <v>0</v>
      </c>
      <c r="U423" s="13">
        <v>0</v>
      </c>
      <c r="V423" s="165" t="s">
        <v>232</v>
      </c>
      <c r="W423" s="119">
        <f>K423+L423+M423+T423+U423</f>
        <v>270160875</v>
      </c>
      <c r="X423" s="119">
        <f>W423</f>
        <v>270160875</v>
      </c>
      <c r="Y423" s="119">
        <f>W423-X423</f>
        <v>0</v>
      </c>
      <c r="Z423" s="119">
        <v>0</v>
      </c>
    </row>
    <row r="424" spans="1:26">
      <c r="A424" s="1" t="s">
        <v>148</v>
      </c>
      <c r="B424" s="1" t="s">
        <v>135</v>
      </c>
      <c r="C424" s="235">
        <v>45572</v>
      </c>
      <c r="D424" s="157">
        <v>45936</v>
      </c>
      <c r="E424" s="180" t="str">
        <f>TEXT(C424, "mmmm")</f>
        <v>October</v>
      </c>
      <c r="F424" s="90">
        <v>45626</v>
      </c>
      <c r="G424" s="37">
        <f>D424-C424+1</f>
        <v>365</v>
      </c>
      <c r="H424" s="37">
        <f>F424-C424+1</f>
        <v>55</v>
      </c>
      <c r="I424" s="37">
        <v>10</v>
      </c>
      <c r="J424" s="141" t="s">
        <v>58</v>
      </c>
      <c r="K424" s="119">
        <v>27101176</v>
      </c>
      <c r="L424" s="13">
        <f>K424*5%</f>
        <v>1355058.8</v>
      </c>
      <c r="M424" s="13">
        <v>0</v>
      </c>
      <c r="N424" s="119">
        <f>K424+L424+M424</f>
        <v>28456234.800000001</v>
      </c>
      <c r="O424" s="13"/>
      <c r="P424" s="13"/>
      <c r="Q424" s="13"/>
      <c r="R424" s="13"/>
      <c r="S424" s="13"/>
      <c r="T424" s="119">
        <v>0</v>
      </c>
      <c r="U424" s="13">
        <v>0</v>
      </c>
      <c r="V424" s="165" t="s">
        <v>232</v>
      </c>
      <c r="W424" s="119">
        <f>K424+L424+M424+T424+U424</f>
        <v>28456234.800000001</v>
      </c>
      <c r="X424" s="119">
        <f>9485412+9485412</f>
        <v>18970824</v>
      </c>
      <c r="Y424" s="119">
        <f>W424-X424</f>
        <v>9485410.8000000007</v>
      </c>
      <c r="Z424" s="119">
        <v>0</v>
      </c>
    </row>
    <row r="425" spans="1:26">
      <c r="A425" s="1" t="s">
        <v>147</v>
      </c>
      <c r="B425" s="1" t="s">
        <v>135</v>
      </c>
      <c r="C425" s="235">
        <v>45572</v>
      </c>
      <c r="D425" s="157">
        <v>45759</v>
      </c>
      <c r="E425" s="180" t="str">
        <f>TEXT(C425, "mmmm")</f>
        <v>October</v>
      </c>
      <c r="F425" s="90">
        <v>45626</v>
      </c>
      <c r="G425" s="37">
        <f>D425-C425+1</f>
        <v>188</v>
      </c>
      <c r="H425" s="37">
        <f>F425-C425+1</f>
        <v>55</v>
      </c>
      <c r="I425" s="37">
        <v>10</v>
      </c>
      <c r="J425" s="143" t="s">
        <v>6</v>
      </c>
      <c r="K425" s="119">
        <v>81072</v>
      </c>
      <c r="L425" s="13">
        <f>K425*5%</f>
        <v>4053.6000000000004</v>
      </c>
      <c r="M425" s="13">
        <v>10000</v>
      </c>
      <c r="N425" s="119">
        <f>K425+L425+M425</f>
        <v>95125.6</v>
      </c>
      <c r="O425" s="13"/>
      <c r="P425" s="13"/>
      <c r="Q425" s="13"/>
      <c r="R425" s="13"/>
      <c r="S425" s="13"/>
      <c r="T425" s="119">
        <v>0</v>
      </c>
      <c r="U425" s="13">
        <v>0</v>
      </c>
      <c r="V425" s="165" t="s">
        <v>232</v>
      </c>
      <c r="W425" s="119">
        <f>K425+L425+M425+T425+U425</f>
        <v>95125.6</v>
      </c>
      <c r="X425" s="119">
        <v>0</v>
      </c>
      <c r="Y425" s="119">
        <f>W425-X425</f>
        <v>95125.6</v>
      </c>
      <c r="Z425" s="119">
        <v>0</v>
      </c>
    </row>
    <row r="426" spans="1:26">
      <c r="A426" s="1" t="s">
        <v>147</v>
      </c>
      <c r="B426" s="1" t="s">
        <v>134</v>
      </c>
      <c r="C426" s="235">
        <v>45573</v>
      </c>
      <c r="D426" s="157">
        <v>45848</v>
      </c>
      <c r="E426" s="180" t="str">
        <f>TEXT(C426, "mmmm")</f>
        <v>October</v>
      </c>
      <c r="F426" s="90">
        <v>45626</v>
      </c>
      <c r="G426" s="37">
        <f>D426-C426+1</f>
        <v>276</v>
      </c>
      <c r="H426" s="37">
        <f>F426-C426+1</f>
        <v>54</v>
      </c>
      <c r="I426" s="37">
        <v>10</v>
      </c>
      <c r="J426" s="143" t="s">
        <v>119</v>
      </c>
      <c r="K426" s="119">
        <v>136570.20000000001</v>
      </c>
      <c r="L426" s="13">
        <f>K426*5%</f>
        <v>6828.5100000000011</v>
      </c>
      <c r="M426" s="13">
        <v>5000</v>
      </c>
      <c r="N426" s="119">
        <f>K426+L426+M426</f>
        <v>148398.71000000002</v>
      </c>
      <c r="O426" s="13"/>
      <c r="P426" s="13"/>
      <c r="Q426" s="13"/>
      <c r="R426" s="13"/>
      <c r="S426" s="13"/>
      <c r="T426" s="119">
        <v>0</v>
      </c>
      <c r="U426" s="13">
        <v>0</v>
      </c>
      <c r="V426" s="165" t="s">
        <v>232</v>
      </c>
      <c r="W426" s="119">
        <f>K426+L426+M426+T426+U426</f>
        <v>148398.71000000002</v>
      </c>
      <c r="X426" s="119">
        <f>W426</f>
        <v>148398.71000000002</v>
      </c>
      <c r="Y426" s="119">
        <f>W426-X426</f>
        <v>0</v>
      </c>
      <c r="Z426" s="123">
        <f>K426*10%</f>
        <v>13657.020000000002</v>
      </c>
    </row>
    <row r="427" spans="1:26">
      <c r="A427" s="1" t="s">
        <v>147</v>
      </c>
      <c r="B427" s="1" t="s">
        <v>134</v>
      </c>
      <c r="C427" s="235">
        <v>45573</v>
      </c>
      <c r="D427" s="157">
        <v>45848</v>
      </c>
      <c r="E427" s="180" t="str">
        <f>TEXT(C427, "mmmm")</f>
        <v>October</v>
      </c>
      <c r="F427" s="90">
        <v>45626</v>
      </c>
      <c r="G427" s="37">
        <f>D427-C427+1</f>
        <v>276</v>
      </c>
      <c r="H427" s="37">
        <f>F427-C427+1</f>
        <v>54</v>
      </c>
      <c r="I427" s="37">
        <v>10</v>
      </c>
      <c r="J427" s="143" t="s">
        <v>119</v>
      </c>
      <c r="K427" s="119">
        <v>311413.2</v>
      </c>
      <c r="L427" s="13">
        <f>K427*5%</f>
        <v>15570.660000000002</v>
      </c>
      <c r="M427" s="13">
        <v>5000</v>
      </c>
      <c r="N427" s="119">
        <f>K427+L427+M427</f>
        <v>331983.86</v>
      </c>
      <c r="O427" s="13"/>
      <c r="P427" s="13"/>
      <c r="Q427" s="13"/>
      <c r="R427" s="13"/>
      <c r="S427" s="13"/>
      <c r="T427" s="119">
        <v>0</v>
      </c>
      <c r="U427" s="13">
        <v>0</v>
      </c>
      <c r="V427" s="165" t="s">
        <v>232</v>
      </c>
      <c r="W427" s="119">
        <f>K427+L427+M427+T427+U427</f>
        <v>331983.86</v>
      </c>
      <c r="X427" s="119">
        <f>W427</f>
        <v>331983.86</v>
      </c>
      <c r="Y427" s="119">
        <f>W427-X427</f>
        <v>0</v>
      </c>
      <c r="Z427" s="123">
        <f>K427*10%</f>
        <v>31141.320000000003</v>
      </c>
    </row>
    <row r="428" spans="1:26">
      <c r="A428" s="1" t="s">
        <v>147</v>
      </c>
      <c r="B428" s="1" t="s">
        <v>134</v>
      </c>
      <c r="C428" s="235">
        <v>45573</v>
      </c>
      <c r="D428" s="157">
        <v>45848</v>
      </c>
      <c r="E428" s="180" t="str">
        <f>TEXT(C428, "mmmm")</f>
        <v>October</v>
      </c>
      <c r="F428" s="90">
        <v>45626</v>
      </c>
      <c r="G428" s="37">
        <f>D428-C428+1</f>
        <v>276</v>
      </c>
      <c r="H428" s="37">
        <f>F428-C428+1</f>
        <v>54</v>
      </c>
      <c r="I428" s="37">
        <v>10</v>
      </c>
      <c r="J428" s="143" t="s">
        <v>119</v>
      </c>
      <c r="K428" s="119">
        <v>311413.5</v>
      </c>
      <c r="L428" s="13">
        <f>K428*5%</f>
        <v>15570.675000000001</v>
      </c>
      <c r="M428" s="13">
        <v>5000</v>
      </c>
      <c r="N428" s="119">
        <f>K428+L428+M428</f>
        <v>331984.17499999999</v>
      </c>
      <c r="O428" s="13"/>
      <c r="P428" s="13"/>
      <c r="Q428" s="13"/>
      <c r="R428" s="13"/>
      <c r="S428" s="13"/>
      <c r="T428" s="119">
        <v>0</v>
      </c>
      <c r="U428" s="13">
        <v>0</v>
      </c>
      <c r="V428" s="165" t="s">
        <v>232</v>
      </c>
      <c r="W428" s="119">
        <f>K428+L428+M428+T428+U428</f>
        <v>331984.17499999999</v>
      </c>
      <c r="X428" s="119">
        <f>W428</f>
        <v>331984.17499999999</v>
      </c>
      <c r="Y428" s="119">
        <f>W428-X428</f>
        <v>0</v>
      </c>
      <c r="Z428" s="123">
        <f>K428*10%</f>
        <v>31141.350000000002</v>
      </c>
    </row>
    <row r="429" spans="1:26">
      <c r="A429" s="1" t="s">
        <v>146</v>
      </c>
      <c r="B429" s="1" t="s">
        <v>135</v>
      </c>
      <c r="C429" s="235">
        <v>45575</v>
      </c>
      <c r="D429" s="157">
        <v>45939</v>
      </c>
      <c r="E429" s="180" t="str">
        <f>TEXT(C429, "mmmm")</f>
        <v>October</v>
      </c>
      <c r="F429" s="90">
        <v>45626</v>
      </c>
      <c r="G429" s="37">
        <f>D429-C429+1</f>
        <v>365</v>
      </c>
      <c r="H429" s="37">
        <f>F429-C429+1</f>
        <v>52</v>
      </c>
      <c r="I429" s="37">
        <v>10</v>
      </c>
      <c r="J429" s="143" t="s">
        <v>187</v>
      </c>
      <c r="K429" s="119">
        <v>457803</v>
      </c>
      <c r="L429" s="13">
        <f>K429*5%</f>
        <v>22890.15</v>
      </c>
      <c r="M429" s="13">
        <v>10000</v>
      </c>
      <c r="N429" s="119">
        <f>K429+L429+M429</f>
        <v>490693.15</v>
      </c>
      <c r="O429" s="13"/>
      <c r="P429" s="13"/>
      <c r="Q429" s="13"/>
      <c r="R429" s="13"/>
      <c r="S429" s="13"/>
      <c r="T429" s="119">
        <v>0</v>
      </c>
      <c r="U429" s="13">
        <v>0</v>
      </c>
      <c r="V429" s="165" t="s">
        <v>232</v>
      </c>
      <c r="W429" s="119">
        <f>K429+L429+M429+T429+U429</f>
        <v>490693.15</v>
      </c>
      <c r="X429" s="119">
        <f>W429</f>
        <v>490693.15</v>
      </c>
      <c r="Y429" s="119">
        <f>W429-X429</f>
        <v>0</v>
      </c>
      <c r="Z429" s="119">
        <v>0</v>
      </c>
    </row>
    <row r="430" spans="1:26">
      <c r="A430" s="1" t="s">
        <v>147</v>
      </c>
      <c r="B430" s="1" t="s">
        <v>131</v>
      </c>
      <c r="C430" s="235">
        <v>45575</v>
      </c>
      <c r="D430" s="157">
        <v>45828</v>
      </c>
      <c r="E430" s="180" t="str">
        <f>TEXT(C430, "mmmm")</f>
        <v>October</v>
      </c>
      <c r="F430" s="90">
        <v>45626</v>
      </c>
      <c r="G430" s="37">
        <f>D430-C430+1</f>
        <v>254</v>
      </c>
      <c r="H430" s="37">
        <f>F430-C430+1</f>
        <v>52</v>
      </c>
      <c r="I430" s="37">
        <v>10</v>
      </c>
      <c r="J430" s="143" t="s">
        <v>16</v>
      </c>
      <c r="K430" s="119">
        <v>511824</v>
      </c>
      <c r="L430" s="13">
        <f>K430*5%</f>
        <v>25591.200000000001</v>
      </c>
      <c r="M430" s="13">
        <v>15000</v>
      </c>
      <c r="N430" s="119">
        <f>K430+L430+M430</f>
        <v>552415.19999999995</v>
      </c>
      <c r="O430" s="13"/>
      <c r="P430" s="13"/>
      <c r="Q430" s="13"/>
      <c r="R430" s="13"/>
      <c r="S430" s="13"/>
      <c r="T430" s="119">
        <v>0</v>
      </c>
      <c r="U430" s="13">
        <v>0</v>
      </c>
      <c r="V430" s="165" t="s">
        <v>232</v>
      </c>
      <c r="W430" s="119">
        <f>K430+L430+M430+T430+U430</f>
        <v>552415.19999999995</v>
      </c>
      <c r="X430" s="119">
        <f>W430</f>
        <v>552415.19999999995</v>
      </c>
      <c r="Y430" s="119">
        <f>W430-X430</f>
        <v>0</v>
      </c>
      <c r="Z430" s="123">
        <f>K430*10%</f>
        <v>51182.400000000001</v>
      </c>
    </row>
    <row r="431" spans="1:26">
      <c r="A431" s="1" t="s">
        <v>147</v>
      </c>
      <c r="B431" s="1" t="s">
        <v>131</v>
      </c>
      <c r="C431" s="235">
        <v>45575</v>
      </c>
      <c r="D431" s="157">
        <v>45828</v>
      </c>
      <c r="E431" s="180" t="str">
        <f>TEXT(C431, "mmmm")</f>
        <v>October</v>
      </c>
      <c r="F431" s="90">
        <v>45626</v>
      </c>
      <c r="G431" s="37">
        <f>D431-C431+1</f>
        <v>254</v>
      </c>
      <c r="H431" s="37">
        <f>F431-C431+1</f>
        <v>52</v>
      </c>
      <c r="I431" s="37">
        <v>10</v>
      </c>
      <c r="J431" s="143" t="s">
        <v>16</v>
      </c>
      <c r="K431" s="119">
        <v>511824</v>
      </c>
      <c r="L431" s="13">
        <f>K431*5%</f>
        <v>25591.200000000001</v>
      </c>
      <c r="M431" s="13">
        <v>15000</v>
      </c>
      <c r="N431" s="119">
        <f>K431+L431+M431</f>
        <v>552415.19999999995</v>
      </c>
      <c r="O431" s="13"/>
      <c r="P431" s="13"/>
      <c r="Q431" s="13"/>
      <c r="R431" s="13"/>
      <c r="S431" s="13"/>
      <c r="T431" s="119">
        <v>0</v>
      </c>
      <c r="U431" s="13">
        <v>0</v>
      </c>
      <c r="V431" s="165" t="s">
        <v>232</v>
      </c>
      <c r="W431" s="119">
        <f>K431+L431+M431+T431+U431</f>
        <v>552415.19999999995</v>
      </c>
      <c r="X431" s="119">
        <f>W431</f>
        <v>552415.19999999995</v>
      </c>
      <c r="Y431" s="119">
        <f>W431-X431</f>
        <v>0</v>
      </c>
      <c r="Z431" s="123">
        <f>K431*10%</f>
        <v>51182.400000000001</v>
      </c>
    </row>
    <row r="432" spans="1:26">
      <c r="A432" s="1" t="s">
        <v>146</v>
      </c>
      <c r="B432" s="1" t="s">
        <v>135</v>
      </c>
      <c r="C432" s="235">
        <v>45579</v>
      </c>
      <c r="D432" s="157">
        <v>45943</v>
      </c>
      <c r="E432" s="180" t="str">
        <f>TEXT(C432, "mmmm")</f>
        <v>October</v>
      </c>
      <c r="F432" s="90">
        <v>45626</v>
      </c>
      <c r="G432" s="37">
        <f>D432-C432+1</f>
        <v>365</v>
      </c>
      <c r="H432" s="37">
        <f>F432-C432+1</f>
        <v>48</v>
      </c>
      <c r="I432" s="37">
        <v>10</v>
      </c>
      <c r="J432" s="143" t="s">
        <v>188</v>
      </c>
      <c r="K432" s="119">
        <v>3002201</v>
      </c>
      <c r="L432" s="13">
        <f>K432*5%</f>
        <v>150110.05000000002</v>
      </c>
      <c r="M432" s="13">
        <v>40000</v>
      </c>
      <c r="N432" s="119">
        <f>K432+L432+M432</f>
        <v>3192311.05</v>
      </c>
      <c r="O432" s="13"/>
      <c r="P432" s="13"/>
      <c r="Q432" s="13"/>
      <c r="R432" s="13"/>
      <c r="S432" s="13"/>
      <c r="T432" s="119">
        <v>0</v>
      </c>
      <c r="U432" s="13">
        <v>0</v>
      </c>
      <c r="V432" s="165" t="s">
        <v>232</v>
      </c>
      <c r="W432" s="119">
        <f>K432+L432+M432+T432+U432</f>
        <v>3192311.05</v>
      </c>
      <c r="X432" s="119">
        <f>W432</f>
        <v>3192311.05</v>
      </c>
      <c r="Y432" s="119">
        <f>W432-X432</f>
        <v>0</v>
      </c>
      <c r="Z432" s="119">
        <v>0</v>
      </c>
    </row>
    <row r="433" spans="1:26">
      <c r="A433" s="1" t="s">
        <v>147</v>
      </c>
      <c r="B433" s="1" t="s">
        <v>135</v>
      </c>
      <c r="C433" s="235">
        <v>45579</v>
      </c>
      <c r="D433" s="157">
        <v>45701</v>
      </c>
      <c r="E433" s="180" t="str">
        <f>TEXT(C433, "mmmm")</f>
        <v>October</v>
      </c>
      <c r="F433" s="90">
        <v>45626</v>
      </c>
      <c r="G433" s="37">
        <f>D433-C433+1</f>
        <v>123</v>
      </c>
      <c r="H433" s="37">
        <f>F433-C433+1</f>
        <v>48</v>
      </c>
      <c r="I433" s="37">
        <v>10</v>
      </c>
      <c r="J433" s="143" t="s">
        <v>7</v>
      </c>
      <c r="K433" s="119">
        <v>170822</v>
      </c>
      <c r="L433" s="13">
        <f>K433*5%</f>
        <v>8541.1</v>
      </c>
      <c r="M433" s="13">
        <v>5000</v>
      </c>
      <c r="N433" s="119">
        <f>K433+L433+M433</f>
        <v>184363.1</v>
      </c>
      <c r="O433" s="13"/>
      <c r="P433" s="13"/>
      <c r="Q433" s="13"/>
      <c r="R433" s="13"/>
      <c r="S433" s="13"/>
      <c r="T433" s="119">
        <v>0</v>
      </c>
      <c r="U433" s="13">
        <v>0</v>
      </c>
      <c r="V433" s="165" t="s">
        <v>232</v>
      </c>
      <c r="W433" s="119">
        <f>K433+L433+M433+T433+U433</f>
        <v>184363.1</v>
      </c>
      <c r="X433" s="119">
        <f>W433</f>
        <v>184363.1</v>
      </c>
      <c r="Y433" s="119">
        <f>W433-X433</f>
        <v>0</v>
      </c>
      <c r="Z433" s="123">
        <v>0</v>
      </c>
    </row>
    <row r="434" spans="1:26">
      <c r="A434" s="1" t="s">
        <v>147</v>
      </c>
      <c r="B434" s="1" t="s">
        <v>134</v>
      </c>
      <c r="C434" s="235">
        <v>45579</v>
      </c>
      <c r="D434" s="157">
        <v>45774</v>
      </c>
      <c r="E434" s="180" t="str">
        <f>TEXT(C434, "mmmm")</f>
        <v>October</v>
      </c>
      <c r="F434" s="90">
        <v>45626</v>
      </c>
      <c r="G434" s="37">
        <f>D434-C434+1</f>
        <v>196</v>
      </c>
      <c r="H434" s="37">
        <f>F434-C434+1</f>
        <v>48</v>
      </c>
      <c r="I434" s="37">
        <v>10</v>
      </c>
      <c r="J434" s="143" t="s">
        <v>141</v>
      </c>
      <c r="K434" s="119">
        <v>283342</v>
      </c>
      <c r="L434" s="13">
        <f>K434*5%</f>
        <v>14167.1</v>
      </c>
      <c r="M434" s="13">
        <v>10000</v>
      </c>
      <c r="N434" s="119">
        <f>K434+L434+M434</f>
        <v>307509.09999999998</v>
      </c>
      <c r="O434" s="13"/>
      <c r="P434" s="13"/>
      <c r="Q434" s="13"/>
      <c r="R434" s="13"/>
      <c r="S434" s="13"/>
      <c r="T434" s="119">
        <v>0</v>
      </c>
      <c r="U434" s="13">
        <v>0</v>
      </c>
      <c r="V434" s="165" t="s">
        <v>232</v>
      </c>
      <c r="W434" s="119">
        <f>K434+L434+M434+T434+U434</f>
        <v>307509.09999999998</v>
      </c>
      <c r="X434" s="119">
        <f>W434</f>
        <v>307509.09999999998</v>
      </c>
      <c r="Y434" s="119">
        <f>W434-X434</f>
        <v>0</v>
      </c>
      <c r="Z434" s="123">
        <f>K434*10%</f>
        <v>28334.2</v>
      </c>
    </row>
    <row r="435" spans="1:26">
      <c r="A435" s="1" t="s">
        <v>147</v>
      </c>
      <c r="B435" s="1" t="s">
        <v>134</v>
      </c>
      <c r="C435" s="235">
        <v>45579</v>
      </c>
      <c r="D435" s="157">
        <v>45774</v>
      </c>
      <c r="E435" s="180" t="str">
        <f>TEXT(C435, "mmmm")</f>
        <v>October</v>
      </c>
      <c r="F435" s="90">
        <v>45626</v>
      </c>
      <c r="G435" s="37">
        <f>D435-C435+1</f>
        <v>196</v>
      </c>
      <c r="H435" s="37">
        <f>F435-C435+1</f>
        <v>48</v>
      </c>
      <c r="I435" s="37">
        <v>10</v>
      </c>
      <c r="J435" s="143" t="s">
        <v>141</v>
      </c>
      <c r="K435" s="119">
        <v>261973</v>
      </c>
      <c r="L435" s="13">
        <f>K435*5%</f>
        <v>13098.650000000001</v>
      </c>
      <c r="M435" s="13">
        <v>5000</v>
      </c>
      <c r="N435" s="119">
        <f>K435+L435+M435</f>
        <v>280071.65000000002</v>
      </c>
      <c r="O435" s="13"/>
      <c r="P435" s="13"/>
      <c r="Q435" s="13"/>
      <c r="R435" s="13"/>
      <c r="S435" s="13"/>
      <c r="T435" s="119">
        <v>0</v>
      </c>
      <c r="U435" s="13">
        <v>0</v>
      </c>
      <c r="V435" s="165" t="s">
        <v>232</v>
      </c>
      <c r="W435" s="119">
        <f>K435+L435+M435+T435+U435</f>
        <v>280071.65000000002</v>
      </c>
      <c r="X435" s="119">
        <f>W435</f>
        <v>280071.65000000002</v>
      </c>
      <c r="Y435" s="119">
        <f>W435-X435</f>
        <v>0</v>
      </c>
      <c r="Z435" s="123">
        <f>K435*10%</f>
        <v>26197.300000000003</v>
      </c>
    </row>
    <row r="436" spans="1:26">
      <c r="A436" s="1" t="s">
        <v>147</v>
      </c>
      <c r="B436" s="1" t="s">
        <v>134</v>
      </c>
      <c r="C436" s="235">
        <v>45579</v>
      </c>
      <c r="D436" s="157">
        <v>45774</v>
      </c>
      <c r="E436" s="180" t="str">
        <f>TEXT(C436, "mmmm")</f>
        <v>October</v>
      </c>
      <c r="F436" s="90">
        <v>45626</v>
      </c>
      <c r="G436" s="37">
        <f>D436-C436+1</f>
        <v>196</v>
      </c>
      <c r="H436" s="37">
        <f>F436-C436+1</f>
        <v>48</v>
      </c>
      <c r="I436" s="37">
        <v>10</v>
      </c>
      <c r="J436" s="143" t="s">
        <v>141</v>
      </c>
      <c r="K436" s="119">
        <v>261973</v>
      </c>
      <c r="L436" s="13">
        <f>K436*5%</f>
        <v>13098.650000000001</v>
      </c>
      <c r="M436" s="13">
        <v>5000</v>
      </c>
      <c r="N436" s="119">
        <f>K436+L436+M436</f>
        <v>280071.65000000002</v>
      </c>
      <c r="O436" s="13"/>
      <c r="P436" s="13"/>
      <c r="Q436" s="13"/>
      <c r="R436" s="13"/>
      <c r="S436" s="13"/>
      <c r="T436" s="119">
        <v>0</v>
      </c>
      <c r="U436" s="13">
        <v>0</v>
      </c>
      <c r="V436" s="165" t="s">
        <v>232</v>
      </c>
      <c r="W436" s="119">
        <f>K436+L436+M436+T436+U436</f>
        <v>280071.65000000002</v>
      </c>
      <c r="X436" s="119">
        <f>W436</f>
        <v>280071.65000000002</v>
      </c>
      <c r="Y436" s="119">
        <f>W436-X436</f>
        <v>0</v>
      </c>
      <c r="Z436" s="123">
        <f>K436*10%</f>
        <v>26197.300000000003</v>
      </c>
    </row>
    <row r="437" spans="1:26">
      <c r="A437" s="1" t="s">
        <v>147</v>
      </c>
      <c r="B437" s="1" t="s">
        <v>131</v>
      </c>
      <c r="C437" s="235">
        <v>45579</v>
      </c>
      <c r="D437" s="157">
        <v>45796</v>
      </c>
      <c r="E437" s="180" t="str">
        <f>TEXT(C437, "mmmm")</f>
        <v>October</v>
      </c>
      <c r="F437" s="90">
        <v>45626</v>
      </c>
      <c r="G437" s="37">
        <f>D437-C437+1</f>
        <v>218</v>
      </c>
      <c r="H437" s="37">
        <f>F437-C437+1</f>
        <v>48</v>
      </c>
      <c r="I437" s="37">
        <v>10</v>
      </c>
      <c r="J437" s="143" t="s">
        <v>111</v>
      </c>
      <c r="K437" s="119">
        <v>742763</v>
      </c>
      <c r="L437" s="13">
        <f>K437*5%</f>
        <v>37138.15</v>
      </c>
      <c r="M437" s="13">
        <v>30000</v>
      </c>
      <c r="N437" s="119">
        <f>K437+L437+M437</f>
        <v>809901.15</v>
      </c>
      <c r="O437" s="13"/>
      <c r="P437" s="13"/>
      <c r="Q437" s="13"/>
      <c r="R437" s="13"/>
      <c r="S437" s="13"/>
      <c r="T437" s="119">
        <v>0</v>
      </c>
      <c r="U437" s="13">
        <v>0</v>
      </c>
      <c r="V437" s="165" t="s">
        <v>232</v>
      </c>
      <c r="W437" s="119">
        <f>K437+L437+M437+T437+U437</f>
        <v>809901.15</v>
      </c>
      <c r="X437" s="119">
        <f>W437</f>
        <v>809901.15</v>
      </c>
      <c r="Y437" s="119">
        <f>W437-X437</f>
        <v>0</v>
      </c>
      <c r="Z437" s="123">
        <f>K437*10%</f>
        <v>74276.3</v>
      </c>
    </row>
    <row r="438" spans="1:26">
      <c r="A438" s="1" t="s">
        <v>147</v>
      </c>
      <c r="B438" s="1" t="s">
        <v>131</v>
      </c>
      <c r="C438" s="235">
        <v>45579</v>
      </c>
      <c r="D438" s="157">
        <v>45796</v>
      </c>
      <c r="E438" s="180" t="str">
        <f>TEXT(C438, "mmmm")</f>
        <v>October</v>
      </c>
      <c r="F438" s="90">
        <v>45626</v>
      </c>
      <c r="G438" s="37">
        <f>D438-C438+1</f>
        <v>218</v>
      </c>
      <c r="H438" s="37">
        <f>F438-C438+1</f>
        <v>48</v>
      </c>
      <c r="I438" s="37">
        <v>10</v>
      </c>
      <c r="J438" s="143" t="s">
        <v>111</v>
      </c>
      <c r="K438" s="119">
        <v>380003</v>
      </c>
      <c r="L438" s="13">
        <f>K438*5%</f>
        <v>19000.150000000001</v>
      </c>
      <c r="M438" s="13">
        <v>20000</v>
      </c>
      <c r="N438" s="119">
        <f>K438+L438+M438</f>
        <v>419003.15</v>
      </c>
      <c r="O438" s="13"/>
      <c r="P438" s="13"/>
      <c r="Q438" s="13"/>
      <c r="R438" s="13"/>
      <c r="S438" s="13"/>
      <c r="T438" s="119">
        <v>0</v>
      </c>
      <c r="U438" s="13">
        <v>0</v>
      </c>
      <c r="V438" s="165" t="s">
        <v>232</v>
      </c>
      <c r="W438" s="119">
        <f>K438+L438+M438+T438+U438</f>
        <v>419003.15</v>
      </c>
      <c r="X438" s="119">
        <f>W438</f>
        <v>419003.15</v>
      </c>
      <c r="Y438" s="119">
        <f>W438-X438</f>
        <v>0</v>
      </c>
      <c r="Z438" s="123">
        <f>K438*10%</f>
        <v>38000.300000000003</v>
      </c>
    </row>
    <row r="439" spans="1:26">
      <c r="A439" s="1" t="s">
        <v>147</v>
      </c>
      <c r="B439" s="1" t="s">
        <v>135</v>
      </c>
      <c r="C439" s="235">
        <v>45580</v>
      </c>
      <c r="D439" s="157">
        <v>45588</v>
      </c>
      <c r="E439" s="180" t="str">
        <f>TEXT(C439, "mmmm")</f>
        <v>October</v>
      </c>
      <c r="F439" s="90">
        <v>45626</v>
      </c>
      <c r="G439" s="37">
        <f>D439-C439+1</f>
        <v>9</v>
      </c>
      <c r="H439" s="37">
        <f>F439-C439+1</f>
        <v>47</v>
      </c>
      <c r="I439" s="37">
        <v>10</v>
      </c>
      <c r="J439" s="143" t="s">
        <v>97</v>
      </c>
      <c r="K439" s="119">
        <v>8998</v>
      </c>
      <c r="L439" s="13">
        <f>K439*5%</f>
        <v>449.90000000000003</v>
      </c>
      <c r="M439" s="13">
        <v>10000</v>
      </c>
      <c r="N439" s="119">
        <f>K439+L439+M439</f>
        <v>19447.900000000001</v>
      </c>
      <c r="O439" s="13"/>
      <c r="P439" s="13"/>
      <c r="Q439" s="13"/>
      <c r="R439" s="13"/>
      <c r="S439" s="13"/>
      <c r="T439" s="119">
        <v>0</v>
      </c>
      <c r="U439" s="13">
        <v>0</v>
      </c>
      <c r="V439" s="165" t="s">
        <v>232</v>
      </c>
      <c r="W439" s="119">
        <f>K439+L439+M439+T439+U439</f>
        <v>19447.900000000001</v>
      </c>
      <c r="X439" s="119">
        <f>W439</f>
        <v>19447.900000000001</v>
      </c>
      <c r="Y439" s="119">
        <f>W439-X439</f>
        <v>0</v>
      </c>
      <c r="Z439" s="119">
        <v>0</v>
      </c>
    </row>
    <row r="440" spans="1:26">
      <c r="A440" s="1" t="s">
        <v>147</v>
      </c>
      <c r="B440" s="1" t="s">
        <v>131</v>
      </c>
      <c r="C440" s="235">
        <v>45580</v>
      </c>
      <c r="D440" s="157">
        <v>45796</v>
      </c>
      <c r="E440" s="180" t="str">
        <f>TEXT(C440, "mmmm")</f>
        <v>October</v>
      </c>
      <c r="F440" s="90">
        <v>45626</v>
      </c>
      <c r="G440" s="37">
        <f>D440-C440+1</f>
        <v>217</v>
      </c>
      <c r="H440" s="37">
        <f>F440-C440+1</f>
        <v>47</v>
      </c>
      <c r="I440" s="37">
        <v>10</v>
      </c>
      <c r="J440" s="143" t="s">
        <v>111</v>
      </c>
      <c r="K440" s="119">
        <v>259386</v>
      </c>
      <c r="L440" s="13">
        <f>K440*5%</f>
        <v>12969.300000000001</v>
      </c>
      <c r="M440" s="13">
        <v>10000</v>
      </c>
      <c r="N440" s="119">
        <f>K440+L440+M440</f>
        <v>282355.3</v>
      </c>
      <c r="O440" s="13"/>
      <c r="P440" s="13"/>
      <c r="Q440" s="13"/>
      <c r="R440" s="13"/>
      <c r="S440" s="13"/>
      <c r="T440" s="119">
        <v>0</v>
      </c>
      <c r="U440" s="13">
        <v>0</v>
      </c>
      <c r="V440" s="165" t="s">
        <v>232</v>
      </c>
      <c r="W440" s="119">
        <f>K440+L440+M440+T440+U440</f>
        <v>282355.3</v>
      </c>
      <c r="X440" s="119">
        <f>W440</f>
        <v>282355.3</v>
      </c>
      <c r="Y440" s="119">
        <f>W440-X440</f>
        <v>0</v>
      </c>
      <c r="Z440" s="123">
        <f>K440*10%</f>
        <v>25938.600000000002</v>
      </c>
    </row>
    <row r="441" spans="1:26">
      <c r="A441" s="1" t="s">
        <v>147</v>
      </c>
      <c r="B441" s="1" t="s">
        <v>135</v>
      </c>
      <c r="C441" s="235">
        <v>45580</v>
      </c>
      <c r="D441" s="157">
        <v>45723</v>
      </c>
      <c r="E441" s="180" t="str">
        <f>TEXT(C441, "mmmm")</f>
        <v>October</v>
      </c>
      <c r="F441" s="90">
        <v>45626</v>
      </c>
      <c r="G441" s="37">
        <f>D441-C441+1</f>
        <v>144</v>
      </c>
      <c r="H441" s="37">
        <f>F441-C441+1</f>
        <v>47</v>
      </c>
      <c r="I441" s="37">
        <v>10</v>
      </c>
      <c r="J441" s="143" t="s">
        <v>71</v>
      </c>
      <c r="K441" s="119">
        <v>160117</v>
      </c>
      <c r="L441" s="13">
        <f>K441*5%</f>
        <v>8005.85</v>
      </c>
      <c r="M441" s="13">
        <v>0</v>
      </c>
      <c r="N441" s="119">
        <f>K441+L441+M441</f>
        <v>168122.85</v>
      </c>
      <c r="O441" s="13"/>
      <c r="P441" s="13"/>
      <c r="Q441" s="13"/>
      <c r="R441" s="13"/>
      <c r="S441" s="13"/>
      <c r="T441" s="119">
        <v>0</v>
      </c>
      <c r="U441" s="13">
        <v>0</v>
      </c>
      <c r="V441" s="165" t="s">
        <v>232</v>
      </c>
      <c r="W441" s="119">
        <f>K441+L441+M441+T441+U441</f>
        <v>168122.85</v>
      </c>
      <c r="X441" s="119">
        <f>W441</f>
        <v>168122.85</v>
      </c>
      <c r="Y441" s="119">
        <f>W441-X441</f>
        <v>0</v>
      </c>
      <c r="Z441" s="119">
        <v>0</v>
      </c>
    </row>
    <row r="442" spans="1:26">
      <c r="A442" s="1" t="s">
        <v>146</v>
      </c>
      <c r="B442" s="1" t="s">
        <v>134</v>
      </c>
      <c r="C442" s="235">
        <v>45585</v>
      </c>
      <c r="D442" s="157">
        <v>45949</v>
      </c>
      <c r="E442" s="180" t="str">
        <f>TEXT(C442, "mmmm")</f>
        <v>October</v>
      </c>
      <c r="F442" s="90">
        <v>45626</v>
      </c>
      <c r="G442" s="37">
        <f>D442-C442+1</f>
        <v>365</v>
      </c>
      <c r="H442" s="37">
        <f>F442-C442+1</f>
        <v>42</v>
      </c>
      <c r="I442" s="37">
        <v>10</v>
      </c>
      <c r="J442" s="143" t="s">
        <v>193</v>
      </c>
      <c r="K442" s="119">
        <v>43279600</v>
      </c>
      <c r="L442" s="13">
        <f>K442*5%</f>
        <v>2163980</v>
      </c>
      <c r="M442" s="13">
        <v>735000</v>
      </c>
      <c r="N442" s="119">
        <f>K442+L442+M442</f>
        <v>46178580</v>
      </c>
      <c r="O442" s="13"/>
      <c r="P442" s="13"/>
      <c r="Q442" s="13"/>
      <c r="R442" s="13"/>
      <c r="S442" s="13"/>
      <c r="T442" s="119">
        <v>0</v>
      </c>
      <c r="U442" s="13">
        <v>0</v>
      </c>
      <c r="V442" s="165" t="s">
        <v>232</v>
      </c>
      <c r="W442" s="119">
        <f>K442+L442+M442+T442+U442</f>
        <v>46178580</v>
      </c>
      <c r="X442" s="119">
        <v>45324845</v>
      </c>
      <c r="Y442" s="119">
        <f>W442-X442</f>
        <v>853735</v>
      </c>
      <c r="Z442" s="123">
        <f>K442*10%</f>
        <v>4327960</v>
      </c>
    </row>
    <row r="443" spans="1:26">
      <c r="A443" s="1" t="s">
        <v>146</v>
      </c>
      <c r="B443" s="1" t="s">
        <v>135</v>
      </c>
      <c r="C443" s="235">
        <v>45585</v>
      </c>
      <c r="D443" s="157">
        <v>45949</v>
      </c>
      <c r="E443" s="180" t="str">
        <f>TEXT(C443, "mmmm")</f>
        <v>October</v>
      </c>
      <c r="F443" s="90">
        <v>45626</v>
      </c>
      <c r="G443" s="37">
        <f>D443-C443+1</f>
        <v>365</v>
      </c>
      <c r="H443" s="37">
        <f>F443-C443+1</f>
        <v>42</v>
      </c>
      <c r="I443" s="37">
        <v>10</v>
      </c>
      <c r="J443" s="143" t="s">
        <v>189</v>
      </c>
      <c r="K443" s="119">
        <v>4471553</v>
      </c>
      <c r="L443" s="13">
        <f>K443*5%</f>
        <v>223577.65000000002</v>
      </c>
      <c r="M443" s="13">
        <v>40000</v>
      </c>
      <c r="N443" s="119">
        <f>K443+L443+M443</f>
        <v>4735130.6500000004</v>
      </c>
      <c r="O443" s="13"/>
      <c r="P443" s="13"/>
      <c r="Q443" s="13"/>
      <c r="R443" s="13"/>
      <c r="S443" s="13"/>
      <c r="T443" s="119">
        <v>0</v>
      </c>
      <c r="U443" s="13">
        <v>0</v>
      </c>
      <c r="V443" s="165" t="s">
        <v>232</v>
      </c>
      <c r="W443" s="119">
        <f>K443+L443+M443+T443+U443</f>
        <v>4735130.6500000004</v>
      </c>
      <c r="X443" s="119">
        <f>W443</f>
        <v>4735130.6500000004</v>
      </c>
      <c r="Y443" s="119">
        <f>W443-X443</f>
        <v>0</v>
      </c>
      <c r="Z443" s="119">
        <v>0</v>
      </c>
    </row>
    <row r="444" spans="1:26">
      <c r="A444" s="1" t="s">
        <v>147</v>
      </c>
      <c r="B444" s="1" t="s">
        <v>135</v>
      </c>
      <c r="C444" s="235">
        <v>45587</v>
      </c>
      <c r="D444" s="157">
        <v>45723</v>
      </c>
      <c r="E444" s="180" t="str">
        <f>TEXT(C444, "mmmm")</f>
        <v>October</v>
      </c>
      <c r="F444" s="90">
        <v>45626</v>
      </c>
      <c r="G444" s="37">
        <f>D444-C444+1</f>
        <v>137</v>
      </c>
      <c r="H444" s="37">
        <f>F444-C444+1</f>
        <v>40</v>
      </c>
      <c r="I444" s="37">
        <v>10</v>
      </c>
      <c r="J444" s="143" t="s">
        <v>71</v>
      </c>
      <c r="K444" s="119">
        <v>152333</v>
      </c>
      <c r="L444" s="13">
        <f>K444*5%</f>
        <v>7616.6500000000005</v>
      </c>
      <c r="M444" s="13">
        <v>0</v>
      </c>
      <c r="N444" s="119">
        <f>K444+L444+M444</f>
        <v>159949.65</v>
      </c>
      <c r="O444" s="13"/>
      <c r="P444" s="13"/>
      <c r="Q444" s="13"/>
      <c r="R444" s="13"/>
      <c r="S444" s="13"/>
      <c r="T444" s="119">
        <v>0</v>
      </c>
      <c r="U444" s="13">
        <v>0</v>
      </c>
      <c r="V444" s="165" t="s">
        <v>232</v>
      </c>
      <c r="W444" s="119">
        <f>K444+L444+M444+T444+U444</f>
        <v>159949.65</v>
      </c>
      <c r="X444" s="119">
        <f>W444</f>
        <v>159949.65</v>
      </c>
      <c r="Y444" s="119">
        <f>W444-X444</f>
        <v>0</v>
      </c>
      <c r="Z444" s="119">
        <v>0</v>
      </c>
    </row>
    <row r="445" spans="1:26">
      <c r="A445" s="1" t="s">
        <v>146</v>
      </c>
      <c r="B445" s="1" t="s">
        <v>134</v>
      </c>
      <c r="C445" s="235">
        <v>45587</v>
      </c>
      <c r="D445" s="157">
        <v>45951</v>
      </c>
      <c r="E445" s="180" t="str">
        <f>TEXT(C445, "mmmm")</f>
        <v>October</v>
      </c>
      <c r="F445" s="90">
        <v>45626</v>
      </c>
      <c r="G445" s="37">
        <f>D445-C445+1</f>
        <v>365</v>
      </c>
      <c r="H445" s="37">
        <f>F445-C445+1</f>
        <v>40</v>
      </c>
      <c r="I445" s="37">
        <v>10</v>
      </c>
      <c r="J445" s="143" t="s">
        <v>190</v>
      </c>
      <c r="K445" s="119">
        <v>6300000</v>
      </c>
      <c r="L445" s="13">
        <f>K445*5%</f>
        <v>315000</v>
      </c>
      <c r="M445" s="13">
        <v>0</v>
      </c>
      <c r="N445" s="119">
        <f>K445+L445+M445</f>
        <v>6615000</v>
      </c>
      <c r="O445" s="13"/>
      <c r="P445" s="13"/>
      <c r="Q445" s="13"/>
      <c r="R445" s="13"/>
      <c r="S445" s="13"/>
      <c r="T445" s="119">
        <v>0</v>
      </c>
      <c r="U445" s="13">
        <v>0</v>
      </c>
      <c r="V445" s="165" t="s">
        <v>232</v>
      </c>
      <c r="W445" s="119">
        <f>K445+L445+M445+T445+U445</f>
        <v>6615000</v>
      </c>
      <c r="X445" s="119">
        <v>0</v>
      </c>
      <c r="Y445" s="119">
        <f>W445-X445</f>
        <v>6615000</v>
      </c>
      <c r="Z445" s="123">
        <f>K445*10%</f>
        <v>630000</v>
      </c>
    </row>
    <row r="446" spans="1:26">
      <c r="A446" s="1" t="s">
        <v>148</v>
      </c>
      <c r="B446" s="1" t="s">
        <v>135</v>
      </c>
      <c r="C446" s="235">
        <v>45588</v>
      </c>
      <c r="D446" s="157">
        <v>45952</v>
      </c>
      <c r="E446" s="180" t="str">
        <f>TEXT(C446, "mmmm")</f>
        <v>October</v>
      </c>
      <c r="F446" s="90">
        <v>45626</v>
      </c>
      <c r="G446" s="37">
        <f>D446-C446+1</f>
        <v>365</v>
      </c>
      <c r="H446" s="37">
        <f>F446-C446+1</f>
        <v>39</v>
      </c>
      <c r="I446" s="37">
        <v>10</v>
      </c>
      <c r="J446" s="143" t="s">
        <v>195</v>
      </c>
      <c r="K446" s="119">
        <v>517003</v>
      </c>
      <c r="L446" s="13">
        <f>K446*5%</f>
        <v>25850.15</v>
      </c>
      <c r="M446" s="13">
        <v>10000</v>
      </c>
      <c r="N446" s="119">
        <f>K446+L446+M446</f>
        <v>552853.15</v>
      </c>
      <c r="O446" s="13"/>
      <c r="P446" s="13"/>
      <c r="Q446" s="13"/>
      <c r="R446" s="13"/>
      <c r="S446" s="13"/>
      <c r="T446" s="119">
        <v>0</v>
      </c>
      <c r="U446" s="13">
        <v>0</v>
      </c>
      <c r="V446" s="165" t="s">
        <v>232</v>
      </c>
      <c r="W446" s="119">
        <f>K446+L446+M446+T446+U446</f>
        <v>552853.15</v>
      </c>
      <c r="X446" s="119">
        <f>W446</f>
        <v>552853.15</v>
      </c>
      <c r="Y446" s="119">
        <f>W446-X446</f>
        <v>0</v>
      </c>
      <c r="Z446" s="123">
        <v>0</v>
      </c>
    </row>
    <row r="447" spans="1:26">
      <c r="A447" s="1" t="s">
        <v>146</v>
      </c>
      <c r="B447" s="1" t="s">
        <v>135</v>
      </c>
      <c r="C447" s="235">
        <v>45591</v>
      </c>
      <c r="D447" s="157">
        <v>45955</v>
      </c>
      <c r="E447" s="180" t="str">
        <f>TEXT(C447, "mmmm")</f>
        <v>October</v>
      </c>
      <c r="F447" s="90">
        <v>45626</v>
      </c>
      <c r="G447" s="37">
        <f>D447-C447+1</f>
        <v>365</v>
      </c>
      <c r="H447" s="37">
        <f>F447-C447+1</f>
        <v>36</v>
      </c>
      <c r="I447" s="37">
        <v>10</v>
      </c>
      <c r="J447" s="143" t="s">
        <v>191</v>
      </c>
      <c r="K447" s="119">
        <v>801144</v>
      </c>
      <c r="L447" s="13">
        <f>K447*5%</f>
        <v>40057.200000000004</v>
      </c>
      <c r="M447" s="13">
        <v>10000</v>
      </c>
      <c r="N447" s="119">
        <f>K447+L447+M447</f>
        <v>851201.2</v>
      </c>
      <c r="O447" s="13"/>
      <c r="P447" s="13"/>
      <c r="Q447" s="13"/>
      <c r="R447" s="13"/>
      <c r="S447" s="13"/>
      <c r="T447" s="119">
        <v>0</v>
      </c>
      <c r="U447" s="13">
        <v>0</v>
      </c>
      <c r="V447" s="165" t="s">
        <v>232</v>
      </c>
      <c r="W447" s="119">
        <f>K447+L447+M447+T447+U447</f>
        <v>851201.2</v>
      </c>
      <c r="X447" s="119">
        <f>W447</f>
        <v>851201.2</v>
      </c>
      <c r="Y447" s="119">
        <f>W447-X447</f>
        <v>0</v>
      </c>
      <c r="Z447" s="119">
        <v>0</v>
      </c>
    </row>
    <row r="448" spans="1:26">
      <c r="A448" s="1" t="s">
        <v>147</v>
      </c>
      <c r="B448" s="1" t="s">
        <v>134</v>
      </c>
      <c r="C448" s="235">
        <v>45593</v>
      </c>
      <c r="D448" s="157">
        <v>45774</v>
      </c>
      <c r="E448" s="180" t="str">
        <f>TEXT(C448, "mmmm")</f>
        <v>October</v>
      </c>
      <c r="F448" s="90">
        <v>45626</v>
      </c>
      <c r="G448" s="37">
        <f>D448-C448+1</f>
        <v>182</v>
      </c>
      <c r="H448" s="37">
        <f>F448-C448+1</f>
        <v>34</v>
      </c>
      <c r="I448" s="37">
        <v>10</v>
      </c>
      <c r="J448" s="143" t="s">
        <v>141</v>
      </c>
      <c r="K448" s="119">
        <v>244508</v>
      </c>
      <c r="L448" s="13">
        <f>K448*5%</f>
        <v>12225.400000000001</v>
      </c>
      <c r="M448" s="13">
        <v>5000</v>
      </c>
      <c r="N448" s="119">
        <f>K448+L448+M448</f>
        <v>261733.4</v>
      </c>
      <c r="O448" s="13"/>
      <c r="P448" s="13"/>
      <c r="Q448" s="13"/>
      <c r="R448" s="13"/>
      <c r="S448" s="13"/>
      <c r="T448" s="119">
        <v>0</v>
      </c>
      <c r="U448" s="13">
        <v>0</v>
      </c>
      <c r="V448" s="165" t="s">
        <v>232</v>
      </c>
      <c r="W448" s="119">
        <f>K448+L448+M448+T448+U448</f>
        <v>261733.4</v>
      </c>
      <c r="X448" s="119">
        <v>261733.4</v>
      </c>
      <c r="Y448" s="119">
        <f>W448-X448</f>
        <v>0</v>
      </c>
      <c r="Z448" s="123">
        <f>K448*10%</f>
        <v>24450.800000000003</v>
      </c>
    </row>
    <row r="449" spans="1:26">
      <c r="A449" s="1" t="s">
        <v>147</v>
      </c>
      <c r="B449" s="1" t="s">
        <v>134</v>
      </c>
      <c r="C449" s="235">
        <v>45593</v>
      </c>
      <c r="D449" s="157">
        <v>45774</v>
      </c>
      <c r="E449" s="180" t="str">
        <f>TEXT(C449, "mmmm")</f>
        <v>October</v>
      </c>
      <c r="F449" s="90">
        <v>45626</v>
      </c>
      <c r="G449" s="37">
        <f>D449-C449+1</f>
        <v>182</v>
      </c>
      <c r="H449" s="37">
        <f>F449-C449+1</f>
        <v>34</v>
      </c>
      <c r="I449" s="37">
        <v>10</v>
      </c>
      <c r="J449" s="143" t="s">
        <v>141</v>
      </c>
      <c r="K449" s="119">
        <v>601857</v>
      </c>
      <c r="L449" s="13">
        <f>K449*5%</f>
        <v>30092.850000000002</v>
      </c>
      <c r="M449" s="13">
        <v>20000</v>
      </c>
      <c r="N449" s="119">
        <f>K449+L449+M449</f>
        <v>651949.85</v>
      </c>
      <c r="O449" s="13"/>
      <c r="P449" s="13"/>
      <c r="Q449" s="13"/>
      <c r="R449" s="13"/>
      <c r="S449" s="13"/>
      <c r="T449" s="119">
        <v>0</v>
      </c>
      <c r="U449" s="13">
        <v>0</v>
      </c>
      <c r="V449" s="165" t="s">
        <v>232</v>
      </c>
      <c r="W449" s="119">
        <f>K449+L449+M449+T449+U449</f>
        <v>651949.85</v>
      </c>
      <c r="X449" s="119">
        <v>651949.85</v>
      </c>
      <c r="Y449" s="119">
        <f>W449-X449</f>
        <v>0</v>
      </c>
      <c r="Z449" s="123">
        <f>K449*10%</f>
        <v>60185.700000000004</v>
      </c>
    </row>
    <row r="450" spans="1:26">
      <c r="A450" s="1" t="s">
        <v>146</v>
      </c>
      <c r="B450" s="1" t="s">
        <v>135</v>
      </c>
      <c r="C450" s="235">
        <v>45594</v>
      </c>
      <c r="D450" s="157">
        <v>45958</v>
      </c>
      <c r="E450" s="180" t="str">
        <f>TEXT(C450, "mmmm")</f>
        <v>October</v>
      </c>
      <c r="F450" s="90">
        <v>45626</v>
      </c>
      <c r="G450" s="37">
        <f>D450-C450+1</f>
        <v>365</v>
      </c>
      <c r="H450" s="37">
        <f>F450-C450+1</f>
        <v>33</v>
      </c>
      <c r="I450" s="37">
        <v>10</v>
      </c>
      <c r="J450" s="143" t="s">
        <v>192</v>
      </c>
      <c r="K450" s="119">
        <v>566875</v>
      </c>
      <c r="L450" s="13">
        <f>K450*5%</f>
        <v>28343.75</v>
      </c>
      <c r="M450" s="13">
        <v>10000</v>
      </c>
      <c r="N450" s="119">
        <f>K450+L450+M450</f>
        <v>605218.75</v>
      </c>
      <c r="O450" s="13"/>
      <c r="P450" s="13"/>
      <c r="Q450" s="13"/>
      <c r="R450" s="13"/>
      <c r="S450" s="13"/>
      <c r="T450" s="119">
        <v>0</v>
      </c>
      <c r="U450" s="13">
        <v>0</v>
      </c>
      <c r="V450" s="165" t="s">
        <v>232</v>
      </c>
      <c r="W450" s="119">
        <f>K450+L450+M450+T450+U450</f>
        <v>605218.75</v>
      </c>
      <c r="X450" s="119">
        <f>W450</f>
        <v>605218.75</v>
      </c>
      <c r="Y450" s="119">
        <f>W450-X450</f>
        <v>0</v>
      </c>
      <c r="Z450" s="119">
        <v>0</v>
      </c>
    </row>
    <row r="451" spans="1:26">
      <c r="A451" s="1" t="s">
        <v>147</v>
      </c>
      <c r="B451" s="1" t="s">
        <v>135</v>
      </c>
      <c r="C451" s="235">
        <v>45595</v>
      </c>
      <c r="D451" s="157">
        <v>45759</v>
      </c>
      <c r="E451" s="180" t="str">
        <f>TEXT(C451, "mmmm")</f>
        <v>October</v>
      </c>
      <c r="F451" s="90">
        <v>45626</v>
      </c>
      <c r="G451" s="37">
        <f>D451-C451+1</f>
        <v>165</v>
      </c>
      <c r="H451" s="37">
        <f>F451-C451+1</f>
        <v>32</v>
      </c>
      <c r="I451" s="37">
        <v>11</v>
      </c>
      <c r="J451" s="143" t="s">
        <v>196</v>
      </c>
      <c r="K451" s="119">
        <v>168311</v>
      </c>
      <c r="L451" s="13">
        <f>K451*5%</f>
        <v>8415.5500000000011</v>
      </c>
      <c r="M451" s="13">
        <v>10000</v>
      </c>
      <c r="N451" s="119">
        <f>K451+L451+M451</f>
        <v>186726.55</v>
      </c>
      <c r="O451" s="13"/>
      <c r="P451" s="13"/>
      <c r="Q451" s="13"/>
      <c r="R451" s="13"/>
      <c r="S451" s="13"/>
      <c r="T451" s="119">
        <v>0</v>
      </c>
      <c r="U451" s="13">
        <v>0</v>
      </c>
      <c r="V451" s="165" t="s">
        <v>232</v>
      </c>
      <c r="W451" s="119">
        <f>K451+L451+M451+T451+U451</f>
        <v>186726.55</v>
      </c>
      <c r="X451" s="119">
        <f>W451</f>
        <v>186726.55</v>
      </c>
      <c r="Y451" s="119">
        <f>W451-X451</f>
        <v>0</v>
      </c>
      <c r="Z451" s="123">
        <v>0</v>
      </c>
    </row>
    <row r="452" spans="1:26">
      <c r="A452" s="1" t="s">
        <v>148</v>
      </c>
      <c r="B452" s="1" t="s">
        <v>134</v>
      </c>
      <c r="C452" s="235">
        <v>45596</v>
      </c>
      <c r="D452" s="157">
        <v>45960</v>
      </c>
      <c r="E452" s="180" t="str">
        <f>TEXT(C452, "mmmm")</f>
        <v>October</v>
      </c>
      <c r="F452" s="90">
        <v>45626</v>
      </c>
      <c r="G452" s="37">
        <f>D452-C452+1</f>
        <v>365</v>
      </c>
      <c r="H452" s="37">
        <f>F452-C452+1</f>
        <v>31</v>
      </c>
      <c r="I452" s="37">
        <v>11</v>
      </c>
      <c r="J452" s="143" t="s">
        <v>82</v>
      </c>
      <c r="K452" s="119">
        <v>10453488</v>
      </c>
      <c r="L452" s="13">
        <f>K452*5%</f>
        <v>522674.4</v>
      </c>
      <c r="M452" s="13">
        <v>300000</v>
      </c>
      <c r="N452" s="119">
        <f>K452+L452+M452</f>
        <v>11276162.4</v>
      </c>
      <c r="O452" s="13"/>
      <c r="P452" s="13"/>
      <c r="Q452" s="13"/>
      <c r="R452" s="13"/>
      <c r="S452" s="13"/>
      <c r="T452" s="119">
        <v>0</v>
      </c>
      <c r="U452" s="13">
        <v>0</v>
      </c>
      <c r="V452" s="165" t="s">
        <v>232</v>
      </c>
      <c r="W452" s="119">
        <f>K452+L452+M452+T452+U452</f>
        <v>11276162.4</v>
      </c>
      <c r="X452" s="119">
        <f>W452</f>
        <v>11276162.4</v>
      </c>
      <c r="Y452" s="119">
        <f>W452-X452</f>
        <v>0</v>
      </c>
      <c r="Z452" s="123">
        <f>K452*10%</f>
        <v>1045348.8</v>
      </c>
    </row>
    <row r="453" spans="1:26">
      <c r="A453" s="1" t="s">
        <v>146</v>
      </c>
      <c r="B453" s="1" t="s">
        <v>135</v>
      </c>
      <c r="C453" s="235">
        <v>45596</v>
      </c>
      <c r="D453" s="157">
        <v>45960</v>
      </c>
      <c r="E453" s="180" t="str">
        <f>TEXT(C453, "mmmm")</f>
        <v>October</v>
      </c>
      <c r="F453" s="90">
        <v>45626</v>
      </c>
      <c r="G453" s="37">
        <f>D453-C453+1</f>
        <v>365</v>
      </c>
      <c r="H453" s="37">
        <f>F453-C453+1</f>
        <v>31</v>
      </c>
      <c r="I453" s="37">
        <v>10</v>
      </c>
      <c r="J453" s="143" t="s">
        <v>235</v>
      </c>
      <c r="K453" s="119">
        <v>886205</v>
      </c>
      <c r="L453" s="13">
        <f>K453*5%</f>
        <v>44310.25</v>
      </c>
      <c r="M453" s="13">
        <v>20000</v>
      </c>
      <c r="N453" s="119">
        <f>K453+L453+M453</f>
        <v>950515.25</v>
      </c>
      <c r="O453" s="13"/>
      <c r="P453" s="13"/>
      <c r="Q453" s="13"/>
      <c r="R453" s="13"/>
      <c r="S453" s="13"/>
      <c r="T453" s="119">
        <v>0</v>
      </c>
      <c r="U453" s="13">
        <v>0</v>
      </c>
      <c r="V453" s="165" t="s">
        <v>232</v>
      </c>
      <c r="W453" s="119">
        <f>K453+L453+M453+T453+U453</f>
        <v>950515.25</v>
      </c>
      <c r="X453" s="119">
        <v>500000</v>
      </c>
      <c r="Y453" s="119">
        <f>W453-X453</f>
        <v>450515.25</v>
      </c>
      <c r="Z453" s="123">
        <v>0</v>
      </c>
    </row>
    <row r="454" spans="1:26">
      <c r="A454" s="1" t="s">
        <v>146</v>
      </c>
      <c r="B454" s="1" t="s">
        <v>134</v>
      </c>
      <c r="C454" s="235">
        <v>45597</v>
      </c>
      <c r="D454" s="157">
        <v>45961</v>
      </c>
      <c r="E454" s="180" t="str">
        <f>TEXT(C454, "mmmm")</f>
        <v>November</v>
      </c>
      <c r="F454" s="90">
        <v>45626</v>
      </c>
      <c r="G454" s="37">
        <f>D454-C454+1</f>
        <v>365</v>
      </c>
      <c r="H454" s="37">
        <f>F454-C454+1</f>
        <v>30</v>
      </c>
      <c r="I454" s="37">
        <v>11</v>
      </c>
      <c r="J454" s="167" t="s">
        <v>230</v>
      </c>
      <c r="K454" s="119">
        <f>73558138+6126733</f>
        <v>79684871</v>
      </c>
      <c r="L454" s="13">
        <f>K454*5%</f>
        <v>3984243.5500000003</v>
      </c>
      <c r="M454" s="13">
        <f>100000+1365000</f>
        <v>1465000</v>
      </c>
      <c r="N454" s="119">
        <f>K454+L454+M454</f>
        <v>85134114.549999997</v>
      </c>
      <c r="O454" s="13"/>
      <c r="P454" s="13"/>
      <c r="Q454" s="13"/>
      <c r="R454" s="13"/>
      <c r="S454" s="13"/>
      <c r="T454" s="119">
        <v>0</v>
      </c>
      <c r="U454" s="13">
        <v>0</v>
      </c>
      <c r="V454" s="165" t="s">
        <v>232</v>
      </c>
      <c r="W454" s="119">
        <f>K454+L454+M454+T454+U454</f>
        <v>85134114.549999997</v>
      </c>
      <c r="X454" s="119">
        <f>W454</f>
        <v>85134114.549999997</v>
      </c>
      <c r="Y454" s="119">
        <f>W454-X454</f>
        <v>0</v>
      </c>
      <c r="Z454" s="123">
        <f>K454*10%</f>
        <v>7968487.1000000006</v>
      </c>
    </row>
    <row r="455" spans="1:26">
      <c r="A455" s="1" t="s">
        <v>146</v>
      </c>
      <c r="B455" s="1" t="s">
        <v>135</v>
      </c>
      <c r="C455" s="235">
        <v>45597</v>
      </c>
      <c r="D455" s="157">
        <v>45961</v>
      </c>
      <c r="E455" s="180" t="str">
        <f>TEXT(C455, "mmmm")</f>
        <v>November</v>
      </c>
      <c r="F455" s="90">
        <v>45626</v>
      </c>
      <c r="G455" s="37">
        <f>D455-C455+1</f>
        <v>365</v>
      </c>
      <c r="H455" s="37">
        <f>F455-C455+1</f>
        <v>30</v>
      </c>
      <c r="I455" s="37">
        <v>11</v>
      </c>
      <c r="J455" s="143" t="s">
        <v>198</v>
      </c>
      <c r="K455" s="119">
        <v>4661984</v>
      </c>
      <c r="L455" s="13">
        <f>K455*5%</f>
        <v>233099.2</v>
      </c>
      <c r="M455" s="13">
        <v>90000</v>
      </c>
      <c r="N455" s="119">
        <f>K455+L455+M455</f>
        <v>4985083.2</v>
      </c>
      <c r="O455" s="13"/>
      <c r="P455" s="13"/>
      <c r="Q455" s="13"/>
      <c r="R455" s="13"/>
      <c r="S455" s="13"/>
      <c r="T455" s="119">
        <v>0</v>
      </c>
      <c r="U455" s="13">
        <v>0</v>
      </c>
      <c r="V455" s="165" t="s">
        <v>232</v>
      </c>
      <c r="W455" s="119">
        <f>K455+L455+M455+T455+U455</f>
        <v>4985083.2</v>
      </c>
      <c r="X455" s="119">
        <f>W455</f>
        <v>4985083.2</v>
      </c>
      <c r="Y455" s="119">
        <f>W455-X455</f>
        <v>0</v>
      </c>
      <c r="Z455" s="123">
        <v>0</v>
      </c>
    </row>
    <row r="456" spans="1:26">
      <c r="A456" s="10" t="s">
        <v>147</v>
      </c>
      <c r="B456" s="1" t="s">
        <v>135</v>
      </c>
      <c r="C456" s="235">
        <v>45597</v>
      </c>
      <c r="D456" s="157">
        <v>45709</v>
      </c>
      <c r="E456" s="180" t="str">
        <f>TEXT(C456, "mmmm")</f>
        <v>November</v>
      </c>
      <c r="F456" s="90">
        <v>45626</v>
      </c>
      <c r="G456" s="37">
        <f>D456-C456+1</f>
        <v>113</v>
      </c>
      <c r="H456" s="37">
        <f>F456-C456+1</f>
        <v>30</v>
      </c>
      <c r="I456" s="37">
        <v>11</v>
      </c>
      <c r="J456" s="152" t="s">
        <v>221</v>
      </c>
      <c r="K456" s="119">
        <v>92217</v>
      </c>
      <c r="L456" s="13">
        <f>K456*5%</f>
        <v>4610.8500000000004</v>
      </c>
      <c r="M456" s="13">
        <v>10000</v>
      </c>
      <c r="N456" s="119">
        <f>K456+L456+M456</f>
        <v>106827.85</v>
      </c>
      <c r="O456" s="13"/>
      <c r="P456" s="13"/>
      <c r="Q456" s="13"/>
      <c r="R456" s="13"/>
      <c r="S456" s="13"/>
      <c r="T456" s="119">
        <v>0</v>
      </c>
      <c r="U456" s="13">
        <v>0</v>
      </c>
      <c r="V456" s="165" t="s">
        <v>232</v>
      </c>
      <c r="W456" s="119">
        <f>K456+L456+M456+T456+U456</f>
        <v>106827.85</v>
      </c>
      <c r="X456" s="119"/>
      <c r="Y456" s="119">
        <f>W456-X456</f>
        <v>106827.85</v>
      </c>
      <c r="Z456" s="123">
        <v>0</v>
      </c>
    </row>
    <row r="457" spans="1:26">
      <c r="A457" s="10" t="s">
        <v>147</v>
      </c>
      <c r="B457" s="1" t="s">
        <v>135</v>
      </c>
      <c r="C457" s="235">
        <v>45597</v>
      </c>
      <c r="D457" s="157">
        <v>45709</v>
      </c>
      <c r="E457" s="180" t="str">
        <f>TEXT(C457, "mmmm")</f>
        <v>November</v>
      </c>
      <c r="F457" s="90">
        <v>45626</v>
      </c>
      <c r="G457" s="37">
        <f>D457-C457+1</f>
        <v>113</v>
      </c>
      <c r="H457" s="37">
        <f>F457-C457+1</f>
        <v>30</v>
      </c>
      <c r="I457" s="37">
        <v>11</v>
      </c>
      <c r="J457" s="152" t="s">
        <v>221</v>
      </c>
      <c r="K457" s="119">
        <v>133396</v>
      </c>
      <c r="L457" s="13">
        <f>K457*5%</f>
        <v>6669.8</v>
      </c>
      <c r="M457" s="13">
        <v>20000</v>
      </c>
      <c r="N457" s="119">
        <f>K457+L457+M457</f>
        <v>160065.79999999999</v>
      </c>
      <c r="O457" s="13"/>
      <c r="P457" s="13"/>
      <c r="Q457" s="13"/>
      <c r="R457" s="13"/>
      <c r="S457" s="13"/>
      <c r="T457" s="119">
        <v>0</v>
      </c>
      <c r="U457" s="13">
        <v>0</v>
      </c>
      <c r="V457" s="165" t="s">
        <v>232</v>
      </c>
      <c r="W457" s="119">
        <f>K457+L457+M457+T457+U457</f>
        <v>160065.79999999999</v>
      </c>
      <c r="X457" s="119"/>
      <c r="Y457" s="119">
        <f>W457-X457</f>
        <v>160065.79999999999</v>
      </c>
      <c r="Z457" s="123">
        <v>0</v>
      </c>
    </row>
    <row r="458" spans="1:26">
      <c r="A458" s="1" t="s">
        <v>146</v>
      </c>
      <c r="B458" s="1" t="s">
        <v>135</v>
      </c>
      <c r="C458" s="235">
        <v>45597</v>
      </c>
      <c r="D458" s="157">
        <v>45961</v>
      </c>
      <c r="E458" s="180" t="str">
        <f>TEXT(C458, "mmmm")</f>
        <v>November</v>
      </c>
      <c r="F458" s="90">
        <v>45626</v>
      </c>
      <c r="G458" s="37">
        <f>D458-C458+1</f>
        <v>365</v>
      </c>
      <c r="H458" s="37">
        <f>F458-C458+1</f>
        <v>30</v>
      </c>
      <c r="I458" s="37">
        <v>11</v>
      </c>
      <c r="J458" s="143" t="s">
        <v>197</v>
      </c>
      <c r="K458" s="119">
        <v>6822823</v>
      </c>
      <c r="L458" s="13">
        <f>K458*5%</f>
        <v>341141.15</v>
      </c>
      <c r="M458" s="13">
        <v>295000</v>
      </c>
      <c r="N458" s="119">
        <f>K458+L458+M458</f>
        <v>7458964.1500000004</v>
      </c>
      <c r="O458" s="13"/>
      <c r="P458" s="13"/>
      <c r="Q458" s="13"/>
      <c r="R458" s="13"/>
      <c r="S458" s="13"/>
      <c r="T458" s="119">
        <v>0</v>
      </c>
      <c r="U458" s="13">
        <v>0</v>
      </c>
      <c r="V458" s="165" t="s">
        <v>232</v>
      </c>
      <c r="W458" s="119">
        <f>K458+L458+M458+T458+U458</f>
        <v>7458964.1500000004</v>
      </c>
      <c r="X458" s="119">
        <f>W458</f>
        <v>7458964.1500000004</v>
      </c>
      <c r="Y458" s="119">
        <f>W458-X458</f>
        <v>0</v>
      </c>
      <c r="Z458" s="123">
        <v>0</v>
      </c>
    </row>
    <row r="459" spans="1:26">
      <c r="A459" s="1" t="s">
        <v>146</v>
      </c>
      <c r="B459" s="1" t="s">
        <v>134</v>
      </c>
      <c r="C459" s="235">
        <v>45600</v>
      </c>
      <c r="D459" s="157">
        <v>45964</v>
      </c>
      <c r="E459" s="180" t="str">
        <f>TEXT(C459, "mmmm")</f>
        <v>November</v>
      </c>
      <c r="F459" s="90">
        <v>45626</v>
      </c>
      <c r="G459" s="37">
        <f>D459-C459+1</f>
        <v>365</v>
      </c>
      <c r="H459" s="37">
        <f>F459-C459+1</f>
        <v>27</v>
      </c>
      <c r="I459" s="37">
        <v>11</v>
      </c>
      <c r="J459" s="152" t="s">
        <v>228</v>
      </c>
      <c r="K459" s="119">
        <v>6575600</v>
      </c>
      <c r="L459" s="13">
        <f>K459*5%</f>
        <v>328780</v>
      </c>
      <c r="M459" s="13">
        <v>75000</v>
      </c>
      <c r="N459" s="119">
        <f>K459+L459+M459</f>
        <v>6979380</v>
      </c>
      <c r="O459" s="13"/>
      <c r="P459" s="13"/>
      <c r="Q459" s="13"/>
      <c r="R459" s="13"/>
      <c r="S459" s="13"/>
      <c r="T459" s="119">
        <v>0</v>
      </c>
      <c r="U459" s="13">
        <v>0</v>
      </c>
      <c r="V459" s="165" t="s">
        <v>232</v>
      </c>
      <c r="W459" s="119">
        <f>K459+L459+M459+T459+U459</f>
        <v>6979380</v>
      </c>
      <c r="X459" s="119">
        <f>W459</f>
        <v>6979380</v>
      </c>
      <c r="Y459" s="119">
        <f>W459-X459</f>
        <v>0</v>
      </c>
      <c r="Z459" s="123">
        <f>K459*10%</f>
        <v>657560</v>
      </c>
    </row>
    <row r="460" spans="1:26">
      <c r="A460" s="1" t="s">
        <v>147</v>
      </c>
      <c r="B460" s="1" t="s">
        <v>135</v>
      </c>
      <c r="C460" s="235">
        <v>45600</v>
      </c>
      <c r="D460" s="157">
        <v>45666</v>
      </c>
      <c r="E460" s="180" t="str">
        <f>TEXT(C460, "mmmm")</f>
        <v>November</v>
      </c>
      <c r="F460" s="90">
        <v>45626</v>
      </c>
      <c r="G460" s="37">
        <f>D460-C460+1</f>
        <v>67</v>
      </c>
      <c r="H460" s="37">
        <f>F460-C460+1</f>
        <v>27</v>
      </c>
      <c r="I460" s="37">
        <v>11</v>
      </c>
      <c r="J460" s="143" t="s">
        <v>4</v>
      </c>
      <c r="K460" s="119">
        <v>88036</v>
      </c>
      <c r="L460" s="13">
        <f>K460*5%</f>
        <v>4401.8</v>
      </c>
      <c r="M460" s="13">
        <v>10000</v>
      </c>
      <c r="N460" s="119">
        <f>K460+L460+M460</f>
        <v>102437.8</v>
      </c>
      <c r="O460" s="13"/>
      <c r="P460" s="13"/>
      <c r="Q460" s="13"/>
      <c r="R460" s="13"/>
      <c r="S460" s="13"/>
      <c r="T460" s="119">
        <v>0</v>
      </c>
      <c r="U460" s="13">
        <v>0</v>
      </c>
      <c r="V460" s="165" t="s">
        <v>232</v>
      </c>
      <c r="W460" s="119">
        <f>K460+L460+M460+T460+U460</f>
        <v>102437.8</v>
      </c>
      <c r="X460" s="119">
        <f>W460</f>
        <v>102437.8</v>
      </c>
      <c r="Y460" s="119">
        <f>W460-X460</f>
        <v>0</v>
      </c>
      <c r="Z460" s="123">
        <v>0</v>
      </c>
    </row>
    <row r="461" spans="1:26">
      <c r="A461" s="1" t="s">
        <v>147</v>
      </c>
      <c r="B461" s="1" t="s">
        <v>135</v>
      </c>
      <c r="C461" s="235">
        <v>45600</v>
      </c>
      <c r="D461" s="157">
        <v>45693</v>
      </c>
      <c r="E461" s="180" t="str">
        <f>TEXT(C461, "mmmm")</f>
        <v>November</v>
      </c>
      <c r="F461" s="90">
        <v>45626</v>
      </c>
      <c r="G461" s="37">
        <f>D461-C461+1</f>
        <v>94</v>
      </c>
      <c r="H461" s="37">
        <f>F461-C461+1</f>
        <v>27</v>
      </c>
      <c r="I461" s="37">
        <v>11</v>
      </c>
      <c r="J461" s="143" t="s">
        <v>216</v>
      </c>
      <c r="K461" s="119">
        <v>325871</v>
      </c>
      <c r="L461" s="13">
        <f>K461*5%</f>
        <v>16293.550000000001</v>
      </c>
      <c r="M461" s="13">
        <v>10000</v>
      </c>
      <c r="N461" s="119">
        <f>K461+L461+M461</f>
        <v>352164.55</v>
      </c>
      <c r="O461" s="13"/>
      <c r="P461" s="13"/>
      <c r="Q461" s="13"/>
      <c r="R461" s="13"/>
      <c r="S461" s="13"/>
      <c r="T461" s="119">
        <v>0</v>
      </c>
      <c r="U461" s="13">
        <v>0</v>
      </c>
      <c r="V461" s="165" t="s">
        <v>232</v>
      </c>
      <c r="W461" s="119">
        <f>K461+L461+M461+T461+U461</f>
        <v>352164.55</v>
      </c>
      <c r="X461" s="119">
        <f>W461</f>
        <v>352164.55</v>
      </c>
      <c r="Y461" s="119">
        <f>W461-X461</f>
        <v>0</v>
      </c>
      <c r="Z461" s="123">
        <v>0</v>
      </c>
    </row>
    <row r="462" spans="1:26">
      <c r="A462" s="1" t="s">
        <v>147</v>
      </c>
      <c r="B462" s="1" t="s">
        <v>131</v>
      </c>
      <c r="C462" s="235">
        <v>45600</v>
      </c>
      <c r="D462" s="157">
        <v>45796</v>
      </c>
      <c r="E462" s="180" t="str">
        <f>TEXT(C462, "mmmm")</f>
        <v>November</v>
      </c>
      <c r="F462" s="90">
        <v>45626</v>
      </c>
      <c r="G462" s="37">
        <f>D462-C462+1</f>
        <v>197</v>
      </c>
      <c r="H462" s="37">
        <f>F462-C462+1</f>
        <v>27</v>
      </c>
      <c r="I462" s="37">
        <v>11</v>
      </c>
      <c r="J462" s="143" t="s">
        <v>100</v>
      </c>
      <c r="K462" s="119">
        <v>433219</v>
      </c>
      <c r="L462" s="13">
        <f>K462*5%</f>
        <v>21660.95</v>
      </c>
      <c r="M462" s="13">
        <v>15000</v>
      </c>
      <c r="N462" s="119">
        <f>K462+L462+M462</f>
        <v>469879.95</v>
      </c>
      <c r="O462" s="13"/>
      <c r="P462" s="13"/>
      <c r="Q462" s="13"/>
      <c r="R462" s="13"/>
      <c r="S462" s="13"/>
      <c r="T462" s="119">
        <v>0</v>
      </c>
      <c r="U462" s="13">
        <v>0</v>
      </c>
      <c r="V462" s="165" t="s">
        <v>232</v>
      </c>
      <c r="W462" s="119">
        <f>K462+L462+M462+T462+U462</f>
        <v>469879.95</v>
      </c>
      <c r="X462" s="119">
        <f>W462</f>
        <v>469879.95</v>
      </c>
      <c r="Y462" s="119">
        <f>W462-X462</f>
        <v>0</v>
      </c>
      <c r="Z462" s="123">
        <f>K462*10%</f>
        <v>43321.9</v>
      </c>
    </row>
    <row r="463" spans="1:26">
      <c r="A463" s="1" t="s">
        <v>147</v>
      </c>
      <c r="B463" s="1" t="s">
        <v>131</v>
      </c>
      <c r="C463" s="235">
        <v>45600</v>
      </c>
      <c r="D463" s="157">
        <v>45859</v>
      </c>
      <c r="E463" s="180" t="str">
        <f>TEXT(C463, "mmmm")</f>
        <v>November</v>
      </c>
      <c r="F463" s="90">
        <v>45626</v>
      </c>
      <c r="G463" s="37">
        <f>D463-C463+1</f>
        <v>260</v>
      </c>
      <c r="H463" s="37">
        <f>F463-C463+1</f>
        <v>27</v>
      </c>
      <c r="I463" s="37">
        <v>11</v>
      </c>
      <c r="J463" s="143" t="s">
        <v>116</v>
      </c>
      <c r="K463" s="119">
        <v>281693</v>
      </c>
      <c r="L463" s="13">
        <f>K463*5%</f>
        <v>14084.650000000001</v>
      </c>
      <c r="M463" s="13">
        <v>10000</v>
      </c>
      <c r="N463" s="119">
        <f>K463+L463+M463</f>
        <v>305777.65000000002</v>
      </c>
      <c r="O463" s="13"/>
      <c r="P463" s="13"/>
      <c r="Q463" s="13"/>
      <c r="R463" s="13"/>
      <c r="S463" s="13"/>
      <c r="T463" s="119">
        <v>0</v>
      </c>
      <c r="U463" s="13">
        <v>0</v>
      </c>
      <c r="V463" s="165" t="s">
        <v>232</v>
      </c>
      <c r="W463" s="119">
        <f>K463+L463+M463+T463+U463</f>
        <v>305777.65000000002</v>
      </c>
      <c r="X463" s="119">
        <f>W463</f>
        <v>305777.65000000002</v>
      </c>
      <c r="Y463" s="119">
        <f>W463-X463</f>
        <v>0</v>
      </c>
      <c r="Z463" s="123">
        <f>K463*10%</f>
        <v>28169.300000000003</v>
      </c>
    </row>
    <row r="464" spans="1:26">
      <c r="A464" s="1" t="s">
        <v>146</v>
      </c>
      <c r="B464" s="1" t="s">
        <v>135</v>
      </c>
      <c r="C464" s="235">
        <v>45602</v>
      </c>
      <c r="D464" s="157">
        <v>45966</v>
      </c>
      <c r="E464" s="180" t="str">
        <f>TEXT(C464, "mmmm")</f>
        <v>November</v>
      </c>
      <c r="F464" s="90">
        <v>45626</v>
      </c>
      <c r="G464" s="37">
        <f>D464-C464+1</f>
        <v>365</v>
      </c>
      <c r="H464" s="37">
        <f>F464-C464+1</f>
        <v>25</v>
      </c>
      <c r="I464" s="37">
        <v>11</v>
      </c>
      <c r="J464" s="143" t="s">
        <v>202</v>
      </c>
      <c r="K464" s="119">
        <v>3298829</v>
      </c>
      <c r="L464" s="13">
        <f>K464*5%</f>
        <v>164941.45000000001</v>
      </c>
      <c r="M464" s="13">
        <v>60000</v>
      </c>
      <c r="N464" s="119">
        <f>K464+L464+M464</f>
        <v>3523770.45</v>
      </c>
      <c r="O464" s="13"/>
      <c r="P464" s="13"/>
      <c r="Q464" s="13"/>
      <c r="R464" s="13"/>
      <c r="S464" s="13"/>
      <c r="T464" s="119">
        <v>0</v>
      </c>
      <c r="U464" s="13">
        <v>0</v>
      </c>
      <c r="V464" s="165" t="s">
        <v>232</v>
      </c>
      <c r="W464" s="119">
        <f>K464+L464+M464+T464+U464</f>
        <v>3523770.45</v>
      </c>
      <c r="X464" s="119">
        <f>W464</f>
        <v>3523770.45</v>
      </c>
      <c r="Y464" s="119">
        <f>W464-X464</f>
        <v>0</v>
      </c>
      <c r="Z464" s="123">
        <v>0</v>
      </c>
    </row>
    <row r="465" spans="1:26">
      <c r="A465" s="1" t="s">
        <v>147</v>
      </c>
      <c r="B465" s="1" t="s">
        <v>134</v>
      </c>
      <c r="C465" s="235">
        <v>45603</v>
      </c>
      <c r="D465" s="157">
        <v>45774</v>
      </c>
      <c r="E465" s="180" t="str">
        <f>TEXT(C465, "mmmm")</f>
        <v>November</v>
      </c>
      <c r="F465" s="90">
        <v>45626</v>
      </c>
      <c r="G465" s="37">
        <f>D465-C465+1</f>
        <v>172</v>
      </c>
      <c r="H465" s="37">
        <f>F465-C465+1</f>
        <v>24</v>
      </c>
      <c r="I465" s="37">
        <v>11</v>
      </c>
      <c r="J465" s="143" t="s">
        <v>141</v>
      </c>
      <c r="K465" s="119">
        <v>416333</v>
      </c>
      <c r="L465" s="13">
        <f>K465*5%</f>
        <v>20816.650000000001</v>
      </c>
      <c r="M465" s="13">
        <v>10000</v>
      </c>
      <c r="N465" s="119">
        <f>K465+L465+M465</f>
        <v>447149.65</v>
      </c>
      <c r="O465" s="13"/>
      <c r="P465" s="13"/>
      <c r="Q465" s="13"/>
      <c r="R465" s="13"/>
      <c r="S465" s="13"/>
      <c r="T465" s="119">
        <v>0</v>
      </c>
      <c r="U465" s="13">
        <v>0</v>
      </c>
      <c r="V465" s="165" t="s">
        <v>232</v>
      </c>
      <c r="W465" s="119">
        <f>K465+L465+M465+T465+U465</f>
        <v>447149.65</v>
      </c>
      <c r="X465" s="119">
        <f>W465</f>
        <v>447149.65</v>
      </c>
      <c r="Y465" s="119">
        <f>W465-X465</f>
        <v>0</v>
      </c>
      <c r="Z465" s="123">
        <f>K465*10%</f>
        <v>41633.300000000003</v>
      </c>
    </row>
    <row r="466" spans="1:26">
      <c r="A466" s="1" t="s">
        <v>147</v>
      </c>
      <c r="B466" s="1" t="s">
        <v>134</v>
      </c>
      <c r="C466" s="235">
        <v>45603</v>
      </c>
      <c r="D466" s="157">
        <v>45774</v>
      </c>
      <c r="E466" s="180" t="str">
        <f>TEXT(C466, "mmmm")</f>
        <v>November</v>
      </c>
      <c r="F466" s="90">
        <v>45626</v>
      </c>
      <c r="G466" s="37">
        <f>D466-C466+1</f>
        <v>172</v>
      </c>
      <c r="H466" s="37">
        <f>F466-C466+1</f>
        <v>24</v>
      </c>
      <c r="I466" s="37">
        <v>11</v>
      </c>
      <c r="J466" s="143" t="s">
        <v>141</v>
      </c>
      <c r="K466" s="119">
        <v>231073</v>
      </c>
      <c r="L466" s="13">
        <f>K466*5%</f>
        <v>11553.650000000001</v>
      </c>
      <c r="M466" s="13">
        <v>5000</v>
      </c>
      <c r="N466" s="119">
        <f>K466+L466+M466</f>
        <v>247626.65</v>
      </c>
      <c r="O466" s="13"/>
      <c r="P466" s="13"/>
      <c r="Q466" s="13"/>
      <c r="R466" s="13"/>
      <c r="S466" s="13"/>
      <c r="T466" s="119">
        <v>0</v>
      </c>
      <c r="U466" s="13">
        <v>0</v>
      </c>
      <c r="V466" s="165" t="s">
        <v>232</v>
      </c>
      <c r="W466" s="119">
        <f>K466+L466+M466+T466+U466</f>
        <v>247626.65</v>
      </c>
      <c r="X466" s="119">
        <f>W466</f>
        <v>247626.65</v>
      </c>
      <c r="Y466" s="119">
        <f>W466-X466</f>
        <v>0</v>
      </c>
      <c r="Z466" s="123">
        <f>K466*10%</f>
        <v>23107.300000000003</v>
      </c>
    </row>
    <row r="467" spans="1:26">
      <c r="A467" s="1" t="s">
        <v>147</v>
      </c>
      <c r="B467" s="1" t="s">
        <v>131</v>
      </c>
      <c r="C467" s="235">
        <v>45603</v>
      </c>
      <c r="D467" s="157">
        <v>45796</v>
      </c>
      <c r="E467" s="180" t="str">
        <f>TEXT(C467, "mmmm")</f>
        <v>November</v>
      </c>
      <c r="F467" s="90">
        <v>45626</v>
      </c>
      <c r="G467" s="37">
        <f>D467-C467+1</f>
        <v>194</v>
      </c>
      <c r="H467" s="37">
        <f>F467-C467+1</f>
        <v>24</v>
      </c>
      <c r="I467" s="37">
        <v>11</v>
      </c>
      <c r="J467" s="143" t="s">
        <v>111</v>
      </c>
      <c r="K467" s="119">
        <v>100988</v>
      </c>
      <c r="L467" s="13">
        <f>K467*5%</f>
        <v>5049.4000000000005</v>
      </c>
      <c r="M467" s="13">
        <v>5000</v>
      </c>
      <c r="N467" s="119">
        <f>K467+L467+M467</f>
        <v>111037.4</v>
      </c>
      <c r="O467" s="13"/>
      <c r="P467" s="13"/>
      <c r="Q467" s="13"/>
      <c r="R467" s="13"/>
      <c r="S467" s="13"/>
      <c r="T467" s="119">
        <v>0</v>
      </c>
      <c r="U467" s="13">
        <v>0</v>
      </c>
      <c r="V467" s="165" t="s">
        <v>232</v>
      </c>
      <c r="W467" s="119">
        <f>K467+L467+M467+T467+U467</f>
        <v>111037.4</v>
      </c>
      <c r="X467" s="119">
        <f>W467</f>
        <v>111037.4</v>
      </c>
      <c r="Y467" s="119">
        <f>W467-X467</f>
        <v>0</v>
      </c>
      <c r="Z467" s="123">
        <f>K467*10%</f>
        <v>10098.800000000001</v>
      </c>
    </row>
    <row r="468" spans="1:26">
      <c r="A468" s="1" t="s">
        <v>147</v>
      </c>
      <c r="B468" s="1" t="s">
        <v>134</v>
      </c>
      <c r="C468" s="235">
        <v>45608</v>
      </c>
      <c r="D468" s="157">
        <v>45961</v>
      </c>
      <c r="E468" s="180" t="str">
        <f>TEXT(C468, "mmmm")</f>
        <v>November</v>
      </c>
      <c r="F468" s="90">
        <v>45626</v>
      </c>
      <c r="G468" s="37">
        <f>D468-C468+1</f>
        <v>354</v>
      </c>
      <c r="H468" s="37">
        <f>F468-C468+1</f>
        <v>19</v>
      </c>
      <c r="I468" s="37">
        <v>11</v>
      </c>
      <c r="J468" s="167" t="s">
        <v>230</v>
      </c>
      <c r="K468" s="119">
        <v>167015</v>
      </c>
      <c r="L468" s="13">
        <f>K468*5%</f>
        <v>8350.75</v>
      </c>
      <c r="M468" s="13">
        <v>0</v>
      </c>
      <c r="N468" s="119">
        <f>K468+L468+M468</f>
        <v>175365.75</v>
      </c>
      <c r="O468" s="13"/>
      <c r="P468" s="13"/>
      <c r="Q468" s="13"/>
      <c r="R468" s="13"/>
      <c r="S468" s="13"/>
      <c r="T468" s="119">
        <v>0</v>
      </c>
      <c r="U468" s="13">
        <v>0</v>
      </c>
      <c r="V468" s="165" t="s">
        <v>232</v>
      </c>
      <c r="W468" s="119">
        <f>K468+L468+M468+T468+U468</f>
        <v>175365.75</v>
      </c>
      <c r="X468" s="119">
        <f>W468</f>
        <v>175365.75</v>
      </c>
      <c r="Y468" s="119">
        <f>W468-X468</f>
        <v>0</v>
      </c>
      <c r="Z468" s="123">
        <f>K468*10%</f>
        <v>16701.5</v>
      </c>
    </row>
    <row r="469" spans="1:26">
      <c r="A469" s="1" t="s">
        <v>147</v>
      </c>
      <c r="B469" s="1" t="s">
        <v>134</v>
      </c>
      <c r="C469" s="235">
        <v>45608</v>
      </c>
      <c r="D469" s="157">
        <v>45961</v>
      </c>
      <c r="E469" s="180" t="str">
        <f>TEXT(C469, "mmmm")</f>
        <v>November</v>
      </c>
      <c r="F469" s="90">
        <v>45626</v>
      </c>
      <c r="G469" s="37">
        <f>D469-C469+1</f>
        <v>354</v>
      </c>
      <c r="H469" s="37">
        <f>F469-C469+1</f>
        <v>19</v>
      </c>
      <c r="I469" s="37">
        <v>11</v>
      </c>
      <c r="J469" s="167" t="s">
        <v>230</v>
      </c>
      <c r="K469" s="119">
        <v>167015</v>
      </c>
      <c r="L469" s="13">
        <f>K469*5%</f>
        <v>8350.75</v>
      </c>
      <c r="M469" s="13">
        <v>0</v>
      </c>
      <c r="N469" s="119">
        <f>K469+L469+M469</f>
        <v>175365.75</v>
      </c>
      <c r="O469" s="13"/>
      <c r="P469" s="13"/>
      <c r="Q469" s="13"/>
      <c r="R469" s="13"/>
      <c r="S469" s="13"/>
      <c r="T469" s="119">
        <v>0</v>
      </c>
      <c r="U469" s="13">
        <v>0</v>
      </c>
      <c r="V469" s="165" t="s">
        <v>232</v>
      </c>
      <c r="W469" s="119">
        <f>K469+L469+M469+T469+U469</f>
        <v>175365.75</v>
      </c>
      <c r="X469" s="119">
        <f>W469</f>
        <v>175365.75</v>
      </c>
      <c r="Y469" s="119">
        <f>W469-X469</f>
        <v>0</v>
      </c>
      <c r="Z469" s="123">
        <f>K469*10%</f>
        <v>16701.5</v>
      </c>
    </row>
    <row r="470" spans="1:26">
      <c r="A470" s="1" t="s">
        <v>147</v>
      </c>
      <c r="B470" s="1" t="s">
        <v>134</v>
      </c>
      <c r="C470" s="235">
        <v>45608</v>
      </c>
      <c r="D470" s="157">
        <v>45961</v>
      </c>
      <c r="E470" s="180" t="str">
        <f>TEXT(C470, "mmmm")</f>
        <v>November</v>
      </c>
      <c r="F470" s="90">
        <v>45626</v>
      </c>
      <c r="G470" s="37">
        <f>D470-C470+1</f>
        <v>354</v>
      </c>
      <c r="H470" s="37">
        <f>F470-C470+1</f>
        <v>19</v>
      </c>
      <c r="I470" s="37">
        <v>11</v>
      </c>
      <c r="J470" s="167" t="s">
        <v>230</v>
      </c>
      <c r="K470" s="119">
        <v>167015</v>
      </c>
      <c r="L470" s="13">
        <f>K470*5%</f>
        <v>8350.75</v>
      </c>
      <c r="M470" s="13">
        <v>0</v>
      </c>
      <c r="N470" s="119">
        <f>K470+L470+M470</f>
        <v>175365.75</v>
      </c>
      <c r="O470" s="13"/>
      <c r="P470" s="13"/>
      <c r="Q470" s="13"/>
      <c r="R470" s="13"/>
      <c r="S470" s="13"/>
      <c r="T470" s="119">
        <v>0</v>
      </c>
      <c r="U470" s="13">
        <v>0</v>
      </c>
      <c r="V470" s="165" t="s">
        <v>232</v>
      </c>
      <c r="W470" s="119">
        <f>K470+L470+M470+T470+U470</f>
        <v>175365.75</v>
      </c>
      <c r="X470" s="119">
        <f>W470</f>
        <v>175365.75</v>
      </c>
      <c r="Y470" s="119">
        <f>W470-X470</f>
        <v>0</v>
      </c>
      <c r="Z470" s="123">
        <f>K470*10%</f>
        <v>16701.5</v>
      </c>
    </row>
    <row r="471" spans="1:26">
      <c r="A471" s="1" t="s">
        <v>147</v>
      </c>
      <c r="B471" s="1" t="s">
        <v>134</v>
      </c>
      <c r="C471" s="235">
        <v>45608</v>
      </c>
      <c r="D471" s="157">
        <v>45961</v>
      </c>
      <c r="E471" s="180" t="str">
        <f>TEXT(C471, "mmmm")</f>
        <v>November</v>
      </c>
      <c r="F471" s="90">
        <v>45626</v>
      </c>
      <c r="G471" s="37">
        <f>D471-C471+1</f>
        <v>354</v>
      </c>
      <c r="H471" s="37">
        <f>F471-C471+1</f>
        <v>19</v>
      </c>
      <c r="I471" s="37">
        <v>11</v>
      </c>
      <c r="J471" s="167" t="s">
        <v>230</v>
      </c>
      <c r="K471" s="119">
        <v>167015</v>
      </c>
      <c r="L471" s="13">
        <f>K471*5%</f>
        <v>8350.75</v>
      </c>
      <c r="M471" s="13">
        <v>0</v>
      </c>
      <c r="N471" s="119">
        <f>K471+L471+M471</f>
        <v>175365.75</v>
      </c>
      <c r="O471" s="13"/>
      <c r="P471" s="13"/>
      <c r="Q471" s="13"/>
      <c r="R471" s="13"/>
      <c r="S471" s="13"/>
      <c r="T471" s="119">
        <v>0</v>
      </c>
      <c r="U471" s="13">
        <v>0</v>
      </c>
      <c r="V471" s="165" t="s">
        <v>232</v>
      </c>
      <c r="W471" s="119">
        <f>K471+L471+M471+T471+U471</f>
        <v>175365.75</v>
      </c>
      <c r="X471" s="119">
        <f>W471</f>
        <v>175365.75</v>
      </c>
      <c r="Y471" s="119">
        <f>W471-X471</f>
        <v>0</v>
      </c>
      <c r="Z471" s="123">
        <f>K471*10%</f>
        <v>16701.5</v>
      </c>
    </row>
    <row r="472" spans="1:26">
      <c r="A472" s="1" t="s">
        <v>146</v>
      </c>
      <c r="B472" s="1" t="s">
        <v>135</v>
      </c>
      <c r="C472" s="235">
        <v>45608</v>
      </c>
      <c r="D472" s="157">
        <v>45972</v>
      </c>
      <c r="E472" s="180" t="str">
        <f>TEXT(C472, "mmmm")</f>
        <v>November</v>
      </c>
      <c r="F472" s="90">
        <v>45626</v>
      </c>
      <c r="G472" s="37">
        <f>D472-C472+1</f>
        <v>365</v>
      </c>
      <c r="H472" s="37">
        <f>F472-C472+1</f>
        <v>19</v>
      </c>
      <c r="I472" s="37">
        <v>11</v>
      </c>
      <c r="J472" s="143" t="s">
        <v>203</v>
      </c>
      <c r="K472" s="119">
        <v>560167</v>
      </c>
      <c r="L472" s="13">
        <f>K472*5%</f>
        <v>28008.350000000002</v>
      </c>
      <c r="M472" s="13">
        <v>10000</v>
      </c>
      <c r="N472" s="119">
        <f>K472+L472+M472</f>
        <v>598175.35</v>
      </c>
      <c r="O472" s="13"/>
      <c r="P472" s="13"/>
      <c r="Q472" s="13"/>
      <c r="R472" s="13"/>
      <c r="S472" s="13"/>
      <c r="T472" s="119">
        <v>0</v>
      </c>
      <c r="U472" s="13">
        <v>0</v>
      </c>
      <c r="V472" s="165" t="s">
        <v>232</v>
      </c>
      <c r="W472" s="119">
        <f>K472+L472+M472+T472+U472</f>
        <v>598175.35</v>
      </c>
      <c r="X472" s="119">
        <f>W472</f>
        <v>598175.35</v>
      </c>
      <c r="Y472" s="119">
        <f>W472-X472</f>
        <v>0</v>
      </c>
      <c r="Z472" s="123">
        <v>0</v>
      </c>
    </row>
    <row r="473" spans="1:26">
      <c r="A473" s="1" t="s">
        <v>146</v>
      </c>
      <c r="B473" s="1" t="s">
        <v>134</v>
      </c>
      <c r="C473" s="235">
        <v>45609</v>
      </c>
      <c r="D473" s="157">
        <v>45973</v>
      </c>
      <c r="E473" s="180" t="str">
        <f>TEXT(C473, "mmmm")</f>
        <v>November</v>
      </c>
      <c r="F473" s="90">
        <v>45626</v>
      </c>
      <c r="G473" s="37">
        <f>D473-C473+1</f>
        <v>365</v>
      </c>
      <c r="H473" s="37">
        <f>F473-C473+1</f>
        <v>18</v>
      </c>
      <c r="I473" s="37">
        <v>11</v>
      </c>
      <c r="J473" s="143" t="s">
        <v>199</v>
      </c>
      <c r="K473" s="119">
        <v>19039761</v>
      </c>
      <c r="L473" s="13">
        <f>K473*5%</f>
        <v>951988.05</v>
      </c>
      <c r="M473" s="13">
        <v>145000</v>
      </c>
      <c r="N473" s="119">
        <f>K473+L473+M473</f>
        <v>20136749.050000001</v>
      </c>
      <c r="O473" s="13"/>
      <c r="P473" s="13"/>
      <c r="Q473" s="13"/>
      <c r="R473" s="13"/>
      <c r="S473" s="13"/>
      <c r="T473" s="119">
        <v>0</v>
      </c>
      <c r="U473" s="13">
        <v>0</v>
      </c>
      <c r="V473" s="165" t="s">
        <v>232</v>
      </c>
      <c r="W473" s="119">
        <f>K473+L473+M473+T473+U473</f>
        <v>20136749.050000001</v>
      </c>
      <c r="X473" s="119">
        <v>10000000</v>
      </c>
      <c r="Y473" s="119">
        <f>W473-X473</f>
        <v>10136749.050000001</v>
      </c>
      <c r="Z473" s="123">
        <f>K473*10%</f>
        <v>1903976.1</v>
      </c>
    </row>
    <row r="474" spans="1:26">
      <c r="A474" s="1" t="s">
        <v>146</v>
      </c>
      <c r="B474" s="1" t="s">
        <v>134</v>
      </c>
      <c r="C474" s="235">
        <v>45612</v>
      </c>
      <c r="D474" s="157">
        <v>45976</v>
      </c>
      <c r="E474" s="180" t="str">
        <f>TEXT(C474, "mmmm")</f>
        <v>November</v>
      </c>
      <c r="F474" s="90">
        <v>45626</v>
      </c>
      <c r="G474" s="37">
        <f>D474-C474+1</f>
        <v>365</v>
      </c>
      <c r="H474" s="37">
        <f>F474-C474+1</f>
        <v>15</v>
      </c>
      <c r="I474" s="37">
        <v>11</v>
      </c>
      <c r="J474" s="143" t="s">
        <v>201</v>
      </c>
      <c r="K474" s="119">
        <f>2334000+85191009+6301801+933600+3150900</f>
        <v>97911310</v>
      </c>
      <c r="L474" s="13">
        <f>K474*5%</f>
        <v>4895565.5</v>
      </c>
      <c r="M474" s="13">
        <f>6000+753000+87000+3000+90000</f>
        <v>939000</v>
      </c>
      <c r="N474" s="119">
        <f>K474+L474+M474</f>
        <v>103745875.5</v>
      </c>
      <c r="O474" s="13"/>
      <c r="P474" s="13"/>
      <c r="Q474" s="13"/>
      <c r="R474" s="13"/>
      <c r="S474" s="13"/>
      <c r="T474" s="119">
        <v>0</v>
      </c>
      <c r="U474" s="13">
        <v>0</v>
      </c>
      <c r="V474" s="165" t="s">
        <v>232</v>
      </c>
      <c r="W474" s="119">
        <f>K474+L474+M474+T474+U474</f>
        <v>103745875.5</v>
      </c>
      <c r="X474" s="119">
        <v>0</v>
      </c>
      <c r="Y474" s="119">
        <f>W474-X474</f>
        <v>103745875.5</v>
      </c>
      <c r="Z474" s="123">
        <f>K474*10%</f>
        <v>9791131</v>
      </c>
    </row>
    <row r="475" spans="1:26">
      <c r="A475" s="1" t="s">
        <v>147</v>
      </c>
      <c r="B475" s="1" t="s">
        <v>134</v>
      </c>
      <c r="C475" s="235">
        <v>45614</v>
      </c>
      <c r="D475" s="157">
        <v>45848</v>
      </c>
      <c r="E475" s="180" t="str">
        <f>TEXT(C475, "mmmm")</f>
        <v>November</v>
      </c>
      <c r="F475" s="90">
        <v>45626</v>
      </c>
      <c r="G475" s="37">
        <f>D475-C475+1</f>
        <v>235</v>
      </c>
      <c r="H475" s="37">
        <f>F475-C475+1</f>
        <v>13</v>
      </c>
      <c r="I475" s="37">
        <v>11</v>
      </c>
      <c r="J475" s="143" t="s">
        <v>119</v>
      </c>
      <c r="K475" s="119">
        <v>265153</v>
      </c>
      <c r="L475" s="13">
        <f>K475*5%</f>
        <v>13257.650000000001</v>
      </c>
      <c r="M475" s="13">
        <v>5000</v>
      </c>
      <c r="N475" s="119">
        <f>K475+L475+M475</f>
        <v>283410.65000000002</v>
      </c>
      <c r="O475" s="13"/>
      <c r="P475" s="13"/>
      <c r="Q475" s="13"/>
      <c r="R475" s="13"/>
      <c r="S475" s="13"/>
      <c r="T475" s="119">
        <v>0</v>
      </c>
      <c r="U475" s="13">
        <v>0</v>
      </c>
      <c r="V475" s="165" t="s">
        <v>232</v>
      </c>
      <c r="W475" s="119">
        <f>K475+L475+M475+T475+U475</f>
        <v>283410.65000000002</v>
      </c>
      <c r="X475" s="119">
        <f>W475</f>
        <v>283410.65000000002</v>
      </c>
      <c r="Y475" s="119">
        <f>W475-X475</f>
        <v>0</v>
      </c>
      <c r="Z475" s="123">
        <f>K475*10%</f>
        <v>26515.300000000003</v>
      </c>
    </row>
    <row r="476" spans="1:26">
      <c r="A476" s="1" t="s">
        <v>147</v>
      </c>
      <c r="B476" s="1" t="s">
        <v>134</v>
      </c>
      <c r="C476" s="235">
        <v>45615</v>
      </c>
      <c r="D476" s="157">
        <v>45926</v>
      </c>
      <c r="E476" s="180" t="str">
        <f>TEXT(C476, "mmmm")</f>
        <v>November</v>
      </c>
      <c r="F476" s="90">
        <v>45626</v>
      </c>
      <c r="G476" s="37">
        <f>D476-C476+1</f>
        <v>312</v>
      </c>
      <c r="H476" s="37">
        <f>F476-C476+1</f>
        <v>12</v>
      </c>
      <c r="I476" s="37">
        <v>11</v>
      </c>
      <c r="J476" s="143" t="s">
        <v>181</v>
      </c>
      <c r="K476" s="119">
        <v>379235</v>
      </c>
      <c r="L476" s="13">
        <f>K476*5%</f>
        <v>18961.75</v>
      </c>
      <c r="M476" s="13">
        <v>10000</v>
      </c>
      <c r="N476" s="119">
        <f>K476+L476+M476</f>
        <v>408196.75</v>
      </c>
      <c r="O476" s="13"/>
      <c r="P476" s="13"/>
      <c r="Q476" s="13"/>
      <c r="R476" s="13"/>
      <c r="S476" s="13"/>
      <c r="T476" s="119">
        <v>0</v>
      </c>
      <c r="U476" s="13">
        <v>0</v>
      </c>
      <c r="V476" s="165" t="s">
        <v>232</v>
      </c>
      <c r="W476" s="119">
        <f>K476+L476+M476+T476+U476</f>
        <v>408196.75</v>
      </c>
      <c r="X476" s="119">
        <f>W476</f>
        <v>408196.75</v>
      </c>
      <c r="Y476" s="119">
        <f>W476-X476</f>
        <v>0</v>
      </c>
      <c r="Z476" s="123">
        <f>K476*10%</f>
        <v>37923.5</v>
      </c>
    </row>
    <row r="477" spans="1:26">
      <c r="A477" s="1" t="s">
        <v>147</v>
      </c>
      <c r="B477" s="1" t="s">
        <v>135</v>
      </c>
      <c r="C477" s="235">
        <v>45616</v>
      </c>
      <c r="D477" s="157">
        <v>45701</v>
      </c>
      <c r="E477" s="180" t="str">
        <f>TEXT(C477, "mmmm")</f>
        <v>November</v>
      </c>
      <c r="F477" s="90">
        <v>45626</v>
      </c>
      <c r="G477" s="37">
        <f>D477-C477+1</f>
        <v>86</v>
      </c>
      <c r="H477" s="37">
        <f>F477-C477+1</f>
        <v>11</v>
      </c>
      <c r="I477" s="37">
        <v>11</v>
      </c>
      <c r="J477" s="143" t="s">
        <v>7</v>
      </c>
      <c r="K477" s="119">
        <v>337791</v>
      </c>
      <c r="L477" s="13">
        <f>K477*5%</f>
        <v>16889.55</v>
      </c>
      <c r="M477" s="13">
        <v>25000</v>
      </c>
      <c r="N477" s="119">
        <f>K477+L477+M477</f>
        <v>379680.55</v>
      </c>
      <c r="O477" s="13"/>
      <c r="P477" s="13"/>
      <c r="Q477" s="13"/>
      <c r="R477" s="13"/>
      <c r="S477" s="13"/>
      <c r="T477" s="119">
        <v>0</v>
      </c>
      <c r="U477" s="13">
        <v>0</v>
      </c>
      <c r="V477" s="165" t="s">
        <v>232</v>
      </c>
      <c r="W477" s="119">
        <f>K477+L477+M477+T477+U477</f>
        <v>379680.55</v>
      </c>
      <c r="X477" s="119">
        <v>0</v>
      </c>
      <c r="Y477" s="119">
        <f>W477-X477</f>
        <v>379680.55</v>
      </c>
      <c r="Z477" s="123">
        <v>0</v>
      </c>
    </row>
    <row r="478" spans="1:26">
      <c r="A478" s="1" t="s">
        <v>147</v>
      </c>
      <c r="B478" s="1" t="s">
        <v>135</v>
      </c>
      <c r="C478" s="235">
        <v>45616</v>
      </c>
      <c r="D478" s="157">
        <v>45701</v>
      </c>
      <c r="E478" s="180" t="str">
        <f>TEXT(C478, "mmmm")</f>
        <v>November</v>
      </c>
      <c r="F478" s="90">
        <v>45626</v>
      </c>
      <c r="G478" s="37">
        <f>D478-C478+1</f>
        <v>86</v>
      </c>
      <c r="H478" s="37">
        <f>F478-C478+1</f>
        <v>11</v>
      </c>
      <c r="I478" s="37">
        <v>11</v>
      </c>
      <c r="J478" s="143" t="s">
        <v>7</v>
      </c>
      <c r="K478" s="119">
        <v>113465</v>
      </c>
      <c r="L478" s="13">
        <f>K478*5%</f>
        <v>5673.25</v>
      </c>
      <c r="M478" s="13">
        <v>5000</v>
      </c>
      <c r="N478" s="119">
        <f>K478+L478+M478</f>
        <v>124138.25</v>
      </c>
      <c r="O478" s="13"/>
      <c r="P478" s="13"/>
      <c r="Q478" s="13"/>
      <c r="R478" s="13"/>
      <c r="S478" s="13"/>
      <c r="T478" s="119">
        <v>0</v>
      </c>
      <c r="U478" s="13">
        <v>0</v>
      </c>
      <c r="V478" s="165" t="s">
        <v>232</v>
      </c>
      <c r="W478" s="119">
        <f>K478+L478+M478+T478+U478</f>
        <v>124138.25</v>
      </c>
      <c r="X478" s="119">
        <v>0</v>
      </c>
      <c r="Y478" s="119">
        <f>W478-X478</f>
        <v>124138.25</v>
      </c>
      <c r="Z478" s="123">
        <v>0</v>
      </c>
    </row>
    <row r="479" spans="1:26">
      <c r="A479" s="1" t="s">
        <v>147</v>
      </c>
      <c r="B479" s="1" t="s">
        <v>134</v>
      </c>
      <c r="C479" s="235">
        <v>45616</v>
      </c>
      <c r="D479" s="157">
        <v>45973</v>
      </c>
      <c r="E479" s="180" t="str">
        <f>TEXT(C479, "mmmm")</f>
        <v>November</v>
      </c>
      <c r="F479" s="90">
        <v>45626</v>
      </c>
      <c r="G479" s="37">
        <f>D479-C479+1</f>
        <v>358</v>
      </c>
      <c r="H479" s="37">
        <f>F479-C479+1</f>
        <v>11</v>
      </c>
      <c r="I479" s="37">
        <v>11</v>
      </c>
      <c r="J479" s="143" t="s">
        <v>199</v>
      </c>
      <c r="K479" s="119">
        <v>1167163</v>
      </c>
      <c r="L479" s="13">
        <f>K479*5%</f>
        <v>58358.15</v>
      </c>
      <c r="M479" s="13">
        <v>45000</v>
      </c>
      <c r="N479" s="119">
        <f>K479+L479+M479</f>
        <v>1270521.1499999999</v>
      </c>
      <c r="O479" s="13"/>
      <c r="P479" s="13"/>
      <c r="Q479" s="13"/>
      <c r="R479" s="13"/>
      <c r="S479" s="13"/>
      <c r="T479" s="119">
        <v>0</v>
      </c>
      <c r="U479" s="13">
        <v>0</v>
      </c>
      <c r="V479" s="165" t="s">
        <v>232</v>
      </c>
      <c r="W479" s="119">
        <f>K479+L479+M479+T479+U479</f>
        <v>1270521.1499999999</v>
      </c>
      <c r="X479" s="119">
        <v>0</v>
      </c>
      <c r="Y479" s="119">
        <f>W479-X479</f>
        <v>1270521.1499999999</v>
      </c>
      <c r="Z479" s="123">
        <f>K479*10%</f>
        <v>116716.3</v>
      </c>
    </row>
    <row r="480" spans="1:26">
      <c r="A480" s="1" t="s">
        <v>146</v>
      </c>
      <c r="B480" s="1" t="s">
        <v>135</v>
      </c>
      <c r="C480" s="235">
        <v>45617</v>
      </c>
      <c r="D480" s="157">
        <v>45981</v>
      </c>
      <c r="E480" s="180" t="str">
        <f>TEXT(C480, "mmmm")</f>
        <v>November</v>
      </c>
      <c r="F480" s="90">
        <v>45626</v>
      </c>
      <c r="G480" s="37">
        <f>D480-C480+1</f>
        <v>365</v>
      </c>
      <c r="H480" s="37">
        <f>F480-C480+1</f>
        <v>10</v>
      </c>
      <c r="I480" s="37">
        <v>11</v>
      </c>
      <c r="J480" s="143" t="s">
        <v>205</v>
      </c>
      <c r="K480" s="119">
        <v>971214</v>
      </c>
      <c r="L480" s="13">
        <f>K480*5%</f>
        <v>48560.700000000004</v>
      </c>
      <c r="M480" s="13">
        <v>10000</v>
      </c>
      <c r="N480" s="119">
        <f>K480+L480+M480</f>
        <v>1029774.7</v>
      </c>
      <c r="O480" s="13"/>
      <c r="P480" s="13"/>
      <c r="Q480" s="13"/>
      <c r="R480" s="13"/>
      <c r="S480" s="13"/>
      <c r="T480" s="119">
        <v>0</v>
      </c>
      <c r="U480" s="13">
        <v>0</v>
      </c>
      <c r="V480" s="165" t="s">
        <v>232</v>
      </c>
      <c r="W480" s="119">
        <f>K480+L480+M480+T480+U480</f>
        <v>1029774.7</v>
      </c>
      <c r="X480" s="119">
        <f>W480</f>
        <v>1029774.7</v>
      </c>
      <c r="Y480" s="119">
        <f>W480-X480</f>
        <v>0</v>
      </c>
      <c r="Z480" s="123">
        <v>0</v>
      </c>
    </row>
    <row r="481" spans="1:26">
      <c r="A481" s="1" t="s">
        <v>146</v>
      </c>
      <c r="B481" s="1" t="s">
        <v>135</v>
      </c>
      <c r="C481" s="235">
        <v>45618</v>
      </c>
      <c r="D481" s="157">
        <v>45982</v>
      </c>
      <c r="E481" s="180" t="str">
        <f>TEXT(C481, "mmmm")</f>
        <v>November</v>
      </c>
      <c r="F481" s="90">
        <v>45626</v>
      </c>
      <c r="G481" s="37">
        <f>D481-C481+1</f>
        <v>365</v>
      </c>
      <c r="H481" s="37">
        <f>F481-C481+1</f>
        <v>9</v>
      </c>
      <c r="I481" s="37">
        <v>11</v>
      </c>
      <c r="J481" s="143" t="s">
        <v>204</v>
      </c>
      <c r="K481" s="119">
        <v>2896196</v>
      </c>
      <c r="L481" s="13">
        <f>K481*5%</f>
        <v>144809.80000000002</v>
      </c>
      <c r="M481" s="13">
        <v>70000</v>
      </c>
      <c r="N481" s="119">
        <f>K481+L481+M481</f>
        <v>3111005.8</v>
      </c>
      <c r="O481" s="13"/>
      <c r="P481" s="13"/>
      <c r="Q481" s="13"/>
      <c r="R481" s="13"/>
      <c r="S481" s="13"/>
      <c r="T481" s="119">
        <v>0</v>
      </c>
      <c r="U481" s="13">
        <v>0</v>
      </c>
      <c r="V481" s="165" t="s">
        <v>232</v>
      </c>
      <c r="W481" s="119">
        <f>K481+L481+M481+T481+U481</f>
        <v>3111005.8</v>
      </c>
      <c r="X481" s="119">
        <f>W481/2</f>
        <v>1555502.9</v>
      </c>
      <c r="Y481" s="119">
        <f>W481-X481</f>
        <v>1555502.9</v>
      </c>
      <c r="Z481" s="123">
        <v>0</v>
      </c>
    </row>
    <row r="482" spans="1:26">
      <c r="A482" s="1" t="s">
        <v>148</v>
      </c>
      <c r="B482" s="1" t="s">
        <v>135</v>
      </c>
      <c r="C482" s="235">
        <v>45621</v>
      </c>
      <c r="D482" s="157">
        <v>45985</v>
      </c>
      <c r="E482" s="180" t="str">
        <f>TEXT(C482, "mmmm")</f>
        <v>November</v>
      </c>
      <c r="F482" s="90">
        <v>45626</v>
      </c>
      <c r="G482" s="37">
        <f>D482-C482+1</f>
        <v>365</v>
      </c>
      <c r="H482" s="37">
        <f>F482-C482+1</f>
        <v>6</v>
      </c>
      <c r="I482" s="37">
        <v>11</v>
      </c>
      <c r="J482" s="143" t="s">
        <v>155</v>
      </c>
      <c r="K482" s="119">
        <v>1180380</v>
      </c>
      <c r="L482" s="13">
        <f>K482*5%</f>
        <v>59019</v>
      </c>
      <c r="M482" s="13">
        <v>20000</v>
      </c>
      <c r="N482" s="119">
        <f>K482+L482+M482</f>
        <v>1259399</v>
      </c>
      <c r="O482" s="13"/>
      <c r="P482" s="13"/>
      <c r="Q482" s="13"/>
      <c r="R482" s="13"/>
      <c r="S482" s="13"/>
      <c r="T482" s="119">
        <v>0</v>
      </c>
      <c r="U482" s="13">
        <v>0</v>
      </c>
      <c r="V482" s="165" t="s">
        <v>232</v>
      </c>
      <c r="W482" s="119">
        <f>K482+L482+M482+T482+U482</f>
        <v>1259399</v>
      </c>
      <c r="X482" s="119">
        <f>W482</f>
        <v>1259399</v>
      </c>
      <c r="Y482" s="119">
        <f>W482-X482</f>
        <v>0</v>
      </c>
      <c r="Z482" s="123">
        <v>0</v>
      </c>
    </row>
    <row r="483" spans="1:26">
      <c r="A483" s="1" t="s">
        <v>146</v>
      </c>
      <c r="B483" s="1" t="s">
        <v>135</v>
      </c>
      <c r="C483" s="235">
        <v>45621</v>
      </c>
      <c r="D483" s="157">
        <v>45985</v>
      </c>
      <c r="E483" s="180" t="str">
        <f>TEXT(C483, "mmmm")</f>
        <v>November</v>
      </c>
      <c r="F483" s="90">
        <v>45626</v>
      </c>
      <c r="G483" s="37">
        <f>D483-C483+1</f>
        <v>365</v>
      </c>
      <c r="H483" s="37">
        <f>F483-C483+1</f>
        <v>6</v>
      </c>
      <c r="I483" s="37">
        <v>11</v>
      </c>
      <c r="J483" s="143" t="s">
        <v>200</v>
      </c>
      <c r="K483" s="119">
        <v>10572289</v>
      </c>
      <c r="L483" s="13">
        <f>K483*5%</f>
        <v>528614.45000000007</v>
      </c>
      <c r="M483" s="13">
        <v>240000</v>
      </c>
      <c r="N483" s="119">
        <f>K483+L483+M483</f>
        <v>11340903.449999999</v>
      </c>
      <c r="O483" s="13"/>
      <c r="P483" s="13"/>
      <c r="Q483" s="13"/>
      <c r="R483" s="13"/>
      <c r="S483" s="13"/>
      <c r="T483" s="119">
        <v>0</v>
      </c>
      <c r="U483" s="13">
        <v>0</v>
      </c>
      <c r="V483" s="165" t="s">
        <v>232</v>
      </c>
      <c r="W483" s="119">
        <f>K483+L483+M483+T483+U483</f>
        <v>11340903.449999999</v>
      </c>
      <c r="X483" s="119">
        <v>5500000</v>
      </c>
      <c r="Y483" s="119">
        <f>W483-X483</f>
        <v>5840903.4499999993</v>
      </c>
      <c r="Z483" s="123">
        <v>0</v>
      </c>
    </row>
    <row r="484" spans="1:26">
      <c r="A484" s="1" t="s">
        <v>147</v>
      </c>
      <c r="B484" s="1" t="s">
        <v>135</v>
      </c>
      <c r="C484" s="235">
        <v>45622</v>
      </c>
      <c r="D484" s="157">
        <v>45666</v>
      </c>
      <c r="E484" s="180" t="str">
        <f>TEXT(C484, "mmmm")</f>
        <v>November</v>
      </c>
      <c r="F484" s="90">
        <v>45626</v>
      </c>
      <c r="G484" s="37">
        <f>D484-C484+1</f>
        <v>45</v>
      </c>
      <c r="H484" s="37">
        <f>F484-C484+1</f>
        <v>5</v>
      </c>
      <c r="I484" s="37">
        <v>11</v>
      </c>
      <c r="J484" s="143" t="s">
        <v>4</v>
      </c>
      <c r="K484" s="119">
        <v>107776</v>
      </c>
      <c r="L484" s="13">
        <f>K484*5%</f>
        <v>5388.8</v>
      </c>
      <c r="M484" s="13">
        <v>10000</v>
      </c>
      <c r="N484" s="119">
        <f>K484+L484+M484</f>
        <v>123164.8</v>
      </c>
      <c r="O484" s="13"/>
      <c r="P484" s="13"/>
      <c r="Q484" s="13"/>
      <c r="R484" s="13"/>
      <c r="S484" s="13"/>
      <c r="T484" s="119">
        <v>0</v>
      </c>
      <c r="U484" s="13">
        <v>0</v>
      </c>
      <c r="V484" s="165" t="s">
        <v>232</v>
      </c>
      <c r="W484" s="119">
        <f>K484+L484+M484+T484+U484</f>
        <v>123164.8</v>
      </c>
      <c r="X484" s="119">
        <v>0</v>
      </c>
      <c r="Y484" s="119">
        <f>W484-X484</f>
        <v>123164.8</v>
      </c>
      <c r="Z484" s="123">
        <v>0</v>
      </c>
    </row>
    <row r="485" spans="1:26">
      <c r="A485" s="1" t="s">
        <v>146</v>
      </c>
      <c r="B485" s="1" t="s">
        <v>135</v>
      </c>
      <c r="C485" s="235">
        <v>45622</v>
      </c>
      <c r="D485" s="157">
        <v>45986</v>
      </c>
      <c r="E485" s="180" t="str">
        <f>TEXT(C485, "mmmm")</f>
        <v>November</v>
      </c>
      <c r="F485" s="90">
        <v>45626</v>
      </c>
      <c r="G485" s="37">
        <f>D485-C485+1</f>
        <v>365</v>
      </c>
      <c r="H485" s="37">
        <f>F485-C485+1</f>
        <v>5</v>
      </c>
      <c r="I485" s="37">
        <v>11</v>
      </c>
      <c r="J485" s="143" t="s">
        <v>207</v>
      </c>
      <c r="K485" s="119">
        <v>775057</v>
      </c>
      <c r="L485" s="13">
        <f>K485*5%</f>
        <v>38752.85</v>
      </c>
      <c r="M485" s="13">
        <v>10000</v>
      </c>
      <c r="N485" s="119">
        <f>K485+L485+M485</f>
        <v>823809.85</v>
      </c>
      <c r="O485" s="13"/>
      <c r="P485" s="13"/>
      <c r="Q485" s="13"/>
      <c r="R485" s="13"/>
      <c r="S485" s="13"/>
      <c r="T485" s="119">
        <v>0</v>
      </c>
      <c r="U485" s="13">
        <v>0</v>
      </c>
      <c r="V485" s="165" t="s">
        <v>232</v>
      </c>
      <c r="W485" s="119">
        <f>K485+L485+M485+T485+U485</f>
        <v>823809.85</v>
      </c>
      <c r="X485" s="119">
        <f>W485</f>
        <v>823809.85</v>
      </c>
      <c r="Y485" s="119">
        <f>W485-X485</f>
        <v>0</v>
      </c>
      <c r="Z485" s="123">
        <v>0</v>
      </c>
    </row>
    <row r="486" spans="1:26">
      <c r="A486" s="172" t="s">
        <v>146</v>
      </c>
      <c r="B486" s="172" t="s">
        <v>135</v>
      </c>
      <c r="C486" s="243">
        <v>45622</v>
      </c>
      <c r="D486" s="180">
        <v>45986</v>
      </c>
      <c r="E486" s="180" t="s">
        <v>244</v>
      </c>
      <c r="F486" s="174">
        <v>45657</v>
      </c>
      <c r="G486" s="187">
        <v>365</v>
      </c>
      <c r="H486" s="187">
        <v>36</v>
      </c>
      <c r="I486" s="187">
        <v>12</v>
      </c>
      <c r="J486" s="169" t="s">
        <v>239</v>
      </c>
      <c r="K486" s="177">
        <v>1079087</v>
      </c>
      <c r="L486" s="165">
        <v>53954.350000000006</v>
      </c>
      <c r="M486" s="165">
        <v>10000</v>
      </c>
      <c r="N486" s="177">
        <v>1143041.3500000001</v>
      </c>
      <c r="O486" s="177">
        <v>0</v>
      </c>
      <c r="P486" s="165" t="s">
        <v>232</v>
      </c>
      <c r="Q486" s="165">
        <v>0</v>
      </c>
      <c r="R486" s="177">
        <v>1143041.3500000001</v>
      </c>
      <c r="S486" s="229">
        <v>1143041.3500000001</v>
      </c>
      <c r="T486" s="177">
        <v>0</v>
      </c>
      <c r="U486" s="179">
        <v>0</v>
      </c>
      <c r="V486" s="219"/>
      <c r="W486" s="219"/>
      <c r="X486" s="219"/>
      <c r="Y486" s="219"/>
      <c r="Z486" s="219"/>
    </row>
    <row r="487" spans="1:26">
      <c r="A487" s="1" t="s">
        <v>146</v>
      </c>
      <c r="B487" s="1" t="s">
        <v>135</v>
      </c>
      <c r="C487" s="235">
        <v>45622</v>
      </c>
      <c r="D487" s="157">
        <v>45986</v>
      </c>
      <c r="E487" s="180" t="str">
        <f>TEXT(C487, "mmmm")</f>
        <v>November</v>
      </c>
      <c r="F487" s="90">
        <v>45626</v>
      </c>
      <c r="G487" s="37">
        <f>D487-C487+1</f>
        <v>365</v>
      </c>
      <c r="H487" s="37">
        <f>F487-C487+1</f>
        <v>5</v>
      </c>
      <c r="I487" s="37">
        <v>11</v>
      </c>
      <c r="J487" s="143" t="s">
        <v>206</v>
      </c>
      <c r="K487" s="119">
        <v>449234</v>
      </c>
      <c r="L487" s="13">
        <f>K487*5%</f>
        <v>22461.7</v>
      </c>
      <c r="M487" s="13">
        <v>10000</v>
      </c>
      <c r="N487" s="119">
        <f>K487+L487+M487</f>
        <v>481695.7</v>
      </c>
      <c r="O487" s="13"/>
      <c r="P487" s="13"/>
      <c r="Q487" s="13"/>
      <c r="R487" s="13"/>
      <c r="S487" s="13"/>
      <c r="T487" s="119">
        <v>0</v>
      </c>
      <c r="U487" s="13">
        <v>0</v>
      </c>
      <c r="V487" s="165" t="s">
        <v>232</v>
      </c>
      <c r="W487" s="119">
        <f>K487+L487+M487+T487+U487</f>
        <v>481695.7</v>
      </c>
      <c r="X487" s="119">
        <f>W487</f>
        <v>481695.7</v>
      </c>
      <c r="Y487" s="119">
        <f>W487-X487</f>
        <v>0</v>
      </c>
      <c r="Z487" s="123">
        <v>0</v>
      </c>
    </row>
    <row r="488" spans="1:26">
      <c r="A488" s="10" t="s">
        <v>147</v>
      </c>
      <c r="B488" s="1" t="s">
        <v>135</v>
      </c>
      <c r="C488" s="235">
        <v>45630</v>
      </c>
      <c r="D488" s="101">
        <v>45930</v>
      </c>
      <c r="E488" s="180" t="s">
        <v>245</v>
      </c>
      <c r="F488" s="90">
        <v>45657</v>
      </c>
      <c r="G488" s="37">
        <v>301</v>
      </c>
      <c r="H488" s="37">
        <v>28</v>
      </c>
      <c r="I488" s="37">
        <v>12</v>
      </c>
      <c r="J488" s="143" t="s">
        <v>186</v>
      </c>
      <c r="K488" s="119">
        <v>110685</v>
      </c>
      <c r="L488" s="13">
        <v>5534.25</v>
      </c>
      <c r="M488" s="13">
        <v>10000</v>
      </c>
      <c r="N488" s="119">
        <v>126219.25</v>
      </c>
      <c r="O488" s="119">
        <v>0</v>
      </c>
      <c r="P488" s="13" t="s">
        <v>232</v>
      </c>
      <c r="Q488" s="13">
        <v>0</v>
      </c>
      <c r="R488" s="119">
        <v>126219.25</v>
      </c>
      <c r="S488" s="119">
        <v>0</v>
      </c>
      <c r="T488" s="119">
        <v>126219.25</v>
      </c>
      <c r="U488" s="123">
        <v>0</v>
      </c>
      <c r="V488" s="187"/>
      <c r="W488" s="37"/>
      <c r="X488" s="37"/>
      <c r="Y488" s="37"/>
      <c r="Z488" s="37"/>
    </row>
    <row r="489" spans="1:26">
      <c r="A489" s="10" t="s">
        <v>147</v>
      </c>
      <c r="B489" s="1" t="s">
        <v>135</v>
      </c>
      <c r="C489" s="235">
        <v>45630</v>
      </c>
      <c r="D489" s="101">
        <v>45930</v>
      </c>
      <c r="E489" s="180" t="s">
        <v>245</v>
      </c>
      <c r="F489" s="90">
        <v>45657</v>
      </c>
      <c r="G489" s="37">
        <v>301</v>
      </c>
      <c r="H489" s="37">
        <v>28</v>
      </c>
      <c r="I489" s="37">
        <v>12</v>
      </c>
      <c r="J489" s="143" t="s">
        <v>186</v>
      </c>
      <c r="K489" s="119">
        <v>700538</v>
      </c>
      <c r="L489" s="13">
        <v>35026.9</v>
      </c>
      <c r="M489" s="13">
        <v>40000</v>
      </c>
      <c r="N489" s="119">
        <v>775564.9</v>
      </c>
      <c r="O489" s="119">
        <v>0</v>
      </c>
      <c r="P489" s="13" t="s">
        <v>232</v>
      </c>
      <c r="Q489" s="13">
        <v>0</v>
      </c>
      <c r="R489" s="119">
        <v>775564.9</v>
      </c>
      <c r="S489" s="119">
        <v>0</v>
      </c>
      <c r="T489" s="119">
        <v>775564.9</v>
      </c>
      <c r="U489" s="123">
        <v>0</v>
      </c>
      <c r="V489" s="187"/>
      <c r="W489" s="37"/>
      <c r="X489" s="37"/>
      <c r="Y489" s="37"/>
      <c r="Z489" s="37"/>
    </row>
    <row r="490" spans="1:26">
      <c r="A490" s="1" t="s">
        <v>146</v>
      </c>
      <c r="B490" s="1" t="s">
        <v>134</v>
      </c>
      <c r="C490" s="235">
        <v>45632</v>
      </c>
      <c r="D490" s="101">
        <v>45996</v>
      </c>
      <c r="E490" s="180" t="s">
        <v>245</v>
      </c>
      <c r="F490" s="90">
        <v>45657</v>
      </c>
      <c r="G490" s="37">
        <v>365</v>
      </c>
      <c r="H490" s="37">
        <v>26</v>
      </c>
      <c r="I490" s="37">
        <v>12</v>
      </c>
      <c r="J490" s="194" t="s">
        <v>240</v>
      </c>
      <c r="K490" s="119">
        <v>1241931</v>
      </c>
      <c r="L490" s="13">
        <v>62096.55</v>
      </c>
      <c r="M490" s="13">
        <v>10000</v>
      </c>
      <c r="N490" s="119">
        <v>1314027.55</v>
      </c>
      <c r="O490" s="119">
        <v>0</v>
      </c>
      <c r="P490" s="13" t="s">
        <v>232</v>
      </c>
      <c r="Q490" s="13">
        <v>0</v>
      </c>
      <c r="R490" s="119">
        <v>1314027.55</v>
      </c>
      <c r="S490" s="119">
        <v>1314027.55</v>
      </c>
      <c r="T490" s="119">
        <v>0</v>
      </c>
      <c r="U490" s="123">
        <v>124193.1</v>
      </c>
      <c r="V490" s="187"/>
      <c r="W490" s="37"/>
      <c r="X490" s="37"/>
      <c r="Y490" s="37"/>
      <c r="Z490" s="37"/>
    </row>
    <row r="491" spans="1:26">
      <c r="A491" s="10" t="s">
        <v>147</v>
      </c>
      <c r="B491" s="1" t="s">
        <v>134</v>
      </c>
      <c r="C491" s="235">
        <v>45632</v>
      </c>
      <c r="D491" s="101">
        <v>45726</v>
      </c>
      <c r="E491" s="180" t="s">
        <v>245</v>
      </c>
      <c r="F491" s="90">
        <v>45657</v>
      </c>
      <c r="G491" s="37">
        <v>95</v>
      </c>
      <c r="H491" s="37">
        <v>26</v>
      </c>
      <c r="I491" s="37">
        <v>12</v>
      </c>
      <c r="J491" s="143" t="s">
        <v>237</v>
      </c>
      <c r="K491" s="119">
        <v>0</v>
      </c>
      <c r="L491" s="13">
        <v>0</v>
      </c>
      <c r="M491" s="13">
        <v>0</v>
      </c>
      <c r="N491" s="119">
        <v>0</v>
      </c>
      <c r="O491" s="119">
        <v>3217570</v>
      </c>
      <c r="P491" s="13" t="s">
        <v>232</v>
      </c>
      <c r="Q491" s="13">
        <v>0</v>
      </c>
      <c r="R491" s="119">
        <v>3217570</v>
      </c>
      <c r="S491" s="119">
        <v>3217570</v>
      </c>
      <c r="T491" s="119">
        <v>0</v>
      </c>
      <c r="U491" s="123">
        <v>0</v>
      </c>
      <c r="V491" s="187"/>
      <c r="W491" s="37"/>
      <c r="X491" s="37"/>
      <c r="Y491" s="37"/>
      <c r="Z491" s="37"/>
    </row>
    <row r="492" spans="1:26">
      <c r="A492" s="10" t="s">
        <v>147</v>
      </c>
      <c r="B492" s="1" t="s">
        <v>135</v>
      </c>
      <c r="C492" s="235">
        <v>45635</v>
      </c>
      <c r="D492" s="101">
        <v>45759</v>
      </c>
      <c r="E492" s="180" t="s">
        <v>245</v>
      </c>
      <c r="F492" s="90">
        <v>45657</v>
      </c>
      <c r="G492" s="37">
        <v>125</v>
      </c>
      <c r="H492" s="37">
        <v>23</v>
      </c>
      <c r="I492" s="37">
        <v>12</v>
      </c>
      <c r="J492" s="143" t="s">
        <v>196</v>
      </c>
      <c r="K492" s="119">
        <v>127498</v>
      </c>
      <c r="L492" s="13">
        <v>6374.9000000000005</v>
      </c>
      <c r="M492" s="13">
        <v>10000</v>
      </c>
      <c r="N492" s="119">
        <v>143872.9</v>
      </c>
      <c r="O492" s="119">
        <v>0</v>
      </c>
      <c r="P492" s="13" t="s">
        <v>232</v>
      </c>
      <c r="Q492" s="13">
        <v>0</v>
      </c>
      <c r="R492" s="119">
        <v>143872.9</v>
      </c>
      <c r="S492" s="119">
        <v>143872.9</v>
      </c>
      <c r="T492" s="119">
        <v>0</v>
      </c>
      <c r="U492" s="123">
        <v>0</v>
      </c>
      <c r="V492" s="187"/>
      <c r="W492" s="37"/>
      <c r="X492" s="37"/>
      <c r="Y492" s="37"/>
      <c r="Z492" s="37"/>
    </row>
    <row r="493" spans="1:26">
      <c r="A493" s="10" t="s">
        <v>147</v>
      </c>
      <c r="B493" s="1" t="s">
        <v>134</v>
      </c>
      <c r="C493" s="235">
        <v>45635</v>
      </c>
      <c r="D493" s="101">
        <v>45959</v>
      </c>
      <c r="E493" s="180" t="s">
        <v>245</v>
      </c>
      <c r="F493" s="90">
        <v>45657</v>
      </c>
      <c r="G493" s="37">
        <v>325</v>
      </c>
      <c r="H493" s="37">
        <v>23</v>
      </c>
      <c r="I493" s="37">
        <v>12</v>
      </c>
      <c r="J493" s="143" t="s">
        <v>193</v>
      </c>
      <c r="K493" s="119">
        <v>747018</v>
      </c>
      <c r="L493" s="13">
        <v>37350.9</v>
      </c>
      <c r="M493" s="13">
        <v>15000</v>
      </c>
      <c r="N493" s="119">
        <v>799368.9</v>
      </c>
      <c r="O493" s="119">
        <v>0</v>
      </c>
      <c r="P493" s="13" t="s">
        <v>232</v>
      </c>
      <c r="Q493" s="13">
        <v>0</v>
      </c>
      <c r="R493" s="119">
        <v>799368.9</v>
      </c>
      <c r="S493" s="119">
        <v>799368.9</v>
      </c>
      <c r="T493" s="119">
        <v>0</v>
      </c>
      <c r="U493" s="123">
        <v>74701.8</v>
      </c>
      <c r="V493" s="187"/>
      <c r="W493" s="37"/>
      <c r="X493" s="37"/>
      <c r="Y493" s="37"/>
      <c r="Z493" s="37"/>
    </row>
    <row r="494" spans="1:26">
      <c r="A494" s="10" t="s">
        <v>147</v>
      </c>
      <c r="B494" s="1" t="s">
        <v>131</v>
      </c>
      <c r="C494" s="235">
        <v>45635</v>
      </c>
      <c r="D494" s="101">
        <v>45828</v>
      </c>
      <c r="E494" s="180" t="s">
        <v>245</v>
      </c>
      <c r="F494" s="90">
        <v>45657</v>
      </c>
      <c r="G494" s="37">
        <v>194</v>
      </c>
      <c r="H494" s="37">
        <v>23</v>
      </c>
      <c r="I494" s="37">
        <v>12</v>
      </c>
      <c r="J494" s="143" t="s">
        <v>16</v>
      </c>
      <c r="K494" s="119">
        <v>689959</v>
      </c>
      <c r="L494" s="13">
        <v>34497.950000000004</v>
      </c>
      <c r="M494" s="13">
        <v>25000</v>
      </c>
      <c r="N494" s="119">
        <v>749456.95</v>
      </c>
      <c r="O494" s="119">
        <v>0</v>
      </c>
      <c r="P494" s="13" t="s">
        <v>232</v>
      </c>
      <c r="Q494" s="13">
        <v>0</v>
      </c>
      <c r="R494" s="119">
        <v>749456.95</v>
      </c>
      <c r="S494" s="119">
        <v>0</v>
      </c>
      <c r="T494" s="119">
        <v>749456.95</v>
      </c>
      <c r="U494" s="123">
        <v>68995.900000000009</v>
      </c>
      <c r="V494" s="187"/>
      <c r="W494" s="37"/>
      <c r="X494" s="37"/>
      <c r="Y494" s="37"/>
      <c r="Z494" s="37"/>
    </row>
    <row r="495" spans="1:26">
      <c r="A495" s="10" t="s">
        <v>147</v>
      </c>
      <c r="B495" s="1" t="s">
        <v>135</v>
      </c>
      <c r="C495" s="235">
        <v>45637</v>
      </c>
      <c r="D495" s="101">
        <v>45930</v>
      </c>
      <c r="E495" s="180" t="s">
        <v>245</v>
      </c>
      <c r="F495" s="90">
        <v>45657</v>
      </c>
      <c r="G495" s="37">
        <v>294</v>
      </c>
      <c r="H495" s="37">
        <v>21</v>
      </c>
      <c r="I495" s="37">
        <v>12</v>
      </c>
      <c r="J495" s="143" t="s">
        <v>186</v>
      </c>
      <c r="K495" s="119">
        <v>468026.5</v>
      </c>
      <c r="L495" s="13">
        <v>23401.325000000001</v>
      </c>
      <c r="M495" s="13">
        <v>20000</v>
      </c>
      <c r="N495" s="119">
        <v>511427.82500000001</v>
      </c>
      <c r="O495" s="119">
        <v>0</v>
      </c>
      <c r="P495" s="13" t="s">
        <v>232</v>
      </c>
      <c r="Q495" s="13">
        <v>0</v>
      </c>
      <c r="R495" s="119">
        <v>511427.82500000001</v>
      </c>
      <c r="S495" s="119">
        <v>0</v>
      </c>
      <c r="T495" s="119">
        <v>511427.82500000001</v>
      </c>
      <c r="U495" s="123">
        <v>0</v>
      </c>
      <c r="V495" s="187"/>
      <c r="W495" s="37"/>
      <c r="X495" s="37"/>
      <c r="Y495" s="37"/>
      <c r="Z495" s="37"/>
    </row>
    <row r="496" spans="1:26">
      <c r="A496" s="10" t="s">
        <v>147</v>
      </c>
      <c r="B496" s="1" t="s">
        <v>131</v>
      </c>
      <c r="C496" s="235">
        <v>45637</v>
      </c>
      <c r="D496" s="101">
        <v>45828</v>
      </c>
      <c r="E496" s="180" t="s">
        <v>245</v>
      </c>
      <c r="F496" s="90">
        <v>45657</v>
      </c>
      <c r="G496" s="37">
        <v>192</v>
      </c>
      <c r="H496" s="37">
        <v>21</v>
      </c>
      <c r="I496" s="37">
        <v>12</v>
      </c>
      <c r="J496" s="143" t="s">
        <v>16</v>
      </c>
      <c r="K496" s="119">
        <v>220388</v>
      </c>
      <c r="L496" s="13">
        <v>11019.400000000001</v>
      </c>
      <c r="M496" s="13">
        <v>5000</v>
      </c>
      <c r="N496" s="119">
        <v>236407.4</v>
      </c>
      <c r="O496" s="119">
        <v>0</v>
      </c>
      <c r="P496" s="13" t="s">
        <v>232</v>
      </c>
      <c r="Q496" s="13">
        <v>0</v>
      </c>
      <c r="R496" s="119">
        <v>236407.4</v>
      </c>
      <c r="S496" s="119">
        <v>0</v>
      </c>
      <c r="T496" s="119">
        <v>236407.4</v>
      </c>
      <c r="U496" s="123">
        <v>22038.800000000003</v>
      </c>
      <c r="V496" s="187"/>
      <c r="W496" s="37"/>
      <c r="X496" s="37"/>
      <c r="Y496" s="37"/>
      <c r="Z496" s="37"/>
    </row>
    <row r="497" spans="1:26">
      <c r="A497" s="10" t="s">
        <v>147</v>
      </c>
      <c r="B497" s="1" t="s">
        <v>131</v>
      </c>
      <c r="C497" s="235">
        <v>45637</v>
      </c>
      <c r="D497" s="101">
        <v>45828</v>
      </c>
      <c r="E497" s="180" t="s">
        <v>245</v>
      </c>
      <c r="F497" s="90">
        <v>45657</v>
      </c>
      <c r="G497" s="37">
        <v>192</v>
      </c>
      <c r="H497" s="37">
        <v>21</v>
      </c>
      <c r="I497" s="37">
        <v>12</v>
      </c>
      <c r="J497" s="143" t="s">
        <v>16</v>
      </c>
      <c r="K497" s="119">
        <v>220388</v>
      </c>
      <c r="L497" s="13">
        <v>11019.400000000001</v>
      </c>
      <c r="M497" s="13">
        <v>5000</v>
      </c>
      <c r="N497" s="119">
        <v>236407.4</v>
      </c>
      <c r="O497" s="119">
        <v>0</v>
      </c>
      <c r="P497" s="13" t="s">
        <v>232</v>
      </c>
      <c r="Q497" s="13">
        <v>0</v>
      </c>
      <c r="R497" s="119">
        <v>236407.4</v>
      </c>
      <c r="S497" s="119">
        <v>0</v>
      </c>
      <c r="T497" s="119">
        <v>236407.4</v>
      </c>
      <c r="U497" s="123">
        <v>22038.800000000003</v>
      </c>
      <c r="V497" s="187"/>
      <c r="W497" s="37"/>
      <c r="X497" s="37"/>
      <c r="Y497" s="37"/>
      <c r="Z497" s="37"/>
    </row>
    <row r="498" spans="1:26">
      <c r="A498" s="10" t="s">
        <v>147</v>
      </c>
      <c r="B498" s="1" t="s">
        <v>131</v>
      </c>
      <c r="C498" s="235">
        <v>45637</v>
      </c>
      <c r="D498" s="101">
        <v>45828</v>
      </c>
      <c r="E498" s="180" t="s">
        <v>245</v>
      </c>
      <c r="F498" s="90">
        <v>45657</v>
      </c>
      <c r="G498" s="37">
        <v>192</v>
      </c>
      <c r="H498" s="37">
        <v>21</v>
      </c>
      <c r="I498" s="37">
        <v>12</v>
      </c>
      <c r="J498" s="143" t="s">
        <v>16</v>
      </c>
      <c r="K498" s="119">
        <v>220388</v>
      </c>
      <c r="L498" s="13">
        <v>11019.400000000001</v>
      </c>
      <c r="M498" s="13">
        <v>5000</v>
      </c>
      <c r="N498" s="119">
        <v>236407.4</v>
      </c>
      <c r="O498" s="119">
        <v>0</v>
      </c>
      <c r="P498" s="13" t="s">
        <v>232</v>
      </c>
      <c r="Q498" s="13">
        <v>0</v>
      </c>
      <c r="R498" s="119">
        <v>236407.4</v>
      </c>
      <c r="S498" s="119">
        <v>0</v>
      </c>
      <c r="T498" s="119">
        <v>236407.4</v>
      </c>
      <c r="U498" s="123">
        <v>22038.800000000003</v>
      </c>
      <c r="V498" s="187"/>
      <c r="W498" s="37"/>
      <c r="X498" s="37"/>
      <c r="Y498" s="37"/>
      <c r="Z498" s="37"/>
    </row>
    <row r="499" spans="1:26">
      <c r="A499" s="1" t="s">
        <v>148</v>
      </c>
      <c r="B499" s="1" t="s">
        <v>135</v>
      </c>
      <c r="C499" s="235">
        <v>45638</v>
      </c>
      <c r="D499" s="101">
        <v>46002</v>
      </c>
      <c r="E499" s="180" t="s">
        <v>245</v>
      </c>
      <c r="F499" s="90">
        <v>45657</v>
      </c>
      <c r="G499" s="37">
        <v>365</v>
      </c>
      <c r="H499" s="37">
        <v>20</v>
      </c>
      <c r="I499" s="37">
        <v>12</v>
      </c>
      <c r="J499" s="143" t="s">
        <v>242</v>
      </c>
      <c r="K499" s="119">
        <v>4096301</v>
      </c>
      <c r="L499" s="13">
        <v>204815.05000000002</v>
      </c>
      <c r="M499" s="13">
        <v>110000</v>
      </c>
      <c r="N499" s="119">
        <v>4411116.05</v>
      </c>
      <c r="O499" s="119">
        <v>0</v>
      </c>
      <c r="P499" s="37" t="s">
        <v>232</v>
      </c>
      <c r="Q499" s="13">
        <v>0</v>
      </c>
      <c r="R499" s="119">
        <v>4411116.05</v>
      </c>
      <c r="S499" s="119">
        <v>4411116.05</v>
      </c>
      <c r="T499" s="119">
        <v>0</v>
      </c>
      <c r="U499" s="123">
        <v>0</v>
      </c>
      <c r="V499" s="187"/>
      <c r="W499" s="37"/>
      <c r="X499" s="37"/>
      <c r="Y499" s="37"/>
      <c r="Z499" s="37"/>
    </row>
    <row r="500" spans="1:26">
      <c r="A500" s="10" t="s">
        <v>147</v>
      </c>
      <c r="B500" s="1" t="s">
        <v>135</v>
      </c>
      <c r="C500" s="235">
        <v>45642</v>
      </c>
      <c r="D500" s="101">
        <v>45666</v>
      </c>
      <c r="E500" s="180" t="s">
        <v>245</v>
      </c>
      <c r="F500" s="90">
        <v>45657</v>
      </c>
      <c r="G500" s="37">
        <v>25</v>
      </c>
      <c r="H500" s="37">
        <v>16</v>
      </c>
      <c r="I500" s="37">
        <v>12</v>
      </c>
      <c r="J500" s="143" t="s">
        <v>4</v>
      </c>
      <c r="K500" s="119">
        <v>15429.5</v>
      </c>
      <c r="L500" s="13">
        <v>771.47500000000002</v>
      </c>
      <c r="M500" s="13">
        <v>10000</v>
      </c>
      <c r="N500" s="119">
        <v>26200.974999999999</v>
      </c>
      <c r="O500" s="119">
        <v>0</v>
      </c>
      <c r="P500" s="13" t="s">
        <v>232</v>
      </c>
      <c r="Q500" s="13">
        <v>0</v>
      </c>
      <c r="R500" s="119">
        <v>26200.974999999999</v>
      </c>
      <c r="S500" s="119">
        <v>26200.974999999999</v>
      </c>
      <c r="T500" s="119">
        <v>0</v>
      </c>
      <c r="U500" s="123">
        <v>0</v>
      </c>
      <c r="V500" s="187"/>
      <c r="W500" s="37"/>
      <c r="X500" s="37"/>
      <c r="Y500" s="37"/>
      <c r="Z500" s="37"/>
    </row>
    <row r="501" spans="1:26">
      <c r="A501" s="10" t="s">
        <v>147</v>
      </c>
      <c r="B501" s="1" t="s">
        <v>135</v>
      </c>
      <c r="C501" s="235">
        <v>45642</v>
      </c>
      <c r="D501" s="101">
        <v>45759</v>
      </c>
      <c r="E501" s="180" t="s">
        <v>245</v>
      </c>
      <c r="F501" s="90">
        <v>45657</v>
      </c>
      <c r="G501" s="37">
        <v>118</v>
      </c>
      <c r="H501" s="37">
        <v>16</v>
      </c>
      <c r="I501" s="37">
        <v>12</v>
      </c>
      <c r="J501" s="143" t="s">
        <v>196</v>
      </c>
      <c r="K501" s="119">
        <v>120358</v>
      </c>
      <c r="L501" s="13">
        <v>6017.9000000000005</v>
      </c>
      <c r="M501" s="13">
        <v>10000</v>
      </c>
      <c r="N501" s="119">
        <v>136375.9</v>
      </c>
      <c r="O501" s="119">
        <v>0</v>
      </c>
      <c r="P501" s="13" t="s">
        <v>232</v>
      </c>
      <c r="Q501" s="13">
        <v>0</v>
      </c>
      <c r="R501" s="119">
        <v>136375.9</v>
      </c>
      <c r="S501" s="119">
        <v>0</v>
      </c>
      <c r="T501" s="119">
        <v>136375.9</v>
      </c>
      <c r="U501" s="123">
        <v>0</v>
      </c>
      <c r="V501" s="187"/>
      <c r="W501" s="37"/>
      <c r="X501" s="37"/>
      <c r="Y501" s="37"/>
      <c r="Z501" s="37"/>
    </row>
    <row r="502" spans="1:26">
      <c r="A502" s="1" t="s">
        <v>146</v>
      </c>
      <c r="B502" s="1" t="s">
        <v>135</v>
      </c>
      <c r="C502" s="235">
        <v>45644</v>
      </c>
      <c r="D502" s="101">
        <v>46008</v>
      </c>
      <c r="E502" s="180" t="s">
        <v>245</v>
      </c>
      <c r="F502" s="90">
        <v>45657</v>
      </c>
      <c r="G502" s="37">
        <v>365</v>
      </c>
      <c r="H502" s="37">
        <v>14</v>
      </c>
      <c r="I502" s="37">
        <v>12</v>
      </c>
      <c r="J502" s="143" t="s">
        <v>238</v>
      </c>
      <c r="K502" s="119">
        <v>1086760</v>
      </c>
      <c r="L502" s="13">
        <v>54338</v>
      </c>
      <c r="M502" s="13">
        <v>20000</v>
      </c>
      <c r="N502" s="119">
        <v>1161098</v>
      </c>
      <c r="O502" s="119">
        <v>0</v>
      </c>
      <c r="P502" s="13" t="s">
        <v>232</v>
      </c>
      <c r="Q502" s="13">
        <v>0</v>
      </c>
      <c r="R502" s="119">
        <v>1161098</v>
      </c>
      <c r="S502" s="119">
        <v>1161098</v>
      </c>
      <c r="T502" s="119">
        <v>0</v>
      </c>
      <c r="U502" s="123">
        <v>0</v>
      </c>
      <c r="V502" s="187"/>
      <c r="W502" s="37"/>
      <c r="X502" s="37"/>
      <c r="Y502" s="37"/>
      <c r="Z502" s="37"/>
    </row>
    <row r="503" spans="1:26">
      <c r="A503" s="1" t="s">
        <v>147</v>
      </c>
      <c r="B503" s="1" t="s">
        <v>135</v>
      </c>
      <c r="C503" s="235">
        <v>45649</v>
      </c>
      <c r="D503" s="101">
        <v>45701</v>
      </c>
      <c r="E503" s="180" t="s">
        <v>245</v>
      </c>
      <c r="F503" s="90">
        <v>45657</v>
      </c>
      <c r="G503" s="37">
        <v>53</v>
      </c>
      <c r="H503" s="37">
        <v>9</v>
      </c>
      <c r="I503" s="37">
        <v>12</v>
      </c>
      <c r="J503" s="143" t="s">
        <v>7</v>
      </c>
      <c r="K503" s="119">
        <v>219129</v>
      </c>
      <c r="L503" s="13">
        <v>10956.45</v>
      </c>
      <c r="M503" s="13">
        <v>25000</v>
      </c>
      <c r="N503" s="119">
        <v>255085.45</v>
      </c>
      <c r="O503" s="119">
        <v>0</v>
      </c>
      <c r="P503" s="13" t="s">
        <v>232</v>
      </c>
      <c r="Q503" s="13">
        <v>0</v>
      </c>
      <c r="R503" s="119">
        <v>255085.45</v>
      </c>
      <c r="S503" s="119">
        <v>0</v>
      </c>
      <c r="T503" s="119">
        <v>255085.45</v>
      </c>
      <c r="U503" s="123">
        <v>0</v>
      </c>
      <c r="V503" s="187"/>
      <c r="W503" s="37"/>
      <c r="X503" s="37"/>
      <c r="Y503" s="37"/>
      <c r="Z503" s="37"/>
    </row>
    <row r="504" spans="1:26">
      <c r="A504" s="1" t="s">
        <v>147</v>
      </c>
      <c r="B504" s="1" t="s">
        <v>135</v>
      </c>
      <c r="C504" s="235">
        <v>45649</v>
      </c>
      <c r="D504" s="101">
        <v>45701</v>
      </c>
      <c r="E504" s="180" t="s">
        <v>245</v>
      </c>
      <c r="F504" s="90">
        <v>45657</v>
      </c>
      <c r="G504" s="37">
        <v>53</v>
      </c>
      <c r="H504" s="37">
        <v>9</v>
      </c>
      <c r="I504" s="37">
        <v>12</v>
      </c>
      <c r="J504" s="143" t="s">
        <v>7</v>
      </c>
      <c r="K504" s="119">
        <v>165496</v>
      </c>
      <c r="L504" s="13">
        <v>8274.8000000000011</v>
      </c>
      <c r="M504" s="13">
        <v>15000</v>
      </c>
      <c r="N504" s="119">
        <v>188770.8</v>
      </c>
      <c r="O504" s="119">
        <v>0</v>
      </c>
      <c r="P504" s="13" t="s">
        <v>232</v>
      </c>
      <c r="Q504" s="13">
        <v>0</v>
      </c>
      <c r="R504" s="119">
        <v>188770.8</v>
      </c>
      <c r="S504" s="119">
        <v>0</v>
      </c>
      <c r="T504" s="119">
        <v>188770.8</v>
      </c>
      <c r="U504" s="123">
        <v>0</v>
      </c>
      <c r="V504" s="187"/>
      <c r="W504" s="123"/>
      <c r="X504" s="37"/>
      <c r="Y504" s="37"/>
      <c r="Z504" s="37"/>
    </row>
    <row r="505" spans="1:26">
      <c r="A505" s="1" t="s">
        <v>147</v>
      </c>
      <c r="B505" s="1" t="s">
        <v>135</v>
      </c>
      <c r="C505" s="235">
        <v>45649</v>
      </c>
      <c r="D505" s="101">
        <v>45701</v>
      </c>
      <c r="E505" s="180" t="s">
        <v>245</v>
      </c>
      <c r="F505" s="90">
        <v>45657</v>
      </c>
      <c r="G505" s="37">
        <v>53</v>
      </c>
      <c r="H505" s="37">
        <v>9</v>
      </c>
      <c r="I505" s="37">
        <v>12</v>
      </c>
      <c r="J505" s="143" t="s">
        <v>7</v>
      </c>
      <c r="K505" s="119">
        <v>138680</v>
      </c>
      <c r="L505" s="13">
        <v>6934</v>
      </c>
      <c r="M505" s="13">
        <v>10000</v>
      </c>
      <c r="N505" s="119">
        <v>155614</v>
      </c>
      <c r="O505" s="119">
        <v>0</v>
      </c>
      <c r="P505" s="13" t="s">
        <v>232</v>
      </c>
      <c r="Q505" s="13">
        <v>0</v>
      </c>
      <c r="R505" s="119">
        <v>155614</v>
      </c>
      <c r="S505" s="119">
        <v>0</v>
      </c>
      <c r="T505" s="119">
        <v>155614</v>
      </c>
      <c r="U505" s="123">
        <v>0</v>
      </c>
      <c r="V505" s="187"/>
      <c r="W505" s="37"/>
      <c r="X505" s="37"/>
      <c r="Y505" s="37"/>
      <c r="Z505" s="37"/>
    </row>
    <row r="506" spans="1:26">
      <c r="A506" s="1" t="s">
        <v>147</v>
      </c>
      <c r="B506" s="1" t="s">
        <v>135</v>
      </c>
      <c r="C506" s="235">
        <v>45649</v>
      </c>
      <c r="D506" s="101">
        <v>45701</v>
      </c>
      <c r="E506" s="180" t="s">
        <v>245</v>
      </c>
      <c r="F506" s="90">
        <v>45657</v>
      </c>
      <c r="G506" s="37">
        <v>53</v>
      </c>
      <c r="H506" s="37">
        <v>9</v>
      </c>
      <c r="I506" s="37">
        <v>12</v>
      </c>
      <c r="J506" s="143" t="s">
        <v>7</v>
      </c>
      <c r="K506" s="119">
        <v>138680</v>
      </c>
      <c r="L506" s="13">
        <v>6934</v>
      </c>
      <c r="M506" s="13">
        <v>10000</v>
      </c>
      <c r="N506" s="119">
        <v>155614</v>
      </c>
      <c r="O506" s="119">
        <v>0</v>
      </c>
      <c r="P506" s="13" t="s">
        <v>232</v>
      </c>
      <c r="Q506" s="13">
        <v>0</v>
      </c>
      <c r="R506" s="119">
        <v>155614</v>
      </c>
      <c r="S506" s="119">
        <v>0</v>
      </c>
      <c r="T506" s="119">
        <v>155614</v>
      </c>
      <c r="U506" s="123">
        <v>0</v>
      </c>
      <c r="V506" s="187"/>
      <c r="W506" s="37"/>
      <c r="X506" s="37"/>
      <c r="Y506" s="37"/>
      <c r="Z506" s="37"/>
    </row>
    <row r="507" spans="1:26">
      <c r="A507" s="1" t="s">
        <v>147</v>
      </c>
      <c r="B507" s="1" t="s">
        <v>135</v>
      </c>
      <c r="C507" s="235">
        <v>45649</v>
      </c>
      <c r="D507" s="101">
        <v>45701</v>
      </c>
      <c r="E507" s="180" t="s">
        <v>245</v>
      </c>
      <c r="F507" s="90">
        <v>45657</v>
      </c>
      <c r="G507" s="37">
        <v>53</v>
      </c>
      <c r="H507" s="37">
        <v>9</v>
      </c>
      <c r="I507" s="37">
        <v>12</v>
      </c>
      <c r="J507" s="143" t="s">
        <v>7</v>
      </c>
      <c r="K507" s="119">
        <v>138680</v>
      </c>
      <c r="L507" s="13">
        <v>6934</v>
      </c>
      <c r="M507" s="13">
        <v>10000</v>
      </c>
      <c r="N507" s="119">
        <v>155614</v>
      </c>
      <c r="O507" s="119">
        <v>0</v>
      </c>
      <c r="P507" s="13" t="s">
        <v>232</v>
      </c>
      <c r="Q507" s="13">
        <v>0</v>
      </c>
      <c r="R507" s="119">
        <v>155614</v>
      </c>
      <c r="S507" s="119">
        <v>0</v>
      </c>
      <c r="T507" s="119">
        <v>155614</v>
      </c>
      <c r="U507" s="123">
        <v>0</v>
      </c>
      <c r="V507" s="187"/>
      <c r="W507" s="37"/>
      <c r="X507" s="37"/>
      <c r="Y507" s="37"/>
      <c r="Z507" s="37"/>
    </row>
    <row r="508" spans="1:26">
      <c r="A508" s="1" t="s">
        <v>147</v>
      </c>
      <c r="B508" s="1" t="s">
        <v>135</v>
      </c>
      <c r="C508" s="235">
        <v>45649</v>
      </c>
      <c r="D508" s="101">
        <v>45701</v>
      </c>
      <c r="E508" s="180" t="s">
        <v>245</v>
      </c>
      <c r="F508" s="90">
        <v>45657</v>
      </c>
      <c r="G508" s="37">
        <v>53</v>
      </c>
      <c r="H508" s="37">
        <v>9</v>
      </c>
      <c r="I508" s="37">
        <v>12</v>
      </c>
      <c r="J508" s="143" t="s">
        <v>7</v>
      </c>
      <c r="K508" s="119">
        <v>65074</v>
      </c>
      <c r="L508" s="13">
        <v>3253.7000000000003</v>
      </c>
      <c r="M508" s="13">
        <v>5000</v>
      </c>
      <c r="N508" s="119">
        <v>73327.7</v>
      </c>
      <c r="O508" s="119">
        <v>0</v>
      </c>
      <c r="P508" s="13" t="s">
        <v>232</v>
      </c>
      <c r="Q508" s="13">
        <v>0</v>
      </c>
      <c r="R508" s="119">
        <v>73327.7</v>
      </c>
      <c r="S508" s="119">
        <v>0</v>
      </c>
      <c r="T508" s="119">
        <v>73327.7</v>
      </c>
      <c r="U508" s="123">
        <v>0</v>
      </c>
      <c r="V508" s="187"/>
      <c r="W508" s="37"/>
      <c r="X508" s="37"/>
      <c r="Y508" s="37"/>
      <c r="Z508" s="37"/>
    </row>
    <row r="509" spans="1:26">
      <c r="A509" s="1" t="s">
        <v>148</v>
      </c>
      <c r="B509" s="1" t="s">
        <v>134</v>
      </c>
      <c r="C509" s="235">
        <v>45653</v>
      </c>
      <c r="D509" s="101">
        <v>46017</v>
      </c>
      <c r="E509" s="180" t="s">
        <v>245</v>
      </c>
      <c r="F509" s="90">
        <v>45657</v>
      </c>
      <c r="G509" s="37">
        <v>365</v>
      </c>
      <c r="H509" s="37">
        <v>5</v>
      </c>
      <c r="I509" s="37">
        <v>12</v>
      </c>
      <c r="J509" s="143" t="s">
        <v>56</v>
      </c>
      <c r="K509" s="119">
        <v>19796761</v>
      </c>
      <c r="L509" s="13">
        <v>989838.05</v>
      </c>
      <c r="M509" s="13">
        <v>440000</v>
      </c>
      <c r="N509" s="119">
        <v>21226599.050000001</v>
      </c>
      <c r="O509" s="119">
        <v>0</v>
      </c>
      <c r="P509" s="37" t="s">
        <v>232</v>
      </c>
      <c r="Q509" s="13">
        <v>0</v>
      </c>
      <c r="R509" s="119">
        <v>21226599.050000001</v>
      </c>
      <c r="S509" s="119">
        <v>21226599.050000001</v>
      </c>
      <c r="T509" s="119">
        <v>0</v>
      </c>
      <c r="U509" s="123">
        <v>1979676.1</v>
      </c>
      <c r="V509" s="187"/>
      <c r="W509" s="37"/>
      <c r="X509" s="37"/>
      <c r="Y509" s="37"/>
      <c r="Z509" s="37"/>
    </row>
    <row r="510" spans="1:26">
      <c r="A510" s="1" t="s">
        <v>146</v>
      </c>
      <c r="B510" s="1" t="s">
        <v>135</v>
      </c>
      <c r="C510" s="235">
        <v>45656</v>
      </c>
      <c r="D510" s="101">
        <v>46020</v>
      </c>
      <c r="E510" s="180" t="s">
        <v>245</v>
      </c>
      <c r="F510" s="90">
        <v>45657</v>
      </c>
      <c r="G510" s="37">
        <v>365</v>
      </c>
      <c r="H510" s="37">
        <v>2</v>
      </c>
      <c r="I510" s="37">
        <v>12</v>
      </c>
      <c r="J510" s="143" t="s">
        <v>241</v>
      </c>
      <c r="K510" s="119">
        <v>2708694</v>
      </c>
      <c r="L510" s="13">
        <v>135434.70000000001</v>
      </c>
      <c r="M510" s="13">
        <v>50000</v>
      </c>
      <c r="N510" s="119">
        <v>2894128.7</v>
      </c>
      <c r="O510" s="119">
        <v>0</v>
      </c>
      <c r="P510" s="13" t="s">
        <v>232</v>
      </c>
      <c r="Q510" s="13">
        <v>0</v>
      </c>
      <c r="R510" s="119">
        <v>2894128.7</v>
      </c>
      <c r="S510" s="119">
        <v>2894128.7</v>
      </c>
      <c r="T510" s="119">
        <v>0</v>
      </c>
      <c r="U510" s="123">
        <v>0</v>
      </c>
      <c r="V510" s="187"/>
      <c r="W510" s="37"/>
      <c r="X510" s="37"/>
      <c r="Y510" s="37"/>
      <c r="Z510" s="37"/>
    </row>
    <row r="511" spans="1:26">
      <c r="A511" s="1" t="s">
        <v>147</v>
      </c>
      <c r="B511" s="1" t="s">
        <v>134</v>
      </c>
      <c r="C511" s="243">
        <v>45456</v>
      </c>
      <c r="D511" s="157">
        <v>45808</v>
      </c>
      <c r="E511" s="180" t="str">
        <f>TEXT(C511, "mmmm")</f>
        <v>June</v>
      </c>
      <c r="F511" s="90">
        <v>45626</v>
      </c>
      <c r="G511" s="37">
        <f>D511-C511+1</f>
        <v>353</v>
      </c>
      <c r="H511" s="37">
        <f>F511-C511+1</f>
        <v>171</v>
      </c>
      <c r="I511" s="37">
        <v>10</v>
      </c>
      <c r="J511" s="152" t="s">
        <v>224</v>
      </c>
      <c r="K511" s="119">
        <v>1311941.4246575343</v>
      </c>
      <c r="L511" s="13">
        <f>K511*5%</f>
        <v>65597.071232876726</v>
      </c>
      <c r="M511" s="13">
        <v>25000</v>
      </c>
      <c r="N511" s="119">
        <f>K511+L511+M511</f>
        <v>1402538.4958904111</v>
      </c>
      <c r="O511" s="13"/>
      <c r="P511" s="13"/>
      <c r="Q511" s="13"/>
      <c r="R511" s="13"/>
      <c r="S511" s="13"/>
      <c r="T511" s="119">
        <v>0</v>
      </c>
      <c r="U511" s="13">
        <v>0</v>
      </c>
      <c r="V511" s="165" t="s">
        <v>232</v>
      </c>
      <c r="W511" s="119">
        <f>K511+L511+M511+T511+U511</f>
        <v>1402538.4958904111</v>
      </c>
      <c r="X511" s="119">
        <f>W511</f>
        <v>1402538.4958904111</v>
      </c>
      <c r="Y511" s="119">
        <f>W511-X511</f>
        <v>0</v>
      </c>
      <c r="Z511" s="123">
        <f>K511*10%</f>
        <v>131194.14246575345</v>
      </c>
    </row>
    <row r="512" spans="1:26">
      <c r="A512" s="1" t="s">
        <v>147</v>
      </c>
      <c r="B512" s="1" t="s">
        <v>134</v>
      </c>
      <c r="C512" s="243">
        <v>45482</v>
      </c>
      <c r="D512" s="157">
        <v>45808</v>
      </c>
      <c r="E512" s="180" t="str">
        <f>TEXT(C512, "mmmm")</f>
        <v>July</v>
      </c>
      <c r="F512" s="90">
        <v>45626</v>
      </c>
      <c r="G512" s="37">
        <f>D512-C512+1</f>
        <v>327</v>
      </c>
      <c r="H512" s="37">
        <f>F512-C512+1</f>
        <v>145</v>
      </c>
      <c r="I512" s="37">
        <v>10</v>
      </c>
      <c r="J512" s="152" t="s">
        <v>224</v>
      </c>
      <c r="K512" s="119">
        <v>309144.90410958906</v>
      </c>
      <c r="L512" s="13">
        <f>K512*5%</f>
        <v>15457.245205479454</v>
      </c>
      <c r="M512" s="13">
        <v>5000</v>
      </c>
      <c r="N512" s="119">
        <f>K512+L512+M512</f>
        <v>329602.1493150685</v>
      </c>
      <c r="O512" s="13"/>
      <c r="P512" s="13"/>
      <c r="Q512" s="13"/>
      <c r="R512" s="13"/>
      <c r="S512" s="13"/>
      <c r="T512" s="119">
        <v>0</v>
      </c>
      <c r="U512" s="13">
        <v>0</v>
      </c>
      <c r="V512" s="165" t="s">
        <v>232</v>
      </c>
      <c r="W512" s="119">
        <f>K512+L512+M512+T512+U512</f>
        <v>329602.1493150685</v>
      </c>
      <c r="X512" s="119">
        <f>W512</f>
        <v>329602.1493150685</v>
      </c>
      <c r="Y512" s="119">
        <f>W512-X512</f>
        <v>0</v>
      </c>
      <c r="Z512" s="123">
        <f>K512*10%</f>
        <v>30914.490410958908</v>
      </c>
    </row>
    <row r="513" spans="1:26">
      <c r="A513" s="1" t="s">
        <v>147</v>
      </c>
      <c r="B513" s="1" t="s">
        <v>135</v>
      </c>
      <c r="C513" s="243">
        <v>45483</v>
      </c>
      <c r="D513" s="157">
        <v>45570</v>
      </c>
      <c r="E513" s="180" t="str">
        <f>TEXT(C513, "mmmm")</f>
        <v>July</v>
      </c>
      <c r="F513" s="90">
        <v>45626</v>
      </c>
      <c r="G513" s="37">
        <f>D513-C513+1</f>
        <v>88</v>
      </c>
      <c r="H513" s="37">
        <f>F513-C513+1</f>
        <v>144</v>
      </c>
      <c r="I513" s="37">
        <v>11</v>
      </c>
      <c r="J513" s="152" t="s">
        <v>226</v>
      </c>
      <c r="K513" s="119">
        <v>91061.917808219179</v>
      </c>
      <c r="L513" s="13">
        <f>K513*5%</f>
        <v>4553.0958904109593</v>
      </c>
      <c r="M513" s="13">
        <v>3000</v>
      </c>
      <c r="N513" s="119">
        <f>K513+L513+M513</f>
        <v>98615.013698630137</v>
      </c>
      <c r="O513" s="13"/>
      <c r="P513" s="13"/>
      <c r="Q513" s="13"/>
      <c r="R513" s="13"/>
      <c r="S513" s="13"/>
      <c r="T513" s="119">
        <v>0</v>
      </c>
      <c r="U513" s="13">
        <v>0</v>
      </c>
      <c r="V513" s="165" t="s">
        <v>232</v>
      </c>
      <c r="W513" s="119">
        <f>K513+L513+M513+T513+U513</f>
        <v>98615.013698630137</v>
      </c>
      <c r="X513" s="119">
        <f>W513</f>
        <v>98615.013698630137</v>
      </c>
      <c r="Y513" s="119">
        <f>W513-X513</f>
        <v>0</v>
      </c>
      <c r="Z513" s="123">
        <v>0</v>
      </c>
    </row>
    <row r="514" spans="1:26">
      <c r="A514" s="1" t="s">
        <v>147</v>
      </c>
      <c r="B514" s="1" t="s">
        <v>135</v>
      </c>
      <c r="C514" s="243">
        <v>45483</v>
      </c>
      <c r="D514" s="157">
        <v>45570</v>
      </c>
      <c r="E514" s="180" t="str">
        <f>TEXT(C514, "mmmm")</f>
        <v>July</v>
      </c>
      <c r="F514" s="90">
        <v>45626</v>
      </c>
      <c r="G514" s="37">
        <f>D514-C514+1</f>
        <v>88</v>
      </c>
      <c r="H514" s="37">
        <f>F514-C514+1</f>
        <v>144</v>
      </c>
      <c r="I514" s="37">
        <v>11</v>
      </c>
      <c r="J514" s="152" t="s">
        <v>226</v>
      </c>
      <c r="K514" s="119">
        <v>91061.917808219179</v>
      </c>
      <c r="L514" s="13">
        <f>K514*5%</f>
        <v>4553.0958904109593</v>
      </c>
      <c r="M514" s="13">
        <v>3000</v>
      </c>
      <c r="N514" s="119">
        <f>K514+L514+M514</f>
        <v>98615.013698630137</v>
      </c>
      <c r="O514" s="13"/>
      <c r="P514" s="13"/>
      <c r="Q514" s="13"/>
      <c r="R514" s="13"/>
      <c r="S514" s="13"/>
      <c r="T514" s="119">
        <v>0</v>
      </c>
      <c r="U514" s="13">
        <v>0</v>
      </c>
      <c r="V514" s="165" t="s">
        <v>232</v>
      </c>
      <c r="W514" s="119">
        <f>K514+L514+M514+T514+U514</f>
        <v>98615.013698630137</v>
      </c>
      <c r="X514" s="119">
        <f>W514</f>
        <v>98615.013698630137</v>
      </c>
      <c r="Y514" s="119">
        <f>W514-X514</f>
        <v>0</v>
      </c>
      <c r="Z514" s="123">
        <v>0</v>
      </c>
    </row>
    <row r="515" spans="1:26">
      <c r="A515" s="1" t="s">
        <v>147</v>
      </c>
      <c r="B515" s="1" t="s">
        <v>135</v>
      </c>
      <c r="C515" s="243">
        <v>45484</v>
      </c>
      <c r="D515" s="157">
        <v>45570</v>
      </c>
      <c r="E515" s="180" t="str">
        <f>TEXT(C515, "mmmm")</f>
        <v>July</v>
      </c>
      <c r="F515" s="90">
        <v>45626</v>
      </c>
      <c r="G515" s="37">
        <f>D515-C515+1</f>
        <v>87</v>
      </c>
      <c r="H515" s="37">
        <f>F515-C515+1</f>
        <v>143</v>
      </c>
      <c r="I515" s="37">
        <v>11</v>
      </c>
      <c r="J515" s="152" t="s">
        <v>226</v>
      </c>
      <c r="K515" s="119">
        <v>90027.123287671231</v>
      </c>
      <c r="L515" s="13">
        <f>K515*5%</f>
        <v>4501.3561643835619</v>
      </c>
      <c r="M515" s="13">
        <v>3000</v>
      </c>
      <c r="N515" s="119">
        <f>K515+L515+M515</f>
        <v>97528.479452054788</v>
      </c>
      <c r="O515" s="13"/>
      <c r="P515" s="13"/>
      <c r="Q515" s="13"/>
      <c r="R515" s="13"/>
      <c r="S515" s="13"/>
      <c r="T515" s="119">
        <v>0</v>
      </c>
      <c r="U515" s="13">
        <v>0</v>
      </c>
      <c r="V515" s="165" t="s">
        <v>232</v>
      </c>
      <c r="W515" s="119">
        <f>K515+L515+M515+T515+U515</f>
        <v>97528.479452054788</v>
      </c>
      <c r="X515" s="119">
        <f>W515</f>
        <v>97528.479452054788</v>
      </c>
      <c r="Y515" s="119">
        <f>W515-X515</f>
        <v>0</v>
      </c>
      <c r="Z515" s="123">
        <v>0</v>
      </c>
    </row>
    <row r="516" spans="1:26">
      <c r="A516" s="1" t="s">
        <v>147</v>
      </c>
      <c r="B516" s="1" t="s">
        <v>135</v>
      </c>
      <c r="C516" s="243">
        <v>45484</v>
      </c>
      <c r="D516" s="157">
        <v>45570</v>
      </c>
      <c r="E516" s="180" t="str">
        <f>TEXT(C516, "mmmm")</f>
        <v>July</v>
      </c>
      <c r="F516" s="90">
        <v>45626</v>
      </c>
      <c r="G516" s="37">
        <f>D516-C516+1</f>
        <v>87</v>
      </c>
      <c r="H516" s="37">
        <f>F516-C516+1</f>
        <v>143</v>
      </c>
      <c r="I516" s="37">
        <v>11</v>
      </c>
      <c r="J516" s="152" t="s">
        <v>226</v>
      </c>
      <c r="K516" s="119">
        <v>90027.123287671231</v>
      </c>
      <c r="L516" s="13">
        <f>K516*5%</f>
        <v>4501.3561643835619</v>
      </c>
      <c r="M516" s="13">
        <v>3000</v>
      </c>
      <c r="N516" s="119">
        <f>K516+L516+M516</f>
        <v>97528.479452054788</v>
      </c>
      <c r="O516" s="13"/>
      <c r="P516" s="13"/>
      <c r="Q516" s="13"/>
      <c r="R516" s="13"/>
      <c r="S516" s="13"/>
      <c r="T516" s="119">
        <v>0</v>
      </c>
      <c r="U516" s="13">
        <v>0</v>
      </c>
      <c r="V516" s="165" t="s">
        <v>232</v>
      </c>
      <c r="W516" s="119">
        <f>K516+L516+M516+T516+U516</f>
        <v>97528.479452054788</v>
      </c>
      <c r="X516" s="119">
        <f>W516</f>
        <v>97528.479452054788</v>
      </c>
      <c r="Y516" s="119">
        <f>W516-X516</f>
        <v>0</v>
      </c>
      <c r="Z516" s="123">
        <v>0</v>
      </c>
    </row>
    <row r="517" spans="1:26">
      <c r="A517" s="1" t="s">
        <v>147</v>
      </c>
      <c r="B517" s="1" t="s">
        <v>135</v>
      </c>
      <c r="C517" s="193">
        <v>45485</v>
      </c>
      <c r="D517" s="157">
        <v>45570</v>
      </c>
      <c r="E517" s="180" t="str">
        <f>TEXT(C517, "mmmm")</f>
        <v>July</v>
      </c>
      <c r="F517" s="90">
        <v>45626</v>
      </c>
      <c r="G517" s="37">
        <f>D517-C517+1</f>
        <v>86</v>
      </c>
      <c r="H517" s="37">
        <f>F517-C517+1</f>
        <v>142</v>
      </c>
      <c r="I517" s="37">
        <v>11</v>
      </c>
      <c r="J517" s="152" t="s">
        <v>226</v>
      </c>
      <c r="K517" s="119">
        <v>88992.328767123283</v>
      </c>
      <c r="L517" s="13">
        <f>K517*5%</f>
        <v>4449.6164383561645</v>
      </c>
      <c r="M517" s="13">
        <v>3000</v>
      </c>
      <c r="N517" s="119">
        <f>K517+L517+M517</f>
        <v>96441.945205479453</v>
      </c>
      <c r="O517" s="13"/>
      <c r="P517" s="13"/>
      <c r="Q517" s="13"/>
      <c r="R517" s="13"/>
      <c r="S517" s="13"/>
      <c r="T517" s="119">
        <v>0</v>
      </c>
      <c r="U517" s="13">
        <v>0</v>
      </c>
      <c r="V517" s="165" t="s">
        <v>232</v>
      </c>
      <c r="W517" s="119">
        <f>K517+L517+M517+T517+U517</f>
        <v>96441.945205479453</v>
      </c>
      <c r="X517" s="119">
        <f>W517</f>
        <v>96441.945205479453</v>
      </c>
      <c r="Y517" s="119">
        <f>W517-X517</f>
        <v>0</v>
      </c>
      <c r="Z517" s="123">
        <v>0</v>
      </c>
    </row>
    <row r="518" spans="1:26">
      <c r="A518" s="1" t="s">
        <v>147</v>
      </c>
      <c r="B518" s="1" t="s">
        <v>135</v>
      </c>
      <c r="C518" s="193">
        <v>45485</v>
      </c>
      <c r="D518" s="157">
        <v>45570</v>
      </c>
      <c r="E518" s="180" t="str">
        <f>TEXT(C518, "mmmm")</f>
        <v>July</v>
      </c>
      <c r="F518" s="90">
        <v>45626</v>
      </c>
      <c r="G518" s="37">
        <f>D518-C518+1</f>
        <v>86</v>
      </c>
      <c r="H518" s="37">
        <f>F518-C518+1</f>
        <v>142</v>
      </c>
      <c r="I518" s="37">
        <v>11</v>
      </c>
      <c r="J518" s="152" t="s">
        <v>226</v>
      </c>
      <c r="K518" s="119">
        <v>88992.328767123283</v>
      </c>
      <c r="L518" s="13">
        <f>K518*5%</f>
        <v>4449.6164383561645</v>
      </c>
      <c r="M518" s="13">
        <v>3000</v>
      </c>
      <c r="N518" s="119">
        <f>K518+L518+M518</f>
        <v>96441.945205479453</v>
      </c>
      <c r="O518" s="13"/>
      <c r="P518" s="13"/>
      <c r="Q518" s="13"/>
      <c r="R518" s="13"/>
      <c r="S518" s="13"/>
      <c r="T518" s="119">
        <v>0</v>
      </c>
      <c r="U518" s="13">
        <v>0</v>
      </c>
      <c r="V518" s="165" t="s">
        <v>232</v>
      </c>
      <c r="W518" s="119">
        <f>K518+L518+M518+T518+U518</f>
        <v>96441.945205479453</v>
      </c>
      <c r="X518" s="119">
        <f>W518</f>
        <v>96441.945205479453</v>
      </c>
      <c r="Y518" s="119">
        <f>W518-X518</f>
        <v>0</v>
      </c>
      <c r="Z518" s="123">
        <v>0</v>
      </c>
    </row>
    <row r="519" spans="1:26">
      <c r="A519" s="1" t="s">
        <v>147</v>
      </c>
      <c r="B519" s="1" t="s">
        <v>135</v>
      </c>
      <c r="C519" s="193">
        <v>45485</v>
      </c>
      <c r="D519" s="157">
        <v>45570</v>
      </c>
      <c r="E519" s="180" t="str">
        <f>TEXT(C519, "mmmm")</f>
        <v>July</v>
      </c>
      <c r="F519" s="90">
        <v>45626</v>
      </c>
      <c r="G519" s="37">
        <f>D519-C519+1</f>
        <v>86</v>
      </c>
      <c r="H519" s="37">
        <f>F519-C519+1</f>
        <v>142</v>
      </c>
      <c r="I519" s="37">
        <v>11</v>
      </c>
      <c r="J519" s="152" t="s">
        <v>226</v>
      </c>
      <c r="K519" s="119">
        <v>88992.328767123283</v>
      </c>
      <c r="L519" s="13">
        <f>K519*5%</f>
        <v>4449.6164383561645</v>
      </c>
      <c r="M519" s="13">
        <v>3000</v>
      </c>
      <c r="N519" s="119">
        <f>K519+L519+M519</f>
        <v>96441.945205479453</v>
      </c>
      <c r="O519" s="13"/>
      <c r="P519" s="13"/>
      <c r="Q519" s="13"/>
      <c r="R519" s="13"/>
      <c r="S519" s="13"/>
      <c r="T519" s="119">
        <v>0</v>
      </c>
      <c r="U519" s="13">
        <v>0</v>
      </c>
      <c r="V519" s="165" t="s">
        <v>232</v>
      </c>
      <c r="W519" s="119">
        <f>K519+L519+M519+T519+U519</f>
        <v>96441.945205479453</v>
      </c>
      <c r="X519" s="119">
        <f>W519</f>
        <v>96441.945205479453</v>
      </c>
      <c r="Y519" s="119">
        <f>W519-X519</f>
        <v>0</v>
      </c>
      <c r="Z519" s="123">
        <v>0</v>
      </c>
    </row>
    <row r="520" spans="1:26">
      <c r="A520" s="1" t="s">
        <v>147</v>
      </c>
      <c r="B520" s="1" t="s">
        <v>135</v>
      </c>
      <c r="C520" s="193">
        <v>45485</v>
      </c>
      <c r="D520" s="157">
        <v>45570</v>
      </c>
      <c r="E520" s="180" t="str">
        <f>TEXT(C520, "mmmm")</f>
        <v>July</v>
      </c>
      <c r="F520" s="90">
        <v>45626</v>
      </c>
      <c r="G520" s="37">
        <f>D520-C520+1</f>
        <v>86</v>
      </c>
      <c r="H520" s="37">
        <f>F520-C520+1</f>
        <v>142</v>
      </c>
      <c r="I520" s="37">
        <v>11</v>
      </c>
      <c r="J520" s="152" t="s">
        <v>226</v>
      </c>
      <c r="K520" s="119">
        <v>88992.328767123283</v>
      </c>
      <c r="L520" s="13">
        <f>K520*5%</f>
        <v>4449.6164383561645</v>
      </c>
      <c r="M520" s="13">
        <v>3000</v>
      </c>
      <c r="N520" s="119">
        <f>K520+L520+M520</f>
        <v>96441.945205479453</v>
      </c>
      <c r="O520" s="13"/>
      <c r="P520" s="13"/>
      <c r="Q520" s="13"/>
      <c r="R520" s="13"/>
      <c r="S520" s="13"/>
      <c r="T520" s="119">
        <v>0</v>
      </c>
      <c r="U520" s="13">
        <v>0</v>
      </c>
      <c r="V520" s="165" t="s">
        <v>232</v>
      </c>
      <c r="W520" s="119">
        <f>K520+L520+M520+T520+U520</f>
        <v>96441.945205479453</v>
      </c>
      <c r="X520" s="119">
        <f>W520</f>
        <v>96441.945205479453</v>
      </c>
      <c r="Y520" s="119">
        <f>W520-X520</f>
        <v>0</v>
      </c>
      <c r="Z520" s="123">
        <v>0</v>
      </c>
    </row>
    <row r="521" spans="1:26">
      <c r="A521" s="1" t="s">
        <v>147</v>
      </c>
      <c r="B521" s="1" t="s">
        <v>135</v>
      </c>
      <c r="C521" s="193">
        <v>45485</v>
      </c>
      <c r="D521" s="157">
        <v>45570</v>
      </c>
      <c r="E521" s="180" t="str">
        <f>TEXT(C521, "mmmm")</f>
        <v>July</v>
      </c>
      <c r="F521" s="90">
        <v>45626</v>
      </c>
      <c r="G521" s="37">
        <f>D521-C521+1</f>
        <v>86</v>
      </c>
      <c r="H521" s="37">
        <f>F521-C521+1</f>
        <v>142</v>
      </c>
      <c r="I521" s="37">
        <v>11</v>
      </c>
      <c r="J521" s="152" t="s">
        <v>226</v>
      </c>
      <c r="K521" s="119">
        <v>88992.328767123283</v>
      </c>
      <c r="L521" s="13">
        <f>K521*5%</f>
        <v>4449.6164383561645</v>
      </c>
      <c r="M521" s="13">
        <v>3000</v>
      </c>
      <c r="N521" s="119">
        <f>K521+L521+M521</f>
        <v>96441.945205479453</v>
      </c>
      <c r="O521" s="13"/>
      <c r="P521" s="13"/>
      <c r="Q521" s="13"/>
      <c r="R521" s="13"/>
      <c r="S521" s="13"/>
      <c r="T521" s="119">
        <v>0</v>
      </c>
      <c r="U521" s="13">
        <v>0</v>
      </c>
      <c r="V521" s="165" t="s">
        <v>232</v>
      </c>
      <c r="W521" s="119">
        <f>K521+L521+M521+T521+U521</f>
        <v>96441.945205479453</v>
      </c>
      <c r="X521" s="119">
        <f>W521</f>
        <v>96441.945205479453</v>
      </c>
      <c r="Y521" s="119">
        <f>W521-X521</f>
        <v>0</v>
      </c>
      <c r="Z521" s="123">
        <v>0</v>
      </c>
    </row>
    <row r="522" spans="1:26" ht="15" customHeight="1">
      <c r="A522" s="1" t="s">
        <v>147</v>
      </c>
      <c r="B522" s="1" t="s">
        <v>135</v>
      </c>
      <c r="C522" s="193">
        <v>45485</v>
      </c>
      <c r="D522" s="157">
        <v>45570</v>
      </c>
      <c r="E522" s="180" t="str">
        <f>TEXT(C522, "mmmm")</f>
        <v>July</v>
      </c>
      <c r="F522" s="90">
        <v>45626</v>
      </c>
      <c r="G522" s="37">
        <f>D522-C522+1</f>
        <v>86</v>
      </c>
      <c r="H522" s="37">
        <f>F522-C522+1</f>
        <v>142</v>
      </c>
      <c r="I522" s="37">
        <v>11</v>
      </c>
      <c r="J522" s="152" t="s">
        <v>226</v>
      </c>
      <c r="K522" s="119">
        <v>88992.328767123283</v>
      </c>
      <c r="L522" s="13">
        <f>K522*5%</f>
        <v>4449.6164383561645</v>
      </c>
      <c r="M522" s="13">
        <v>3000</v>
      </c>
      <c r="N522" s="119">
        <f>K522+L522+M522</f>
        <v>96441.945205479453</v>
      </c>
      <c r="O522" s="13"/>
      <c r="P522" s="13"/>
      <c r="Q522" s="13"/>
      <c r="R522" s="13"/>
      <c r="S522" s="13"/>
      <c r="T522" s="119">
        <v>0</v>
      </c>
      <c r="U522" s="13">
        <v>0</v>
      </c>
      <c r="V522" s="165" t="s">
        <v>232</v>
      </c>
      <c r="W522" s="119">
        <f>K522+L522+M522+T522+U522</f>
        <v>96441.945205479453</v>
      </c>
      <c r="X522" s="119">
        <f>W522</f>
        <v>96441.945205479453</v>
      </c>
      <c r="Y522" s="119">
        <f>W522-X522</f>
        <v>0</v>
      </c>
      <c r="Z522" s="123">
        <v>0</v>
      </c>
    </row>
    <row r="523" spans="1:26">
      <c r="A523" s="1" t="s">
        <v>147</v>
      </c>
      <c r="B523" s="1" t="s">
        <v>135</v>
      </c>
      <c r="C523" s="193">
        <v>45485</v>
      </c>
      <c r="D523" s="157">
        <v>45570</v>
      </c>
      <c r="E523" s="180" t="str">
        <f>TEXT(C523, "mmmm")</f>
        <v>July</v>
      </c>
      <c r="F523" s="90">
        <v>45626</v>
      </c>
      <c r="G523" s="37">
        <f>D523-C523+1</f>
        <v>86</v>
      </c>
      <c r="H523" s="37">
        <f>F523-C523+1</f>
        <v>142</v>
      </c>
      <c r="I523" s="37">
        <v>11</v>
      </c>
      <c r="J523" s="152" t="s">
        <v>226</v>
      </c>
      <c r="K523" s="119">
        <v>88992.328767123283</v>
      </c>
      <c r="L523" s="13">
        <f>K523*5%</f>
        <v>4449.6164383561645</v>
      </c>
      <c r="M523" s="13">
        <v>3000</v>
      </c>
      <c r="N523" s="119">
        <f>K523+L523+M523</f>
        <v>96441.945205479453</v>
      </c>
      <c r="O523" s="13"/>
      <c r="P523" s="13"/>
      <c r="Q523" s="13"/>
      <c r="R523" s="13"/>
      <c r="S523" s="13"/>
      <c r="T523" s="119">
        <v>0</v>
      </c>
      <c r="U523" s="13">
        <v>0</v>
      </c>
      <c r="V523" s="165" t="s">
        <v>232</v>
      </c>
      <c r="W523" s="119">
        <f>K523+L523+M523+T523+U523</f>
        <v>96441.945205479453</v>
      </c>
      <c r="X523" s="119">
        <f>W523</f>
        <v>96441.945205479453</v>
      </c>
      <c r="Y523" s="119">
        <f>W523-X523</f>
        <v>0</v>
      </c>
      <c r="Z523" s="123">
        <v>0</v>
      </c>
    </row>
    <row r="524" spans="1:26">
      <c r="A524" s="1" t="s">
        <v>147</v>
      </c>
      <c r="B524" s="1" t="s">
        <v>135</v>
      </c>
      <c r="C524" s="193">
        <v>45485</v>
      </c>
      <c r="D524" s="157">
        <v>45570</v>
      </c>
      <c r="E524" s="180" t="str">
        <f>TEXT(C524, "mmmm")</f>
        <v>July</v>
      </c>
      <c r="F524" s="90">
        <v>45626</v>
      </c>
      <c r="G524" s="37">
        <f>D524-C524+1</f>
        <v>86</v>
      </c>
      <c r="H524" s="37">
        <f>F524-C524+1</f>
        <v>142</v>
      </c>
      <c r="I524" s="37">
        <v>11</v>
      </c>
      <c r="J524" s="152" t="s">
        <v>226</v>
      </c>
      <c r="K524" s="119">
        <v>88992.328767123283</v>
      </c>
      <c r="L524" s="13">
        <f>K524*5%</f>
        <v>4449.6164383561645</v>
      </c>
      <c r="M524" s="13">
        <v>3000</v>
      </c>
      <c r="N524" s="119">
        <f>K524+L524+M524</f>
        <v>96441.945205479453</v>
      </c>
      <c r="O524" s="13"/>
      <c r="P524" s="13"/>
      <c r="Q524" s="13"/>
      <c r="R524" s="13"/>
      <c r="S524" s="13"/>
      <c r="T524" s="119">
        <v>0</v>
      </c>
      <c r="U524" s="13">
        <v>0</v>
      </c>
      <c r="V524" s="165" t="s">
        <v>232</v>
      </c>
      <c r="W524" s="119">
        <f>K524+L524+M524+T524+U524</f>
        <v>96441.945205479453</v>
      </c>
      <c r="X524" s="119">
        <f>W524</f>
        <v>96441.945205479453</v>
      </c>
      <c r="Y524" s="119">
        <f>W524-X524</f>
        <v>0</v>
      </c>
      <c r="Z524" s="123">
        <v>0</v>
      </c>
    </row>
    <row r="525" spans="1:26" ht="15" customHeight="1">
      <c r="A525" s="1" t="s">
        <v>147</v>
      </c>
      <c r="B525" s="1" t="s">
        <v>135</v>
      </c>
      <c r="C525" s="193">
        <v>45485</v>
      </c>
      <c r="D525" s="157">
        <v>45570</v>
      </c>
      <c r="E525" s="180" t="str">
        <f>TEXT(C525, "mmmm")</f>
        <v>July</v>
      </c>
      <c r="F525" s="90">
        <v>45626</v>
      </c>
      <c r="G525" s="37">
        <f>D525-C525+1</f>
        <v>86</v>
      </c>
      <c r="H525" s="37">
        <f>F525-C525+1</f>
        <v>142</v>
      </c>
      <c r="I525" s="37">
        <v>11</v>
      </c>
      <c r="J525" s="152" t="s">
        <v>226</v>
      </c>
      <c r="K525" s="119">
        <v>88992.328767123283</v>
      </c>
      <c r="L525" s="13">
        <f>K525*5%</f>
        <v>4449.6164383561645</v>
      </c>
      <c r="M525" s="13">
        <v>3000</v>
      </c>
      <c r="N525" s="119">
        <f>K525+L525+M525</f>
        <v>96441.945205479453</v>
      </c>
      <c r="O525" s="13"/>
      <c r="P525" s="13"/>
      <c r="Q525" s="13"/>
      <c r="R525" s="13"/>
      <c r="S525" s="13"/>
      <c r="T525" s="119">
        <v>0</v>
      </c>
      <c r="U525" s="13">
        <v>0</v>
      </c>
      <c r="V525" s="165" t="s">
        <v>232</v>
      </c>
      <c r="W525" s="119">
        <f>K525+L525+M525+T525+U525</f>
        <v>96441.945205479453</v>
      </c>
      <c r="X525" s="119">
        <f>W525</f>
        <v>96441.945205479453</v>
      </c>
      <c r="Y525" s="119">
        <f>W525-X525</f>
        <v>0</v>
      </c>
      <c r="Z525" s="123">
        <v>0</v>
      </c>
    </row>
    <row r="526" spans="1:26">
      <c r="A526" s="1" t="s">
        <v>147</v>
      </c>
      <c r="B526" s="1" t="s">
        <v>135</v>
      </c>
      <c r="C526" s="193">
        <v>45485</v>
      </c>
      <c r="D526" s="157">
        <v>45570</v>
      </c>
      <c r="E526" s="180" t="str">
        <f>TEXT(C526, "mmmm")</f>
        <v>July</v>
      </c>
      <c r="F526" s="90">
        <v>45626</v>
      </c>
      <c r="G526" s="37">
        <f>D526-C526+1</f>
        <v>86</v>
      </c>
      <c r="H526" s="37">
        <f>F526-C526+1</f>
        <v>142</v>
      </c>
      <c r="I526" s="37">
        <v>11</v>
      </c>
      <c r="J526" s="152" t="s">
        <v>226</v>
      </c>
      <c r="K526" s="119">
        <v>88992.328767123283</v>
      </c>
      <c r="L526" s="13">
        <f>K526*5%</f>
        <v>4449.6164383561645</v>
      </c>
      <c r="M526" s="13">
        <v>3000</v>
      </c>
      <c r="N526" s="119">
        <f>K526+L526+M526</f>
        <v>96441.945205479453</v>
      </c>
      <c r="O526" s="13"/>
      <c r="P526" s="13"/>
      <c r="Q526" s="13"/>
      <c r="R526" s="13"/>
      <c r="S526" s="13"/>
      <c r="T526" s="119">
        <v>0</v>
      </c>
      <c r="U526" s="13">
        <v>0</v>
      </c>
      <c r="V526" s="165" t="s">
        <v>232</v>
      </c>
      <c r="W526" s="119">
        <f>K526+L526+M526+T526+U526</f>
        <v>96441.945205479453</v>
      </c>
      <c r="X526" s="119">
        <f>W526</f>
        <v>96441.945205479453</v>
      </c>
      <c r="Y526" s="119">
        <f>W526-X526</f>
        <v>0</v>
      </c>
      <c r="Z526" s="123">
        <v>0</v>
      </c>
    </row>
    <row r="527" spans="1:26">
      <c r="A527" s="1" t="s">
        <v>147</v>
      </c>
      <c r="B527" s="1" t="s">
        <v>135</v>
      </c>
      <c r="C527" s="193">
        <v>45490</v>
      </c>
      <c r="D527" s="157">
        <v>45570</v>
      </c>
      <c r="E527" s="180" t="str">
        <f>TEXT(C527, "mmmm")</f>
        <v>July</v>
      </c>
      <c r="F527" s="90">
        <v>45626</v>
      </c>
      <c r="G527" s="37">
        <f>D527-C527+1</f>
        <v>81</v>
      </c>
      <c r="H527" s="37">
        <f>F527-C527+1</f>
        <v>137</v>
      </c>
      <c r="I527" s="37">
        <v>11</v>
      </c>
      <c r="J527" s="152" t="s">
        <v>226</v>
      </c>
      <c r="K527" s="119">
        <v>83818.356164383556</v>
      </c>
      <c r="L527" s="13">
        <f>K527*5%</f>
        <v>4190.9178082191784</v>
      </c>
      <c r="M527" s="13">
        <v>3000</v>
      </c>
      <c r="N527" s="119">
        <f>K527+L527+M527</f>
        <v>91009.273972602736</v>
      </c>
      <c r="O527" s="13"/>
      <c r="P527" s="13"/>
      <c r="Q527" s="13"/>
      <c r="R527" s="13"/>
      <c r="S527" s="13"/>
      <c r="T527" s="119">
        <v>0</v>
      </c>
      <c r="U527" s="13">
        <v>0</v>
      </c>
      <c r="V527" s="165" t="s">
        <v>232</v>
      </c>
      <c r="W527" s="119">
        <f>K527+L527+M527+T527+U527</f>
        <v>91009.273972602736</v>
      </c>
      <c r="X527" s="119">
        <f>W527</f>
        <v>91009.273972602736</v>
      </c>
      <c r="Y527" s="119">
        <f>W527-X527</f>
        <v>0</v>
      </c>
      <c r="Z527" s="123">
        <v>0</v>
      </c>
    </row>
    <row r="528" spans="1:26" ht="15" customHeight="1">
      <c r="A528" s="1" t="s">
        <v>147</v>
      </c>
      <c r="B528" s="1" t="s">
        <v>135</v>
      </c>
      <c r="C528" s="193">
        <v>45490</v>
      </c>
      <c r="D528" s="157">
        <v>45570</v>
      </c>
      <c r="E528" s="180" t="str">
        <f>TEXT(C528, "mmmm")</f>
        <v>July</v>
      </c>
      <c r="F528" s="90">
        <v>45626</v>
      </c>
      <c r="G528" s="37">
        <f>D528-C528+1</f>
        <v>81</v>
      </c>
      <c r="H528" s="37">
        <f>F528-C528+1</f>
        <v>137</v>
      </c>
      <c r="I528" s="37">
        <v>11</v>
      </c>
      <c r="J528" s="152" t="s">
        <v>226</v>
      </c>
      <c r="K528" s="119">
        <v>83818.356164383556</v>
      </c>
      <c r="L528" s="13">
        <f>K528*5%</f>
        <v>4190.9178082191784</v>
      </c>
      <c r="M528" s="13">
        <v>3000</v>
      </c>
      <c r="N528" s="119">
        <f>K528+L528+M528</f>
        <v>91009.273972602736</v>
      </c>
      <c r="O528" s="13"/>
      <c r="P528" s="13"/>
      <c r="Q528" s="13"/>
      <c r="R528" s="13"/>
      <c r="S528" s="13"/>
      <c r="T528" s="119">
        <v>0</v>
      </c>
      <c r="U528" s="13">
        <v>0</v>
      </c>
      <c r="V528" s="165" t="s">
        <v>232</v>
      </c>
      <c r="W528" s="119">
        <f>K528+L528+M528+T528+U528</f>
        <v>91009.273972602736</v>
      </c>
      <c r="X528" s="119">
        <f>W528</f>
        <v>91009.273972602736</v>
      </c>
      <c r="Y528" s="119">
        <f>W528-X528</f>
        <v>0</v>
      </c>
      <c r="Z528" s="123">
        <v>0</v>
      </c>
    </row>
    <row r="529" spans="1:26" ht="15" customHeight="1">
      <c r="A529" s="1" t="s">
        <v>147</v>
      </c>
      <c r="B529" s="1" t="s">
        <v>135</v>
      </c>
      <c r="C529" s="193">
        <v>45490</v>
      </c>
      <c r="D529" s="157">
        <v>45570</v>
      </c>
      <c r="E529" s="180" t="str">
        <f>TEXT(C529, "mmmm")</f>
        <v>July</v>
      </c>
      <c r="F529" s="90">
        <v>45626</v>
      </c>
      <c r="G529" s="37">
        <f>D529-C529+1</f>
        <v>81</v>
      </c>
      <c r="H529" s="37">
        <f>F529-C529+1</f>
        <v>137</v>
      </c>
      <c r="I529" s="37">
        <v>11</v>
      </c>
      <c r="J529" s="152" t="s">
        <v>226</v>
      </c>
      <c r="K529" s="119">
        <v>83818.356164383556</v>
      </c>
      <c r="L529" s="13">
        <f>K529*5%</f>
        <v>4190.9178082191784</v>
      </c>
      <c r="M529" s="13">
        <v>3000</v>
      </c>
      <c r="N529" s="119">
        <f>K529+L529+M529</f>
        <v>91009.273972602736</v>
      </c>
      <c r="O529" s="13"/>
      <c r="P529" s="13"/>
      <c r="Q529" s="13"/>
      <c r="R529" s="13"/>
      <c r="S529" s="13"/>
      <c r="T529" s="119">
        <v>0</v>
      </c>
      <c r="U529" s="13">
        <v>0</v>
      </c>
      <c r="V529" s="165" t="s">
        <v>232</v>
      </c>
      <c r="W529" s="119">
        <f>K529+L529+M529+T529+U529</f>
        <v>91009.273972602736</v>
      </c>
      <c r="X529" s="119">
        <f>W529</f>
        <v>91009.273972602736</v>
      </c>
      <c r="Y529" s="119">
        <f>W529-X529</f>
        <v>0</v>
      </c>
      <c r="Z529" s="123">
        <v>0</v>
      </c>
    </row>
    <row r="530" spans="1:26">
      <c r="A530" s="1" t="s">
        <v>147</v>
      </c>
      <c r="B530" s="1" t="s">
        <v>135</v>
      </c>
      <c r="C530" s="193">
        <v>45490</v>
      </c>
      <c r="D530" s="157">
        <v>45570</v>
      </c>
      <c r="E530" s="180" t="str">
        <f>TEXT(C530, "mmmm")</f>
        <v>July</v>
      </c>
      <c r="F530" s="90">
        <v>45626</v>
      </c>
      <c r="G530" s="37">
        <f>D530-C530+1</f>
        <v>81</v>
      </c>
      <c r="H530" s="37">
        <f>F530-C530+1</f>
        <v>137</v>
      </c>
      <c r="I530" s="37">
        <v>11</v>
      </c>
      <c r="J530" s="152" t="s">
        <v>226</v>
      </c>
      <c r="K530" s="119">
        <v>83818.356164383556</v>
      </c>
      <c r="L530" s="13">
        <f>K530*5%</f>
        <v>4190.9178082191784</v>
      </c>
      <c r="M530" s="13">
        <v>3000</v>
      </c>
      <c r="N530" s="119">
        <f>K530+L530+M530</f>
        <v>91009.273972602736</v>
      </c>
      <c r="O530" s="13"/>
      <c r="P530" s="13"/>
      <c r="Q530" s="13"/>
      <c r="R530" s="13"/>
      <c r="S530" s="13"/>
      <c r="T530" s="119">
        <v>0</v>
      </c>
      <c r="U530" s="13">
        <v>0</v>
      </c>
      <c r="V530" s="165" t="s">
        <v>232</v>
      </c>
      <c r="W530" s="119">
        <f>K530+L530+M530+T530+U530</f>
        <v>91009.273972602736</v>
      </c>
      <c r="X530" s="119">
        <f>W530</f>
        <v>91009.273972602736</v>
      </c>
      <c r="Y530" s="119">
        <f>W530-X530</f>
        <v>0</v>
      </c>
      <c r="Z530" s="123">
        <v>0</v>
      </c>
    </row>
    <row r="531" spans="1:26">
      <c r="A531" s="1" t="s">
        <v>147</v>
      </c>
      <c r="B531" s="1" t="s">
        <v>135</v>
      </c>
      <c r="C531" s="193">
        <v>45490</v>
      </c>
      <c r="D531" s="157">
        <v>45570</v>
      </c>
      <c r="E531" s="180" t="str">
        <f>TEXT(C531, "mmmm")</f>
        <v>July</v>
      </c>
      <c r="F531" s="90">
        <v>45626</v>
      </c>
      <c r="G531" s="37">
        <f>D531-C531+1</f>
        <v>81</v>
      </c>
      <c r="H531" s="37">
        <f>F531-C531+1</f>
        <v>137</v>
      </c>
      <c r="I531" s="37">
        <v>11</v>
      </c>
      <c r="J531" s="152" t="s">
        <v>226</v>
      </c>
      <c r="K531" s="119">
        <v>83818.356164383556</v>
      </c>
      <c r="L531" s="13">
        <f>K531*5%</f>
        <v>4190.9178082191784</v>
      </c>
      <c r="M531" s="13">
        <v>3000</v>
      </c>
      <c r="N531" s="119">
        <f>K531+L531+M531</f>
        <v>91009.273972602736</v>
      </c>
      <c r="O531" s="13"/>
      <c r="P531" s="13"/>
      <c r="Q531" s="13"/>
      <c r="R531" s="13"/>
      <c r="S531" s="13"/>
      <c r="T531" s="119">
        <v>0</v>
      </c>
      <c r="U531" s="13">
        <v>0</v>
      </c>
      <c r="V531" s="165" t="s">
        <v>232</v>
      </c>
      <c r="W531" s="119">
        <f>K531+L531+M531+T531+U531</f>
        <v>91009.273972602736</v>
      </c>
      <c r="X531" s="119">
        <f>W531</f>
        <v>91009.273972602736</v>
      </c>
      <c r="Y531" s="119">
        <f>W531-X531</f>
        <v>0</v>
      </c>
      <c r="Z531" s="123">
        <v>0</v>
      </c>
    </row>
    <row r="532" spans="1:26">
      <c r="A532" s="1" t="s">
        <v>147</v>
      </c>
      <c r="B532" s="1" t="s">
        <v>135</v>
      </c>
      <c r="C532" s="193">
        <v>45490</v>
      </c>
      <c r="D532" s="157">
        <v>45570</v>
      </c>
      <c r="E532" s="180" t="str">
        <f>TEXT(C532, "mmmm")</f>
        <v>July</v>
      </c>
      <c r="F532" s="90">
        <v>45626</v>
      </c>
      <c r="G532" s="37">
        <f>D532-C532+1</f>
        <v>81</v>
      </c>
      <c r="H532" s="37">
        <f>F532-C532+1</f>
        <v>137</v>
      </c>
      <c r="I532" s="37">
        <v>11</v>
      </c>
      <c r="J532" s="152" t="s">
        <v>226</v>
      </c>
      <c r="K532" s="119">
        <v>83818.356164383556</v>
      </c>
      <c r="L532" s="13">
        <f>K532*5%</f>
        <v>4190.9178082191784</v>
      </c>
      <c r="M532" s="13">
        <v>3000</v>
      </c>
      <c r="N532" s="119">
        <f>K532+L532+M532</f>
        <v>91009.273972602736</v>
      </c>
      <c r="O532" s="13"/>
      <c r="P532" s="13"/>
      <c r="Q532" s="13"/>
      <c r="R532" s="13"/>
      <c r="S532" s="13"/>
      <c r="T532" s="119">
        <v>0</v>
      </c>
      <c r="U532" s="13">
        <v>0</v>
      </c>
      <c r="V532" s="165" t="s">
        <v>232</v>
      </c>
      <c r="W532" s="119">
        <f>K532+L532+M532+T532+U532</f>
        <v>91009.273972602736</v>
      </c>
      <c r="X532" s="119">
        <f>W532</f>
        <v>91009.273972602736</v>
      </c>
      <c r="Y532" s="119">
        <f>W532-X532</f>
        <v>0</v>
      </c>
      <c r="Z532" s="123">
        <v>0</v>
      </c>
    </row>
    <row r="533" spans="1:26">
      <c r="A533" s="1" t="s">
        <v>147</v>
      </c>
      <c r="B533" s="1" t="s">
        <v>135</v>
      </c>
      <c r="C533" s="193">
        <v>45490</v>
      </c>
      <c r="D533" s="157">
        <v>45570</v>
      </c>
      <c r="E533" s="180" t="str">
        <f>TEXT(C533, "mmmm")</f>
        <v>July</v>
      </c>
      <c r="F533" s="90">
        <v>45626</v>
      </c>
      <c r="G533" s="37">
        <f>D533-C533+1</f>
        <v>81</v>
      </c>
      <c r="H533" s="37">
        <f>F533-C533+1</f>
        <v>137</v>
      </c>
      <c r="I533" s="37">
        <v>11</v>
      </c>
      <c r="J533" s="152" t="s">
        <v>226</v>
      </c>
      <c r="K533" s="119">
        <v>83818.356164383556</v>
      </c>
      <c r="L533" s="13">
        <f>K533*5%</f>
        <v>4190.9178082191784</v>
      </c>
      <c r="M533" s="13">
        <v>3000</v>
      </c>
      <c r="N533" s="119">
        <f>K533+L533+M533</f>
        <v>91009.273972602736</v>
      </c>
      <c r="O533" s="13"/>
      <c r="P533" s="13"/>
      <c r="Q533" s="13"/>
      <c r="R533" s="13"/>
      <c r="S533" s="13"/>
      <c r="T533" s="119">
        <v>0</v>
      </c>
      <c r="U533" s="13">
        <v>0</v>
      </c>
      <c r="V533" s="165" t="s">
        <v>232</v>
      </c>
      <c r="W533" s="119">
        <f>K533+L533+M533+T533+U533</f>
        <v>91009.273972602736</v>
      </c>
      <c r="X533" s="119">
        <f>W533</f>
        <v>91009.273972602736</v>
      </c>
      <c r="Y533" s="119">
        <f>W533-X533</f>
        <v>0</v>
      </c>
      <c r="Z533" s="123">
        <v>0</v>
      </c>
    </row>
    <row r="534" spans="1:26">
      <c r="A534" s="1" t="s">
        <v>147</v>
      </c>
      <c r="B534" s="1" t="s">
        <v>135</v>
      </c>
      <c r="C534" s="193">
        <v>45490</v>
      </c>
      <c r="D534" s="157">
        <v>45570</v>
      </c>
      <c r="E534" s="180" t="str">
        <f>TEXT(C534, "mmmm")</f>
        <v>July</v>
      </c>
      <c r="F534" s="90">
        <v>45626</v>
      </c>
      <c r="G534" s="37">
        <f>D534-C534+1</f>
        <v>81</v>
      </c>
      <c r="H534" s="37">
        <f>F534-C534+1</f>
        <v>137</v>
      </c>
      <c r="I534" s="37">
        <v>11</v>
      </c>
      <c r="J534" s="152" t="s">
        <v>226</v>
      </c>
      <c r="K534" s="119">
        <v>83818.356164383556</v>
      </c>
      <c r="L534" s="13">
        <f>K534*5%</f>
        <v>4190.9178082191784</v>
      </c>
      <c r="M534" s="13">
        <v>3000</v>
      </c>
      <c r="N534" s="119">
        <f>K534+L534+M534</f>
        <v>91009.273972602736</v>
      </c>
      <c r="O534" s="13"/>
      <c r="P534" s="13"/>
      <c r="Q534" s="13"/>
      <c r="R534" s="13"/>
      <c r="S534" s="13"/>
      <c r="T534" s="119">
        <v>0</v>
      </c>
      <c r="U534" s="13">
        <v>0</v>
      </c>
      <c r="V534" s="165" t="s">
        <v>232</v>
      </c>
      <c r="W534" s="119">
        <f>K534+L534+M534+T534+U534</f>
        <v>91009.273972602736</v>
      </c>
      <c r="X534" s="119">
        <f>W534</f>
        <v>91009.273972602736</v>
      </c>
      <c r="Y534" s="119">
        <f>W534-X534</f>
        <v>0</v>
      </c>
      <c r="Z534" s="123">
        <v>0</v>
      </c>
    </row>
    <row r="535" spans="1:26">
      <c r="A535" s="1" t="s">
        <v>147</v>
      </c>
      <c r="B535" s="1" t="s">
        <v>135</v>
      </c>
      <c r="C535" s="193">
        <v>45490</v>
      </c>
      <c r="D535" s="157">
        <v>45570</v>
      </c>
      <c r="E535" s="180" t="str">
        <f>TEXT(C535, "mmmm")</f>
        <v>July</v>
      </c>
      <c r="F535" s="90">
        <v>45626</v>
      </c>
      <c r="G535" s="37">
        <f>D535-C535+1</f>
        <v>81</v>
      </c>
      <c r="H535" s="37">
        <f>F535-C535+1</f>
        <v>137</v>
      </c>
      <c r="I535" s="37">
        <v>11</v>
      </c>
      <c r="J535" s="152" t="s">
        <v>226</v>
      </c>
      <c r="K535" s="119">
        <v>83818.356164383556</v>
      </c>
      <c r="L535" s="13">
        <f>K535*5%</f>
        <v>4190.9178082191784</v>
      </c>
      <c r="M535" s="13">
        <v>3000</v>
      </c>
      <c r="N535" s="119">
        <f>K535+L535+M535</f>
        <v>91009.273972602736</v>
      </c>
      <c r="O535" s="13"/>
      <c r="P535" s="13"/>
      <c r="Q535" s="13"/>
      <c r="R535" s="13"/>
      <c r="S535" s="13"/>
      <c r="T535" s="119">
        <v>0</v>
      </c>
      <c r="U535" s="13">
        <v>0</v>
      </c>
      <c r="V535" s="165" t="s">
        <v>232</v>
      </c>
      <c r="W535" s="119">
        <f>K535+L535+M535+T535+U535</f>
        <v>91009.273972602736</v>
      </c>
      <c r="X535" s="119">
        <f>W535</f>
        <v>91009.273972602736</v>
      </c>
      <c r="Y535" s="119">
        <f>W535-X535</f>
        <v>0</v>
      </c>
      <c r="Z535" s="123">
        <v>0</v>
      </c>
    </row>
    <row r="536" spans="1:26">
      <c r="A536" s="1" t="s">
        <v>147</v>
      </c>
      <c r="B536" s="1" t="s">
        <v>135</v>
      </c>
      <c r="C536" s="193">
        <v>45491</v>
      </c>
      <c r="D536" s="157">
        <v>45570</v>
      </c>
      <c r="E536" s="180" t="str">
        <f>TEXT(C536, "mmmm")</f>
        <v>July</v>
      </c>
      <c r="F536" s="90">
        <v>45626</v>
      </c>
      <c r="G536" s="37">
        <f>D536-C536+1</f>
        <v>80</v>
      </c>
      <c r="H536" s="37">
        <f>F536-C536+1</f>
        <v>136</v>
      </c>
      <c r="I536" s="37">
        <v>11</v>
      </c>
      <c r="J536" s="152" t="s">
        <v>226</v>
      </c>
      <c r="K536" s="119">
        <v>82783.561643835623</v>
      </c>
      <c r="L536" s="13">
        <f>K536*5%</f>
        <v>4139.178082191781</v>
      </c>
      <c r="M536" s="13">
        <v>3000</v>
      </c>
      <c r="N536" s="119">
        <f>K536+L536+M536</f>
        <v>89922.739726027401</v>
      </c>
      <c r="O536" s="13"/>
      <c r="P536" s="13"/>
      <c r="Q536" s="13"/>
      <c r="R536" s="13"/>
      <c r="S536" s="13"/>
      <c r="T536" s="119">
        <v>0</v>
      </c>
      <c r="U536" s="13">
        <v>0</v>
      </c>
      <c r="V536" s="165" t="s">
        <v>232</v>
      </c>
      <c r="W536" s="119">
        <f>K536+L536+M536+T536+U536</f>
        <v>89922.739726027401</v>
      </c>
      <c r="X536" s="119">
        <f>W536</f>
        <v>89922.739726027401</v>
      </c>
      <c r="Y536" s="119">
        <f>W536-X536</f>
        <v>0</v>
      </c>
      <c r="Z536" s="123">
        <v>0</v>
      </c>
    </row>
    <row r="537" spans="1:26">
      <c r="A537" s="1" t="s">
        <v>147</v>
      </c>
      <c r="B537" s="1" t="s">
        <v>135</v>
      </c>
      <c r="C537" s="193">
        <v>45491</v>
      </c>
      <c r="D537" s="157">
        <v>45570</v>
      </c>
      <c r="E537" s="180" t="str">
        <f>TEXT(C537, "mmmm")</f>
        <v>July</v>
      </c>
      <c r="F537" s="90">
        <v>45626</v>
      </c>
      <c r="G537" s="37">
        <f>D537-C537+1</f>
        <v>80</v>
      </c>
      <c r="H537" s="37">
        <f>F537-C537+1</f>
        <v>136</v>
      </c>
      <c r="I537" s="37">
        <v>11</v>
      </c>
      <c r="J537" s="152" t="s">
        <v>226</v>
      </c>
      <c r="K537" s="119">
        <v>82783.561643835623</v>
      </c>
      <c r="L537" s="13">
        <f>K537*5%</f>
        <v>4139.178082191781</v>
      </c>
      <c r="M537" s="13">
        <v>6000</v>
      </c>
      <c r="N537" s="119">
        <f>K537+L537+M537</f>
        <v>92922.739726027401</v>
      </c>
      <c r="O537" s="13"/>
      <c r="P537" s="13"/>
      <c r="Q537" s="13"/>
      <c r="R537" s="13"/>
      <c r="S537" s="13"/>
      <c r="T537" s="119">
        <v>0</v>
      </c>
      <c r="U537" s="13">
        <v>0</v>
      </c>
      <c r="V537" s="165" t="s">
        <v>232</v>
      </c>
      <c r="W537" s="119">
        <f>K537+L537+M537+T537+U537</f>
        <v>92922.739726027401</v>
      </c>
      <c r="X537" s="119">
        <f>W537</f>
        <v>92922.739726027401</v>
      </c>
      <c r="Y537" s="119">
        <f>W537-X537</f>
        <v>0</v>
      </c>
      <c r="Z537" s="123">
        <v>0</v>
      </c>
    </row>
    <row r="538" spans="1:26">
      <c r="A538" s="1" t="s">
        <v>147</v>
      </c>
      <c r="B538" s="1" t="s">
        <v>135</v>
      </c>
      <c r="C538" s="193">
        <v>45491</v>
      </c>
      <c r="D538" s="157">
        <v>45570</v>
      </c>
      <c r="E538" s="180" t="str">
        <f>TEXT(C538, "mmmm")</f>
        <v>July</v>
      </c>
      <c r="F538" s="90">
        <v>45626</v>
      </c>
      <c r="G538" s="37">
        <f>D538-C538+1</f>
        <v>80</v>
      </c>
      <c r="H538" s="37">
        <f>F538-C538+1</f>
        <v>136</v>
      </c>
      <c r="I538" s="37">
        <v>11</v>
      </c>
      <c r="J538" s="152" t="s">
        <v>226</v>
      </c>
      <c r="K538" s="119">
        <v>82783.561643835623</v>
      </c>
      <c r="L538" s="13">
        <f>K538*5%</f>
        <v>4139.178082191781</v>
      </c>
      <c r="M538" s="13">
        <v>6000</v>
      </c>
      <c r="N538" s="119">
        <f>K538+L538+M538</f>
        <v>92922.739726027401</v>
      </c>
      <c r="O538" s="13"/>
      <c r="P538" s="13"/>
      <c r="Q538" s="13"/>
      <c r="R538" s="13"/>
      <c r="S538" s="13"/>
      <c r="T538" s="119">
        <v>0</v>
      </c>
      <c r="U538" s="13">
        <v>0</v>
      </c>
      <c r="V538" s="165" t="s">
        <v>232</v>
      </c>
      <c r="W538" s="119">
        <f>K538+L538+M538+T538+U538</f>
        <v>92922.739726027401</v>
      </c>
      <c r="X538" s="119">
        <f>W538</f>
        <v>92922.739726027401</v>
      </c>
      <c r="Y538" s="119">
        <f>W538-X538</f>
        <v>0</v>
      </c>
      <c r="Z538" s="123">
        <v>0</v>
      </c>
    </row>
    <row r="539" spans="1:26">
      <c r="A539" s="1" t="s">
        <v>147</v>
      </c>
      <c r="B539" s="1" t="s">
        <v>135</v>
      </c>
      <c r="C539" s="193">
        <v>45491</v>
      </c>
      <c r="D539" s="157">
        <v>45570</v>
      </c>
      <c r="E539" s="180" t="str">
        <f>TEXT(C539, "mmmm")</f>
        <v>July</v>
      </c>
      <c r="F539" s="90">
        <v>45626</v>
      </c>
      <c r="G539" s="37">
        <f>D539-C539+1</f>
        <v>80</v>
      </c>
      <c r="H539" s="37">
        <f>F539-C539+1</f>
        <v>136</v>
      </c>
      <c r="I539" s="37">
        <v>11</v>
      </c>
      <c r="J539" s="152" t="s">
        <v>226</v>
      </c>
      <c r="K539" s="119">
        <v>82783.561643835623</v>
      </c>
      <c r="L539" s="13">
        <f>K539*5%</f>
        <v>4139.178082191781</v>
      </c>
      <c r="M539" s="13">
        <v>3000</v>
      </c>
      <c r="N539" s="119">
        <f>K539+L539+M539</f>
        <v>89922.739726027401</v>
      </c>
      <c r="O539" s="13"/>
      <c r="P539" s="13"/>
      <c r="Q539" s="13"/>
      <c r="R539" s="13"/>
      <c r="S539" s="13"/>
      <c r="T539" s="119">
        <v>0</v>
      </c>
      <c r="U539" s="13">
        <v>0</v>
      </c>
      <c r="V539" s="165" t="s">
        <v>232</v>
      </c>
      <c r="W539" s="119">
        <f>K539+L539+M539+T539+U539</f>
        <v>89922.739726027401</v>
      </c>
      <c r="X539" s="119">
        <f>W539</f>
        <v>89922.739726027401</v>
      </c>
      <c r="Y539" s="119">
        <f>W539-X539</f>
        <v>0</v>
      </c>
      <c r="Z539" s="123">
        <v>0</v>
      </c>
    </row>
    <row r="540" spans="1:26">
      <c r="A540" s="1" t="s">
        <v>147</v>
      </c>
      <c r="B540" s="1" t="s">
        <v>135</v>
      </c>
      <c r="C540" s="193">
        <v>45491</v>
      </c>
      <c r="D540" s="157">
        <v>45570</v>
      </c>
      <c r="E540" s="180" t="str">
        <f>TEXT(C540, "mmmm")</f>
        <v>July</v>
      </c>
      <c r="F540" s="90">
        <v>45626</v>
      </c>
      <c r="G540" s="37">
        <f>D540-C540+1</f>
        <v>80</v>
      </c>
      <c r="H540" s="37">
        <f>F540-C540+1</f>
        <v>136</v>
      </c>
      <c r="I540" s="37">
        <v>11</v>
      </c>
      <c r="J540" s="152" t="s">
        <v>226</v>
      </c>
      <c r="K540" s="119">
        <v>82783.561643835623</v>
      </c>
      <c r="L540" s="13">
        <f>K540*5%</f>
        <v>4139.178082191781</v>
      </c>
      <c r="M540" s="13">
        <v>3000</v>
      </c>
      <c r="N540" s="119">
        <f>K540+L540+M540</f>
        <v>89922.739726027401</v>
      </c>
      <c r="O540" s="13"/>
      <c r="P540" s="13"/>
      <c r="Q540" s="13"/>
      <c r="R540" s="13"/>
      <c r="S540" s="13"/>
      <c r="T540" s="119">
        <v>0</v>
      </c>
      <c r="U540" s="13">
        <v>0</v>
      </c>
      <c r="V540" s="165" t="s">
        <v>232</v>
      </c>
      <c r="W540" s="119">
        <f>K540+L540+M540+T540+U540</f>
        <v>89922.739726027401</v>
      </c>
      <c r="X540" s="119">
        <f>W540</f>
        <v>89922.739726027401</v>
      </c>
      <c r="Y540" s="119">
        <f>W540-X540</f>
        <v>0</v>
      </c>
      <c r="Z540" s="123">
        <v>0</v>
      </c>
    </row>
    <row r="541" spans="1:26">
      <c r="A541" s="1" t="s">
        <v>147</v>
      </c>
      <c r="B541" s="1" t="s">
        <v>135</v>
      </c>
      <c r="C541" s="193">
        <v>45491</v>
      </c>
      <c r="D541" s="157">
        <v>45570</v>
      </c>
      <c r="E541" s="180" t="str">
        <f>TEXT(C541, "mmmm")</f>
        <v>July</v>
      </c>
      <c r="F541" s="90">
        <v>45626</v>
      </c>
      <c r="G541" s="37">
        <f>D541-C541+1</f>
        <v>80</v>
      </c>
      <c r="H541" s="37">
        <f>F541-C541+1</f>
        <v>136</v>
      </c>
      <c r="I541" s="37">
        <v>11</v>
      </c>
      <c r="J541" s="152" t="s">
        <v>226</v>
      </c>
      <c r="K541" s="119">
        <v>82783.561643835623</v>
      </c>
      <c r="L541" s="13">
        <f>K541*5%</f>
        <v>4139.178082191781</v>
      </c>
      <c r="M541" s="13">
        <v>6000</v>
      </c>
      <c r="N541" s="119">
        <f>K541+L541+M541</f>
        <v>92922.739726027401</v>
      </c>
      <c r="O541" s="13"/>
      <c r="P541" s="13"/>
      <c r="Q541" s="13"/>
      <c r="R541" s="13"/>
      <c r="S541" s="13"/>
      <c r="T541" s="119">
        <v>0</v>
      </c>
      <c r="U541" s="13">
        <v>0</v>
      </c>
      <c r="V541" s="165" t="s">
        <v>232</v>
      </c>
      <c r="W541" s="119">
        <f>K541+L541+M541+T541+U541</f>
        <v>92922.739726027401</v>
      </c>
      <c r="X541" s="119">
        <f>W541</f>
        <v>92922.739726027401</v>
      </c>
      <c r="Y541" s="119">
        <f>W541-X541</f>
        <v>0</v>
      </c>
      <c r="Z541" s="123">
        <v>0</v>
      </c>
    </row>
    <row r="542" spans="1:26">
      <c r="A542" s="1" t="s">
        <v>147</v>
      </c>
      <c r="B542" s="1" t="s">
        <v>135</v>
      </c>
      <c r="C542" s="193">
        <v>45491</v>
      </c>
      <c r="D542" s="157">
        <v>45570</v>
      </c>
      <c r="E542" s="180" t="str">
        <f>TEXT(C542, "mmmm")</f>
        <v>July</v>
      </c>
      <c r="F542" s="90">
        <v>45626</v>
      </c>
      <c r="G542" s="37">
        <f>D542-C542+1</f>
        <v>80</v>
      </c>
      <c r="H542" s="37">
        <f>F542-C542+1</f>
        <v>136</v>
      </c>
      <c r="I542" s="37">
        <v>11</v>
      </c>
      <c r="J542" s="152" t="s">
        <v>226</v>
      </c>
      <c r="K542" s="119">
        <v>82783.561643835623</v>
      </c>
      <c r="L542" s="13">
        <f>K542*5%</f>
        <v>4139.178082191781</v>
      </c>
      <c r="M542" s="13">
        <v>3000</v>
      </c>
      <c r="N542" s="119">
        <f>K542+L542+M542</f>
        <v>89922.739726027401</v>
      </c>
      <c r="O542" s="13"/>
      <c r="P542" s="13"/>
      <c r="Q542" s="13"/>
      <c r="R542" s="13"/>
      <c r="S542" s="13"/>
      <c r="T542" s="119">
        <v>0</v>
      </c>
      <c r="U542" s="13">
        <v>0</v>
      </c>
      <c r="V542" s="165" t="s">
        <v>232</v>
      </c>
      <c r="W542" s="119">
        <f>K542+L542+M542+T542+U542</f>
        <v>89922.739726027401</v>
      </c>
      <c r="X542" s="119">
        <f>W542</f>
        <v>89922.739726027401</v>
      </c>
      <c r="Y542" s="119">
        <f>W542-X542</f>
        <v>0</v>
      </c>
      <c r="Z542" s="123">
        <v>0</v>
      </c>
    </row>
    <row r="543" spans="1:26">
      <c r="A543" s="1" t="s">
        <v>147</v>
      </c>
      <c r="B543" s="1" t="s">
        <v>135</v>
      </c>
      <c r="C543" s="193">
        <v>45491</v>
      </c>
      <c r="D543" s="157">
        <v>45570</v>
      </c>
      <c r="E543" s="180" t="str">
        <f>TEXT(C543, "mmmm")</f>
        <v>July</v>
      </c>
      <c r="F543" s="90">
        <v>45626</v>
      </c>
      <c r="G543" s="37">
        <f>D543-C543+1</f>
        <v>80</v>
      </c>
      <c r="H543" s="37">
        <f>F543-C543+1</f>
        <v>136</v>
      </c>
      <c r="I543" s="37">
        <v>11</v>
      </c>
      <c r="J543" s="152" t="s">
        <v>226</v>
      </c>
      <c r="K543" s="119">
        <v>82783.561643835623</v>
      </c>
      <c r="L543" s="13">
        <f>K543*5%</f>
        <v>4139.178082191781</v>
      </c>
      <c r="M543" s="13">
        <v>3000</v>
      </c>
      <c r="N543" s="119">
        <f>K543+L543+M543</f>
        <v>89922.739726027401</v>
      </c>
      <c r="O543" s="13"/>
      <c r="P543" s="13"/>
      <c r="Q543" s="13"/>
      <c r="R543" s="13"/>
      <c r="S543" s="13"/>
      <c r="T543" s="119">
        <v>0</v>
      </c>
      <c r="U543" s="13">
        <v>0</v>
      </c>
      <c r="V543" s="165" t="s">
        <v>232</v>
      </c>
      <c r="W543" s="119">
        <f>K543+L543+M543+T543+U543</f>
        <v>89922.739726027401</v>
      </c>
      <c r="X543" s="119">
        <f>W543</f>
        <v>89922.739726027401</v>
      </c>
      <c r="Y543" s="119">
        <f>W543-X543</f>
        <v>0</v>
      </c>
      <c r="Z543" s="123">
        <v>0</v>
      </c>
    </row>
    <row r="544" spans="1:26">
      <c r="A544" s="1" t="s">
        <v>147</v>
      </c>
      <c r="B544" s="1" t="s">
        <v>135</v>
      </c>
      <c r="C544" s="193">
        <v>45491</v>
      </c>
      <c r="D544" s="157">
        <v>45570</v>
      </c>
      <c r="E544" s="180" t="str">
        <f>TEXT(C544, "mmmm")</f>
        <v>July</v>
      </c>
      <c r="F544" s="90">
        <v>45626</v>
      </c>
      <c r="G544" s="37">
        <f>D544-C544+1</f>
        <v>80</v>
      </c>
      <c r="H544" s="37">
        <f>F544-C544+1</f>
        <v>136</v>
      </c>
      <c r="I544" s="37">
        <v>11</v>
      </c>
      <c r="J544" s="152" t="s">
        <v>226</v>
      </c>
      <c r="K544" s="119">
        <v>82783.561643835623</v>
      </c>
      <c r="L544" s="13">
        <f>K544*5%</f>
        <v>4139.178082191781</v>
      </c>
      <c r="M544" s="13">
        <v>3000</v>
      </c>
      <c r="N544" s="119">
        <f>K544+L544+M544</f>
        <v>89922.739726027401</v>
      </c>
      <c r="O544" s="13"/>
      <c r="P544" s="13"/>
      <c r="Q544" s="13"/>
      <c r="R544" s="13"/>
      <c r="S544" s="13"/>
      <c r="T544" s="119">
        <v>0</v>
      </c>
      <c r="U544" s="13">
        <v>0</v>
      </c>
      <c r="V544" s="165" t="s">
        <v>232</v>
      </c>
      <c r="W544" s="119">
        <f>K544+L544+M544+T544+U544</f>
        <v>89922.739726027401</v>
      </c>
      <c r="X544" s="119">
        <f>W544</f>
        <v>89922.739726027401</v>
      </c>
      <c r="Y544" s="119">
        <f>W544-X544</f>
        <v>0</v>
      </c>
      <c r="Z544" s="123">
        <v>0</v>
      </c>
    </row>
    <row r="545" spans="1:26">
      <c r="A545" s="1" t="s">
        <v>147</v>
      </c>
      <c r="B545" s="1" t="s">
        <v>135</v>
      </c>
      <c r="C545" s="193">
        <v>45491</v>
      </c>
      <c r="D545" s="157">
        <v>45570</v>
      </c>
      <c r="E545" s="180" t="str">
        <f>TEXT(C545, "mmmm")</f>
        <v>July</v>
      </c>
      <c r="F545" s="90">
        <v>45626</v>
      </c>
      <c r="G545" s="37">
        <f>D545-C545+1</f>
        <v>80</v>
      </c>
      <c r="H545" s="37">
        <f>F545-C545+1</f>
        <v>136</v>
      </c>
      <c r="I545" s="37">
        <v>11</v>
      </c>
      <c r="J545" s="152" t="s">
        <v>226</v>
      </c>
      <c r="K545" s="119">
        <v>82783.561643835623</v>
      </c>
      <c r="L545" s="13">
        <f>K545*5%</f>
        <v>4139.178082191781</v>
      </c>
      <c r="M545" s="13">
        <v>3000</v>
      </c>
      <c r="N545" s="119">
        <f>K545+L545+M545</f>
        <v>89922.739726027401</v>
      </c>
      <c r="O545" s="13"/>
      <c r="P545" s="13"/>
      <c r="Q545" s="13"/>
      <c r="R545" s="13"/>
      <c r="S545" s="13"/>
      <c r="T545" s="119">
        <v>0</v>
      </c>
      <c r="U545" s="13">
        <v>0</v>
      </c>
      <c r="V545" s="165" t="s">
        <v>232</v>
      </c>
      <c r="W545" s="119">
        <f>K545+L545+M545+T545+U545</f>
        <v>89922.739726027401</v>
      </c>
      <c r="X545" s="119">
        <f>W545</f>
        <v>89922.739726027401</v>
      </c>
      <c r="Y545" s="119">
        <f>W545-X545</f>
        <v>0</v>
      </c>
      <c r="Z545" s="123">
        <v>0</v>
      </c>
    </row>
    <row r="546" spans="1:26">
      <c r="A546" s="1" t="s">
        <v>147</v>
      </c>
      <c r="B546" s="1" t="s">
        <v>135</v>
      </c>
      <c r="C546" s="193">
        <v>45491</v>
      </c>
      <c r="D546" s="157">
        <v>45570</v>
      </c>
      <c r="E546" s="180" t="str">
        <f>TEXT(C546, "mmmm")</f>
        <v>July</v>
      </c>
      <c r="F546" s="90">
        <v>45626</v>
      </c>
      <c r="G546" s="37">
        <f>D546-C546+1</f>
        <v>80</v>
      </c>
      <c r="H546" s="37">
        <f>F546-C546+1</f>
        <v>136</v>
      </c>
      <c r="I546" s="37">
        <v>11</v>
      </c>
      <c r="J546" s="152" t="s">
        <v>226</v>
      </c>
      <c r="K546" s="119">
        <v>82783.561643835623</v>
      </c>
      <c r="L546" s="13">
        <f>K546*5%</f>
        <v>4139.178082191781</v>
      </c>
      <c r="M546" s="13">
        <v>3000</v>
      </c>
      <c r="N546" s="119">
        <f>K546+L546+M546</f>
        <v>89922.739726027401</v>
      </c>
      <c r="O546" s="13"/>
      <c r="P546" s="13"/>
      <c r="Q546" s="13"/>
      <c r="R546" s="13"/>
      <c r="S546" s="13"/>
      <c r="T546" s="119">
        <v>0</v>
      </c>
      <c r="U546" s="13">
        <v>0</v>
      </c>
      <c r="V546" s="165" t="s">
        <v>232</v>
      </c>
      <c r="W546" s="119">
        <f>K546+L546+M546+T546+U546</f>
        <v>89922.739726027401</v>
      </c>
      <c r="X546" s="119">
        <f>W546</f>
        <v>89922.739726027401</v>
      </c>
      <c r="Y546" s="119">
        <f>W546-X546</f>
        <v>0</v>
      </c>
      <c r="Z546" s="123">
        <v>0</v>
      </c>
    </row>
    <row r="547" spans="1:26">
      <c r="A547" s="1" t="s">
        <v>147</v>
      </c>
      <c r="B547" s="1" t="s">
        <v>135</v>
      </c>
      <c r="C547" s="193">
        <v>45492</v>
      </c>
      <c r="D547" s="157">
        <v>45570</v>
      </c>
      <c r="E547" s="180" t="str">
        <f>TEXT(C547, "mmmm")</f>
        <v>July</v>
      </c>
      <c r="F547" s="90">
        <v>45626</v>
      </c>
      <c r="G547" s="37">
        <f>D547-C547+1</f>
        <v>79</v>
      </c>
      <c r="H547" s="37">
        <f>F547-C547+1</f>
        <v>135</v>
      </c>
      <c r="I547" s="37">
        <v>11</v>
      </c>
      <c r="J547" s="152" t="s">
        <v>226</v>
      </c>
      <c r="K547" s="119">
        <v>81748.767123287675</v>
      </c>
      <c r="L547" s="13">
        <f>K547*5%</f>
        <v>4087.438356164384</v>
      </c>
      <c r="M547" s="13">
        <v>3000</v>
      </c>
      <c r="N547" s="119">
        <f>K547+L547+M547</f>
        <v>88836.205479452052</v>
      </c>
      <c r="O547" s="13"/>
      <c r="P547" s="13"/>
      <c r="Q547" s="13"/>
      <c r="R547" s="13"/>
      <c r="S547" s="13"/>
      <c r="T547" s="119">
        <v>0</v>
      </c>
      <c r="U547" s="13">
        <v>0</v>
      </c>
      <c r="V547" s="165" t="s">
        <v>232</v>
      </c>
      <c r="W547" s="119">
        <f>K547+L547+M547+T547+U547</f>
        <v>88836.205479452052</v>
      </c>
      <c r="X547" s="119">
        <f>W547</f>
        <v>88836.205479452052</v>
      </c>
      <c r="Y547" s="119">
        <f>W547-X547</f>
        <v>0</v>
      </c>
      <c r="Z547" s="123">
        <v>0</v>
      </c>
    </row>
    <row r="548" spans="1:26">
      <c r="A548" s="1" t="s">
        <v>147</v>
      </c>
      <c r="B548" s="1" t="s">
        <v>135</v>
      </c>
      <c r="C548" s="193">
        <v>45492</v>
      </c>
      <c r="D548" s="157">
        <v>45570</v>
      </c>
      <c r="E548" s="180" t="str">
        <f>TEXT(C548, "mmmm")</f>
        <v>July</v>
      </c>
      <c r="F548" s="90">
        <v>45626</v>
      </c>
      <c r="G548" s="37">
        <f>D548-C548+1</f>
        <v>79</v>
      </c>
      <c r="H548" s="37">
        <f>F548-C548+1</f>
        <v>135</v>
      </c>
      <c r="I548" s="37">
        <v>11</v>
      </c>
      <c r="J548" s="152" t="s">
        <v>226</v>
      </c>
      <c r="K548" s="119">
        <v>81748.767123287675</v>
      </c>
      <c r="L548" s="13">
        <f>K548*5%</f>
        <v>4087.438356164384</v>
      </c>
      <c r="M548" s="13">
        <v>6000</v>
      </c>
      <c r="N548" s="119">
        <f>K548+L548+M548</f>
        <v>91836.205479452052</v>
      </c>
      <c r="O548" s="13"/>
      <c r="P548" s="13"/>
      <c r="Q548" s="13"/>
      <c r="R548" s="13"/>
      <c r="S548" s="13"/>
      <c r="T548" s="119">
        <v>0</v>
      </c>
      <c r="U548" s="13">
        <v>0</v>
      </c>
      <c r="V548" s="165" t="s">
        <v>232</v>
      </c>
      <c r="W548" s="119">
        <f>K548+L548+M548+T548+U548</f>
        <v>91836.205479452052</v>
      </c>
      <c r="X548" s="119">
        <f>W548</f>
        <v>91836.205479452052</v>
      </c>
      <c r="Y548" s="119">
        <f>W548-X548</f>
        <v>0</v>
      </c>
      <c r="Z548" s="123">
        <v>0</v>
      </c>
    </row>
    <row r="549" spans="1:26">
      <c r="A549" s="1" t="s">
        <v>147</v>
      </c>
      <c r="B549" s="1" t="s">
        <v>135</v>
      </c>
      <c r="C549" s="193">
        <v>45492</v>
      </c>
      <c r="D549" s="157">
        <v>45570</v>
      </c>
      <c r="E549" s="180" t="str">
        <f>TEXT(C549, "mmmm")</f>
        <v>July</v>
      </c>
      <c r="F549" s="90">
        <v>45626</v>
      </c>
      <c r="G549" s="37">
        <f>D549-C549+1</f>
        <v>79</v>
      </c>
      <c r="H549" s="37">
        <f>F549-C549+1</f>
        <v>135</v>
      </c>
      <c r="I549" s="37">
        <v>11</v>
      </c>
      <c r="J549" s="152" t="s">
        <v>226</v>
      </c>
      <c r="K549" s="119">
        <v>81748.767123287675</v>
      </c>
      <c r="L549" s="13">
        <f>K549*5%</f>
        <v>4087.438356164384</v>
      </c>
      <c r="M549" s="13">
        <v>3000</v>
      </c>
      <c r="N549" s="119">
        <f>K549+L549+M549</f>
        <v>88836.205479452052</v>
      </c>
      <c r="O549" s="13"/>
      <c r="P549" s="13"/>
      <c r="Q549" s="13"/>
      <c r="R549" s="13"/>
      <c r="S549" s="13"/>
      <c r="T549" s="119">
        <v>0</v>
      </c>
      <c r="U549" s="13">
        <v>0</v>
      </c>
      <c r="V549" s="165" t="s">
        <v>232</v>
      </c>
      <c r="W549" s="119">
        <f>K549+L549+M549+T549+U549</f>
        <v>88836.205479452052</v>
      </c>
      <c r="X549" s="119">
        <f>W549</f>
        <v>88836.205479452052</v>
      </c>
      <c r="Y549" s="119">
        <f>W549-X549</f>
        <v>0</v>
      </c>
      <c r="Z549" s="123">
        <v>0</v>
      </c>
    </row>
    <row r="550" spans="1:26">
      <c r="A550" s="1" t="s">
        <v>147</v>
      </c>
      <c r="B550" s="1" t="s">
        <v>135</v>
      </c>
      <c r="C550" s="193">
        <v>45492</v>
      </c>
      <c r="D550" s="157">
        <v>45570</v>
      </c>
      <c r="E550" s="180" t="str">
        <f>TEXT(C550, "mmmm")</f>
        <v>July</v>
      </c>
      <c r="F550" s="90">
        <v>45626</v>
      </c>
      <c r="G550" s="37">
        <f>D550-C550+1</f>
        <v>79</v>
      </c>
      <c r="H550" s="37">
        <f>F550-C550+1</f>
        <v>135</v>
      </c>
      <c r="I550" s="37">
        <v>11</v>
      </c>
      <c r="J550" s="152" t="s">
        <v>226</v>
      </c>
      <c r="K550" s="119">
        <v>81748.767123287675</v>
      </c>
      <c r="L550" s="13">
        <f>K550*5%</f>
        <v>4087.438356164384</v>
      </c>
      <c r="M550" s="13">
        <v>3000</v>
      </c>
      <c r="N550" s="119">
        <f>K550+L550+M550</f>
        <v>88836.205479452052</v>
      </c>
      <c r="O550" s="13"/>
      <c r="P550" s="13"/>
      <c r="Q550" s="13"/>
      <c r="R550" s="13"/>
      <c r="S550" s="13"/>
      <c r="T550" s="119">
        <v>0</v>
      </c>
      <c r="U550" s="13">
        <v>0</v>
      </c>
      <c r="V550" s="165" t="s">
        <v>232</v>
      </c>
      <c r="W550" s="119">
        <f>K550+L550+M550+T550+U550</f>
        <v>88836.205479452052</v>
      </c>
      <c r="X550" s="119">
        <f>W550</f>
        <v>88836.205479452052</v>
      </c>
      <c r="Y550" s="119">
        <f>W550-X550</f>
        <v>0</v>
      </c>
      <c r="Z550" s="123">
        <v>0</v>
      </c>
    </row>
    <row r="551" spans="1:26">
      <c r="A551" s="1" t="s">
        <v>147</v>
      </c>
      <c r="B551" s="1" t="s">
        <v>135</v>
      </c>
      <c r="C551" s="193">
        <v>45495</v>
      </c>
      <c r="D551" s="157">
        <v>45570</v>
      </c>
      <c r="E551" s="180" t="str">
        <f>TEXT(C551, "mmmm")</f>
        <v>July</v>
      </c>
      <c r="F551" s="90">
        <v>45626</v>
      </c>
      <c r="G551" s="37">
        <f>D551-C551+1</f>
        <v>76</v>
      </c>
      <c r="H551" s="37">
        <f>F551-C551+1</f>
        <v>132</v>
      </c>
      <c r="I551" s="37">
        <v>11</v>
      </c>
      <c r="J551" s="152" t="s">
        <v>226</v>
      </c>
      <c r="K551" s="119">
        <v>78644.38356164383</v>
      </c>
      <c r="L551" s="13">
        <f>K551*5%</f>
        <v>3932.2191780821918</v>
      </c>
      <c r="M551" s="13">
        <v>3000</v>
      </c>
      <c r="N551" s="119">
        <f>K551+L551+M551</f>
        <v>85576.602739726019</v>
      </c>
      <c r="O551" s="13"/>
      <c r="P551" s="13"/>
      <c r="Q551" s="13"/>
      <c r="R551" s="13"/>
      <c r="S551" s="13"/>
      <c r="T551" s="119">
        <v>0</v>
      </c>
      <c r="U551" s="13">
        <v>0</v>
      </c>
      <c r="V551" s="165" t="s">
        <v>232</v>
      </c>
      <c r="W551" s="119">
        <f>K551+L551+M551+T551+U551</f>
        <v>85576.602739726019</v>
      </c>
      <c r="X551" s="119">
        <f>W551</f>
        <v>85576.602739726019</v>
      </c>
      <c r="Y551" s="119">
        <f>W551-X551</f>
        <v>0</v>
      </c>
      <c r="Z551" s="123">
        <v>0</v>
      </c>
    </row>
    <row r="552" spans="1:26">
      <c r="A552" s="1" t="s">
        <v>147</v>
      </c>
      <c r="B552" s="1" t="s">
        <v>135</v>
      </c>
      <c r="C552" s="193">
        <v>45495</v>
      </c>
      <c r="D552" s="157">
        <v>45570</v>
      </c>
      <c r="E552" s="180" t="str">
        <f>TEXT(C552, "mmmm")</f>
        <v>July</v>
      </c>
      <c r="F552" s="90">
        <v>45626</v>
      </c>
      <c r="G552" s="37">
        <f>D552-C552+1</f>
        <v>76</v>
      </c>
      <c r="H552" s="37">
        <f>F552-C552+1</f>
        <v>132</v>
      </c>
      <c r="I552" s="37">
        <v>11</v>
      </c>
      <c r="J552" s="152" t="s">
        <v>226</v>
      </c>
      <c r="K552" s="119">
        <v>78644.38356164383</v>
      </c>
      <c r="L552" s="13">
        <f>K552*5%</f>
        <v>3932.2191780821918</v>
      </c>
      <c r="M552" s="13">
        <v>3000</v>
      </c>
      <c r="N552" s="119">
        <f>K552+L552+M552</f>
        <v>85576.602739726019</v>
      </c>
      <c r="O552" s="13"/>
      <c r="P552" s="13"/>
      <c r="Q552" s="13"/>
      <c r="R552" s="13"/>
      <c r="S552" s="13"/>
      <c r="T552" s="119">
        <v>0</v>
      </c>
      <c r="U552" s="13">
        <v>0</v>
      </c>
      <c r="V552" s="165" t="s">
        <v>232</v>
      </c>
      <c r="W552" s="119">
        <f>K552+L552+M552+T552+U552</f>
        <v>85576.602739726019</v>
      </c>
      <c r="X552" s="119">
        <f>W552</f>
        <v>85576.602739726019</v>
      </c>
      <c r="Y552" s="119">
        <f>W552-X552</f>
        <v>0</v>
      </c>
      <c r="Z552" s="123">
        <v>0</v>
      </c>
    </row>
    <row r="553" spans="1:26">
      <c r="A553" s="1" t="s">
        <v>147</v>
      </c>
      <c r="B553" s="1" t="s">
        <v>135</v>
      </c>
      <c r="C553" s="193">
        <v>45497</v>
      </c>
      <c r="D553" s="157">
        <v>45570</v>
      </c>
      <c r="E553" s="180" t="str">
        <f>TEXT(C553, "mmmm")</f>
        <v>July</v>
      </c>
      <c r="F553" s="90">
        <v>45626</v>
      </c>
      <c r="G553" s="37">
        <f>D553-C553+1</f>
        <v>74</v>
      </c>
      <c r="H553" s="37">
        <f>F553-C553+1</f>
        <v>130</v>
      </c>
      <c r="I553" s="37">
        <v>11</v>
      </c>
      <c r="J553" s="152" t="s">
        <v>226</v>
      </c>
      <c r="K553" s="119">
        <v>76574.794520547948</v>
      </c>
      <c r="L553" s="13">
        <f>K553*5%</f>
        <v>3828.7397260273974</v>
      </c>
      <c r="M553" s="13">
        <v>3000</v>
      </c>
      <c r="N553" s="119">
        <f>K553+L553+M553</f>
        <v>83403.534246575349</v>
      </c>
      <c r="O553" s="13"/>
      <c r="P553" s="13"/>
      <c r="Q553" s="13"/>
      <c r="R553" s="13"/>
      <c r="S553" s="13"/>
      <c r="T553" s="119">
        <v>0</v>
      </c>
      <c r="U553" s="13">
        <v>0</v>
      </c>
      <c r="V553" s="165" t="s">
        <v>232</v>
      </c>
      <c r="W553" s="119">
        <f>K553+L553+M553+T553+U553</f>
        <v>83403.534246575349</v>
      </c>
      <c r="X553" s="119">
        <f>W553</f>
        <v>83403.534246575349</v>
      </c>
      <c r="Y553" s="119">
        <f>W553-X553</f>
        <v>0</v>
      </c>
      <c r="Z553" s="123">
        <v>0</v>
      </c>
    </row>
    <row r="554" spans="1:26">
      <c r="A554" s="1" t="s">
        <v>147</v>
      </c>
      <c r="B554" s="1" t="s">
        <v>135</v>
      </c>
      <c r="C554" s="193">
        <v>45498</v>
      </c>
      <c r="D554" s="157">
        <v>45570</v>
      </c>
      <c r="E554" s="180" t="str">
        <f>TEXT(C554, "mmmm")</f>
        <v>July</v>
      </c>
      <c r="F554" s="90">
        <v>45626</v>
      </c>
      <c r="G554" s="37">
        <f>D554-C554+1</f>
        <v>73</v>
      </c>
      <c r="H554" s="37">
        <f>F554-C554+1</f>
        <v>129</v>
      </c>
      <c r="I554" s="37">
        <v>11</v>
      </c>
      <c r="J554" s="152" t="s">
        <v>226</v>
      </c>
      <c r="K554" s="119">
        <v>75540</v>
      </c>
      <c r="L554" s="13">
        <f>K554*5%</f>
        <v>3777</v>
      </c>
      <c r="M554" s="13">
        <v>3000</v>
      </c>
      <c r="N554" s="119">
        <f>K554+L554+M554</f>
        <v>82317</v>
      </c>
      <c r="O554" s="13"/>
      <c r="P554" s="13"/>
      <c r="Q554" s="13"/>
      <c r="R554" s="13"/>
      <c r="S554" s="13"/>
      <c r="T554" s="119">
        <v>0</v>
      </c>
      <c r="U554" s="13">
        <v>0</v>
      </c>
      <c r="V554" s="165" t="s">
        <v>232</v>
      </c>
      <c r="W554" s="119">
        <f>K554+L554+M554+T554+U554</f>
        <v>82317</v>
      </c>
      <c r="X554" s="119">
        <f>W554</f>
        <v>82317</v>
      </c>
      <c r="Y554" s="119">
        <f>W554-X554</f>
        <v>0</v>
      </c>
      <c r="Z554" s="123">
        <v>0</v>
      </c>
    </row>
    <row r="555" spans="1:26">
      <c r="A555" s="1" t="s">
        <v>147</v>
      </c>
      <c r="B555" s="1" t="s">
        <v>135</v>
      </c>
      <c r="C555" s="193">
        <v>45499</v>
      </c>
      <c r="D555" s="157">
        <v>45570</v>
      </c>
      <c r="E555" s="180" t="str">
        <f>TEXT(C555, "mmmm")</f>
        <v>July</v>
      </c>
      <c r="F555" s="90">
        <v>45626</v>
      </c>
      <c r="G555" s="37">
        <f>D555-C555+1</f>
        <v>72</v>
      </c>
      <c r="H555" s="37">
        <f>F555-C555+1</f>
        <v>128</v>
      </c>
      <c r="I555" s="37">
        <v>11</v>
      </c>
      <c r="J555" s="152" t="s">
        <v>226</v>
      </c>
      <c r="K555" s="119">
        <v>74505.205479452052</v>
      </c>
      <c r="L555" s="13">
        <f>K555*5%</f>
        <v>3725.2602739726026</v>
      </c>
      <c r="M555" s="13">
        <v>3000</v>
      </c>
      <c r="N555" s="119">
        <f>K555+L555+M555</f>
        <v>81230.465753424651</v>
      </c>
      <c r="O555" s="13"/>
      <c r="P555" s="13"/>
      <c r="Q555" s="13"/>
      <c r="R555" s="13"/>
      <c r="S555" s="13"/>
      <c r="T555" s="119">
        <v>0</v>
      </c>
      <c r="U555" s="13">
        <v>0</v>
      </c>
      <c r="V555" s="165" t="s">
        <v>232</v>
      </c>
      <c r="W555" s="119">
        <f>K555+L555+M555+T555+U555</f>
        <v>81230.465753424651</v>
      </c>
      <c r="X555" s="119">
        <f>W555</f>
        <v>81230.465753424651</v>
      </c>
      <c r="Y555" s="119">
        <f>W555-X555</f>
        <v>0</v>
      </c>
      <c r="Z555" s="123">
        <v>0</v>
      </c>
    </row>
    <row r="556" spans="1:26">
      <c r="A556" s="1" t="s">
        <v>147</v>
      </c>
      <c r="B556" s="1" t="s">
        <v>134</v>
      </c>
      <c r="C556" s="193">
        <v>45511</v>
      </c>
      <c r="D556" s="157">
        <v>45808</v>
      </c>
      <c r="E556" s="180" t="str">
        <f>TEXT(C556, "mmmm")</f>
        <v>August</v>
      </c>
      <c r="F556" s="90">
        <v>45626</v>
      </c>
      <c r="G556" s="37">
        <f>D556-C556+1</f>
        <v>298</v>
      </c>
      <c r="H556" s="37">
        <f>F556-C556+1</f>
        <v>116</v>
      </c>
      <c r="I556" s="37">
        <v>10</v>
      </c>
      <c r="J556" s="152" t="s">
        <v>224</v>
      </c>
      <c r="K556" s="119">
        <v>281728.38356164383</v>
      </c>
      <c r="L556" s="13">
        <f>K556*5%</f>
        <v>14086.419178082193</v>
      </c>
      <c r="M556" s="13">
        <v>10000</v>
      </c>
      <c r="N556" s="119">
        <f>K556+L556+M556</f>
        <v>305814.80273972603</v>
      </c>
      <c r="O556" s="13"/>
      <c r="P556" s="13"/>
      <c r="Q556" s="13"/>
      <c r="R556" s="13"/>
      <c r="S556" s="13"/>
      <c r="T556" s="119">
        <v>0</v>
      </c>
      <c r="U556" s="13">
        <v>0</v>
      </c>
      <c r="V556" s="165" t="s">
        <v>232</v>
      </c>
      <c r="W556" s="119">
        <f>K556+L556+M556+T556+U556</f>
        <v>305814.80273972603</v>
      </c>
      <c r="X556" s="119">
        <f>W556</f>
        <v>305814.80273972603</v>
      </c>
      <c r="Y556" s="119">
        <f>W556-X556</f>
        <v>0</v>
      </c>
      <c r="Z556" s="123">
        <f>K556*10%</f>
        <v>28172.838356164386</v>
      </c>
    </row>
    <row r="557" spans="1:26">
      <c r="A557" s="1" t="s">
        <v>147</v>
      </c>
      <c r="B557" s="1" t="s">
        <v>134</v>
      </c>
      <c r="C557" s="193">
        <v>45511</v>
      </c>
      <c r="D557" s="157">
        <v>45808</v>
      </c>
      <c r="E557" s="180" t="str">
        <f>TEXT(C557, "mmmm")</f>
        <v>August</v>
      </c>
      <c r="F557" s="90">
        <v>45626</v>
      </c>
      <c r="G557" s="37">
        <f>D557-C557+1</f>
        <v>298</v>
      </c>
      <c r="H557" s="37">
        <f>F557-C557+1</f>
        <v>116</v>
      </c>
      <c r="I557" s="37">
        <v>10</v>
      </c>
      <c r="J557" s="152" t="s">
        <v>224</v>
      </c>
      <c r="K557" s="119">
        <v>281728.38356164383</v>
      </c>
      <c r="L557" s="13">
        <f>K557*5%</f>
        <v>14086.419178082193</v>
      </c>
      <c r="M557" s="13">
        <v>15000</v>
      </c>
      <c r="N557" s="119">
        <f>K557+L557+M557</f>
        <v>310814.80273972603</v>
      </c>
      <c r="O557" s="13"/>
      <c r="P557" s="13"/>
      <c r="Q557" s="13"/>
      <c r="R557" s="13"/>
      <c r="S557" s="13"/>
      <c r="T557" s="119">
        <v>0</v>
      </c>
      <c r="U557" s="13">
        <v>0</v>
      </c>
      <c r="V557" s="165" t="s">
        <v>232</v>
      </c>
      <c r="W557" s="119">
        <f>K557+L557+M557+T557+U557</f>
        <v>310814.80273972603</v>
      </c>
      <c r="X557" s="119">
        <f>W557</f>
        <v>310814.80273972603</v>
      </c>
      <c r="Y557" s="119">
        <f>W557-X557</f>
        <v>0</v>
      </c>
      <c r="Z557" s="123">
        <f>K557*10%</f>
        <v>28172.838356164386</v>
      </c>
    </row>
    <row r="558" spans="1:26">
      <c r="A558" s="1" t="s">
        <v>147</v>
      </c>
      <c r="B558" s="1" t="s">
        <v>134</v>
      </c>
      <c r="C558" s="193">
        <v>45511</v>
      </c>
      <c r="D558" s="157">
        <v>45808</v>
      </c>
      <c r="E558" s="180" t="str">
        <f>TEXT(C558, "mmmm")</f>
        <v>August</v>
      </c>
      <c r="F558" s="90">
        <v>45626</v>
      </c>
      <c r="G558" s="37">
        <f>D558-C558+1</f>
        <v>298</v>
      </c>
      <c r="H558" s="37">
        <f>F558-C558+1</f>
        <v>116</v>
      </c>
      <c r="I558" s="37">
        <v>10</v>
      </c>
      <c r="J558" s="152" t="s">
        <v>224</v>
      </c>
      <c r="K558" s="119">
        <v>281728.38356164383</v>
      </c>
      <c r="L558" s="13">
        <f>K558*5%</f>
        <v>14086.419178082193</v>
      </c>
      <c r="M558" s="13">
        <v>20000</v>
      </c>
      <c r="N558" s="119">
        <f>K558+L558+M558</f>
        <v>315814.80273972603</v>
      </c>
      <c r="O558" s="13"/>
      <c r="P558" s="13"/>
      <c r="Q558" s="13"/>
      <c r="R558" s="13"/>
      <c r="S558" s="13"/>
      <c r="T558" s="119">
        <v>0</v>
      </c>
      <c r="U558" s="13">
        <v>0</v>
      </c>
      <c r="V558" s="165" t="s">
        <v>232</v>
      </c>
      <c r="W558" s="119">
        <f>K558+L558+M558+T558+U558</f>
        <v>315814.80273972603</v>
      </c>
      <c r="X558" s="119">
        <f>W558</f>
        <v>315814.80273972603</v>
      </c>
      <c r="Y558" s="119">
        <f>W558-X558</f>
        <v>0</v>
      </c>
      <c r="Z558" s="123">
        <f>K558*10%</f>
        <v>28172.838356164386</v>
      </c>
    </row>
    <row r="559" spans="1:26">
      <c r="A559" s="1" t="s">
        <v>147</v>
      </c>
      <c r="B559" s="1" t="s">
        <v>134</v>
      </c>
      <c r="C559" s="193">
        <v>45511</v>
      </c>
      <c r="D559" s="157">
        <v>45808</v>
      </c>
      <c r="E559" s="180" t="str">
        <f>TEXT(C559, "mmmm")</f>
        <v>August</v>
      </c>
      <c r="F559" s="90">
        <v>45626</v>
      </c>
      <c r="G559" s="37">
        <f>D559-C559+1</f>
        <v>298</v>
      </c>
      <c r="H559" s="37">
        <f>F559-C559+1</f>
        <v>116</v>
      </c>
      <c r="I559" s="37">
        <v>10</v>
      </c>
      <c r="J559" s="152" t="s">
        <v>224</v>
      </c>
      <c r="K559" s="119">
        <v>281728.38356164383</v>
      </c>
      <c r="L559" s="13">
        <f>K559*5%</f>
        <v>14086.419178082193</v>
      </c>
      <c r="M559" s="13">
        <v>25000</v>
      </c>
      <c r="N559" s="119">
        <f>K559+L559+M559</f>
        <v>320814.80273972603</v>
      </c>
      <c r="O559" s="13"/>
      <c r="P559" s="13"/>
      <c r="Q559" s="13"/>
      <c r="R559" s="13"/>
      <c r="S559" s="13"/>
      <c r="T559" s="119">
        <v>0</v>
      </c>
      <c r="U559" s="13">
        <v>0</v>
      </c>
      <c r="V559" s="165" t="s">
        <v>232</v>
      </c>
      <c r="W559" s="119">
        <f>K559+L559+M559+T559+U559</f>
        <v>320814.80273972603</v>
      </c>
      <c r="X559" s="119">
        <f>W559</f>
        <v>320814.80273972603</v>
      </c>
      <c r="Y559" s="119">
        <f>W559-X559</f>
        <v>0</v>
      </c>
      <c r="Z559" s="123">
        <f>K559*10%</f>
        <v>28172.838356164386</v>
      </c>
    </row>
    <row r="560" spans="1:26">
      <c r="A560" s="1" t="s">
        <v>147</v>
      </c>
      <c r="B560" s="1" t="s">
        <v>134</v>
      </c>
      <c r="C560" s="193">
        <v>45511</v>
      </c>
      <c r="D560" s="157">
        <v>45808</v>
      </c>
      <c r="E560" s="180" t="str">
        <f>TEXT(C560, "mmmm")</f>
        <v>August</v>
      </c>
      <c r="F560" s="90">
        <v>45626</v>
      </c>
      <c r="G560" s="37">
        <f>D560-C560+1</f>
        <v>298</v>
      </c>
      <c r="H560" s="37">
        <f>F560-C560+1</f>
        <v>116</v>
      </c>
      <c r="I560" s="37">
        <v>10</v>
      </c>
      <c r="J560" s="152" t="s">
        <v>224</v>
      </c>
      <c r="K560" s="119">
        <v>281728.38356164383</v>
      </c>
      <c r="L560" s="13">
        <f>K560*5%</f>
        <v>14086.419178082193</v>
      </c>
      <c r="M560" s="13">
        <v>5000</v>
      </c>
      <c r="N560" s="119">
        <f>K560+L560+M560</f>
        <v>300814.80273972603</v>
      </c>
      <c r="O560" s="13"/>
      <c r="P560" s="13"/>
      <c r="Q560" s="13"/>
      <c r="R560" s="13"/>
      <c r="S560" s="13"/>
      <c r="T560" s="119">
        <v>0</v>
      </c>
      <c r="U560" s="13">
        <v>0</v>
      </c>
      <c r="V560" s="165" t="s">
        <v>232</v>
      </c>
      <c r="W560" s="119">
        <f>K560+L560+M560+T560+U560</f>
        <v>300814.80273972603</v>
      </c>
      <c r="X560" s="119">
        <f>W560</f>
        <v>300814.80273972603</v>
      </c>
      <c r="Y560" s="119">
        <f>W560-X560</f>
        <v>0</v>
      </c>
      <c r="Z560" s="123">
        <f>K560*10%</f>
        <v>28172.838356164386</v>
      </c>
    </row>
    <row r="561" spans="1:26">
      <c r="A561" s="1" t="s">
        <v>147</v>
      </c>
      <c r="B561" s="1" t="s">
        <v>134</v>
      </c>
      <c r="C561" s="193">
        <v>45511</v>
      </c>
      <c r="D561" s="157">
        <v>45808</v>
      </c>
      <c r="E561" s="180" t="str">
        <f>TEXT(C561, "mmmm")</f>
        <v>August</v>
      </c>
      <c r="F561" s="90">
        <v>45626</v>
      </c>
      <c r="G561" s="37">
        <f>D561-C561+1</f>
        <v>298</v>
      </c>
      <c r="H561" s="37">
        <f>F561-C561+1</f>
        <v>116</v>
      </c>
      <c r="I561" s="37">
        <v>10</v>
      </c>
      <c r="J561" s="152" t="s">
        <v>224</v>
      </c>
      <c r="K561" s="119">
        <v>281728.38356164383</v>
      </c>
      <c r="L561" s="13">
        <f>K561*5%</f>
        <v>14086.419178082193</v>
      </c>
      <c r="M561" s="13">
        <v>5000</v>
      </c>
      <c r="N561" s="119">
        <f>K561+L561+M561</f>
        <v>300814.80273972603</v>
      </c>
      <c r="O561" s="13"/>
      <c r="P561" s="13"/>
      <c r="Q561" s="13"/>
      <c r="R561" s="13"/>
      <c r="S561" s="13"/>
      <c r="T561" s="119">
        <v>0</v>
      </c>
      <c r="U561" s="13">
        <v>0</v>
      </c>
      <c r="V561" s="165" t="s">
        <v>232</v>
      </c>
      <c r="W561" s="119">
        <f>K561+L561+M561+T561+U561</f>
        <v>300814.80273972603</v>
      </c>
      <c r="X561" s="119">
        <f>W561</f>
        <v>300814.80273972603</v>
      </c>
      <c r="Y561" s="119">
        <f>W561-X561</f>
        <v>0</v>
      </c>
      <c r="Z561" s="123">
        <f>K561*10%</f>
        <v>28172.838356164386</v>
      </c>
    </row>
    <row r="562" spans="1:26">
      <c r="A562" s="1" t="s">
        <v>147</v>
      </c>
      <c r="B562" s="1" t="s">
        <v>134</v>
      </c>
      <c r="C562" s="193">
        <v>45511</v>
      </c>
      <c r="D562" s="157">
        <v>45808</v>
      </c>
      <c r="E562" s="180" t="str">
        <f>TEXT(C562, "mmmm")</f>
        <v>August</v>
      </c>
      <c r="F562" s="90">
        <v>45626</v>
      </c>
      <c r="G562" s="37">
        <f>D562-C562+1</f>
        <v>298</v>
      </c>
      <c r="H562" s="37">
        <f>F562-C562+1</f>
        <v>116</v>
      </c>
      <c r="I562" s="37">
        <v>10</v>
      </c>
      <c r="J562" s="152" t="s">
        <v>224</v>
      </c>
      <c r="K562" s="119">
        <v>281728.38356164383</v>
      </c>
      <c r="L562" s="13">
        <f>K562*5%</f>
        <v>14086.419178082193</v>
      </c>
      <c r="M562" s="13">
        <v>5000</v>
      </c>
      <c r="N562" s="119">
        <f>K562+L562+M562</f>
        <v>300814.80273972603</v>
      </c>
      <c r="O562" s="13"/>
      <c r="P562" s="13"/>
      <c r="Q562" s="13"/>
      <c r="R562" s="13"/>
      <c r="S562" s="13"/>
      <c r="T562" s="119">
        <v>0</v>
      </c>
      <c r="U562" s="13">
        <v>0</v>
      </c>
      <c r="V562" s="165" t="s">
        <v>232</v>
      </c>
      <c r="W562" s="119">
        <f>K562+L562+M562+T562+U562</f>
        <v>300814.80273972603</v>
      </c>
      <c r="X562" s="119">
        <f>W562</f>
        <v>300814.80273972603</v>
      </c>
      <c r="Y562" s="119">
        <f>W562-X562</f>
        <v>0</v>
      </c>
      <c r="Z562" s="123">
        <f>K562*10%</f>
        <v>28172.838356164386</v>
      </c>
    </row>
    <row r="563" spans="1:26">
      <c r="A563" s="1" t="s">
        <v>147</v>
      </c>
      <c r="B563" s="1" t="s">
        <v>134</v>
      </c>
      <c r="C563" s="193">
        <v>45511</v>
      </c>
      <c r="D563" s="157">
        <v>45808</v>
      </c>
      <c r="E563" s="180" t="str">
        <f>TEXT(C563, "mmmm")</f>
        <v>August</v>
      </c>
      <c r="F563" s="90">
        <v>45626</v>
      </c>
      <c r="G563" s="37">
        <f>D563-C563+1</f>
        <v>298</v>
      </c>
      <c r="H563" s="37">
        <f>F563-C563+1</f>
        <v>116</v>
      </c>
      <c r="I563" s="37">
        <v>10</v>
      </c>
      <c r="J563" s="152" t="s">
        <v>224</v>
      </c>
      <c r="K563" s="119">
        <v>281728.38356164383</v>
      </c>
      <c r="L563" s="13">
        <f>K563*5%</f>
        <v>14086.419178082193</v>
      </c>
      <c r="M563" s="13">
        <v>5000</v>
      </c>
      <c r="N563" s="119">
        <f>K563+L563+M563</f>
        <v>300814.80273972603</v>
      </c>
      <c r="O563" s="13"/>
      <c r="P563" s="13"/>
      <c r="Q563" s="13"/>
      <c r="R563" s="13"/>
      <c r="S563" s="13"/>
      <c r="T563" s="119">
        <v>0</v>
      </c>
      <c r="U563" s="13">
        <v>0</v>
      </c>
      <c r="V563" s="165" t="s">
        <v>232</v>
      </c>
      <c r="W563" s="119">
        <f>K563+L563+M563+T563+U563</f>
        <v>300814.80273972603</v>
      </c>
      <c r="X563" s="119">
        <f>W563</f>
        <v>300814.80273972603</v>
      </c>
      <c r="Y563" s="119">
        <f>W563-X563</f>
        <v>0</v>
      </c>
      <c r="Z563" s="123">
        <f>K563*10%</f>
        <v>28172.838356164386</v>
      </c>
    </row>
    <row r="564" spans="1:26">
      <c r="A564" s="1" t="s">
        <v>147</v>
      </c>
      <c r="B564" s="1" t="s">
        <v>134</v>
      </c>
      <c r="C564" s="193">
        <v>45511</v>
      </c>
      <c r="D564" s="157">
        <v>45808</v>
      </c>
      <c r="E564" s="180" t="str">
        <f>TEXT(C564, "mmmm")</f>
        <v>August</v>
      </c>
      <c r="F564" s="90">
        <v>45626</v>
      </c>
      <c r="G564" s="37">
        <f>D564-C564+1</f>
        <v>298</v>
      </c>
      <c r="H564" s="37">
        <f>F564-C564+1</f>
        <v>116</v>
      </c>
      <c r="I564" s="37">
        <v>10</v>
      </c>
      <c r="J564" s="152" t="s">
        <v>224</v>
      </c>
      <c r="K564" s="119">
        <v>281728.38356164383</v>
      </c>
      <c r="L564" s="13">
        <f>K564*5%</f>
        <v>14086.419178082193</v>
      </c>
      <c r="M564" s="13">
        <v>35000</v>
      </c>
      <c r="N564" s="119">
        <f>K564+L564+M564</f>
        <v>330814.80273972603</v>
      </c>
      <c r="O564" s="13"/>
      <c r="P564" s="13"/>
      <c r="Q564" s="13"/>
      <c r="R564" s="13"/>
      <c r="S564" s="13"/>
      <c r="T564" s="119">
        <v>0</v>
      </c>
      <c r="U564" s="13">
        <v>0</v>
      </c>
      <c r="V564" s="165" t="s">
        <v>232</v>
      </c>
      <c r="W564" s="119">
        <f>K564+L564+M564+T564+U564</f>
        <v>330814.80273972603</v>
      </c>
      <c r="X564" s="119">
        <f>W564</f>
        <v>330814.80273972603</v>
      </c>
      <c r="Y564" s="119">
        <f>W564-X564</f>
        <v>0</v>
      </c>
      <c r="Z564" s="123">
        <f>K564*10%</f>
        <v>28172.838356164386</v>
      </c>
    </row>
    <row r="565" spans="1:26">
      <c r="A565" s="1" t="s">
        <v>147</v>
      </c>
      <c r="B565" s="1" t="s">
        <v>134</v>
      </c>
      <c r="C565" s="193">
        <v>45511</v>
      </c>
      <c r="D565" s="157">
        <v>45808</v>
      </c>
      <c r="E565" s="180" t="str">
        <f>TEXT(C565, "mmmm")</f>
        <v>August</v>
      </c>
      <c r="F565" s="90">
        <v>45626</v>
      </c>
      <c r="G565" s="37">
        <f>D565-C565+1</f>
        <v>298</v>
      </c>
      <c r="H565" s="37">
        <f>F565-C565+1</f>
        <v>116</v>
      </c>
      <c r="I565" s="37">
        <v>10</v>
      </c>
      <c r="J565" s="152" t="s">
        <v>224</v>
      </c>
      <c r="K565" s="119">
        <v>281728.38356164383</v>
      </c>
      <c r="L565" s="13">
        <f>K565*5%</f>
        <v>14086.419178082193</v>
      </c>
      <c r="M565" s="13">
        <v>20000</v>
      </c>
      <c r="N565" s="119">
        <f>K565+L565+M565</f>
        <v>315814.80273972603</v>
      </c>
      <c r="O565" s="13"/>
      <c r="P565" s="13"/>
      <c r="Q565" s="13"/>
      <c r="R565" s="13"/>
      <c r="S565" s="13"/>
      <c r="T565" s="119">
        <v>0</v>
      </c>
      <c r="U565" s="13">
        <v>0</v>
      </c>
      <c r="V565" s="165" t="s">
        <v>232</v>
      </c>
      <c r="W565" s="119">
        <f>K565+L565+M565+T565+U565</f>
        <v>315814.80273972603</v>
      </c>
      <c r="X565" s="119">
        <f>W565</f>
        <v>315814.80273972603</v>
      </c>
      <c r="Y565" s="119">
        <f>W565-X565</f>
        <v>0</v>
      </c>
      <c r="Z565" s="123">
        <f>K565*10%</f>
        <v>28172.838356164386</v>
      </c>
    </row>
    <row r="566" spans="1:26">
      <c r="A566" s="1" t="s">
        <v>147</v>
      </c>
      <c r="B566" s="1" t="s">
        <v>134</v>
      </c>
      <c r="C566" s="193">
        <v>45511</v>
      </c>
      <c r="D566" s="157">
        <v>45808</v>
      </c>
      <c r="E566" s="180" t="str">
        <f>TEXT(C566, "mmmm")</f>
        <v>August</v>
      </c>
      <c r="F566" s="90">
        <v>45626</v>
      </c>
      <c r="G566" s="37">
        <f>D566-C566+1</f>
        <v>298</v>
      </c>
      <c r="H566" s="37">
        <f>F566-C566+1</f>
        <v>116</v>
      </c>
      <c r="I566" s="37">
        <v>10</v>
      </c>
      <c r="J566" s="152" t="s">
        <v>224</v>
      </c>
      <c r="K566" s="119">
        <v>281728.38356164383</v>
      </c>
      <c r="L566" s="13">
        <f>K566*5%</f>
        <v>14086.419178082193</v>
      </c>
      <c r="M566" s="13">
        <v>20000</v>
      </c>
      <c r="N566" s="119">
        <f>K566+L566+M566</f>
        <v>315814.80273972603</v>
      </c>
      <c r="O566" s="13"/>
      <c r="P566" s="13"/>
      <c r="Q566" s="13"/>
      <c r="R566" s="13"/>
      <c r="S566" s="13"/>
      <c r="T566" s="119">
        <v>0</v>
      </c>
      <c r="U566" s="13">
        <v>0</v>
      </c>
      <c r="V566" s="165" t="s">
        <v>232</v>
      </c>
      <c r="W566" s="119">
        <f>K566+L566+M566+T566+U566</f>
        <v>315814.80273972603</v>
      </c>
      <c r="X566" s="119">
        <f>W566</f>
        <v>315814.80273972603</v>
      </c>
      <c r="Y566" s="119">
        <f>W566-X566</f>
        <v>0</v>
      </c>
      <c r="Z566" s="123">
        <f>K566*10%</f>
        <v>28172.838356164386</v>
      </c>
    </row>
    <row r="567" spans="1:26">
      <c r="A567" s="1" t="s">
        <v>147</v>
      </c>
      <c r="B567" s="1" t="s">
        <v>134</v>
      </c>
      <c r="C567" s="193">
        <v>45511</v>
      </c>
      <c r="D567" s="157">
        <v>45808</v>
      </c>
      <c r="E567" s="180" t="str">
        <f>TEXT(C567, "mmmm")</f>
        <v>August</v>
      </c>
      <c r="F567" s="90">
        <v>45626</v>
      </c>
      <c r="G567" s="37">
        <f>D567-C567+1</f>
        <v>298</v>
      </c>
      <c r="H567" s="37">
        <f>F567-C567+1</f>
        <v>116</v>
      </c>
      <c r="I567" s="37">
        <v>10</v>
      </c>
      <c r="J567" s="152" t="s">
        <v>224</v>
      </c>
      <c r="K567" s="119">
        <v>281728.38356164383</v>
      </c>
      <c r="L567" s="13">
        <f>K567*5%</f>
        <v>14086.419178082193</v>
      </c>
      <c r="M567" s="13">
        <v>20000</v>
      </c>
      <c r="N567" s="119">
        <f>K567+L567+M567</f>
        <v>315814.80273972603</v>
      </c>
      <c r="O567" s="13"/>
      <c r="P567" s="13"/>
      <c r="Q567" s="13"/>
      <c r="R567" s="13"/>
      <c r="S567" s="13"/>
      <c r="T567" s="119">
        <v>0</v>
      </c>
      <c r="U567" s="13">
        <v>0</v>
      </c>
      <c r="V567" s="165" t="s">
        <v>232</v>
      </c>
      <c r="W567" s="119">
        <f>K567+L567+M567+T567+U567</f>
        <v>315814.80273972603</v>
      </c>
      <c r="X567" s="119">
        <f>W567</f>
        <v>315814.80273972603</v>
      </c>
      <c r="Y567" s="119">
        <f>W567-X567</f>
        <v>0</v>
      </c>
      <c r="Z567" s="123">
        <f>K567*10%</f>
        <v>28172.838356164386</v>
      </c>
    </row>
    <row r="568" spans="1:26">
      <c r="A568" s="1" t="s">
        <v>147</v>
      </c>
      <c r="B568" s="1" t="s">
        <v>134</v>
      </c>
      <c r="C568" s="193">
        <v>45511</v>
      </c>
      <c r="D568" s="157">
        <v>45808</v>
      </c>
      <c r="E568" s="180" t="str">
        <f>TEXT(C568, "mmmm")</f>
        <v>August</v>
      </c>
      <c r="F568" s="90">
        <v>45626</v>
      </c>
      <c r="G568" s="37">
        <f>D568-C568+1</f>
        <v>298</v>
      </c>
      <c r="H568" s="37">
        <f>F568-C568+1</f>
        <v>116</v>
      </c>
      <c r="I568" s="37">
        <v>10</v>
      </c>
      <c r="J568" s="152" t="s">
        <v>224</v>
      </c>
      <c r="K568" s="119">
        <v>281728.38356164383</v>
      </c>
      <c r="L568" s="13">
        <f>K568*5%</f>
        <v>14086.419178082193</v>
      </c>
      <c r="M568" s="13">
        <v>30000</v>
      </c>
      <c r="N568" s="119">
        <f>K568+L568+M568</f>
        <v>325814.80273972603</v>
      </c>
      <c r="O568" s="13"/>
      <c r="P568" s="13"/>
      <c r="Q568" s="13"/>
      <c r="R568" s="13"/>
      <c r="S568" s="13"/>
      <c r="T568" s="119">
        <v>0</v>
      </c>
      <c r="U568" s="13">
        <v>0</v>
      </c>
      <c r="V568" s="165" t="s">
        <v>232</v>
      </c>
      <c r="W568" s="119">
        <f>K568+L568+M568+T568+U568</f>
        <v>325814.80273972603</v>
      </c>
      <c r="X568" s="119">
        <f>W568</f>
        <v>325814.80273972603</v>
      </c>
      <c r="Y568" s="119">
        <f>W568-X568</f>
        <v>0</v>
      </c>
      <c r="Z568" s="123">
        <f>K568*10%</f>
        <v>28172.838356164386</v>
      </c>
    </row>
    <row r="569" spans="1:26">
      <c r="A569" s="1" t="s">
        <v>147</v>
      </c>
      <c r="B569" s="1" t="s">
        <v>134</v>
      </c>
      <c r="C569" s="193">
        <v>45511</v>
      </c>
      <c r="D569" s="157">
        <v>45808</v>
      </c>
      <c r="E569" s="180" t="str">
        <f>TEXT(C569, "mmmm")</f>
        <v>August</v>
      </c>
      <c r="F569" s="90">
        <v>45626</v>
      </c>
      <c r="G569" s="37">
        <f>D569-C569+1</f>
        <v>298</v>
      </c>
      <c r="H569" s="37">
        <f>F569-C569+1</f>
        <v>116</v>
      </c>
      <c r="I569" s="37">
        <v>10</v>
      </c>
      <c r="J569" s="152" t="s">
        <v>224</v>
      </c>
      <c r="K569" s="119">
        <v>281728.38356164383</v>
      </c>
      <c r="L569" s="13">
        <f>K569*5%</f>
        <v>14086.419178082193</v>
      </c>
      <c r="M569" s="13">
        <v>15000</v>
      </c>
      <c r="N569" s="119">
        <f>K569+L569+M569</f>
        <v>310814.80273972603</v>
      </c>
      <c r="O569" s="13"/>
      <c r="P569" s="13"/>
      <c r="Q569" s="13"/>
      <c r="R569" s="13"/>
      <c r="S569" s="13"/>
      <c r="T569" s="119">
        <v>0</v>
      </c>
      <c r="U569" s="13">
        <v>0</v>
      </c>
      <c r="V569" s="165" t="s">
        <v>232</v>
      </c>
      <c r="W569" s="119">
        <f>K569+L569+M569+T569+U569</f>
        <v>310814.80273972603</v>
      </c>
      <c r="X569" s="119">
        <f>W569</f>
        <v>310814.80273972603</v>
      </c>
      <c r="Y569" s="119">
        <f>W569-X569</f>
        <v>0</v>
      </c>
      <c r="Z569" s="123">
        <f>K569*10%</f>
        <v>28172.838356164386</v>
      </c>
    </row>
    <row r="570" spans="1:26">
      <c r="A570" s="1" t="s">
        <v>147</v>
      </c>
      <c r="B570" s="1" t="s">
        <v>134</v>
      </c>
      <c r="C570" s="193">
        <v>45511</v>
      </c>
      <c r="D570" s="157">
        <v>45808</v>
      </c>
      <c r="E570" s="180" t="str">
        <f>TEXT(C570, "mmmm")</f>
        <v>August</v>
      </c>
      <c r="F570" s="90">
        <v>45626</v>
      </c>
      <c r="G570" s="37">
        <f>D570-C570+1</f>
        <v>298</v>
      </c>
      <c r="H570" s="37">
        <f>F570-C570+1</f>
        <v>116</v>
      </c>
      <c r="I570" s="37">
        <v>10</v>
      </c>
      <c r="J570" s="152" t="s">
        <v>224</v>
      </c>
      <c r="K570" s="119">
        <v>281728.38356164383</v>
      </c>
      <c r="L570" s="13">
        <f>K570*5%</f>
        <v>14086.419178082193</v>
      </c>
      <c r="M570" s="13">
        <v>10000</v>
      </c>
      <c r="N570" s="119">
        <f>K570+L570+M570</f>
        <v>305814.80273972603</v>
      </c>
      <c r="O570" s="13"/>
      <c r="P570" s="13"/>
      <c r="Q570" s="13"/>
      <c r="R570" s="13"/>
      <c r="S570" s="13"/>
      <c r="T570" s="119">
        <v>0</v>
      </c>
      <c r="U570" s="13">
        <v>0</v>
      </c>
      <c r="V570" s="165" t="s">
        <v>232</v>
      </c>
      <c r="W570" s="119">
        <f>K570+L570+M570+T570+U570</f>
        <v>305814.80273972603</v>
      </c>
      <c r="X570" s="119">
        <f>W570</f>
        <v>305814.80273972603</v>
      </c>
      <c r="Y570" s="119">
        <f>W570-X570</f>
        <v>0</v>
      </c>
      <c r="Z570" s="123">
        <f>K570*10%</f>
        <v>28172.838356164386</v>
      </c>
    </row>
    <row r="571" spans="1:26">
      <c r="A571" s="1" t="s">
        <v>147</v>
      </c>
      <c r="B571" s="1" t="s">
        <v>134</v>
      </c>
      <c r="C571" s="193">
        <v>45511</v>
      </c>
      <c r="D571" s="157">
        <v>45808</v>
      </c>
      <c r="E571" s="180" t="str">
        <f>TEXT(C571, "mmmm")</f>
        <v>August</v>
      </c>
      <c r="F571" s="90">
        <v>45626</v>
      </c>
      <c r="G571" s="37">
        <f>D571-C571+1</f>
        <v>298</v>
      </c>
      <c r="H571" s="37">
        <f>F571-C571+1</f>
        <v>116</v>
      </c>
      <c r="I571" s="37">
        <v>10</v>
      </c>
      <c r="J571" s="152" t="s">
        <v>224</v>
      </c>
      <c r="K571" s="119">
        <v>281728.38356164383</v>
      </c>
      <c r="L571" s="13">
        <f>K571*5%</f>
        <v>14086.419178082193</v>
      </c>
      <c r="M571" s="13">
        <v>35000</v>
      </c>
      <c r="N571" s="119">
        <f>K571+L571+M571</f>
        <v>330814.80273972603</v>
      </c>
      <c r="O571" s="13"/>
      <c r="P571" s="13"/>
      <c r="Q571" s="13"/>
      <c r="R571" s="13"/>
      <c r="S571" s="13"/>
      <c r="T571" s="119">
        <v>0</v>
      </c>
      <c r="U571" s="13">
        <v>0</v>
      </c>
      <c r="V571" s="165" t="s">
        <v>232</v>
      </c>
      <c r="W571" s="119">
        <f>K571+L571+M571+T571+U571</f>
        <v>330814.80273972603</v>
      </c>
      <c r="X571" s="119">
        <f>W571</f>
        <v>330814.80273972603</v>
      </c>
      <c r="Y571" s="119">
        <f>W571-X571</f>
        <v>0</v>
      </c>
      <c r="Z571" s="123">
        <f>K571*10%</f>
        <v>28172.838356164386</v>
      </c>
    </row>
    <row r="572" spans="1:26" ht="15" customHeight="1">
      <c r="A572" s="1" t="s">
        <v>147</v>
      </c>
      <c r="B572" s="1" t="s">
        <v>134</v>
      </c>
      <c r="C572" s="193">
        <v>45511</v>
      </c>
      <c r="D572" s="157">
        <v>45808</v>
      </c>
      <c r="E572" s="180" t="str">
        <f>TEXT(C572, "mmmm")</f>
        <v>August</v>
      </c>
      <c r="F572" s="90">
        <v>45626</v>
      </c>
      <c r="G572" s="37">
        <f>D572-C572+1</f>
        <v>298</v>
      </c>
      <c r="H572" s="37">
        <f>F572-C572+1</f>
        <v>116</v>
      </c>
      <c r="I572" s="37">
        <v>10</v>
      </c>
      <c r="J572" s="152" t="s">
        <v>224</v>
      </c>
      <c r="K572" s="119">
        <v>281728.38356164383</v>
      </c>
      <c r="L572" s="13">
        <f>K572*5%</f>
        <v>14086.419178082193</v>
      </c>
      <c r="M572" s="13">
        <v>10000</v>
      </c>
      <c r="N572" s="119">
        <f>K572+L572+M572</f>
        <v>305814.80273972603</v>
      </c>
      <c r="O572" s="13"/>
      <c r="P572" s="13"/>
      <c r="Q572" s="13"/>
      <c r="R572" s="13"/>
      <c r="S572" s="13"/>
      <c r="T572" s="119">
        <v>0</v>
      </c>
      <c r="U572" s="13">
        <v>0</v>
      </c>
      <c r="V572" s="165" t="s">
        <v>232</v>
      </c>
      <c r="W572" s="119">
        <f>K572+L572+M572+T572+U572</f>
        <v>305814.80273972603</v>
      </c>
      <c r="X572" s="119">
        <f>W572</f>
        <v>305814.80273972603</v>
      </c>
      <c r="Y572" s="119">
        <f>W572-X572</f>
        <v>0</v>
      </c>
      <c r="Z572" s="123">
        <f>K572*10%</f>
        <v>28172.838356164386</v>
      </c>
    </row>
    <row r="573" spans="1:26">
      <c r="A573" s="1" t="s">
        <v>147</v>
      </c>
      <c r="B573" s="1" t="s">
        <v>134</v>
      </c>
      <c r="C573" s="193">
        <v>45511</v>
      </c>
      <c r="D573" s="157">
        <v>45808</v>
      </c>
      <c r="E573" s="180" t="str">
        <f>TEXT(C573, "mmmm")</f>
        <v>August</v>
      </c>
      <c r="F573" s="90">
        <v>45626</v>
      </c>
      <c r="G573" s="37">
        <f>D573-C573+1</f>
        <v>298</v>
      </c>
      <c r="H573" s="37">
        <f>F573-C573+1</f>
        <v>116</v>
      </c>
      <c r="I573" s="37">
        <v>10</v>
      </c>
      <c r="J573" s="153" t="s">
        <v>224</v>
      </c>
      <c r="K573" s="119">
        <v>281728.38356164383</v>
      </c>
      <c r="L573" s="13">
        <f>K573*5%</f>
        <v>14086.419178082193</v>
      </c>
      <c r="M573" s="13">
        <v>5000</v>
      </c>
      <c r="N573" s="119">
        <f>K573+L573+M573</f>
        <v>300814.80273972603</v>
      </c>
      <c r="O573" s="13"/>
      <c r="P573" s="13"/>
      <c r="Q573" s="13"/>
      <c r="R573" s="13"/>
      <c r="S573" s="13"/>
      <c r="T573" s="119">
        <v>0</v>
      </c>
      <c r="U573" s="13">
        <v>0</v>
      </c>
      <c r="V573" s="165" t="s">
        <v>232</v>
      </c>
      <c r="W573" s="119">
        <f>K573+L573+M573+T573+U573</f>
        <v>300814.80273972603</v>
      </c>
      <c r="X573" s="119">
        <f>W573</f>
        <v>300814.80273972603</v>
      </c>
      <c r="Y573" s="119">
        <f>W573-X573</f>
        <v>0</v>
      </c>
      <c r="Z573" s="123">
        <f>K573*10%</f>
        <v>28172.838356164386</v>
      </c>
    </row>
    <row r="574" spans="1:26">
      <c r="A574" s="1" t="s">
        <v>147</v>
      </c>
      <c r="B574" s="1" t="s">
        <v>134</v>
      </c>
      <c r="C574" s="193">
        <v>45511</v>
      </c>
      <c r="D574" s="157">
        <v>45808</v>
      </c>
      <c r="E574" s="180" t="str">
        <f>TEXT(C574, "mmmm")</f>
        <v>August</v>
      </c>
      <c r="F574" s="90">
        <v>45626</v>
      </c>
      <c r="G574" s="37">
        <f>D574-C574+1</f>
        <v>298</v>
      </c>
      <c r="H574" s="37">
        <f>F574-C574+1</f>
        <v>116</v>
      </c>
      <c r="I574" s="37">
        <v>10</v>
      </c>
      <c r="J574" s="153" t="s">
        <v>224</v>
      </c>
      <c r="K574" s="119">
        <v>281728.38356164383</v>
      </c>
      <c r="L574" s="13">
        <f>K574*5%</f>
        <v>14086.419178082193</v>
      </c>
      <c r="M574" s="13">
        <v>15000</v>
      </c>
      <c r="N574" s="119">
        <f>K574+L574+M574</f>
        <v>310814.80273972603</v>
      </c>
      <c r="O574" s="13"/>
      <c r="P574" s="13"/>
      <c r="Q574" s="13"/>
      <c r="R574" s="13"/>
      <c r="S574" s="13"/>
      <c r="T574" s="119">
        <v>0</v>
      </c>
      <c r="U574" s="13">
        <v>0</v>
      </c>
      <c r="V574" s="165" t="s">
        <v>232</v>
      </c>
      <c r="W574" s="119">
        <f>K574+L574+M574+T574+U574</f>
        <v>310814.80273972603</v>
      </c>
      <c r="X574" s="119">
        <f>W574</f>
        <v>310814.80273972603</v>
      </c>
      <c r="Y574" s="119">
        <f>W574-X574</f>
        <v>0</v>
      </c>
      <c r="Z574" s="123">
        <f>K574*10%</f>
        <v>28172.838356164386</v>
      </c>
    </row>
    <row r="575" spans="1:26">
      <c r="A575" s="1" t="s">
        <v>147</v>
      </c>
      <c r="B575" s="1" t="s">
        <v>134</v>
      </c>
      <c r="C575" s="193">
        <v>45511</v>
      </c>
      <c r="D575" s="157">
        <v>45808</v>
      </c>
      <c r="E575" s="180" t="str">
        <f>TEXT(C575, "mmmm")</f>
        <v>August</v>
      </c>
      <c r="F575" s="90">
        <v>45626</v>
      </c>
      <c r="G575" s="37">
        <f>D575-C575+1</f>
        <v>298</v>
      </c>
      <c r="H575" s="37">
        <f>F575-C575+1</f>
        <v>116</v>
      </c>
      <c r="I575" s="37">
        <v>10</v>
      </c>
      <c r="J575" s="168" t="s">
        <v>224</v>
      </c>
      <c r="K575" s="119">
        <v>281728.38356164383</v>
      </c>
      <c r="L575" s="13">
        <f>K575*5%</f>
        <v>14086.419178082193</v>
      </c>
      <c r="M575" s="13">
        <v>20000</v>
      </c>
      <c r="N575" s="119">
        <f>K575+L575+M575</f>
        <v>315814.80273972603</v>
      </c>
      <c r="O575" s="13"/>
      <c r="P575" s="13"/>
      <c r="Q575" s="13"/>
      <c r="R575" s="13"/>
      <c r="S575" s="13"/>
      <c r="T575" s="119">
        <v>0</v>
      </c>
      <c r="U575" s="13">
        <v>0</v>
      </c>
      <c r="V575" s="165" t="s">
        <v>232</v>
      </c>
      <c r="W575" s="119">
        <f>K575+L575+M575+T575+U575</f>
        <v>315814.80273972603</v>
      </c>
      <c r="X575" s="119">
        <f>W575</f>
        <v>315814.80273972603</v>
      </c>
      <c r="Y575" s="119">
        <f>W575-X575</f>
        <v>0</v>
      </c>
      <c r="Z575" s="123">
        <f>K575*10%</f>
        <v>28172.838356164386</v>
      </c>
    </row>
    <row r="576" spans="1:26">
      <c r="A576" s="1" t="s">
        <v>147</v>
      </c>
      <c r="B576" s="1" t="s">
        <v>134</v>
      </c>
      <c r="C576" s="193">
        <v>45511</v>
      </c>
      <c r="D576" s="157">
        <v>45808</v>
      </c>
      <c r="E576" s="180" t="str">
        <f>TEXT(C576, "mmmm")</f>
        <v>August</v>
      </c>
      <c r="F576" s="90">
        <v>45626</v>
      </c>
      <c r="G576" s="37">
        <f>D576-C576+1</f>
        <v>298</v>
      </c>
      <c r="H576" s="37">
        <f>F576-C576+1</f>
        <v>116</v>
      </c>
      <c r="I576" s="37">
        <v>10</v>
      </c>
      <c r="J576" s="168" t="s">
        <v>224</v>
      </c>
      <c r="K576" s="119">
        <v>281728.38356164383</v>
      </c>
      <c r="L576" s="13">
        <f>K576*5%</f>
        <v>14086.419178082193</v>
      </c>
      <c r="M576" s="13">
        <v>20000</v>
      </c>
      <c r="N576" s="119">
        <f>K576+L576+M576</f>
        <v>315814.80273972603</v>
      </c>
      <c r="O576" s="13"/>
      <c r="P576" s="13"/>
      <c r="Q576" s="13"/>
      <c r="R576" s="13"/>
      <c r="S576" s="13"/>
      <c r="T576" s="119">
        <v>0</v>
      </c>
      <c r="U576" s="13">
        <v>0</v>
      </c>
      <c r="V576" s="165" t="s">
        <v>232</v>
      </c>
      <c r="W576" s="119">
        <f>K576+L576+M576+T576+U576</f>
        <v>315814.80273972603</v>
      </c>
      <c r="X576" s="119">
        <f>W576</f>
        <v>315814.80273972603</v>
      </c>
      <c r="Y576" s="119">
        <f>W576-X576</f>
        <v>0</v>
      </c>
      <c r="Z576" s="123">
        <f>K576*10%</f>
        <v>28172.838356164386</v>
      </c>
    </row>
    <row r="577" spans="1:26">
      <c r="A577" s="1" t="s">
        <v>147</v>
      </c>
      <c r="B577" s="1" t="s">
        <v>134</v>
      </c>
      <c r="C577" s="193">
        <v>45511</v>
      </c>
      <c r="D577" s="157">
        <v>45808</v>
      </c>
      <c r="E577" s="180" t="str">
        <f>TEXT(C577, "mmmm")</f>
        <v>August</v>
      </c>
      <c r="F577" s="90">
        <v>45626</v>
      </c>
      <c r="G577" s="37">
        <f>D577-C577+1</f>
        <v>298</v>
      </c>
      <c r="H577" s="37">
        <f>F577-C577+1</f>
        <v>116</v>
      </c>
      <c r="I577" s="37">
        <v>10</v>
      </c>
      <c r="J577" s="168" t="s">
        <v>224</v>
      </c>
      <c r="K577" s="119">
        <v>281728.38356164383</v>
      </c>
      <c r="L577" s="13">
        <f>K577*5%</f>
        <v>14086.419178082193</v>
      </c>
      <c r="M577" s="13">
        <v>5000</v>
      </c>
      <c r="N577" s="119">
        <f>K577+L577+M577</f>
        <v>300814.80273972603</v>
      </c>
      <c r="O577" s="13"/>
      <c r="P577" s="13"/>
      <c r="Q577" s="13"/>
      <c r="R577" s="13"/>
      <c r="S577" s="13"/>
      <c r="T577" s="119">
        <v>0</v>
      </c>
      <c r="U577" s="13">
        <v>0</v>
      </c>
      <c r="V577" s="165" t="s">
        <v>232</v>
      </c>
      <c r="W577" s="119">
        <f>K577+L577+M577+T577+U577</f>
        <v>300814.80273972603</v>
      </c>
      <c r="X577" s="119">
        <f>W577</f>
        <v>300814.80273972603</v>
      </c>
      <c r="Y577" s="119">
        <f>W577-X577</f>
        <v>0</v>
      </c>
      <c r="Z577" s="123">
        <f>K577*10%</f>
        <v>28172.838356164386</v>
      </c>
    </row>
    <row r="578" spans="1:26">
      <c r="A578" s="1" t="s">
        <v>147</v>
      </c>
      <c r="B578" s="1" t="s">
        <v>134</v>
      </c>
      <c r="C578" s="193">
        <v>45511</v>
      </c>
      <c r="D578" s="157">
        <v>45808</v>
      </c>
      <c r="E578" s="180" t="str">
        <f>TEXT(C578, "mmmm")</f>
        <v>August</v>
      </c>
      <c r="F578" s="90">
        <v>45626</v>
      </c>
      <c r="G578" s="37">
        <f>D578-C578+1</f>
        <v>298</v>
      </c>
      <c r="H578" s="37">
        <f>F578-C578+1</f>
        <v>116</v>
      </c>
      <c r="I578" s="37">
        <v>10</v>
      </c>
      <c r="J578" s="168" t="s">
        <v>224</v>
      </c>
      <c r="K578" s="119">
        <v>281728.38356164383</v>
      </c>
      <c r="L578" s="13">
        <f>K578*5%</f>
        <v>14086.419178082193</v>
      </c>
      <c r="M578" s="13">
        <v>10000</v>
      </c>
      <c r="N578" s="119">
        <f>K578+L578+M578</f>
        <v>305814.80273972603</v>
      </c>
      <c r="O578" s="13"/>
      <c r="P578" s="13"/>
      <c r="Q578" s="13"/>
      <c r="R578" s="13"/>
      <c r="S578" s="13"/>
      <c r="T578" s="119">
        <v>0</v>
      </c>
      <c r="U578" s="13">
        <v>0</v>
      </c>
      <c r="V578" s="165" t="s">
        <v>232</v>
      </c>
      <c r="W578" s="119">
        <f>K578+L578+M578+T578+U578</f>
        <v>305814.80273972603</v>
      </c>
      <c r="X578" s="119">
        <f>W578</f>
        <v>305814.80273972603</v>
      </c>
      <c r="Y578" s="119">
        <f>W578-X578</f>
        <v>0</v>
      </c>
      <c r="Z578" s="123">
        <f>K578*10%</f>
        <v>28172.838356164386</v>
      </c>
    </row>
    <row r="579" spans="1:26">
      <c r="A579" s="1" t="s">
        <v>147</v>
      </c>
      <c r="B579" s="1" t="s">
        <v>134</v>
      </c>
      <c r="C579" s="193">
        <v>45511</v>
      </c>
      <c r="D579" s="157">
        <v>45808</v>
      </c>
      <c r="E579" s="180" t="str">
        <f>TEXT(C579, "mmmm")</f>
        <v>August</v>
      </c>
      <c r="F579" s="90">
        <v>45626</v>
      </c>
      <c r="G579" s="37">
        <f>D579-C579+1</f>
        <v>298</v>
      </c>
      <c r="H579" s="37">
        <f>F579-C579+1</f>
        <v>116</v>
      </c>
      <c r="I579" s="37">
        <v>10</v>
      </c>
      <c r="J579" s="168" t="s">
        <v>224</v>
      </c>
      <c r="K579" s="119">
        <v>281728.38356164383</v>
      </c>
      <c r="L579" s="13">
        <f>K579*5%</f>
        <v>14086.419178082193</v>
      </c>
      <c r="M579" s="13">
        <v>5000</v>
      </c>
      <c r="N579" s="119">
        <f>K579+L579+M579</f>
        <v>300814.80273972603</v>
      </c>
      <c r="O579" s="13"/>
      <c r="P579" s="13"/>
      <c r="Q579" s="13"/>
      <c r="R579" s="13"/>
      <c r="S579" s="13"/>
      <c r="T579" s="119">
        <v>0</v>
      </c>
      <c r="U579" s="13">
        <v>0</v>
      </c>
      <c r="V579" s="165" t="s">
        <v>232</v>
      </c>
      <c r="W579" s="119">
        <f>K579+L579+M579+T579+U579</f>
        <v>300814.80273972603</v>
      </c>
      <c r="X579" s="119">
        <f>W579</f>
        <v>300814.80273972603</v>
      </c>
      <c r="Y579" s="119">
        <f>W579-X579</f>
        <v>0</v>
      </c>
      <c r="Z579" s="123">
        <f>K579*10%</f>
        <v>28172.838356164386</v>
      </c>
    </row>
    <row r="580" spans="1:26">
      <c r="A580" s="1" t="s">
        <v>147</v>
      </c>
      <c r="B580" s="1" t="s">
        <v>134</v>
      </c>
      <c r="C580" s="193">
        <v>45511</v>
      </c>
      <c r="D580" s="157">
        <v>45808</v>
      </c>
      <c r="E580" s="180" t="str">
        <f>TEXT(C580, "mmmm")</f>
        <v>August</v>
      </c>
      <c r="F580" s="90">
        <v>45626</v>
      </c>
      <c r="G580" s="37">
        <f>D580-C580+1</f>
        <v>298</v>
      </c>
      <c r="H580" s="37">
        <f>F580-C580+1</f>
        <v>116</v>
      </c>
      <c r="I580" s="37">
        <v>10</v>
      </c>
      <c r="J580" s="153" t="s">
        <v>224</v>
      </c>
      <c r="K580" s="119">
        <v>281728.38356164383</v>
      </c>
      <c r="L580" s="13">
        <f>K580*5%</f>
        <v>14086.419178082193</v>
      </c>
      <c r="M580" s="13">
        <v>5000</v>
      </c>
      <c r="N580" s="119">
        <f>K580+L580+M580</f>
        <v>300814.80273972603</v>
      </c>
      <c r="O580" s="13"/>
      <c r="P580" s="13"/>
      <c r="Q580" s="13"/>
      <c r="R580" s="13"/>
      <c r="S580" s="13"/>
      <c r="T580" s="119">
        <v>0</v>
      </c>
      <c r="U580" s="13">
        <v>0</v>
      </c>
      <c r="V580" s="165" t="s">
        <v>232</v>
      </c>
      <c r="W580" s="119">
        <f>K580+L580+M580+T580+U580</f>
        <v>300814.80273972603</v>
      </c>
      <c r="X580" s="119">
        <f>W580</f>
        <v>300814.80273972603</v>
      </c>
      <c r="Y580" s="119">
        <f>W580-X580</f>
        <v>0</v>
      </c>
      <c r="Z580" s="123">
        <f>K580*10%</f>
        <v>28172.838356164386</v>
      </c>
    </row>
    <row r="581" spans="1:26">
      <c r="A581" s="1" t="s">
        <v>147</v>
      </c>
      <c r="B581" s="1" t="s">
        <v>134</v>
      </c>
      <c r="C581" s="193">
        <v>45511</v>
      </c>
      <c r="D581" s="157">
        <v>45808</v>
      </c>
      <c r="E581" s="180" t="str">
        <f>TEXT(C581, "mmmm")</f>
        <v>August</v>
      </c>
      <c r="F581" s="90">
        <v>45626</v>
      </c>
      <c r="G581" s="37">
        <f>D581-C581+1</f>
        <v>298</v>
      </c>
      <c r="H581" s="37">
        <f>F581-C581+1</f>
        <v>116</v>
      </c>
      <c r="I581" s="37">
        <v>10</v>
      </c>
      <c r="J581" s="153" t="s">
        <v>224</v>
      </c>
      <c r="K581" s="119">
        <v>281728.38356164383</v>
      </c>
      <c r="L581" s="13">
        <f>K581*5%</f>
        <v>14086.419178082193</v>
      </c>
      <c r="M581" s="13">
        <v>10000</v>
      </c>
      <c r="N581" s="119">
        <f>K581+L581+M581</f>
        <v>305814.80273972603</v>
      </c>
      <c r="O581" s="13"/>
      <c r="P581" s="13"/>
      <c r="Q581" s="13"/>
      <c r="R581" s="13"/>
      <c r="S581" s="13"/>
      <c r="T581" s="119">
        <v>0</v>
      </c>
      <c r="U581" s="13">
        <v>0</v>
      </c>
      <c r="V581" s="165" t="s">
        <v>232</v>
      </c>
      <c r="W581" s="119">
        <f>K581+L581+M581+T581+U581</f>
        <v>305814.80273972603</v>
      </c>
      <c r="X581" s="119">
        <f>W581</f>
        <v>305814.80273972603</v>
      </c>
      <c r="Y581" s="119">
        <f>W581-X581</f>
        <v>0</v>
      </c>
      <c r="Z581" s="123">
        <f>K581*10%</f>
        <v>28172.838356164386</v>
      </c>
    </row>
    <row r="582" spans="1:26">
      <c r="A582" s="1" t="s">
        <v>147</v>
      </c>
      <c r="B582" s="1" t="s">
        <v>134</v>
      </c>
      <c r="C582" s="193">
        <v>45511</v>
      </c>
      <c r="D582" s="157">
        <v>45808</v>
      </c>
      <c r="E582" s="180" t="str">
        <f>TEXT(C582, "mmmm")</f>
        <v>August</v>
      </c>
      <c r="F582" s="90">
        <v>45626</v>
      </c>
      <c r="G582" s="37">
        <f>D582-C582+1</f>
        <v>298</v>
      </c>
      <c r="H582" s="37">
        <f>F582-C582+1</f>
        <v>116</v>
      </c>
      <c r="I582" s="37">
        <v>10</v>
      </c>
      <c r="J582" s="153" t="s">
        <v>224</v>
      </c>
      <c r="K582" s="119">
        <v>281728.38356164383</v>
      </c>
      <c r="L582" s="13">
        <f>K582*5%</f>
        <v>14086.419178082193</v>
      </c>
      <c r="M582" s="13">
        <v>25000</v>
      </c>
      <c r="N582" s="119">
        <f>K582+L582+M582</f>
        <v>320814.80273972603</v>
      </c>
      <c r="O582" s="13"/>
      <c r="P582" s="13"/>
      <c r="Q582" s="13"/>
      <c r="R582" s="13"/>
      <c r="S582" s="13"/>
      <c r="T582" s="119">
        <v>0</v>
      </c>
      <c r="U582" s="13">
        <v>0</v>
      </c>
      <c r="V582" s="165" t="s">
        <v>232</v>
      </c>
      <c r="W582" s="119">
        <f>K582+L582+M582+T582+U582</f>
        <v>320814.80273972603</v>
      </c>
      <c r="X582" s="119">
        <f>W582</f>
        <v>320814.80273972603</v>
      </c>
      <c r="Y582" s="119">
        <f>W582-X582</f>
        <v>0</v>
      </c>
      <c r="Z582" s="123">
        <f>K582*10%</f>
        <v>28172.838356164386</v>
      </c>
    </row>
    <row r="583" spans="1:26">
      <c r="A583" s="1" t="s">
        <v>147</v>
      </c>
      <c r="B583" s="1" t="s">
        <v>134</v>
      </c>
      <c r="C583" s="193">
        <v>45511</v>
      </c>
      <c r="D583" s="157">
        <v>45808</v>
      </c>
      <c r="E583" s="180" t="str">
        <f>TEXT(C583, "mmmm")</f>
        <v>August</v>
      </c>
      <c r="F583" s="90">
        <v>45626</v>
      </c>
      <c r="G583" s="37">
        <f>D583-C583+1</f>
        <v>298</v>
      </c>
      <c r="H583" s="37">
        <f>F583-C583+1</f>
        <v>116</v>
      </c>
      <c r="I583" s="37">
        <v>10</v>
      </c>
      <c r="J583" s="153" t="s">
        <v>224</v>
      </c>
      <c r="K583" s="119">
        <v>281728.38356164383</v>
      </c>
      <c r="L583" s="13">
        <f>K583*5%</f>
        <v>14086.419178082193</v>
      </c>
      <c r="M583" s="13">
        <v>5000</v>
      </c>
      <c r="N583" s="119">
        <f>K583+L583+M583</f>
        <v>300814.80273972603</v>
      </c>
      <c r="O583" s="13"/>
      <c r="P583" s="13"/>
      <c r="Q583" s="13"/>
      <c r="R583" s="13"/>
      <c r="S583" s="13"/>
      <c r="T583" s="119">
        <v>0</v>
      </c>
      <c r="U583" s="13">
        <v>0</v>
      </c>
      <c r="V583" s="165" t="s">
        <v>232</v>
      </c>
      <c r="W583" s="119">
        <f>K583+L583+M583+T583+U583</f>
        <v>300814.80273972603</v>
      </c>
      <c r="X583" s="119">
        <f>W583</f>
        <v>300814.80273972603</v>
      </c>
      <c r="Y583" s="119">
        <f>W583-X583</f>
        <v>0</v>
      </c>
      <c r="Z583" s="123">
        <f>K583*10%</f>
        <v>28172.838356164386</v>
      </c>
    </row>
    <row r="584" spans="1:26" ht="15" customHeight="1">
      <c r="A584" s="1" t="s">
        <v>147</v>
      </c>
      <c r="B584" s="1" t="s">
        <v>134</v>
      </c>
      <c r="C584" s="193">
        <v>45511</v>
      </c>
      <c r="D584" s="157">
        <v>45808</v>
      </c>
      <c r="E584" s="180" t="str">
        <f>TEXT(C584, "mmmm")</f>
        <v>August</v>
      </c>
      <c r="F584" s="90">
        <v>45626</v>
      </c>
      <c r="G584" s="37">
        <f>D584-C584+1</f>
        <v>298</v>
      </c>
      <c r="H584" s="37">
        <f>F584-C584+1</f>
        <v>116</v>
      </c>
      <c r="I584" s="37">
        <v>10</v>
      </c>
      <c r="J584" s="153" t="s">
        <v>224</v>
      </c>
      <c r="K584" s="119">
        <v>281728.38356164383</v>
      </c>
      <c r="L584" s="13">
        <f>K584*5%</f>
        <v>14086.419178082193</v>
      </c>
      <c r="M584" s="13">
        <v>35000</v>
      </c>
      <c r="N584" s="119">
        <f>K584+L584+M584</f>
        <v>330814.80273972603</v>
      </c>
      <c r="O584" s="13"/>
      <c r="P584" s="13"/>
      <c r="Q584" s="13"/>
      <c r="R584" s="13"/>
      <c r="S584" s="13"/>
      <c r="T584" s="119">
        <v>0</v>
      </c>
      <c r="U584" s="13">
        <v>0</v>
      </c>
      <c r="V584" s="165" t="s">
        <v>232</v>
      </c>
      <c r="W584" s="119">
        <f>K584+L584+M584+T584+U584</f>
        <v>330814.80273972603</v>
      </c>
      <c r="X584" s="119">
        <f>W584</f>
        <v>330814.80273972603</v>
      </c>
      <c r="Y584" s="119">
        <f>W584-X584</f>
        <v>0</v>
      </c>
      <c r="Z584" s="123">
        <f>K584*10%</f>
        <v>28172.838356164386</v>
      </c>
    </row>
    <row r="585" spans="1:26">
      <c r="A585" s="1" t="s">
        <v>147</v>
      </c>
      <c r="B585" s="1" t="s">
        <v>134</v>
      </c>
      <c r="C585" s="193">
        <v>45511</v>
      </c>
      <c r="D585" s="157">
        <v>45808</v>
      </c>
      <c r="E585" s="180" t="str">
        <f>TEXT(C585, "mmmm")</f>
        <v>August</v>
      </c>
      <c r="F585" s="90">
        <v>45626</v>
      </c>
      <c r="G585" s="37">
        <f>D585-C585+1</f>
        <v>298</v>
      </c>
      <c r="H585" s="37">
        <f>F585-C585+1</f>
        <v>116</v>
      </c>
      <c r="I585" s="37">
        <v>10</v>
      </c>
      <c r="J585" s="153" t="s">
        <v>224</v>
      </c>
      <c r="K585" s="119">
        <v>281728.38356164383</v>
      </c>
      <c r="L585" s="13">
        <f>K585*5%</f>
        <v>14086.419178082193</v>
      </c>
      <c r="M585" s="13">
        <v>15000</v>
      </c>
      <c r="N585" s="119">
        <f>K585+L585+M585</f>
        <v>310814.80273972603</v>
      </c>
      <c r="O585" s="13"/>
      <c r="P585" s="13"/>
      <c r="Q585" s="13"/>
      <c r="R585" s="13"/>
      <c r="S585" s="13"/>
      <c r="T585" s="119">
        <v>0</v>
      </c>
      <c r="U585" s="13">
        <v>0</v>
      </c>
      <c r="V585" s="165" t="s">
        <v>232</v>
      </c>
      <c r="W585" s="119">
        <f>K585+L585+M585+T585+U585</f>
        <v>310814.80273972603</v>
      </c>
      <c r="X585" s="119">
        <f>W585</f>
        <v>310814.80273972603</v>
      </c>
      <c r="Y585" s="119">
        <f>W585-X585</f>
        <v>0</v>
      </c>
      <c r="Z585" s="123">
        <f>K585*10%</f>
        <v>28172.838356164386</v>
      </c>
    </row>
    <row r="586" spans="1:26">
      <c r="A586" s="1" t="s">
        <v>147</v>
      </c>
      <c r="B586" s="1" t="s">
        <v>134</v>
      </c>
      <c r="C586" s="193">
        <v>45511</v>
      </c>
      <c r="D586" s="157">
        <v>45808</v>
      </c>
      <c r="E586" s="180" t="str">
        <f>TEXT(C586, "mmmm")</f>
        <v>August</v>
      </c>
      <c r="F586" s="90">
        <v>45626</v>
      </c>
      <c r="G586" s="37">
        <f>D586-C586+1</f>
        <v>298</v>
      </c>
      <c r="H586" s="37">
        <f>F586-C586+1</f>
        <v>116</v>
      </c>
      <c r="I586" s="37">
        <v>10</v>
      </c>
      <c r="J586" s="153" t="s">
        <v>224</v>
      </c>
      <c r="K586" s="119">
        <v>281728.38356164383</v>
      </c>
      <c r="L586" s="13">
        <f>K586*5%</f>
        <v>14086.419178082193</v>
      </c>
      <c r="M586" s="13">
        <v>15000</v>
      </c>
      <c r="N586" s="119">
        <f>K586+L586+M586</f>
        <v>310814.80273972603</v>
      </c>
      <c r="O586" s="13"/>
      <c r="P586" s="13"/>
      <c r="Q586" s="13"/>
      <c r="R586" s="13"/>
      <c r="S586" s="13"/>
      <c r="T586" s="119">
        <v>0</v>
      </c>
      <c r="U586" s="13">
        <v>0</v>
      </c>
      <c r="V586" s="165" t="s">
        <v>232</v>
      </c>
      <c r="W586" s="119">
        <f>K586+L586+M586+T586+U586</f>
        <v>310814.80273972603</v>
      </c>
      <c r="X586" s="119">
        <f>W586</f>
        <v>310814.80273972603</v>
      </c>
      <c r="Y586" s="119">
        <f>W586-X586</f>
        <v>0</v>
      </c>
      <c r="Z586" s="123">
        <f>K586*10%</f>
        <v>28172.838356164386</v>
      </c>
    </row>
    <row r="587" spans="1:26">
      <c r="A587" s="1" t="s">
        <v>147</v>
      </c>
      <c r="B587" s="1" t="s">
        <v>134</v>
      </c>
      <c r="C587" s="193">
        <v>45511</v>
      </c>
      <c r="D587" s="157">
        <v>45808</v>
      </c>
      <c r="E587" s="180" t="str">
        <f>TEXT(C587, "mmmm")</f>
        <v>August</v>
      </c>
      <c r="F587" s="90">
        <v>45626</v>
      </c>
      <c r="G587" s="37">
        <f>D587-C587+1</f>
        <v>298</v>
      </c>
      <c r="H587" s="37">
        <f>F587-C587+1</f>
        <v>116</v>
      </c>
      <c r="I587" s="37">
        <v>10</v>
      </c>
      <c r="J587" s="153" t="s">
        <v>224</v>
      </c>
      <c r="K587" s="119">
        <v>281728.38356164383</v>
      </c>
      <c r="L587" s="13">
        <f>K587*5%</f>
        <v>14086.419178082193</v>
      </c>
      <c r="M587" s="13">
        <v>5000</v>
      </c>
      <c r="N587" s="119">
        <f>K587+L587+M587</f>
        <v>300814.80273972603</v>
      </c>
      <c r="O587" s="13"/>
      <c r="P587" s="13"/>
      <c r="Q587" s="13"/>
      <c r="R587" s="13"/>
      <c r="S587" s="13"/>
      <c r="T587" s="119">
        <v>0</v>
      </c>
      <c r="U587" s="13">
        <v>0</v>
      </c>
      <c r="V587" s="165" t="s">
        <v>232</v>
      </c>
      <c r="W587" s="119">
        <f>K587+L587+M587+T587+U587</f>
        <v>300814.80273972603</v>
      </c>
      <c r="X587" s="119">
        <f>W587</f>
        <v>300814.80273972603</v>
      </c>
      <c r="Y587" s="119">
        <f>W587-X587</f>
        <v>0</v>
      </c>
      <c r="Z587" s="123">
        <f>K587*10%</f>
        <v>28172.838356164386</v>
      </c>
    </row>
    <row r="588" spans="1:26" ht="16.5" customHeight="1">
      <c r="A588" s="1" t="s">
        <v>147</v>
      </c>
      <c r="B588" s="1" t="s">
        <v>134</v>
      </c>
      <c r="C588" s="193">
        <v>45511</v>
      </c>
      <c r="D588" s="157">
        <v>45808</v>
      </c>
      <c r="E588" s="180" t="str">
        <f>TEXT(C588, "mmmm")</f>
        <v>August</v>
      </c>
      <c r="F588" s="90">
        <v>45626</v>
      </c>
      <c r="G588" s="37">
        <f>D588-C588+1</f>
        <v>298</v>
      </c>
      <c r="H588" s="37">
        <f>F588-C588+1</f>
        <v>116</v>
      </c>
      <c r="I588" s="37">
        <v>10</v>
      </c>
      <c r="J588" s="189" t="s">
        <v>224</v>
      </c>
      <c r="K588" s="119">
        <v>281728.38356164383</v>
      </c>
      <c r="L588" s="13">
        <f>K588*5%</f>
        <v>14086.419178082193</v>
      </c>
      <c r="M588" s="13">
        <v>15000</v>
      </c>
      <c r="N588" s="119">
        <f>K588+L588+M588</f>
        <v>310814.80273972603</v>
      </c>
      <c r="O588" s="13"/>
      <c r="P588" s="13"/>
      <c r="Q588" s="13"/>
      <c r="R588" s="13"/>
      <c r="S588" s="13"/>
      <c r="T588" s="119">
        <v>0</v>
      </c>
      <c r="U588" s="13">
        <v>0</v>
      </c>
      <c r="V588" s="165" t="s">
        <v>232</v>
      </c>
      <c r="W588" s="119">
        <f>K588+L588+M588+T588+U588</f>
        <v>310814.80273972603</v>
      </c>
      <c r="X588" s="119">
        <f>W588</f>
        <v>310814.80273972603</v>
      </c>
      <c r="Y588" s="119">
        <f>W588-X588</f>
        <v>0</v>
      </c>
      <c r="Z588" s="123">
        <f>K588*10%</f>
        <v>28172.838356164386</v>
      </c>
    </row>
    <row r="589" spans="1:26">
      <c r="A589" s="1" t="s">
        <v>147</v>
      </c>
      <c r="B589" s="1" t="s">
        <v>134</v>
      </c>
      <c r="C589" s="193">
        <v>45511</v>
      </c>
      <c r="D589" s="157">
        <v>45808</v>
      </c>
      <c r="E589" s="180" t="str">
        <f>TEXT(C589, "mmmm")</f>
        <v>August</v>
      </c>
      <c r="F589" s="90">
        <v>45626</v>
      </c>
      <c r="G589" s="37">
        <f>D589-C589+1</f>
        <v>298</v>
      </c>
      <c r="H589" s="37">
        <f>F589-C589+1</f>
        <v>116</v>
      </c>
      <c r="I589" s="37">
        <v>10</v>
      </c>
      <c r="J589" s="153" t="s">
        <v>224</v>
      </c>
      <c r="K589" s="119">
        <v>281728.38356164383</v>
      </c>
      <c r="L589" s="13">
        <f>K589*5%</f>
        <v>14086.419178082193</v>
      </c>
      <c r="M589" s="13">
        <v>5000</v>
      </c>
      <c r="N589" s="119">
        <f>K589+L589+M589</f>
        <v>300814.80273972603</v>
      </c>
      <c r="O589" s="13"/>
      <c r="P589" s="13"/>
      <c r="Q589" s="13"/>
      <c r="R589" s="13"/>
      <c r="S589" s="13"/>
      <c r="T589" s="119">
        <v>0</v>
      </c>
      <c r="U589" s="13">
        <v>0</v>
      </c>
      <c r="V589" s="165" t="s">
        <v>232</v>
      </c>
      <c r="W589" s="119">
        <f>K589+L589+M589+T589+U589</f>
        <v>300814.80273972603</v>
      </c>
      <c r="X589" s="119">
        <f>W589</f>
        <v>300814.80273972603</v>
      </c>
      <c r="Y589" s="119">
        <f>W589-X589</f>
        <v>0</v>
      </c>
      <c r="Z589" s="123">
        <f>K589*10%</f>
        <v>28172.838356164386</v>
      </c>
    </row>
    <row r="590" spans="1:26">
      <c r="A590" s="1" t="s">
        <v>147</v>
      </c>
      <c r="B590" s="1" t="s">
        <v>134</v>
      </c>
      <c r="C590" s="193">
        <v>45511</v>
      </c>
      <c r="D590" s="157">
        <v>45808</v>
      </c>
      <c r="E590" s="180" t="str">
        <f>TEXT(C590, "mmmm")</f>
        <v>August</v>
      </c>
      <c r="F590" s="90">
        <v>45626</v>
      </c>
      <c r="G590" s="37">
        <f>D590-C590+1</f>
        <v>298</v>
      </c>
      <c r="H590" s="37">
        <f>F590-C590+1</f>
        <v>116</v>
      </c>
      <c r="I590" s="37">
        <v>10</v>
      </c>
      <c r="J590" s="153" t="s">
        <v>224</v>
      </c>
      <c r="K590" s="119">
        <v>281728.38356164383</v>
      </c>
      <c r="L590" s="13">
        <f>K590*5%</f>
        <v>14086.419178082193</v>
      </c>
      <c r="M590" s="13">
        <v>15000</v>
      </c>
      <c r="N590" s="119">
        <f>K590+L590+M590</f>
        <v>310814.80273972603</v>
      </c>
      <c r="O590" s="13"/>
      <c r="P590" s="13"/>
      <c r="Q590" s="13"/>
      <c r="R590" s="13"/>
      <c r="S590" s="13"/>
      <c r="T590" s="119">
        <v>0</v>
      </c>
      <c r="U590" s="13">
        <v>0</v>
      </c>
      <c r="V590" s="165" t="s">
        <v>232</v>
      </c>
      <c r="W590" s="119">
        <f>K590+L590+M590+T590+U590</f>
        <v>310814.80273972603</v>
      </c>
      <c r="X590" s="119">
        <f>W590</f>
        <v>310814.80273972603</v>
      </c>
      <c r="Y590" s="119">
        <f>W590-X590</f>
        <v>0</v>
      </c>
      <c r="Z590" s="123">
        <f>K590*10%</f>
        <v>28172.838356164386</v>
      </c>
    </row>
    <row r="591" spans="1:26">
      <c r="A591" s="1" t="s">
        <v>147</v>
      </c>
      <c r="B591" s="1" t="s">
        <v>134</v>
      </c>
      <c r="C591" s="193">
        <v>45511</v>
      </c>
      <c r="D591" s="157">
        <v>45808</v>
      </c>
      <c r="E591" s="180" t="str">
        <f>TEXT(C591, "mmmm")</f>
        <v>August</v>
      </c>
      <c r="F591" s="90">
        <v>45626</v>
      </c>
      <c r="G591" s="37">
        <f>D591-C591+1</f>
        <v>298</v>
      </c>
      <c r="H591" s="37">
        <f>F591-C591+1</f>
        <v>116</v>
      </c>
      <c r="I591" s="37">
        <v>10</v>
      </c>
      <c r="J591" s="153" t="s">
        <v>224</v>
      </c>
      <c r="K591" s="119">
        <v>281728.38356164383</v>
      </c>
      <c r="L591" s="13">
        <f>K591*5%</f>
        <v>14086.419178082193</v>
      </c>
      <c r="M591" s="13">
        <v>10000</v>
      </c>
      <c r="N591" s="119">
        <f>K591+L591+M591</f>
        <v>305814.80273972603</v>
      </c>
      <c r="O591" s="13"/>
      <c r="P591" s="13"/>
      <c r="Q591" s="13"/>
      <c r="R591" s="13"/>
      <c r="S591" s="13"/>
      <c r="T591" s="119">
        <v>0</v>
      </c>
      <c r="U591" s="13">
        <v>0</v>
      </c>
      <c r="V591" s="165" t="s">
        <v>232</v>
      </c>
      <c r="W591" s="119">
        <f>K591+L591+M591+T591+U591</f>
        <v>305814.80273972603</v>
      </c>
      <c r="X591" s="119">
        <f>W591</f>
        <v>305814.80273972603</v>
      </c>
      <c r="Y591" s="119">
        <f>W591-X591</f>
        <v>0</v>
      </c>
      <c r="Z591" s="123">
        <f>K591*10%</f>
        <v>28172.838356164386</v>
      </c>
    </row>
    <row r="592" spans="1:26">
      <c r="A592" s="1" t="s">
        <v>147</v>
      </c>
      <c r="B592" s="1" t="s">
        <v>134</v>
      </c>
      <c r="C592" s="193">
        <v>45511</v>
      </c>
      <c r="D592" s="157">
        <v>45808</v>
      </c>
      <c r="E592" s="180" t="str">
        <f>TEXT(C592, "mmmm")</f>
        <v>August</v>
      </c>
      <c r="F592" s="90">
        <v>45626</v>
      </c>
      <c r="G592" s="37">
        <f>D592-C592+1</f>
        <v>298</v>
      </c>
      <c r="H592" s="37">
        <f>F592-C592+1</f>
        <v>116</v>
      </c>
      <c r="I592" s="37">
        <v>10</v>
      </c>
      <c r="J592" s="153" t="s">
        <v>224</v>
      </c>
      <c r="K592" s="119">
        <v>281728.38356164383</v>
      </c>
      <c r="L592" s="13">
        <f>K592*5%</f>
        <v>14086.419178082193</v>
      </c>
      <c r="M592" s="13">
        <v>5000</v>
      </c>
      <c r="N592" s="119">
        <f>K592+L592+M592</f>
        <v>300814.80273972603</v>
      </c>
      <c r="O592" s="13"/>
      <c r="P592" s="13"/>
      <c r="Q592" s="13"/>
      <c r="R592" s="13"/>
      <c r="S592" s="13"/>
      <c r="T592" s="119">
        <v>0</v>
      </c>
      <c r="U592" s="13">
        <v>0</v>
      </c>
      <c r="V592" s="165" t="s">
        <v>232</v>
      </c>
      <c r="W592" s="119">
        <f>K592+L592+M592+T592+U592</f>
        <v>300814.80273972603</v>
      </c>
      <c r="X592" s="119">
        <f>W592</f>
        <v>300814.80273972603</v>
      </c>
      <c r="Y592" s="119">
        <f>W592-X592</f>
        <v>0</v>
      </c>
      <c r="Z592" s="123">
        <f>K592*10%</f>
        <v>28172.838356164386</v>
      </c>
    </row>
    <row r="593" spans="1:26">
      <c r="A593" s="1" t="s">
        <v>147</v>
      </c>
      <c r="B593" s="1" t="s">
        <v>134</v>
      </c>
      <c r="C593" s="193">
        <v>45511</v>
      </c>
      <c r="D593" s="157">
        <v>45808</v>
      </c>
      <c r="E593" s="180" t="str">
        <f>TEXT(C593, "mmmm")</f>
        <v>August</v>
      </c>
      <c r="F593" s="90">
        <v>45626</v>
      </c>
      <c r="G593" s="37">
        <f>D593-C593+1</f>
        <v>298</v>
      </c>
      <c r="H593" s="37">
        <f>F593-C593+1</f>
        <v>116</v>
      </c>
      <c r="I593" s="37">
        <v>10</v>
      </c>
      <c r="J593" s="153" t="s">
        <v>224</v>
      </c>
      <c r="K593" s="119">
        <v>281728.38356164383</v>
      </c>
      <c r="L593" s="13">
        <f>K593*5%</f>
        <v>14086.419178082193</v>
      </c>
      <c r="M593" s="13">
        <v>5000</v>
      </c>
      <c r="N593" s="119">
        <f>K593+L593+M593</f>
        <v>300814.80273972603</v>
      </c>
      <c r="O593" s="13"/>
      <c r="P593" s="13"/>
      <c r="Q593" s="13"/>
      <c r="R593" s="13"/>
      <c r="S593" s="13"/>
      <c r="T593" s="119">
        <v>0</v>
      </c>
      <c r="U593" s="13">
        <v>0</v>
      </c>
      <c r="V593" s="165" t="s">
        <v>232</v>
      </c>
      <c r="W593" s="119">
        <f>K593+L593+M593+T593+U593</f>
        <v>300814.80273972603</v>
      </c>
      <c r="X593" s="119">
        <f>W593</f>
        <v>300814.80273972603</v>
      </c>
      <c r="Y593" s="119">
        <f>W593-X593</f>
        <v>0</v>
      </c>
      <c r="Z593" s="123">
        <f>K593*10%</f>
        <v>28172.838356164386</v>
      </c>
    </row>
    <row r="594" spans="1:26">
      <c r="A594" s="1" t="s">
        <v>147</v>
      </c>
      <c r="B594" s="1" t="s">
        <v>134</v>
      </c>
      <c r="C594" s="193">
        <v>45511</v>
      </c>
      <c r="D594" s="157">
        <v>45808</v>
      </c>
      <c r="E594" s="180" t="str">
        <f>TEXT(C594, "mmmm")</f>
        <v>August</v>
      </c>
      <c r="F594" s="90">
        <v>45626</v>
      </c>
      <c r="G594" s="37">
        <f>D594-C594+1</f>
        <v>298</v>
      </c>
      <c r="H594" s="37">
        <f>F594-C594+1</f>
        <v>116</v>
      </c>
      <c r="I594" s="37">
        <v>10</v>
      </c>
      <c r="J594" s="153" t="s">
        <v>224</v>
      </c>
      <c r="K594" s="119">
        <v>281728.38356164383</v>
      </c>
      <c r="L594" s="13">
        <f>K594*5%</f>
        <v>14086.419178082193</v>
      </c>
      <c r="M594" s="13">
        <v>15000</v>
      </c>
      <c r="N594" s="119">
        <f>K594+L594+M594</f>
        <v>310814.80273972603</v>
      </c>
      <c r="O594" s="13"/>
      <c r="P594" s="13"/>
      <c r="Q594" s="13"/>
      <c r="R594" s="13"/>
      <c r="S594" s="13"/>
      <c r="T594" s="119">
        <v>0</v>
      </c>
      <c r="U594" s="13">
        <v>0</v>
      </c>
      <c r="V594" s="165" t="s">
        <v>232</v>
      </c>
      <c r="W594" s="119">
        <f>K594+L594+M594+T594+U594</f>
        <v>310814.80273972603</v>
      </c>
      <c r="X594" s="119">
        <f>W594</f>
        <v>310814.80273972603</v>
      </c>
      <c r="Y594" s="119">
        <f>W594-X594</f>
        <v>0</v>
      </c>
      <c r="Z594" s="123">
        <f>K594*10%</f>
        <v>28172.838356164386</v>
      </c>
    </row>
    <row r="595" spans="1:26">
      <c r="A595" s="1" t="s">
        <v>147</v>
      </c>
      <c r="B595" s="1" t="s">
        <v>134</v>
      </c>
      <c r="C595" s="193">
        <v>45511</v>
      </c>
      <c r="D595" s="157">
        <v>45808</v>
      </c>
      <c r="E595" s="180" t="str">
        <f>TEXT(C595, "mmmm")</f>
        <v>August</v>
      </c>
      <c r="F595" s="90">
        <v>45626</v>
      </c>
      <c r="G595" s="37">
        <f>D595-C595+1</f>
        <v>298</v>
      </c>
      <c r="H595" s="37">
        <f>F595-C595+1</f>
        <v>116</v>
      </c>
      <c r="I595" s="37">
        <v>10</v>
      </c>
      <c r="J595" s="153" t="s">
        <v>224</v>
      </c>
      <c r="K595" s="119">
        <v>281728.38356164383</v>
      </c>
      <c r="L595" s="13">
        <f>K595*5%</f>
        <v>14086.419178082193</v>
      </c>
      <c r="M595" s="13">
        <v>10000</v>
      </c>
      <c r="N595" s="119">
        <f>K595+L595+M595</f>
        <v>305814.80273972603</v>
      </c>
      <c r="O595" s="13"/>
      <c r="P595" s="13"/>
      <c r="Q595" s="13"/>
      <c r="R595" s="13"/>
      <c r="S595" s="13"/>
      <c r="T595" s="119">
        <v>0</v>
      </c>
      <c r="U595" s="13">
        <v>0</v>
      </c>
      <c r="V595" s="165" t="s">
        <v>232</v>
      </c>
      <c r="W595" s="119">
        <f>K595+L595+M595+T595+U595</f>
        <v>305814.80273972603</v>
      </c>
      <c r="X595" s="119">
        <f>W595</f>
        <v>305814.80273972603</v>
      </c>
      <c r="Y595" s="119">
        <f>W595-X595</f>
        <v>0</v>
      </c>
      <c r="Z595" s="123">
        <f>K595*10%</f>
        <v>28172.838356164386</v>
      </c>
    </row>
    <row r="596" spans="1:26">
      <c r="A596" s="1" t="s">
        <v>147</v>
      </c>
      <c r="B596" s="1" t="s">
        <v>134</v>
      </c>
      <c r="C596" s="193">
        <v>45511</v>
      </c>
      <c r="D596" s="157">
        <v>45808</v>
      </c>
      <c r="E596" s="180" t="str">
        <f>TEXT(C596, "mmmm")</f>
        <v>August</v>
      </c>
      <c r="F596" s="90">
        <v>45626</v>
      </c>
      <c r="G596" s="37">
        <f>D596-C596+1</f>
        <v>298</v>
      </c>
      <c r="H596" s="37">
        <f>F596-C596+1</f>
        <v>116</v>
      </c>
      <c r="I596" s="37">
        <v>10</v>
      </c>
      <c r="J596" s="153" t="s">
        <v>224</v>
      </c>
      <c r="K596" s="119">
        <v>281728.38356164383</v>
      </c>
      <c r="L596" s="13">
        <f>K596*5%</f>
        <v>14086.419178082193</v>
      </c>
      <c r="M596" s="13">
        <v>10000</v>
      </c>
      <c r="N596" s="119">
        <f>K596+L596+M596</f>
        <v>305814.80273972603</v>
      </c>
      <c r="O596" s="13"/>
      <c r="P596" s="13"/>
      <c r="Q596" s="13"/>
      <c r="R596" s="13"/>
      <c r="S596" s="13"/>
      <c r="T596" s="119">
        <v>0</v>
      </c>
      <c r="U596" s="13">
        <v>0</v>
      </c>
      <c r="V596" s="165" t="s">
        <v>232</v>
      </c>
      <c r="W596" s="119">
        <f>K596+L596+M596+T596+U596</f>
        <v>305814.80273972603</v>
      </c>
      <c r="X596" s="119">
        <f>W596</f>
        <v>305814.80273972603</v>
      </c>
      <c r="Y596" s="119">
        <f>W596-X596</f>
        <v>0</v>
      </c>
      <c r="Z596" s="123">
        <f>K596*10%</f>
        <v>28172.838356164386</v>
      </c>
    </row>
    <row r="597" spans="1:26">
      <c r="A597" s="1" t="s">
        <v>147</v>
      </c>
      <c r="B597" s="1" t="s">
        <v>134</v>
      </c>
      <c r="C597" s="193">
        <v>45511</v>
      </c>
      <c r="D597" s="157">
        <v>45808</v>
      </c>
      <c r="E597" s="180" t="str">
        <f>TEXT(C597, "mmmm")</f>
        <v>August</v>
      </c>
      <c r="F597" s="90">
        <v>45626</v>
      </c>
      <c r="G597" s="37">
        <f>D597-C597+1</f>
        <v>298</v>
      </c>
      <c r="H597" s="37">
        <f>F597-C597+1</f>
        <v>116</v>
      </c>
      <c r="I597" s="37">
        <v>10</v>
      </c>
      <c r="J597" s="152" t="s">
        <v>224</v>
      </c>
      <c r="K597" s="119">
        <v>281728.38356164383</v>
      </c>
      <c r="L597" s="13">
        <f>K597*5%</f>
        <v>14086.419178082193</v>
      </c>
      <c r="M597" s="13">
        <v>15000</v>
      </c>
      <c r="N597" s="119">
        <f>K597+L597+M597</f>
        <v>310814.80273972603</v>
      </c>
      <c r="O597" s="13"/>
      <c r="P597" s="13"/>
      <c r="Q597" s="13"/>
      <c r="R597" s="13"/>
      <c r="S597" s="13"/>
      <c r="T597" s="119">
        <v>0</v>
      </c>
      <c r="U597" s="13">
        <v>0</v>
      </c>
      <c r="V597" s="165" t="s">
        <v>232</v>
      </c>
      <c r="W597" s="119">
        <f>K597+L597+M597+T597+U597</f>
        <v>310814.80273972603</v>
      </c>
      <c r="X597" s="119">
        <f>W597</f>
        <v>310814.80273972603</v>
      </c>
      <c r="Y597" s="119">
        <f>W597-X597</f>
        <v>0</v>
      </c>
      <c r="Z597" s="123">
        <f>K597*10%</f>
        <v>28172.838356164386</v>
      </c>
    </row>
    <row r="598" spans="1:26">
      <c r="A598" s="1" t="s">
        <v>147</v>
      </c>
      <c r="B598" s="1" t="s">
        <v>134</v>
      </c>
      <c r="C598" s="193">
        <v>45511</v>
      </c>
      <c r="D598" s="157">
        <v>45808</v>
      </c>
      <c r="E598" s="180" t="str">
        <f>TEXT(C598, "mmmm")</f>
        <v>August</v>
      </c>
      <c r="F598" s="90">
        <v>45626</v>
      </c>
      <c r="G598" s="37">
        <f>D598-C598+1</f>
        <v>298</v>
      </c>
      <c r="H598" s="37">
        <f>F598-C598+1</f>
        <v>116</v>
      </c>
      <c r="I598" s="37">
        <v>10</v>
      </c>
      <c r="J598" s="153" t="s">
        <v>224</v>
      </c>
      <c r="K598" s="119">
        <v>281728.38356164383</v>
      </c>
      <c r="L598" s="13">
        <f>K598*5%</f>
        <v>14086.419178082193</v>
      </c>
      <c r="M598" s="13">
        <v>5000</v>
      </c>
      <c r="N598" s="119">
        <f>K598+L598+M598</f>
        <v>300814.80273972603</v>
      </c>
      <c r="O598" s="13"/>
      <c r="P598" s="13"/>
      <c r="Q598" s="13"/>
      <c r="R598" s="13"/>
      <c r="S598" s="13"/>
      <c r="T598" s="119">
        <v>0</v>
      </c>
      <c r="U598" s="13">
        <v>0</v>
      </c>
      <c r="V598" s="165" t="s">
        <v>232</v>
      </c>
      <c r="W598" s="119">
        <f>K598+L598+M598+T598+U598</f>
        <v>300814.80273972603</v>
      </c>
      <c r="X598" s="119">
        <f>W598</f>
        <v>300814.80273972603</v>
      </c>
      <c r="Y598" s="119">
        <f>W598-X598</f>
        <v>0</v>
      </c>
      <c r="Z598" s="123">
        <f>K598*10%</f>
        <v>28172.838356164386</v>
      </c>
    </row>
    <row r="599" spans="1:26">
      <c r="A599" s="1" t="s">
        <v>147</v>
      </c>
      <c r="B599" s="1" t="s">
        <v>134</v>
      </c>
      <c r="C599" s="193">
        <v>45511</v>
      </c>
      <c r="D599" s="157">
        <v>45808</v>
      </c>
      <c r="E599" s="180" t="str">
        <f>TEXT(C599, "mmmm")</f>
        <v>August</v>
      </c>
      <c r="F599" s="90">
        <v>45626</v>
      </c>
      <c r="G599" s="37">
        <f>D599-C599+1</f>
        <v>298</v>
      </c>
      <c r="H599" s="37">
        <f>F599-C599+1</f>
        <v>116</v>
      </c>
      <c r="I599" s="37">
        <v>10</v>
      </c>
      <c r="J599" s="153" t="s">
        <v>224</v>
      </c>
      <c r="K599" s="119">
        <v>281728.38356164383</v>
      </c>
      <c r="L599" s="13">
        <f>K599*5%</f>
        <v>14086.419178082193</v>
      </c>
      <c r="M599" s="13">
        <v>5000</v>
      </c>
      <c r="N599" s="119">
        <f>K599+L599+M599</f>
        <v>300814.80273972603</v>
      </c>
      <c r="O599" s="13"/>
      <c r="P599" s="13"/>
      <c r="Q599" s="13"/>
      <c r="R599" s="13"/>
      <c r="S599" s="13"/>
      <c r="T599" s="119">
        <v>0</v>
      </c>
      <c r="U599" s="13">
        <v>0</v>
      </c>
      <c r="V599" s="165" t="s">
        <v>232</v>
      </c>
      <c r="W599" s="119">
        <f>K599+L599+M599+T599+U599</f>
        <v>300814.80273972603</v>
      </c>
      <c r="X599" s="119">
        <f>W599</f>
        <v>300814.80273972603</v>
      </c>
      <c r="Y599" s="119">
        <f>W599-X599</f>
        <v>0</v>
      </c>
      <c r="Z599" s="123">
        <f>K599*10%</f>
        <v>28172.838356164386</v>
      </c>
    </row>
    <row r="600" spans="1:26">
      <c r="A600" s="1" t="s">
        <v>147</v>
      </c>
      <c r="B600" s="1" t="s">
        <v>134</v>
      </c>
      <c r="C600" s="193">
        <v>45511</v>
      </c>
      <c r="D600" s="157">
        <v>45808</v>
      </c>
      <c r="E600" s="180" t="str">
        <f>TEXT(C600, "mmmm")</f>
        <v>August</v>
      </c>
      <c r="F600" s="90">
        <v>45626</v>
      </c>
      <c r="G600" s="37">
        <f>D600-C600+1</f>
        <v>298</v>
      </c>
      <c r="H600" s="37">
        <f>F600-C600+1</f>
        <v>116</v>
      </c>
      <c r="I600" s="37">
        <v>10</v>
      </c>
      <c r="J600" s="153" t="s">
        <v>224</v>
      </c>
      <c r="K600" s="119">
        <v>281728.38356164383</v>
      </c>
      <c r="L600" s="13">
        <f>K600*5%</f>
        <v>14086.419178082193</v>
      </c>
      <c r="M600" s="13">
        <v>5000</v>
      </c>
      <c r="N600" s="119">
        <f>K600+L600+M600</f>
        <v>300814.80273972603</v>
      </c>
      <c r="O600" s="13"/>
      <c r="P600" s="13"/>
      <c r="Q600" s="13"/>
      <c r="R600" s="13"/>
      <c r="S600" s="13"/>
      <c r="T600" s="119">
        <v>0</v>
      </c>
      <c r="U600" s="13">
        <v>0</v>
      </c>
      <c r="V600" s="165" t="s">
        <v>232</v>
      </c>
      <c r="W600" s="119">
        <f>K600+L600+M600+T600+U600</f>
        <v>300814.80273972603</v>
      </c>
      <c r="X600" s="119">
        <f>W600</f>
        <v>300814.80273972603</v>
      </c>
      <c r="Y600" s="119">
        <f>W600-X600</f>
        <v>0</v>
      </c>
      <c r="Z600" s="123">
        <f>K600*10%</f>
        <v>28172.838356164386</v>
      </c>
    </row>
    <row r="601" spans="1:26">
      <c r="A601" s="1" t="s">
        <v>147</v>
      </c>
      <c r="B601" s="1" t="s">
        <v>134</v>
      </c>
      <c r="C601" s="193">
        <v>45511</v>
      </c>
      <c r="D601" s="157">
        <v>45808</v>
      </c>
      <c r="E601" s="180" t="str">
        <f>TEXT(C601, "mmmm")</f>
        <v>August</v>
      </c>
      <c r="F601" s="90">
        <v>45626</v>
      </c>
      <c r="G601" s="37">
        <f>D601-C601+1</f>
        <v>298</v>
      </c>
      <c r="H601" s="37">
        <f>F601-C601+1</f>
        <v>116</v>
      </c>
      <c r="I601" s="37">
        <v>10</v>
      </c>
      <c r="J601" s="153" t="s">
        <v>224</v>
      </c>
      <c r="K601" s="119">
        <v>281728.38356164383</v>
      </c>
      <c r="L601" s="13">
        <f>K601*5%</f>
        <v>14086.419178082193</v>
      </c>
      <c r="M601" s="13">
        <v>5000</v>
      </c>
      <c r="N601" s="119">
        <f>K601+L601+M601</f>
        <v>300814.80273972603</v>
      </c>
      <c r="O601" s="13"/>
      <c r="P601" s="13"/>
      <c r="Q601" s="13"/>
      <c r="R601" s="13"/>
      <c r="S601" s="13"/>
      <c r="T601" s="119">
        <v>0</v>
      </c>
      <c r="U601" s="13">
        <v>0</v>
      </c>
      <c r="V601" s="165" t="s">
        <v>232</v>
      </c>
      <c r="W601" s="119">
        <f>K601+L601+M601+T601+U601</f>
        <v>300814.80273972603</v>
      </c>
      <c r="X601" s="119">
        <f>W601</f>
        <v>300814.80273972603</v>
      </c>
      <c r="Y601" s="119">
        <f>W601-X601</f>
        <v>0</v>
      </c>
      <c r="Z601" s="123">
        <f>K601*10%</f>
        <v>28172.838356164386</v>
      </c>
    </row>
    <row r="602" spans="1:26">
      <c r="A602" s="1" t="s">
        <v>147</v>
      </c>
      <c r="B602" s="1" t="s">
        <v>134</v>
      </c>
      <c r="C602" s="193">
        <v>45511</v>
      </c>
      <c r="D602" s="157">
        <v>45808</v>
      </c>
      <c r="E602" s="180" t="str">
        <f>TEXT(C602, "mmmm")</f>
        <v>August</v>
      </c>
      <c r="F602" s="90">
        <v>45626</v>
      </c>
      <c r="G602" s="37">
        <f>D602-C602+1</f>
        <v>298</v>
      </c>
      <c r="H602" s="37">
        <f>F602-C602+1</f>
        <v>116</v>
      </c>
      <c r="I602" s="37">
        <v>10</v>
      </c>
      <c r="J602" s="153" t="s">
        <v>224</v>
      </c>
      <c r="K602" s="119">
        <v>281728.38356164383</v>
      </c>
      <c r="L602" s="13">
        <f>K602*5%</f>
        <v>14086.419178082193</v>
      </c>
      <c r="M602" s="13">
        <v>5000</v>
      </c>
      <c r="N602" s="119">
        <f>K602+L602+M602</f>
        <v>300814.80273972603</v>
      </c>
      <c r="O602" s="13"/>
      <c r="P602" s="13"/>
      <c r="Q602" s="13"/>
      <c r="R602" s="13"/>
      <c r="S602" s="13"/>
      <c r="T602" s="119">
        <v>0</v>
      </c>
      <c r="U602" s="13">
        <v>0</v>
      </c>
      <c r="V602" s="165" t="s">
        <v>232</v>
      </c>
      <c r="W602" s="119">
        <f>K602+L602+M602+T602+U602</f>
        <v>300814.80273972603</v>
      </c>
      <c r="X602" s="119">
        <f>W602</f>
        <v>300814.80273972603</v>
      </c>
      <c r="Y602" s="119">
        <f>W602-X602</f>
        <v>0</v>
      </c>
      <c r="Z602" s="123">
        <f>K602*10%</f>
        <v>28172.838356164386</v>
      </c>
    </row>
    <row r="603" spans="1:26">
      <c r="A603" s="1" t="s">
        <v>147</v>
      </c>
      <c r="B603" s="1" t="s">
        <v>134</v>
      </c>
      <c r="C603" s="193">
        <v>45511</v>
      </c>
      <c r="D603" s="157">
        <v>45808</v>
      </c>
      <c r="E603" s="180" t="str">
        <f>TEXT(C603, "mmmm")</f>
        <v>August</v>
      </c>
      <c r="F603" s="90">
        <v>45626</v>
      </c>
      <c r="G603" s="37">
        <f>D603-C603+1</f>
        <v>298</v>
      </c>
      <c r="H603" s="37">
        <f>F603-C603+1</f>
        <v>116</v>
      </c>
      <c r="I603" s="37">
        <v>10</v>
      </c>
      <c r="J603" s="153" t="s">
        <v>224</v>
      </c>
      <c r="K603" s="119">
        <v>281728.38356164383</v>
      </c>
      <c r="L603" s="13">
        <f>K603*5%</f>
        <v>14086.419178082193</v>
      </c>
      <c r="M603" s="13">
        <v>5000</v>
      </c>
      <c r="N603" s="119">
        <f>K603+L603+M603</f>
        <v>300814.80273972603</v>
      </c>
      <c r="O603" s="13"/>
      <c r="P603" s="13"/>
      <c r="Q603" s="13"/>
      <c r="R603" s="13"/>
      <c r="S603" s="13"/>
      <c r="T603" s="119">
        <v>0</v>
      </c>
      <c r="U603" s="13">
        <v>0</v>
      </c>
      <c r="V603" s="165" t="s">
        <v>232</v>
      </c>
      <c r="W603" s="119">
        <f>K603+L603+M603+T603+U603</f>
        <v>300814.80273972603</v>
      </c>
      <c r="X603" s="119">
        <f>W603</f>
        <v>300814.80273972603</v>
      </c>
      <c r="Y603" s="119">
        <f>W603-X603</f>
        <v>0</v>
      </c>
      <c r="Z603" s="123">
        <f>K603*10%</f>
        <v>28172.838356164386</v>
      </c>
    </row>
    <row r="604" spans="1:26">
      <c r="A604" s="1" t="s">
        <v>147</v>
      </c>
      <c r="B604" s="1" t="s">
        <v>134</v>
      </c>
      <c r="C604" s="193">
        <v>45511</v>
      </c>
      <c r="D604" s="157">
        <v>45808</v>
      </c>
      <c r="E604" s="180" t="str">
        <f>TEXT(C604, "mmmm")</f>
        <v>August</v>
      </c>
      <c r="F604" s="90">
        <v>45626</v>
      </c>
      <c r="G604" s="37">
        <f>D604-C604+1</f>
        <v>298</v>
      </c>
      <c r="H604" s="37">
        <f>F604-C604+1</f>
        <v>116</v>
      </c>
      <c r="I604" s="37">
        <v>10</v>
      </c>
      <c r="J604" s="153" t="s">
        <v>224</v>
      </c>
      <c r="K604" s="119">
        <v>281728.38356164383</v>
      </c>
      <c r="L604" s="13">
        <f>K604*5%</f>
        <v>14086.419178082193</v>
      </c>
      <c r="M604" s="13">
        <v>5000</v>
      </c>
      <c r="N604" s="119">
        <f>K604+L604+M604</f>
        <v>300814.80273972603</v>
      </c>
      <c r="O604" s="13"/>
      <c r="P604" s="13"/>
      <c r="Q604" s="13"/>
      <c r="R604" s="13"/>
      <c r="S604" s="13"/>
      <c r="T604" s="119">
        <v>0</v>
      </c>
      <c r="U604" s="13">
        <v>0</v>
      </c>
      <c r="V604" s="165" t="s">
        <v>232</v>
      </c>
      <c r="W604" s="119">
        <f>K604+L604+M604+T604+U604</f>
        <v>300814.80273972603</v>
      </c>
      <c r="X604" s="119">
        <f>W604</f>
        <v>300814.80273972603</v>
      </c>
      <c r="Y604" s="119">
        <f>W604-X604</f>
        <v>0</v>
      </c>
      <c r="Z604" s="123">
        <f>K604*10%</f>
        <v>28172.838356164386</v>
      </c>
    </row>
    <row r="605" spans="1:26">
      <c r="A605" s="1" t="s">
        <v>147</v>
      </c>
      <c r="B605" s="1" t="s">
        <v>134</v>
      </c>
      <c r="C605" s="193">
        <v>45511</v>
      </c>
      <c r="D605" s="157">
        <v>45808</v>
      </c>
      <c r="E605" s="180" t="str">
        <f>TEXT(C605, "mmmm")</f>
        <v>August</v>
      </c>
      <c r="F605" s="90">
        <v>45626</v>
      </c>
      <c r="G605" s="37">
        <f>D605-C605+1</f>
        <v>298</v>
      </c>
      <c r="H605" s="37">
        <f>F605-C605+1</f>
        <v>116</v>
      </c>
      <c r="I605" s="37">
        <v>10</v>
      </c>
      <c r="J605" s="153" t="s">
        <v>224</v>
      </c>
      <c r="K605" s="119">
        <v>281728.38356164383</v>
      </c>
      <c r="L605" s="13">
        <f>K605*5%</f>
        <v>14086.419178082193</v>
      </c>
      <c r="M605" s="13">
        <v>5000</v>
      </c>
      <c r="N605" s="119">
        <f>K605+L605+M605</f>
        <v>300814.80273972603</v>
      </c>
      <c r="O605" s="13"/>
      <c r="P605" s="13"/>
      <c r="Q605" s="13"/>
      <c r="R605" s="13"/>
      <c r="S605" s="13"/>
      <c r="T605" s="119">
        <v>0</v>
      </c>
      <c r="U605" s="13">
        <v>0</v>
      </c>
      <c r="V605" s="165" t="s">
        <v>232</v>
      </c>
      <c r="W605" s="119">
        <f>K605+L605+M605+T605+U605</f>
        <v>300814.80273972603</v>
      </c>
      <c r="X605" s="119">
        <f>W605</f>
        <v>300814.80273972603</v>
      </c>
      <c r="Y605" s="119">
        <f>W605-X605</f>
        <v>0</v>
      </c>
      <c r="Z605" s="123">
        <f>K605*10%</f>
        <v>28172.838356164386</v>
      </c>
    </row>
    <row r="606" spans="1:26">
      <c r="A606" s="1" t="s">
        <v>147</v>
      </c>
      <c r="B606" s="1" t="s">
        <v>134</v>
      </c>
      <c r="C606" s="193">
        <v>45511</v>
      </c>
      <c r="D606" s="157">
        <v>45808</v>
      </c>
      <c r="E606" s="180" t="str">
        <f>TEXT(C606, "mmmm")</f>
        <v>August</v>
      </c>
      <c r="F606" s="90">
        <v>45626</v>
      </c>
      <c r="G606" s="37">
        <f>D606-C606+1</f>
        <v>298</v>
      </c>
      <c r="H606" s="37">
        <f>F606-C606+1</f>
        <v>116</v>
      </c>
      <c r="I606" s="37">
        <v>10</v>
      </c>
      <c r="J606" s="153" t="s">
        <v>224</v>
      </c>
      <c r="K606" s="119">
        <v>1103814.7397260275</v>
      </c>
      <c r="L606" s="13">
        <f>K606*5%</f>
        <v>55190.736986301374</v>
      </c>
      <c r="M606" s="13">
        <v>25000</v>
      </c>
      <c r="N606" s="119">
        <f>K606+L606+M606</f>
        <v>1184005.4767123288</v>
      </c>
      <c r="O606" s="13"/>
      <c r="P606" s="13"/>
      <c r="Q606" s="13"/>
      <c r="R606" s="13"/>
      <c r="S606" s="13"/>
      <c r="T606" s="119">
        <v>0</v>
      </c>
      <c r="U606" s="13">
        <v>0</v>
      </c>
      <c r="V606" s="165" t="s">
        <v>232</v>
      </c>
      <c r="W606" s="119">
        <f>K606+L606+M606+T606+U606</f>
        <v>1184005.4767123288</v>
      </c>
      <c r="X606" s="119">
        <f>W606</f>
        <v>1184005.4767123288</v>
      </c>
      <c r="Y606" s="119">
        <f>W606-X606</f>
        <v>0</v>
      </c>
      <c r="Z606" s="123">
        <f>K606*10%</f>
        <v>110381.47397260275</v>
      </c>
    </row>
    <row r="607" spans="1:26">
      <c r="A607" s="172" t="s">
        <v>147</v>
      </c>
      <c r="B607" s="172" t="s">
        <v>135</v>
      </c>
      <c r="C607" s="193">
        <v>45540</v>
      </c>
      <c r="D607" s="192">
        <v>45570</v>
      </c>
      <c r="E607" s="180" t="str">
        <f>TEXT(C607, "mmmm")</f>
        <v>September</v>
      </c>
      <c r="F607" s="174">
        <v>45626</v>
      </c>
      <c r="G607" s="187">
        <f>D607-C607+1</f>
        <v>31</v>
      </c>
      <c r="H607" s="187">
        <f>F607-C607+1</f>
        <v>87</v>
      </c>
      <c r="I607" s="187">
        <v>11</v>
      </c>
      <c r="J607" s="163" t="s">
        <v>226</v>
      </c>
      <c r="K607" s="177">
        <v>32078.630136986303</v>
      </c>
      <c r="L607" s="165">
        <f>K607*5%</f>
        <v>1603.9315068493152</v>
      </c>
      <c r="M607" s="165">
        <v>3000</v>
      </c>
      <c r="N607" s="177">
        <f>K607+L607+M607</f>
        <v>36682.561643835616</v>
      </c>
      <c r="O607" s="165"/>
      <c r="P607" s="165"/>
      <c r="Q607" s="165"/>
      <c r="R607" s="165"/>
      <c r="S607" s="165"/>
      <c r="T607" s="177">
        <v>0</v>
      </c>
      <c r="U607" s="165">
        <v>0</v>
      </c>
      <c r="V607" s="116" t="s">
        <v>232</v>
      </c>
      <c r="W607" s="131">
        <f>K607+L607+M607+T607+U607</f>
        <v>36682.561643835616</v>
      </c>
      <c r="X607" s="131">
        <f>W607</f>
        <v>36682.561643835616</v>
      </c>
      <c r="Y607" s="131">
        <f>W607-X607</f>
        <v>0</v>
      </c>
      <c r="Z607" s="136">
        <v>0</v>
      </c>
    </row>
    <row r="608" spans="1:26">
      <c r="A608" s="172" t="s">
        <v>147</v>
      </c>
      <c r="B608" s="172" t="s">
        <v>135</v>
      </c>
      <c r="C608" s="193">
        <v>45544</v>
      </c>
      <c r="D608" s="192">
        <v>45570</v>
      </c>
      <c r="E608" s="180" t="str">
        <f>TEXT(C608, "mmmm")</f>
        <v>September</v>
      </c>
      <c r="F608" s="174">
        <v>45626</v>
      </c>
      <c r="G608" s="187">
        <f>D608-C608+1</f>
        <v>27</v>
      </c>
      <c r="H608" s="187">
        <f>F608-C608+1</f>
        <v>83</v>
      </c>
      <c r="I608" s="187">
        <v>11</v>
      </c>
      <c r="J608" s="163" t="s">
        <v>226</v>
      </c>
      <c r="K608" s="177">
        <v>27939.452054794521</v>
      </c>
      <c r="L608" s="165">
        <f>K608*5%</f>
        <v>1396.9726027397262</v>
      </c>
      <c r="M608" s="165">
        <v>3000</v>
      </c>
      <c r="N608" s="177">
        <f>K608+L608+M608</f>
        <v>32336.424657534248</v>
      </c>
      <c r="O608" s="165"/>
      <c r="P608" s="165"/>
      <c r="Q608" s="165"/>
      <c r="R608" s="165"/>
      <c r="S608" s="165"/>
      <c r="T608" s="177">
        <v>0</v>
      </c>
      <c r="U608" s="165">
        <v>0</v>
      </c>
      <c r="V608" s="116" t="s">
        <v>232</v>
      </c>
      <c r="W608" s="131">
        <f>K608+L608+M608+T608+U608</f>
        <v>32336.424657534248</v>
      </c>
      <c r="X608" s="131">
        <f>W608</f>
        <v>32336.424657534248</v>
      </c>
      <c r="Y608" s="131">
        <f>W608-X608</f>
        <v>0</v>
      </c>
      <c r="Z608" s="136">
        <v>0</v>
      </c>
    </row>
    <row r="609" spans="1:26">
      <c r="A609" s="172" t="s">
        <v>147</v>
      </c>
      <c r="B609" s="172" t="s">
        <v>135</v>
      </c>
      <c r="C609" s="193">
        <v>45544</v>
      </c>
      <c r="D609" s="192">
        <v>45570</v>
      </c>
      <c r="E609" s="180" t="str">
        <f>TEXT(C609, "mmmm")</f>
        <v>September</v>
      </c>
      <c r="F609" s="174">
        <v>45626</v>
      </c>
      <c r="G609" s="187">
        <f>D609-C609+1</f>
        <v>27</v>
      </c>
      <c r="H609" s="187">
        <f>F609-C609+1</f>
        <v>83</v>
      </c>
      <c r="I609" s="187">
        <v>11</v>
      </c>
      <c r="J609" s="163" t="s">
        <v>226</v>
      </c>
      <c r="K609" s="177">
        <v>27939.452054794521</v>
      </c>
      <c r="L609" s="165">
        <f>K609*5%</f>
        <v>1396.9726027397262</v>
      </c>
      <c r="M609" s="165">
        <v>3000</v>
      </c>
      <c r="N609" s="177">
        <f>K609+L609+M609</f>
        <v>32336.424657534248</v>
      </c>
      <c r="O609" s="165"/>
      <c r="P609" s="165"/>
      <c r="Q609" s="165"/>
      <c r="R609" s="165"/>
      <c r="S609" s="165"/>
      <c r="T609" s="177">
        <v>0</v>
      </c>
      <c r="U609" s="165">
        <v>0</v>
      </c>
      <c r="V609" s="116" t="s">
        <v>232</v>
      </c>
      <c r="W609" s="131">
        <f>K609+L609+M609+T609+U609</f>
        <v>32336.424657534248</v>
      </c>
      <c r="X609" s="131">
        <f>W609</f>
        <v>32336.424657534248</v>
      </c>
      <c r="Y609" s="131">
        <f>W609-X609</f>
        <v>0</v>
      </c>
      <c r="Z609" s="136">
        <v>0</v>
      </c>
    </row>
    <row r="610" spans="1:26">
      <c r="A610" s="172" t="s">
        <v>147</v>
      </c>
      <c r="B610" s="172" t="s">
        <v>135</v>
      </c>
      <c r="C610" s="193">
        <v>45544</v>
      </c>
      <c r="D610" s="192">
        <v>45570</v>
      </c>
      <c r="E610" s="180" t="str">
        <f>TEXT(C610, "mmmm")</f>
        <v>September</v>
      </c>
      <c r="F610" s="174">
        <v>45626</v>
      </c>
      <c r="G610" s="187">
        <f>D610-C610+1</f>
        <v>27</v>
      </c>
      <c r="H610" s="187">
        <f>F610-C610+1</f>
        <v>83</v>
      </c>
      <c r="I610" s="187">
        <v>11</v>
      </c>
      <c r="J610" s="163" t="s">
        <v>226</v>
      </c>
      <c r="K610" s="177">
        <v>27939.452054794521</v>
      </c>
      <c r="L610" s="165">
        <f>K610*5%</f>
        <v>1396.9726027397262</v>
      </c>
      <c r="M610" s="165">
        <v>3000</v>
      </c>
      <c r="N610" s="177">
        <f>K610+L610+M610</f>
        <v>32336.424657534248</v>
      </c>
      <c r="O610" s="165"/>
      <c r="P610" s="165"/>
      <c r="Q610" s="165"/>
      <c r="R610" s="165"/>
      <c r="S610" s="165"/>
      <c r="T610" s="177">
        <v>0</v>
      </c>
      <c r="U610" s="165">
        <v>0</v>
      </c>
      <c r="V610" s="116" t="s">
        <v>232</v>
      </c>
      <c r="W610" s="131">
        <f>K610+L610+M610+T610+U610</f>
        <v>32336.424657534248</v>
      </c>
      <c r="X610" s="131">
        <f>W610</f>
        <v>32336.424657534248</v>
      </c>
      <c r="Y610" s="131">
        <f>W610-X610</f>
        <v>0</v>
      </c>
      <c r="Z610" s="136">
        <v>0</v>
      </c>
    </row>
    <row r="611" spans="1:26">
      <c r="A611" s="172" t="s">
        <v>147</v>
      </c>
      <c r="B611" s="172" t="s">
        <v>135</v>
      </c>
      <c r="C611" s="193">
        <v>45544</v>
      </c>
      <c r="D611" s="192">
        <v>45570</v>
      </c>
      <c r="E611" s="180" t="str">
        <f>TEXT(C611, "mmmm")</f>
        <v>September</v>
      </c>
      <c r="F611" s="174">
        <v>45626</v>
      </c>
      <c r="G611" s="187">
        <f>D611-C611+1</f>
        <v>27</v>
      </c>
      <c r="H611" s="187">
        <f>F611-C611+1</f>
        <v>83</v>
      </c>
      <c r="I611" s="187">
        <v>11</v>
      </c>
      <c r="J611" s="168" t="s">
        <v>226</v>
      </c>
      <c r="K611" s="177">
        <v>27939.452054794521</v>
      </c>
      <c r="L611" s="165">
        <f>K611*5%</f>
        <v>1396.9726027397262</v>
      </c>
      <c r="M611" s="165">
        <v>3000</v>
      </c>
      <c r="N611" s="177">
        <f>K611+L611+M611</f>
        <v>32336.424657534248</v>
      </c>
      <c r="O611" s="165"/>
      <c r="P611" s="165"/>
      <c r="Q611" s="165"/>
      <c r="R611" s="165"/>
      <c r="S611" s="165"/>
      <c r="T611" s="177">
        <v>0</v>
      </c>
      <c r="U611" s="165">
        <v>0</v>
      </c>
      <c r="V611" s="116" t="s">
        <v>232</v>
      </c>
      <c r="W611" s="131">
        <f>K611+L611+M611+T611+U611</f>
        <v>32336.424657534248</v>
      </c>
      <c r="X611" s="131">
        <f>W611</f>
        <v>32336.424657534248</v>
      </c>
      <c r="Y611" s="131">
        <f>W611-X611</f>
        <v>0</v>
      </c>
      <c r="Z611" s="136">
        <v>0</v>
      </c>
    </row>
    <row r="612" spans="1:26">
      <c r="A612" s="172" t="s">
        <v>147</v>
      </c>
      <c r="B612" s="172" t="s">
        <v>135</v>
      </c>
      <c r="C612" s="193">
        <v>45544</v>
      </c>
      <c r="D612" s="192">
        <v>45570</v>
      </c>
      <c r="E612" s="180" t="str">
        <f>TEXT(C612, "mmmm")</f>
        <v>September</v>
      </c>
      <c r="F612" s="174">
        <v>45626</v>
      </c>
      <c r="G612" s="187">
        <f>D612-C612+1</f>
        <v>27</v>
      </c>
      <c r="H612" s="187">
        <f>F612-C612+1</f>
        <v>83</v>
      </c>
      <c r="I612" s="187">
        <v>11</v>
      </c>
      <c r="J612" s="168" t="s">
        <v>226</v>
      </c>
      <c r="K612" s="177">
        <v>27939.452054794521</v>
      </c>
      <c r="L612" s="165">
        <f>K612*5%</f>
        <v>1396.9726027397262</v>
      </c>
      <c r="M612" s="165">
        <v>3000</v>
      </c>
      <c r="N612" s="177">
        <f>K612+L612+M612</f>
        <v>32336.424657534248</v>
      </c>
      <c r="O612" s="165"/>
      <c r="P612" s="165"/>
      <c r="Q612" s="165"/>
      <c r="R612" s="165"/>
      <c r="S612" s="165"/>
      <c r="T612" s="177">
        <v>0</v>
      </c>
      <c r="U612" s="165">
        <v>0</v>
      </c>
      <c r="V612" s="116" t="s">
        <v>232</v>
      </c>
      <c r="W612" s="131">
        <f>K612+L612+M612+T612+U612</f>
        <v>32336.424657534248</v>
      </c>
      <c r="X612" s="131">
        <f>W612</f>
        <v>32336.424657534248</v>
      </c>
      <c r="Y612" s="131">
        <f>W612-X612</f>
        <v>0</v>
      </c>
      <c r="Z612" s="136">
        <v>0</v>
      </c>
    </row>
    <row r="613" spans="1:26">
      <c r="A613" s="172" t="s">
        <v>147</v>
      </c>
      <c r="B613" s="172" t="s">
        <v>135</v>
      </c>
      <c r="C613" s="193">
        <v>45544</v>
      </c>
      <c r="D613" s="192">
        <v>45570</v>
      </c>
      <c r="E613" s="180" t="str">
        <f>TEXT(C613, "mmmm")</f>
        <v>September</v>
      </c>
      <c r="F613" s="174">
        <v>45626</v>
      </c>
      <c r="G613" s="187">
        <f>D613-C613+1</f>
        <v>27</v>
      </c>
      <c r="H613" s="187">
        <f>F613-C613+1</f>
        <v>83</v>
      </c>
      <c r="I613" s="187">
        <v>11</v>
      </c>
      <c r="J613" s="168" t="s">
        <v>226</v>
      </c>
      <c r="K613" s="177">
        <v>27939.452054794521</v>
      </c>
      <c r="L613" s="165">
        <f>K613*5%</f>
        <v>1396.9726027397262</v>
      </c>
      <c r="M613" s="165">
        <v>3000</v>
      </c>
      <c r="N613" s="177">
        <f>K613+L613+M613</f>
        <v>32336.424657534248</v>
      </c>
      <c r="O613" s="165"/>
      <c r="P613" s="165"/>
      <c r="Q613" s="165"/>
      <c r="R613" s="165"/>
      <c r="S613" s="165"/>
      <c r="T613" s="177">
        <v>0</v>
      </c>
      <c r="U613" s="165">
        <v>0</v>
      </c>
      <c r="V613" s="116" t="s">
        <v>232</v>
      </c>
      <c r="W613" s="131">
        <f>K613+L613+M613+T613+U613</f>
        <v>32336.424657534248</v>
      </c>
      <c r="X613" s="131">
        <f>W613</f>
        <v>32336.424657534248</v>
      </c>
      <c r="Y613" s="131">
        <f>W613-X613</f>
        <v>0</v>
      </c>
      <c r="Z613" s="136">
        <v>0</v>
      </c>
    </row>
    <row r="614" spans="1:26">
      <c r="A614" s="172" t="s">
        <v>147</v>
      </c>
      <c r="B614" s="172" t="s">
        <v>135</v>
      </c>
      <c r="C614" s="193">
        <v>45544</v>
      </c>
      <c r="D614" s="192">
        <v>45570</v>
      </c>
      <c r="E614" s="180" t="str">
        <f>TEXT(C614, "mmmm")</f>
        <v>September</v>
      </c>
      <c r="F614" s="174">
        <v>45626</v>
      </c>
      <c r="G614" s="187">
        <f>D614-C614+1</f>
        <v>27</v>
      </c>
      <c r="H614" s="187">
        <f>F614-C614+1</f>
        <v>83</v>
      </c>
      <c r="I614" s="187">
        <v>11</v>
      </c>
      <c r="J614" s="168" t="s">
        <v>226</v>
      </c>
      <c r="K614" s="177">
        <v>27939.452054794521</v>
      </c>
      <c r="L614" s="165">
        <f>K614*5%</f>
        <v>1396.9726027397262</v>
      </c>
      <c r="M614" s="165">
        <v>3000</v>
      </c>
      <c r="N614" s="177">
        <f>K614+L614+M614</f>
        <v>32336.424657534248</v>
      </c>
      <c r="O614" s="165"/>
      <c r="P614" s="165"/>
      <c r="Q614" s="165"/>
      <c r="R614" s="165"/>
      <c r="S614" s="165"/>
      <c r="T614" s="177">
        <v>0</v>
      </c>
      <c r="U614" s="165">
        <v>0</v>
      </c>
      <c r="V614" s="116" t="s">
        <v>232</v>
      </c>
      <c r="W614" s="131">
        <f>K614+L614+M614+T614+U614</f>
        <v>32336.424657534248</v>
      </c>
      <c r="X614" s="131">
        <f>W614</f>
        <v>32336.424657534248</v>
      </c>
      <c r="Y614" s="131">
        <f>W614-X614</f>
        <v>0</v>
      </c>
      <c r="Z614" s="136">
        <v>0</v>
      </c>
    </row>
    <row r="615" spans="1:26">
      <c r="A615" s="172" t="s">
        <v>147</v>
      </c>
      <c r="B615" s="172" t="s">
        <v>135</v>
      </c>
      <c r="C615" s="193">
        <v>45544</v>
      </c>
      <c r="D615" s="192">
        <v>45570</v>
      </c>
      <c r="E615" s="180" t="str">
        <f>TEXT(C615, "mmmm")</f>
        <v>September</v>
      </c>
      <c r="F615" s="174">
        <v>45626</v>
      </c>
      <c r="G615" s="187">
        <f>D615-C615+1</f>
        <v>27</v>
      </c>
      <c r="H615" s="187">
        <f>F615-C615+1</f>
        <v>83</v>
      </c>
      <c r="I615" s="187">
        <v>11</v>
      </c>
      <c r="J615" s="168" t="s">
        <v>226</v>
      </c>
      <c r="K615" s="177">
        <v>27939.452054794521</v>
      </c>
      <c r="L615" s="165">
        <f>K615*5%</f>
        <v>1396.9726027397262</v>
      </c>
      <c r="M615" s="165">
        <v>3000</v>
      </c>
      <c r="N615" s="177">
        <f>K615+L615+M615</f>
        <v>32336.424657534248</v>
      </c>
      <c r="O615" s="165"/>
      <c r="P615" s="165"/>
      <c r="Q615" s="165"/>
      <c r="R615" s="165"/>
      <c r="S615" s="165"/>
      <c r="T615" s="177">
        <v>0</v>
      </c>
      <c r="U615" s="165">
        <v>0</v>
      </c>
      <c r="V615" s="116" t="s">
        <v>232</v>
      </c>
      <c r="W615" s="131">
        <f>K615+L615+M615+T615+U615</f>
        <v>32336.424657534248</v>
      </c>
      <c r="X615" s="131">
        <f>W615</f>
        <v>32336.424657534248</v>
      </c>
      <c r="Y615" s="131">
        <f>W615-X615</f>
        <v>0</v>
      </c>
      <c r="Z615" s="136">
        <v>0</v>
      </c>
    </row>
    <row r="616" spans="1:26">
      <c r="A616" s="172" t="s">
        <v>147</v>
      </c>
      <c r="B616" s="172" t="s">
        <v>135</v>
      </c>
      <c r="C616" s="193">
        <v>45545</v>
      </c>
      <c r="D616" s="192">
        <v>45570</v>
      </c>
      <c r="E616" s="180" t="str">
        <f>TEXT(C616, "mmmm")</f>
        <v>September</v>
      </c>
      <c r="F616" s="174">
        <v>45626</v>
      </c>
      <c r="G616" s="187">
        <f>D616-C616+1</f>
        <v>26</v>
      </c>
      <c r="H616" s="187">
        <f>F616-C616+1</f>
        <v>82</v>
      </c>
      <c r="I616" s="187">
        <v>11</v>
      </c>
      <c r="J616" s="168" t="s">
        <v>226</v>
      </c>
      <c r="K616" s="177">
        <v>26904.657534246577</v>
      </c>
      <c r="L616" s="165">
        <f>K616*5%</f>
        <v>1345.232876712329</v>
      </c>
      <c r="M616" s="165">
        <v>3000</v>
      </c>
      <c r="N616" s="177">
        <f>K616+L616+M616</f>
        <v>31249.890410958906</v>
      </c>
      <c r="O616" s="165"/>
      <c r="P616" s="165"/>
      <c r="Q616" s="165"/>
      <c r="R616" s="165"/>
      <c r="S616" s="165"/>
      <c r="T616" s="177">
        <v>0</v>
      </c>
      <c r="U616" s="165">
        <v>0</v>
      </c>
      <c r="V616" s="116" t="s">
        <v>232</v>
      </c>
      <c r="W616" s="131">
        <f>K616+L616+M616+T616+U616</f>
        <v>31249.890410958906</v>
      </c>
      <c r="X616" s="131">
        <f>W616</f>
        <v>31249.890410958906</v>
      </c>
      <c r="Y616" s="131">
        <f>W616-X616</f>
        <v>0</v>
      </c>
      <c r="Z616" s="136">
        <v>0</v>
      </c>
    </row>
    <row r="617" spans="1:26">
      <c r="A617" s="172" t="s">
        <v>147</v>
      </c>
      <c r="B617" s="172" t="s">
        <v>135</v>
      </c>
      <c r="C617" s="193">
        <v>45545</v>
      </c>
      <c r="D617" s="192">
        <v>45570</v>
      </c>
      <c r="E617" s="180" t="str">
        <f>TEXT(C617, "mmmm")</f>
        <v>September</v>
      </c>
      <c r="F617" s="174">
        <v>45626</v>
      </c>
      <c r="G617" s="187">
        <f>D617-C617+1</f>
        <v>26</v>
      </c>
      <c r="H617" s="187">
        <f>F617-C617+1</f>
        <v>82</v>
      </c>
      <c r="I617" s="187">
        <v>11</v>
      </c>
      <c r="J617" s="168" t="s">
        <v>226</v>
      </c>
      <c r="K617" s="177">
        <v>26904.657534246577</v>
      </c>
      <c r="L617" s="165">
        <f>K617*5%</f>
        <v>1345.232876712329</v>
      </c>
      <c r="M617" s="165">
        <v>3000</v>
      </c>
      <c r="N617" s="177">
        <f>K617+L617+M617</f>
        <v>31249.890410958906</v>
      </c>
      <c r="O617" s="165"/>
      <c r="P617" s="165"/>
      <c r="Q617" s="165"/>
      <c r="R617" s="165"/>
      <c r="S617" s="165"/>
      <c r="T617" s="177">
        <v>0</v>
      </c>
      <c r="U617" s="165">
        <v>0</v>
      </c>
      <c r="V617" s="116" t="s">
        <v>232</v>
      </c>
      <c r="W617" s="131">
        <f>K617+L617+M617+T617+U617</f>
        <v>31249.890410958906</v>
      </c>
      <c r="X617" s="131">
        <f>W617</f>
        <v>31249.890410958906</v>
      </c>
      <c r="Y617" s="131">
        <f>W617-X617</f>
        <v>0</v>
      </c>
      <c r="Z617" s="136">
        <v>0</v>
      </c>
    </row>
    <row r="618" spans="1:26">
      <c r="A618" s="172" t="s">
        <v>147</v>
      </c>
      <c r="B618" s="172" t="s">
        <v>135</v>
      </c>
      <c r="C618" s="193">
        <v>45545</v>
      </c>
      <c r="D618" s="192">
        <v>45570</v>
      </c>
      <c r="E618" s="180" t="str">
        <f>TEXT(C618, "mmmm")</f>
        <v>September</v>
      </c>
      <c r="F618" s="174">
        <v>45626</v>
      </c>
      <c r="G618" s="187">
        <f>D618-C618+1</f>
        <v>26</v>
      </c>
      <c r="H618" s="187">
        <f>F618-C618+1</f>
        <v>82</v>
      </c>
      <c r="I618" s="187">
        <v>11</v>
      </c>
      <c r="J618" s="168" t="s">
        <v>226</v>
      </c>
      <c r="K618" s="177">
        <v>26904.657534246577</v>
      </c>
      <c r="L618" s="165">
        <f>K618*5%</f>
        <v>1345.232876712329</v>
      </c>
      <c r="M618" s="165">
        <v>3000</v>
      </c>
      <c r="N618" s="177">
        <f>K618+L618+M618</f>
        <v>31249.890410958906</v>
      </c>
      <c r="O618" s="165"/>
      <c r="P618" s="165"/>
      <c r="Q618" s="165"/>
      <c r="R618" s="165"/>
      <c r="S618" s="165"/>
      <c r="T618" s="177">
        <v>0</v>
      </c>
      <c r="U618" s="165">
        <v>0</v>
      </c>
      <c r="V618" s="116" t="s">
        <v>232</v>
      </c>
      <c r="W618" s="131">
        <f>K618+L618+M618+T618+U618</f>
        <v>31249.890410958906</v>
      </c>
      <c r="X618" s="131">
        <f>W618</f>
        <v>31249.890410958906</v>
      </c>
      <c r="Y618" s="131">
        <f>W618-X618</f>
        <v>0</v>
      </c>
      <c r="Z618" s="136">
        <v>0</v>
      </c>
    </row>
    <row r="619" spans="1:26">
      <c r="A619" s="172" t="s">
        <v>147</v>
      </c>
      <c r="B619" s="172" t="s">
        <v>135</v>
      </c>
      <c r="C619" s="193">
        <v>45547</v>
      </c>
      <c r="D619" s="192">
        <v>45570</v>
      </c>
      <c r="E619" s="180" t="str">
        <f>TEXT(C619, "mmmm")</f>
        <v>September</v>
      </c>
      <c r="F619" s="174">
        <v>45626</v>
      </c>
      <c r="G619" s="187">
        <f>D619-C619+1</f>
        <v>24</v>
      </c>
      <c r="H619" s="187">
        <f>F619-C619+1</f>
        <v>80</v>
      </c>
      <c r="I619" s="187">
        <v>11</v>
      </c>
      <c r="J619" s="168" t="s">
        <v>226</v>
      </c>
      <c r="K619" s="177">
        <v>24835.068493150684</v>
      </c>
      <c r="L619" s="165">
        <f>K619*5%</f>
        <v>1241.7534246575342</v>
      </c>
      <c r="M619" s="165">
        <v>3000</v>
      </c>
      <c r="N619" s="177">
        <f>K619+L619+M619</f>
        <v>29076.821917808218</v>
      </c>
      <c r="O619" s="165"/>
      <c r="P619" s="165"/>
      <c r="Q619" s="165"/>
      <c r="R619" s="165"/>
      <c r="S619" s="165"/>
      <c r="T619" s="177">
        <v>0</v>
      </c>
      <c r="U619" s="165">
        <v>0</v>
      </c>
      <c r="V619" s="116" t="s">
        <v>232</v>
      </c>
      <c r="W619" s="131">
        <f>K619+L619+M619+T619+U619</f>
        <v>29076.821917808218</v>
      </c>
      <c r="X619" s="131">
        <f>W619</f>
        <v>29076.821917808218</v>
      </c>
      <c r="Y619" s="131">
        <f>W619-X619</f>
        <v>0</v>
      </c>
      <c r="Z619" s="136">
        <v>0</v>
      </c>
    </row>
    <row r="620" spans="1:26">
      <c r="A620" s="172" t="s">
        <v>147</v>
      </c>
      <c r="B620" s="172" t="s">
        <v>135</v>
      </c>
      <c r="C620" s="193">
        <v>45547</v>
      </c>
      <c r="D620" s="192">
        <v>45570</v>
      </c>
      <c r="E620" s="180" t="str">
        <f>TEXT(C620, "mmmm")</f>
        <v>September</v>
      </c>
      <c r="F620" s="174">
        <v>45626</v>
      </c>
      <c r="G620" s="187">
        <f>D620-C620+1</f>
        <v>24</v>
      </c>
      <c r="H620" s="187">
        <f>F620-C620+1</f>
        <v>80</v>
      </c>
      <c r="I620" s="187">
        <v>11</v>
      </c>
      <c r="J620" s="163" t="s">
        <v>226</v>
      </c>
      <c r="K620" s="177">
        <v>24835.068493150684</v>
      </c>
      <c r="L620" s="165">
        <f>K620*5%</f>
        <v>1241.7534246575342</v>
      </c>
      <c r="M620" s="165">
        <v>3000</v>
      </c>
      <c r="N620" s="177">
        <f>K620+L620+M620</f>
        <v>29076.821917808218</v>
      </c>
      <c r="O620" s="165"/>
      <c r="P620" s="165"/>
      <c r="Q620" s="165"/>
      <c r="R620" s="165"/>
      <c r="S620" s="165"/>
      <c r="T620" s="177">
        <v>0</v>
      </c>
      <c r="U620" s="165">
        <v>0</v>
      </c>
      <c r="V620" s="116" t="s">
        <v>232</v>
      </c>
      <c r="W620" s="131">
        <f>K620+L620+M620+T620+U620</f>
        <v>29076.821917808218</v>
      </c>
      <c r="X620" s="131">
        <f>W620</f>
        <v>29076.821917808218</v>
      </c>
      <c r="Y620" s="131">
        <f>W620-X620</f>
        <v>0</v>
      </c>
      <c r="Z620" s="136">
        <v>0</v>
      </c>
    </row>
    <row r="621" spans="1:26">
      <c r="A621" s="172" t="s">
        <v>147</v>
      </c>
      <c r="B621" s="172" t="s">
        <v>135</v>
      </c>
      <c r="C621" s="193">
        <v>45553</v>
      </c>
      <c r="D621" s="192">
        <v>45570</v>
      </c>
      <c r="E621" s="180" t="str">
        <f>TEXT(C621, "mmmm")</f>
        <v>September</v>
      </c>
      <c r="F621" s="174">
        <v>45626</v>
      </c>
      <c r="G621" s="187">
        <f>D621-C621+1</f>
        <v>18</v>
      </c>
      <c r="H621" s="187">
        <f>F621-C621+1</f>
        <v>74</v>
      </c>
      <c r="I621" s="187">
        <v>11</v>
      </c>
      <c r="J621" s="163" t="s">
        <v>226</v>
      </c>
      <c r="K621" s="177">
        <v>18626.301369863013</v>
      </c>
      <c r="L621" s="165">
        <f>K621*5%</f>
        <v>931.31506849315065</v>
      </c>
      <c r="M621" s="165">
        <v>3000</v>
      </c>
      <c r="N621" s="177">
        <f>K621+L621+M621</f>
        <v>22557.616438356163</v>
      </c>
      <c r="O621" s="165"/>
      <c r="P621" s="165"/>
      <c r="Q621" s="165"/>
      <c r="R621" s="165"/>
      <c r="S621" s="165"/>
      <c r="T621" s="177">
        <v>0</v>
      </c>
      <c r="U621" s="165">
        <v>0</v>
      </c>
      <c r="V621" s="116" t="s">
        <v>232</v>
      </c>
      <c r="W621" s="131">
        <f>K621+L621+M621+T621+U621</f>
        <v>22557.616438356163</v>
      </c>
      <c r="X621" s="131">
        <f>W621</f>
        <v>22557.616438356163</v>
      </c>
      <c r="Y621" s="131">
        <f>W621-X621</f>
        <v>0</v>
      </c>
      <c r="Z621" s="136">
        <v>0</v>
      </c>
    </row>
    <row r="622" spans="1:26">
      <c r="A622" s="172" t="s">
        <v>147</v>
      </c>
      <c r="B622" s="172" t="s">
        <v>135</v>
      </c>
      <c r="C622" s="193">
        <v>45553</v>
      </c>
      <c r="D622" s="192">
        <v>45570</v>
      </c>
      <c r="E622" s="180" t="str">
        <f>TEXT(C622, "mmmm")</f>
        <v>September</v>
      </c>
      <c r="F622" s="174">
        <v>45626</v>
      </c>
      <c r="G622" s="187">
        <f>D622-C622+1</f>
        <v>18</v>
      </c>
      <c r="H622" s="187">
        <f>F622-C622+1</f>
        <v>74</v>
      </c>
      <c r="I622" s="187">
        <v>11</v>
      </c>
      <c r="J622" s="163" t="s">
        <v>226</v>
      </c>
      <c r="K622" s="177">
        <v>0</v>
      </c>
      <c r="L622" s="165">
        <f>K622*5%</f>
        <v>0</v>
      </c>
      <c r="M622" s="165">
        <v>3000</v>
      </c>
      <c r="N622" s="177">
        <f>K622+L622+M622</f>
        <v>3000</v>
      </c>
      <c r="O622" s="165"/>
      <c r="P622" s="165"/>
      <c r="Q622" s="165"/>
      <c r="R622" s="165"/>
      <c r="S622" s="165"/>
      <c r="T622" s="177">
        <v>0</v>
      </c>
      <c r="U622" s="165">
        <v>0</v>
      </c>
      <c r="V622" s="116" t="s">
        <v>232</v>
      </c>
      <c r="W622" s="131">
        <f>K622+L622+M622+T622+U622</f>
        <v>3000</v>
      </c>
      <c r="X622" s="131">
        <f>W622</f>
        <v>3000</v>
      </c>
      <c r="Y622" s="131">
        <f>W622-X622</f>
        <v>0</v>
      </c>
      <c r="Z622" s="136">
        <v>0</v>
      </c>
    </row>
    <row r="623" spans="1:26">
      <c r="A623" s="172" t="s">
        <v>147</v>
      </c>
      <c r="B623" s="172" t="s">
        <v>135</v>
      </c>
      <c r="C623" s="193">
        <v>45553</v>
      </c>
      <c r="D623" s="192">
        <v>45570</v>
      </c>
      <c r="E623" s="180" t="str">
        <f>TEXT(C623, "mmmm")</f>
        <v>September</v>
      </c>
      <c r="F623" s="174">
        <v>45626</v>
      </c>
      <c r="G623" s="187">
        <f>D623-C623+1</f>
        <v>18</v>
      </c>
      <c r="H623" s="187">
        <f>F623-C623+1</f>
        <v>74</v>
      </c>
      <c r="I623" s="187">
        <v>11</v>
      </c>
      <c r="J623" s="163" t="s">
        <v>226</v>
      </c>
      <c r="K623" s="177">
        <v>0</v>
      </c>
      <c r="L623" s="165">
        <f>K623*5%</f>
        <v>0</v>
      </c>
      <c r="M623" s="165">
        <v>3000</v>
      </c>
      <c r="N623" s="177">
        <f>K623+L623+M623</f>
        <v>3000</v>
      </c>
      <c r="O623" s="165"/>
      <c r="P623" s="165"/>
      <c r="Q623" s="165"/>
      <c r="R623" s="165"/>
      <c r="S623" s="165"/>
      <c r="T623" s="177">
        <v>0</v>
      </c>
      <c r="U623" s="165">
        <v>0</v>
      </c>
      <c r="V623" s="116" t="s">
        <v>232</v>
      </c>
      <c r="W623" s="131">
        <f>K623+L623+M623+T623+U623</f>
        <v>3000</v>
      </c>
      <c r="X623" s="131">
        <f>W623</f>
        <v>3000</v>
      </c>
      <c r="Y623" s="131">
        <f>W623-X623</f>
        <v>0</v>
      </c>
      <c r="Z623" s="136">
        <v>0</v>
      </c>
    </row>
    <row r="624" spans="1:26">
      <c r="A624" s="172" t="s">
        <v>147</v>
      </c>
      <c r="B624" s="172" t="s">
        <v>135</v>
      </c>
      <c r="C624" s="193">
        <v>45553</v>
      </c>
      <c r="D624" s="192">
        <v>45570</v>
      </c>
      <c r="E624" s="180" t="str">
        <f>TEXT(C624, "mmmm")</f>
        <v>September</v>
      </c>
      <c r="F624" s="174">
        <v>45626</v>
      </c>
      <c r="G624" s="187">
        <f>D624-C624+1</f>
        <v>18</v>
      </c>
      <c r="H624" s="187">
        <f>F624-C624+1</f>
        <v>74</v>
      </c>
      <c r="I624" s="187">
        <v>11</v>
      </c>
      <c r="J624" s="168" t="s">
        <v>226</v>
      </c>
      <c r="K624" s="177">
        <v>0</v>
      </c>
      <c r="L624" s="165">
        <f>K624*5%</f>
        <v>0</v>
      </c>
      <c r="M624" s="165">
        <v>3000</v>
      </c>
      <c r="N624" s="177">
        <f>K624+L624+M624</f>
        <v>3000</v>
      </c>
      <c r="O624" s="165"/>
      <c r="P624" s="165"/>
      <c r="Q624" s="165"/>
      <c r="R624" s="165"/>
      <c r="S624" s="165"/>
      <c r="T624" s="177">
        <v>0</v>
      </c>
      <c r="U624" s="165">
        <v>0</v>
      </c>
      <c r="V624" s="116" t="s">
        <v>232</v>
      </c>
      <c r="W624" s="131">
        <f>K624+L624+M624+T624+U624</f>
        <v>3000</v>
      </c>
      <c r="X624" s="131">
        <f>W624</f>
        <v>3000</v>
      </c>
      <c r="Y624" s="131">
        <f>W624-X624</f>
        <v>0</v>
      </c>
      <c r="Z624" s="136">
        <v>0</v>
      </c>
    </row>
    <row r="625" spans="1:26">
      <c r="A625" s="172" t="s">
        <v>147</v>
      </c>
      <c r="B625" s="172" t="s">
        <v>135</v>
      </c>
      <c r="C625" s="193">
        <v>45553</v>
      </c>
      <c r="D625" s="192">
        <v>45570</v>
      </c>
      <c r="E625" s="180" t="str">
        <f>TEXT(C625, "mmmm")</f>
        <v>September</v>
      </c>
      <c r="F625" s="174">
        <v>45626</v>
      </c>
      <c r="G625" s="187">
        <f>D625-C625+1</f>
        <v>18</v>
      </c>
      <c r="H625" s="187">
        <f>F625-C625+1</f>
        <v>74</v>
      </c>
      <c r="I625" s="187">
        <v>11</v>
      </c>
      <c r="J625" s="168" t="s">
        <v>226</v>
      </c>
      <c r="K625" s="177">
        <v>0</v>
      </c>
      <c r="L625" s="165">
        <f>K625*5%</f>
        <v>0</v>
      </c>
      <c r="M625" s="165">
        <v>3000</v>
      </c>
      <c r="N625" s="177">
        <f>K625+L625+M625</f>
        <v>3000</v>
      </c>
      <c r="O625" s="165"/>
      <c r="P625" s="165"/>
      <c r="Q625" s="165"/>
      <c r="R625" s="165"/>
      <c r="S625" s="165"/>
      <c r="T625" s="177">
        <v>0</v>
      </c>
      <c r="U625" s="165">
        <v>0</v>
      </c>
      <c r="V625" s="116" t="s">
        <v>232</v>
      </c>
      <c r="W625" s="131">
        <f>K625+L625+M625+T625+U625</f>
        <v>3000</v>
      </c>
      <c r="X625" s="131">
        <f>W625</f>
        <v>3000</v>
      </c>
      <c r="Y625" s="131">
        <f>W625-X625</f>
        <v>0</v>
      </c>
      <c r="Z625" s="136">
        <v>0</v>
      </c>
    </row>
    <row r="626" spans="1:26">
      <c r="A626" s="172" t="s">
        <v>147</v>
      </c>
      <c r="B626" s="172" t="s">
        <v>135</v>
      </c>
      <c r="C626" s="193">
        <v>45553</v>
      </c>
      <c r="D626" s="192">
        <v>45570</v>
      </c>
      <c r="E626" s="180" t="str">
        <f>TEXT(C626, "mmmm")</f>
        <v>September</v>
      </c>
      <c r="F626" s="174">
        <v>45626</v>
      </c>
      <c r="G626" s="187">
        <f>D626-C626+1</f>
        <v>18</v>
      </c>
      <c r="H626" s="187">
        <f>F626-C626+1</f>
        <v>74</v>
      </c>
      <c r="I626" s="187">
        <v>11</v>
      </c>
      <c r="J626" s="168" t="s">
        <v>226</v>
      </c>
      <c r="K626" s="177">
        <v>0</v>
      </c>
      <c r="L626" s="165">
        <f>K626*5%</f>
        <v>0</v>
      </c>
      <c r="M626" s="165">
        <v>3000</v>
      </c>
      <c r="N626" s="177">
        <f>K626+L626+M626</f>
        <v>3000</v>
      </c>
      <c r="O626" s="165"/>
      <c r="P626" s="165"/>
      <c r="Q626" s="165"/>
      <c r="R626" s="165"/>
      <c r="S626" s="165"/>
      <c r="T626" s="177">
        <v>0</v>
      </c>
      <c r="U626" s="165">
        <v>0</v>
      </c>
      <c r="V626" s="116" t="s">
        <v>232</v>
      </c>
      <c r="W626" s="131">
        <f>K626+L626+M626+T626+U626</f>
        <v>3000</v>
      </c>
      <c r="X626" s="131">
        <f>W626</f>
        <v>3000</v>
      </c>
      <c r="Y626" s="131">
        <f>W626-X626</f>
        <v>0</v>
      </c>
      <c r="Z626" s="136">
        <v>0</v>
      </c>
    </row>
    <row r="627" spans="1:26">
      <c r="A627" s="172" t="s">
        <v>147</v>
      </c>
      <c r="B627" s="172" t="s">
        <v>135</v>
      </c>
      <c r="C627" s="193">
        <v>45553</v>
      </c>
      <c r="D627" s="192">
        <v>45570</v>
      </c>
      <c r="E627" s="180" t="str">
        <f>TEXT(C627, "mmmm")</f>
        <v>September</v>
      </c>
      <c r="F627" s="174">
        <v>45626</v>
      </c>
      <c r="G627" s="187">
        <f>D627-C627+1</f>
        <v>18</v>
      </c>
      <c r="H627" s="187">
        <f>F627-C627+1</f>
        <v>74</v>
      </c>
      <c r="I627" s="187">
        <v>11</v>
      </c>
      <c r="J627" s="168" t="s">
        <v>226</v>
      </c>
      <c r="K627" s="177">
        <v>0</v>
      </c>
      <c r="L627" s="165">
        <f>K627*5%</f>
        <v>0</v>
      </c>
      <c r="M627" s="165">
        <v>3000</v>
      </c>
      <c r="N627" s="177">
        <f>K627+L627+M627</f>
        <v>3000</v>
      </c>
      <c r="O627" s="165"/>
      <c r="P627" s="165"/>
      <c r="Q627" s="165"/>
      <c r="R627" s="165"/>
      <c r="S627" s="165"/>
      <c r="T627" s="177">
        <v>0</v>
      </c>
      <c r="U627" s="165">
        <v>0</v>
      </c>
      <c r="V627" s="116" t="s">
        <v>232</v>
      </c>
      <c r="W627" s="131">
        <f>K627+L627+M627+T627+U627</f>
        <v>3000</v>
      </c>
      <c r="X627" s="131">
        <f>W627</f>
        <v>3000</v>
      </c>
      <c r="Y627" s="131">
        <f>W627-X627</f>
        <v>0</v>
      </c>
      <c r="Z627" s="136">
        <v>0</v>
      </c>
    </row>
    <row r="628" spans="1:26">
      <c r="A628" s="172" t="s">
        <v>147</v>
      </c>
      <c r="B628" s="172" t="s">
        <v>135</v>
      </c>
      <c r="C628" s="193">
        <v>45553</v>
      </c>
      <c r="D628" s="192">
        <v>45570</v>
      </c>
      <c r="E628" s="180" t="str">
        <f>TEXT(C628, "mmmm")</f>
        <v>September</v>
      </c>
      <c r="F628" s="174">
        <v>45626</v>
      </c>
      <c r="G628" s="187">
        <f>D628-C628+1</f>
        <v>18</v>
      </c>
      <c r="H628" s="187">
        <f>F628-C628+1</f>
        <v>74</v>
      </c>
      <c r="I628" s="187">
        <v>11</v>
      </c>
      <c r="J628" s="168" t="s">
        <v>226</v>
      </c>
      <c r="K628" s="177">
        <v>0</v>
      </c>
      <c r="L628" s="165">
        <f>K628*5%</f>
        <v>0</v>
      </c>
      <c r="M628" s="165">
        <v>3000</v>
      </c>
      <c r="N628" s="177">
        <f>K628+L628+M628</f>
        <v>3000</v>
      </c>
      <c r="O628" s="165"/>
      <c r="P628" s="116"/>
      <c r="Q628" s="165"/>
      <c r="R628" s="165"/>
      <c r="S628" s="165"/>
      <c r="T628" s="177">
        <v>0</v>
      </c>
      <c r="U628" s="165">
        <v>0</v>
      </c>
      <c r="V628" s="116" t="s">
        <v>232</v>
      </c>
      <c r="W628" s="131">
        <f>K628+L628+M628+T628+U628</f>
        <v>3000</v>
      </c>
      <c r="X628" s="131">
        <f>W628</f>
        <v>3000</v>
      </c>
      <c r="Y628" s="131">
        <f>W628-X628</f>
        <v>0</v>
      </c>
      <c r="Z628" s="136">
        <v>0</v>
      </c>
    </row>
    <row r="629" spans="1:26">
      <c r="A629" s="172" t="s">
        <v>147</v>
      </c>
      <c r="B629" s="172" t="s">
        <v>135</v>
      </c>
      <c r="C629" s="193">
        <v>45553</v>
      </c>
      <c r="D629" s="192">
        <v>45570</v>
      </c>
      <c r="E629" s="180" t="str">
        <f>TEXT(C629, "mmmm")</f>
        <v>September</v>
      </c>
      <c r="F629" s="174">
        <v>45626</v>
      </c>
      <c r="G629" s="187">
        <f>D629-C629+1</f>
        <v>18</v>
      </c>
      <c r="H629" s="187">
        <f>F629-C629+1</f>
        <v>74</v>
      </c>
      <c r="I629" s="187">
        <v>11</v>
      </c>
      <c r="J629" s="168" t="s">
        <v>226</v>
      </c>
      <c r="K629" s="177">
        <v>0</v>
      </c>
      <c r="L629" s="165">
        <f>K629*5%</f>
        <v>0</v>
      </c>
      <c r="M629" s="165">
        <v>3000</v>
      </c>
      <c r="N629" s="177">
        <f>K629+L629+M629</f>
        <v>3000</v>
      </c>
      <c r="O629" s="165"/>
      <c r="P629" s="116"/>
      <c r="Q629" s="165"/>
      <c r="R629" s="165"/>
      <c r="S629" s="165"/>
      <c r="T629" s="177">
        <v>0</v>
      </c>
      <c r="U629" s="165">
        <v>0</v>
      </c>
      <c r="V629" s="116" t="s">
        <v>232</v>
      </c>
      <c r="W629" s="131">
        <f>K629+L629+M629+T629+U629</f>
        <v>3000</v>
      </c>
      <c r="X629" s="131">
        <f>W629</f>
        <v>3000</v>
      </c>
      <c r="Y629" s="131">
        <f>W629-X629</f>
        <v>0</v>
      </c>
      <c r="Z629" s="136">
        <v>0</v>
      </c>
    </row>
  </sheetData>
  <autoFilter ref="C1:C629" xr:uid="{D624A66A-C401-44A8-A808-51473B07DB50}">
    <sortState xmlns:xlrd2="http://schemas.microsoft.com/office/spreadsheetml/2017/richdata2" ref="A2:AA629">
      <sortCondition ref="C1:C629"/>
    </sortState>
  </autoFilter>
  <sortState xmlns:xlrd2="http://schemas.microsoft.com/office/spreadsheetml/2017/richdata2" ref="A2:AA629">
    <sortCondition ref="J1:J629"/>
  </sortState>
  <conditionalFormatting sqref="J76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F97B-D9FF-4FF4-BE60-293DDB233406}">
  <dimension ref="A1:W105"/>
  <sheetViews>
    <sheetView tabSelected="1" workbookViewId="0">
      <pane ySplit="1" topLeftCell="A2" activePane="bottomLeft" state="frozen"/>
      <selection activeCell="E1" sqref="E1"/>
      <selection pane="bottomLeft" activeCell="C27" sqref="C27"/>
    </sheetView>
  </sheetViews>
  <sheetFormatPr defaultRowHeight="15"/>
  <cols>
    <col min="1" max="1" width="31.5703125" style="5" customWidth="1"/>
    <col min="2" max="2" width="11.28515625" style="5" bestFit="1" customWidth="1"/>
    <col min="3" max="3" width="13.5703125" style="95" customWidth="1"/>
    <col min="4" max="4" width="18.7109375" style="95" customWidth="1"/>
    <col min="5" max="5" width="14.42578125" style="95" bestFit="1" customWidth="1"/>
    <col min="6" max="6" width="11.7109375" style="5" bestFit="1" customWidth="1"/>
    <col min="7" max="7" width="11.5703125" style="5" bestFit="1" customWidth="1"/>
    <col min="8" max="8" width="72.28515625" style="5" bestFit="1" customWidth="1"/>
    <col min="9" max="9" width="14.7109375" style="73" bestFit="1" customWidth="1"/>
    <col min="10" max="10" width="13.5703125" style="5" bestFit="1" customWidth="1"/>
    <col min="11" max="11" width="12.42578125" style="73" bestFit="1" customWidth="1"/>
    <col min="12" max="12" width="22.28515625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1" style="5" bestFit="1" customWidth="1"/>
    <col min="19" max="19" width="17.85546875" style="5" customWidth="1"/>
    <col min="20" max="20" width="12.5703125" style="5" customWidth="1"/>
    <col min="21" max="21" width="20.28515625" style="73" customWidth="1"/>
    <col min="22" max="22" width="12.28515625" style="73" bestFit="1" customWidth="1"/>
    <col min="23" max="23" width="11.7109375" style="73" bestFit="1" customWidth="1"/>
    <col min="24" max="24" width="14" style="5" customWidth="1"/>
    <col min="25" max="25" width="11.5703125" style="5" bestFit="1" customWidth="1"/>
    <col min="26" max="26" width="12.28515625" style="5" customWidth="1"/>
    <col min="27" max="261" width="8.85546875" style="5"/>
    <col min="262" max="262" width="12" style="5" customWidth="1"/>
    <col min="263" max="263" width="11.7109375" style="5" customWidth="1"/>
    <col min="264" max="264" width="19.7109375" style="5" customWidth="1"/>
    <col min="265" max="265" width="16.42578125" style="5" customWidth="1"/>
    <col min="266" max="266" width="13" style="5" customWidth="1"/>
    <col min="267" max="267" width="11.28515625" style="5" customWidth="1"/>
    <col min="268" max="268" width="35.42578125" style="5" customWidth="1"/>
    <col min="269" max="269" width="16.7109375" style="5" customWidth="1"/>
    <col min="270" max="270" width="22.7109375" style="5" customWidth="1"/>
    <col min="271" max="271" width="20.5703125" style="5" customWidth="1"/>
    <col min="272" max="272" width="13.42578125" style="5" customWidth="1"/>
    <col min="273" max="273" width="12.5703125" style="5" customWidth="1"/>
    <col min="274" max="274" width="15.7109375" style="5" customWidth="1"/>
    <col min="275" max="275" width="11.5703125" style="5" customWidth="1"/>
    <col min="276" max="276" width="13.7109375" style="5" customWidth="1"/>
    <col min="277" max="277" width="12.28515625" style="5" customWidth="1"/>
    <col min="278" max="278" width="16.42578125" style="5" customWidth="1"/>
    <col min="279" max="279" width="11.5703125" style="5" bestFit="1" customWidth="1"/>
    <col min="280" max="280" width="14" style="5" customWidth="1"/>
    <col min="281" max="281" width="11.5703125" style="5" bestFit="1" customWidth="1"/>
    <col min="282" max="282" width="12.28515625" style="5" customWidth="1"/>
    <col min="283" max="517" width="8.85546875" style="5"/>
    <col min="518" max="518" width="12" style="5" customWidth="1"/>
    <col min="519" max="519" width="11.7109375" style="5" customWidth="1"/>
    <col min="520" max="520" width="19.7109375" style="5" customWidth="1"/>
    <col min="521" max="521" width="16.42578125" style="5" customWidth="1"/>
    <col min="522" max="522" width="13" style="5" customWidth="1"/>
    <col min="523" max="523" width="11.28515625" style="5" customWidth="1"/>
    <col min="524" max="524" width="35.42578125" style="5" customWidth="1"/>
    <col min="525" max="525" width="16.7109375" style="5" customWidth="1"/>
    <col min="526" max="526" width="22.7109375" style="5" customWidth="1"/>
    <col min="527" max="527" width="20.5703125" style="5" customWidth="1"/>
    <col min="528" max="528" width="13.42578125" style="5" customWidth="1"/>
    <col min="529" max="529" width="12.5703125" style="5" customWidth="1"/>
    <col min="530" max="530" width="15.7109375" style="5" customWidth="1"/>
    <col min="531" max="531" width="11.5703125" style="5" customWidth="1"/>
    <col min="532" max="532" width="13.7109375" style="5" customWidth="1"/>
    <col min="533" max="533" width="12.28515625" style="5" customWidth="1"/>
    <col min="534" max="534" width="16.42578125" style="5" customWidth="1"/>
    <col min="535" max="535" width="11.5703125" style="5" bestFit="1" customWidth="1"/>
    <col min="536" max="536" width="14" style="5" customWidth="1"/>
    <col min="537" max="537" width="11.5703125" style="5" bestFit="1" customWidth="1"/>
    <col min="538" max="538" width="12.28515625" style="5" customWidth="1"/>
    <col min="539" max="773" width="8.85546875" style="5"/>
    <col min="774" max="774" width="12" style="5" customWidth="1"/>
    <col min="775" max="775" width="11.7109375" style="5" customWidth="1"/>
    <col min="776" max="776" width="19.7109375" style="5" customWidth="1"/>
    <col min="777" max="777" width="16.42578125" style="5" customWidth="1"/>
    <col min="778" max="778" width="13" style="5" customWidth="1"/>
    <col min="779" max="779" width="11.28515625" style="5" customWidth="1"/>
    <col min="780" max="780" width="35.42578125" style="5" customWidth="1"/>
    <col min="781" max="781" width="16.7109375" style="5" customWidth="1"/>
    <col min="782" max="782" width="22.7109375" style="5" customWidth="1"/>
    <col min="783" max="783" width="20.5703125" style="5" customWidth="1"/>
    <col min="784" max="784" width="13.42578125" style="5" customWidth="1"/>
    <col min="785" max="785" width="12.5703125" style="5" customWidth="1"/>
    <col min="786" max="786" width="15.7109375" style="5" customWidth="1"/>
    <col min="787" max="787" width="11.5703125" style="5" customWidth="1"/>
    <col min="788" max="788" width="13.7109375" style="5" customWidth="1"/>
    <col min="789" max="789" width="12.28515625" style="5" customWidth="1"/>
    <col min="790" max="790" width="16.42578125" style="5" customWidth="1"/>
    <col min="791" max="791" width="11.5703125" style="5" bestFit="1" customWidth="1"/>
    <col min="792" max="792" width="14" style="5" customWidth="1"/>
    <col min="793" max="793" width="11.5703125" style="5" bestFit="1" customWidth="1"/>
    <col min="794" max="794" width="12.28515625" style="5" customWidth="1"/>
    <col min="795" max="1029" width="8.85546875" style="5"/>
    <col min="1030" max="1030" width="12" style="5" customWidth="1"/>
    <col min="1031" max="1031" width="11.7109375" style="5" customWidth="1"/>
    <col min="1032" max="1032" width="19.7109375" style="5" customWidth="1"/>
    <col min="1033" max="1033" width="16.42578125" style="5" customWidth="1"/>
    <col min="1034" max="1034" width="13" style="5" customWidth="1"/>
    <col min="1035" max="1035" width="11.28515625" style="5" customWidth="1"/>
    <col min="1036" max="1036" width="35.42578125" style="5" customWidth="1"/>
    <col min="1037" max="1037" width="16.7109375" style="5" customWidth="1"/>
    <col min="1038" max="1038" width="22.7109375" style="5" customWidth="1"/>
    <col min="1039" max="1039" width="20.5703125" style="5" customWidth="1"/>
    <col min="1040" max="1040" width="13.42578125" style="5" customWidth="1"/>
    <col min="1041" max="1041" width="12.5703125" style="5" customWidth="1"/>
    <col min="1042" max="1042" width="15.7109375" style="5" customWidth="1"/>
    <col min="1043" max="1043" width="11.5703125" style="5" customWidth="1"/>
    <col min="1044" max="1044" width="13.7109375" style="5" customWidth="1"/>
    <col min="1045" max="1045" width="12.28515625" style="5" customWidth="1"/>
    <col min="1046" max="1046" width="16.42578125" style="5" customWidth="1"/>
    <col min="1047" max="1047" width="11.5703125" style="5" bestFit="1" customWidth="1"/>
    <col min="1048" max="1048" width="14" style="5" customWidth="1"/>
    <col min="1049" max="1049" width="11.5703125" style="5" bestFit="1" customWidth="1"/>
    <col min="1050" max="1050" width="12.28515625" style="5" customWidth="1"/>
    <col min="1051" max="1285" width="8.85546875" style="5"/>
    <col min="1286" max="1286" width="12" style="5" customWidth="1"/>
    <col min="1287" max="1287" width="11.7109375" style="5" customWidth="1"/>
    <col min="1288" max="1288" width="19.7109375" style="5" customWidth="1"/>
    <col min="1289" max="1289" width="16.42578125" style="5" customWidth="1"/>
    <col min="1290" max="1290" width="13" style="5" customWidth="1"/>
    <col min="1291" max="1291" width="11.28515625" style="5" customWidth="1"/>
    <col min="1292" max="1292" width="35.42578125" style="5" customWidth="1"/>
    <col min="1293" max="1293" width="16.7109375" style="5" customWidth="1"/>
    <col min="1294" max="1294" width="22.7109375" style="5" customWidth="1"/>
    <col min="1295" max="1295" width="20.5703125" style="5" customWidth="1"/>
    <col min="1296" max="1296" width="13.42578125" style="5" customWidth="1"/>
    <col min="1297" max="1297" width="12.5703125" style="5" customWidth="1"/>
    <col min="1298" max="1298" width="15.7109375" style="5" customWidth="1"/>
    <col min="1299" max="1299" width="11.5703125" style="5" customWidth="1"/>
    <col min="1300" max="1300" width="13.7109375" style="5" customWidth="1"/>
    <col min="1301" max="1301" width="12.28515625" style="5" customWidth="1"/>
    <col min="1302" max="1302" width="16.42578125" style="5" customWidth="1"/>
    <col min="1303" max="1303" width="11.5703125" style="5" bestFit="1" customWidth="1"/>
    <col min="1304" max="1304" width="14" style="5" customWidth="1"/>
    <col min="1305" max="1305" width="11.5703125" style="5" bestFit="1" customWidth="1"/>
    <col min="1306" max="1306" width="12.28515625" style="5" customWidth="1"/>
    <col min="1307" max="1541" width="8.85546875" style="5"/>
    <col min="1542" max="1542" width="12" style="5" customWidth="1"/>
    <col min="1543" max="1543" width="11.7109375" style="5" customWidth="1"/>
    <col min="1544" max="1544" width="19.7109375" style="5" customWidth="1"/>
    <col min="1545" max="1545" width="16.42578125" style="5" customWidth="1"/>
    <col min="1546" max="1546" width="13" style="5" customWidth="1"/>
    <col min="1547" max="1547" width="11.28515625" style="5" customWidth="1"/>
    <col min="1548" max="1548" width="35.42578125" style="5" customWidth="1"/>
    <col min="1549" max="1549" width="16.7109375" style="5" customWidth="1"/>
    <col min="1550" max="1550" width="22.7109375" style="5" customWidth="1"/>
    <col min="1551" max="1551" width="20.5703125" style="5" customWidth="1"/>
    <col min="1552" max="1552" width="13.42578125" style="5" customWidth="1"/>
    <col min="1553" max="1553" width="12.5703125" style="5" customWidth="1"/>
    <col min="1554" max="1554" width="15.7109375" style="5" customWidth="1"/>
    <col min="1555" max="1555" width="11.5703125" style="5" customWidth="1"/>
    <col min="1556" max="1556" width="13.7109375" style="5" customWidth="1"/>
    <col min="1557" max="1557" width="12.28515625" style="5" customWidth="1"/>
    <col min="1558" max="1558" width="16.42578125" style="5" customWidth="1"/>
    <col min="1559" max="1559" width="11.5703125" style="5" bestFit="1" customWidth="1"/>
    <col min="1560" max="1560" width="14" style="5" customWidth="1"/>
    <col min="1561" max="1561" width="11.5703125" style="5" bestFit="1" customWidth="1"/>
    <col min="1562" max="1562" width="12.28515625" style="5" customWidth="1"/>
    <col min="1563" max="1797" width="8.85546875" style="5"/>
    <col min="1798" max="1798" width="12" style="5" customWidth="1"/>
    <col min="1799" max="1799" width="11.7109375" style="5" customWidth="1"/>
    <col min="1800" max="1800" width="19.7109375" style="5" customWidth="1"/>
    <col min="1801" max="1801" width="16.42578125" style="5" customWidth="1"/>
    <col min="1802" max="1802" width="13" style="5" customWidth="1"/>
    <col min="1803" max="1803" width="11.28515625" style="5" customWidth="1"/>
    <col min="1804" max="1804" width="35.42578125" style="5" customWidth="1"/>
    <col min="1805" max="1805" width="16.7109375" style="5" customWidth="1"/>
    <col min="1806" max="1806" width="22.7109375" style="5" customWidth="1"/>
    <col min="1807" max="1807" width="20.5703125" style="5" customWidth="1"/>
    <col min="1808" max="1808" width="13.42578125" style="5" customWidth="1"/>
    <col min="1809" max="1809" width="12.5703125" style="5" customWidth="1"/>
    <col min="1810" max="1810" width="15.7109375" style="5" customWidth="1"/>
    <col min="1811" max="1811" width="11.5703125" style="5" customWidth="1"/>
    <col min="1812" max="1812" width="13.7109375" style="5" customWidth="1"/>
    <col min="1813" max="1813" width="12.28515625" style="5" customWidth="1"/>
    <col min="1814" max="1814" width="16.42578125" style="5" customWidth="1"/>
    <col min="1815" max="1815" width="11.5703125" style="5" bestFit="1" customWidth="1"/>
    <col min="1816" max="1816" width="14" style="5" customWidth="1"/>
    <col min="1817" max="1817" width="11.5703125" style="5" bestFit="1" customWidth="1"/>
    <col min="1818" max="1818" width="12.28515625" style="5" customWidth="1"/>
    <col min="1819" max="2053" width="8.85546875" style="5"/>
    <col min="2054" max="2054" width="12" style="5" customWidth="1"/>
    <col min="2055" max="2055" width="11.7109375" style="5" customWidth="1"/>
    <col min="2056" max="2056" width="19.7109375" style="5" customWidth="1"/>
    <col min="2057" max="2057" width="16.42578125" style="5" customWidth="1"/>
    <col min="2058" max="2058" width="13" style="5" customWidth="1"/>
    <col min="2059" max="2059" width="11.28515625" style="5" customWidth="1"/>
    <col min="2060" max="2060" width="35.42578125" style="5" customWidth="1"/>
    <col min="2061" max="2061" width="16.7109375" style="5" customWidth="1"/>
    <col min="2062" max="2062" width="22.7109375" style="5" customWidth="1"/>
    <col min="2063" max="2063" width="20.5703125" style="5" customWidth="1"/>
    <col min="2064" max="2064" width="13.42578125" style="5" customWidth="1"/>
    <col min="2065" max="2065" width="12.5703125" style="5" customWidth="1"/>
    <col min="2066" max="2066" width="15.7109375" style="5" customWidth="1"/>
    <col min="2067" max="2067" width="11.5703125" style="5" customWidth="1"/>
    <col min="2068" max="2068" width="13.7109375" style="5" customWidth="1"/>
    <col min="2069" max="2069" width="12.28515625" style="5" customWidth="1"/>
    <col min="2070" max="2070" width="16.42578125" style="5" customWidth="1"/>
    <col min="2071" max="2071" width="11.5703125" style="5" bestFit="1" customWidth="1"/>
    <col min="2072" max="2072" width="14" style="5" customWidth="1"/>
    <col min="2073" max="2073" width="11.5703125" style="5" bestFit="1" customWidth="1"/>
    <col min="2074" max="2074" width="12.28515625" style="5" customWidth="1"/>
    <col min="2075" max="2309" width="8.85546875" style="5"/>
    <col min="2310" max="2310" width="12" style="5" customWidth="1"/>
    <col min="2311" max="2311" width="11.7109375" style="5" customWidth="1"/>
    <col min="2312" max="2312" width="19.7109375" style="5" customWidth="1"/>
    <col min="2313" max="2313" width="16.42578125" style="5" customWidth="1"/>
    <col min="2314" max="2314" width="13" style="5" customWidth="1"/>
    <col min="2315" max="2315" width="11.28515625" style="5" customWidth="1"/>
    <col min="2316" max="2316" width="35.42578125" style="5" customWidth="1"/>
    <col min="2317" max="2317" width="16.7109375" style="5" customWidth="1"/>
    <col min="2318" max="2318" width="22.7109375" style="5" customWidth="1"/>
    <col min="2319" max="2319" width="20.5703125" style="5" customWidth="1"/>
    <col min="2320" max="2320" width="13.42578125" style="5" customWidth="1"/>
    <col min="2321" max="2321" width="12.5703125" style="5" customWidth="1"/>
    <col min="2322" max="2322" width="15.7109375" style="5" customWidth="1"/>
    <col min="2323" max="2323" width="11.5703125" style="5" customWidth="1"/>
    <col min="2324" max="2324" width="13.7109375" style="5" customWidth="1"/>
    <col min="2325" max="2325" width="12.28515625" style="5" customWidth="1"/>
    <col min="2326" max="2326" width="16.42578125" style="5" customWidth="1"/>
    <col min="2327" max="2327" width="11.5703125" style="5" bestFit="1" customWidth="1"/>
    <col min="2328" max="2328" width="14" style="5" customWidth="1"/>
    <col min="2329" max="2329" width="11.5703125" style="5" bestFit="1" customWidth="1"/>
    <col min="2330" max="2330" width="12.28515625" style="5" customWidth="1"/>
    <col min="2331" max="2565" width="8.85546875" style="5"/>
    <col min="2566" max="2566" width="12" style="5" customWidth="1"/>
    <col min="2567" max="2567" width="11.7109375" style="5" customWidth="1"/>
    <col min="2568" max="2568" width="19.7109375" style="5" customWidth="1"/>
    <col min="2569" max="2569" width="16.42578125" style="5" customWidth="1"/>
    <col min="2570" max="2570" width="13" style="5" customWidth="1"/>
    <col min="2571" max="2571" width="11.28515625" style="5" customWidth="1"/>
    <col min="2572" max="2572" width="35.42578125" style="5" customWidth="1"/>
    <col min="2573" max="2573" width="16.7109375" style="5" customWidth="1"/>
    <col min="2574" max="2574" width="22.7109375" style="5" customWidth="1"/>
    <col min="2575" max="2575" width="20.5703125" style="5" customWidth="1"/>
    <col min="2576" max="2576" width="13.42578125" style="5" customWidth="1"/>
    <col min="2577" max="2577" width="12.5703125" style="5" customWidth="1"/>
    <col min="2578" max="2578" width="15.7109375" style="5" customWidth="1"/>
    <col min="2579" max="2579" width="11.5703125" style="5" customWidth="1"/>
    <col min="2580" max="2580" width="13.7109375" style="5" customWidth="1"/>
    <col min="2581" max="2581" width="12.28515625" style="5" customWidth="1"/>
    <col min="2582" max="2582" width="16.42578125" style="5" customWidth="1"/>
    <col min="2583" max="2583" width="11.5703125" style="5" bestFit="1" customWidth="1"/>
    <col min="2584" max="2584" width="14" style="5" customWidth="1"/>
    <col min="2585" max="2585" width="11.5703125" style="5" bestFit="1" customWidth="1"/>
    <col min="2586" max="2586" width="12.28515625" style="5" customWidth="1"/>
    <col min="2587" max="2821" width="8.85546875" style="5"/>
    <col min="2822" max="2822" width="12" style="5" customWidth="1"/>
    <col min="2823" max="2823" width="11.7109375" style="5" customWidth="1"/>
    <col min="2824" max="2824" width="19.7109375" style="5" customWidth="1"/>
    <col min="2825" max="2825" width="16.42578125" style="5" customWidth="1"/>
    <col min="2826" max="2826" width="13" style="5" customWidth="1"/>
    <col min="2827" max="2827" width="11.28515625" style="5" customWidth="1"/>
    <col min="2828" max="2828" width="35.42578125" style="5" customWidth="1"/>
    <col min="2829" max="2829" width="16.7109375" style="5" customWidth="1"/>
    <col min="2830" max="2830" width="22.7109375" style="5" customWidth="1"/>
    <col min="2831" max="2831" width="20.5703125" style="5" customWidth="1"/>
    <col min="2832" max="2832" width="13.42578125" style="5" customWidth="1"/>
    <col min="2833" max="2833" width="12.5703125" style="5" customWidth="1"/>
    <col min="2834" max="2834" width="15.7109375" style="5" customWidth="1"/>
    <col min="2835" max="2835" width="11.5703125" style="5" customWidth="1"/>
    <col min="2836" max="2836" width="13.7109375" style="5" customWidth="1"/>
    <col min="2837" max="2837" width="12.28515625" style="5" customWidth="1"/>
    <col min="2838" max="2838" width="16.42578125" style="5" customWidth="1"/>
    <col min="2839" max="2839" width="11.5703125" style="5" bestFit="1" customWidth="1"/>
    <col min="2840" max="2840" width="14" style="5" customWidth="1"/>
    <col min="2841" max="2841" width="11.5703125" style="5" bestFit="1" customWidth="1"/>
    <col min="2842" max="2842" width="12.28515625" style="5" customWidth="1"/>
    <col min="2843" max="3077" width="8.85546875" style="5"/>
    <col min="3078" max="3078" width="12" style="5" customWidth="1"/>
    <col min="3079" max="3079" width="11.7109375" style="5" customWidth="1"/>
    <col min="3080" max="3080" width="19.7109375" style="5" customWidth="1"/>
    <col min="3081" max="3081" width="16.42578125" style="5" customWidth="1"/>
    <col min="3082" max="3082" width="13" style="5" customWidth="1"/>
    <col min="3083" max="3083" width="11.28515625" style="5" customWidth="1"/>
    <col min="3084" max="3084" width="35.42578125" style="5" customWidth="1"/>
    <col min="3085" max="3085" width="16.7109375" style="5" customWidth="1"/>
    <col min="3086" max="3086" width="22.7109375" style="5" customWidth="1"/>
    <col min="3087" max="3087" width="20.5703125" style="5" customWidth="1"/>
    <col min="3088" max="3088" width="13.42578125" style="5" customWidth="1"/>
    <col min="3089" max="3089" width="12.5703125" style="5" customWidth="1"/>
    <col min="3090" max="3090" width="15.7109375" style="5" customWidth="1"/>
    <col min="3091" max="3091" width="11.5703125" style="5" customWidth="1"/>
    <col min="3092" max="3092" width="13.7109375" style="5" customWidth="1"/>
    <col min="3093" max="3093" width="12.28515625" style="5" customWidth="1"/>
    <col min="3094" max="3094" width="16.42578125" style="5" customWidth="1"/>
    <col min="3095" max="3095" width="11.5703125" style="5" bestFit="1" customWidth="1"/>
    <col min="3096" max="3096" width="14" style="5" customWidth="1"/>
    <col min="3097" max="3097" width="11.5703125" style="5" bestFit="1" customWidth="1"/>
    <col min="3098" max="3098" width="12.28515625" style="5" customWidth="1"/>
    <col min="3099" max="3333" width="8.85546875" style="5"/>
    <col min="3334" max="3334" width="12" style="5" customWidth="1"/>
    <col min="3335" max="3335" width="11.7109375" style="5" customWidth="1"/>
    <col min="3336" max="3336" width="19.7109375" style="5" customWidth="1"/>
    <col min="3337" max="3337" width="16.42578125" style="5" customWidth="1"/>
    <col min="3338" max="3338" width="13" style="5" customWidth="1"/>
    <col min="3339" max="3339" width="11.28515625" style="5" customWidth="1"/>
    <col min="3340" max="3340" width="35.42578125" style="5" customWidth="1"/>
    <col min="3341" max="3341" width="16.7109375" style="5" customWidth="1"/>
    <col min="3342" max="3342" width="22.7109375" style="5" customWidth="1"/>
    <col min="3343" max="3343" width="20.5703125" style="5" customWidth="1"/>
    <col min="3344" max="3344" width="13.42578125" style="5" customWidth="1"/>
    <col min="3345" max="3345" width="12.5703125" style="5" customWidth="1"/>
    <col min="3346" max="3346" width="15.7109375" style="5" customWidth="1"/>
    <col min="3347" max="3347" width="11.5703125" style="5" customWidth="1"/>
    <col min="3348" max="3348" width="13.7109375" style="5" customWidth="1"/>
    <col min="3349" max="3349" width="12.28515625" style="5" customWidth="1"/>
    <col min="3350" max="3350" width="16.42578125" style="5" customWidth="1"/>
    <col min="3351" max="3351" width="11.5703125" style="5" bestFit="1" customWidth="1"/>
    <col min="3352" max="3352" width="14" style="5" customWidth="1"/>
    <col min="3353" max="3353" width="11.5703125" style="5" bestFit="1" customWidth="1"/>
    <col min="3354" max="3354" width="12.28515625" style="5" customWidth="1"/>
    <col min="3355" max="3589" width="8.85546875" style="5"/>
    <col min="3590" max="3590" width="12" style="5" customWidth="1"/>
    <col min="3591" max="3591" width="11.7109375" style="5" customWidth="1"/>
    <col min="3592" max="3592" width="19.7109375" style="5" customWidth="1"/>
    <col min="3593" max="3593" width="16.42578125" style="5" customWidth="1"/>
    <col min="3594" max="3594" width="13" style="5" customWidth="1"/>
    <col min="3595" max="3595" width="11.28515625" style="5" customWidth="1"/>
    <col min="3596" max="3596" width="35.42578125" style="5" customWidth="1"/>
    <col min="3597" max="3597" width="16.7109375" style="5" customWidth="1"/>
    <col min="3598" max="3598" width="22.7109375" style="5" customWidth="1"/>
    <col min="3599" max="3599" width="20.5703125" style="5" customWidth="1"/>
    <col min="3600" max="3600" width="13.42578125" style="5" customWidth="1"/>
    <col min="3601" max="3601" width="12.5703125" style="5" customWidth="1"/>
    <col min="3602" max="3602" width="15.7109375" style="5" customWidth="1"/>
    <col min="3603" max="3603" width="11.5703125" style="5" customWidth="1"/>
    <col min="3604" max="3604" width="13.7109375" style="5" customWidth="1"/>
    <col min="3605" max="3605" width="12.28515625" style="5" customWidth="1"/>
    <col min="3606" max="3606" width="16.42578125" style="5" customWidth="1"/>
    <col min="3607" max="3607" width="11.5703125" style="5" bestFit="1" customWidth="1"/>
    <col min="3608" max="3608" width="14" style="5" customWidth="1"/>
    <col min="3609" max="3609" width="11.5703125" style="5" bestFit="1" customWidth="1"/>
    <col min="3610" max="3610" width="12.28515625" style="5" customWidth="1"/>
    <col min="3611" max="3845" width="8.85546875" style="5"/>
    <col min="3846" max="3846" width="12" style="5" customWidth="1"/>
    <col min="3847" max="3847" width="11.7109375" style="5" customWidth="1"/>
    <col min="3848" max="3848" width="19.7109375" style="5" customWidth="1"/>
    <col min="3849" max="3849" width="16.42578125" style="5" customWidth="1"/>
    <col min="3850" max="3850" width="13" style="5" customWidth="1"/>
    <col min="3851" max="3851" width="11.28515625" style="5" customWidth="1"/>
    <col min="3852" max="3852" width="35.42578125" style="5" customWidth="1"/>
    <col min="3853" max="3853" width="16.7109375" style="5" customWidth="1"/>
    <col min="3854" max="3854" width="22.7109375" style="5" customWidth="1"/>
    <col min="3855" max="3855" width="20.5703125" style="5" customWidth="1"/>
    <col min="3856" max="3856" width="13.42578125" style="5" customWidth="1"/>
    <col min="3857" max="3857" width="12.5703125" style="5" customWidth="1"/>
    <col min="3858" max="3858" width="15.7109375" style="5" customWidth="1"/>
    <col min="3859" max="3859" width="11.5703125" style="5" customWidth="1"/>
    <col min="3860" max="3860" width="13.7109375" style="5" customWidth="1"/>
    <col min="3861" max="3861" width="12.28515625" style="5" customWidth="1"/>
    <col min="3862" max="3862" width="16.42578125" style="5" customWidth="1"/>
    <col min="3863" max="3863" width="11.5703125" style="5" bestFit="1" customWidth="1"/>
    <col min="3864" max="3864" width="14" style="5" customWidth="1"/>
    <col min="3865" max="3865" width="11.5703125" style="5" bestFit="1" customWidth="1"/>
    <col min="3866" max="3866" width="12.28515625" style="5" customWidth="1"/>
    <col min="3867" max="4101" width="8.85546875" style="5"/>
    <col min="4102" max="4102" width="12" style="5" customWidth="1"/>
    <col min="4103" max="4103" width="11.7109375" style="5" customWidth="1"/>
    <col min="4104" max="4104" width="19.7109375" style="5" customWidth="1"/>
    <col min="4105" max="4105" width="16.42578125" style="5" customWidth="1"/>
    <col min="4106" max="4106" width="13" style="5" customWidth="1"/>
    <col min="4107" max="4107" width="11.28515625" style="5" customWidth="1"/>
    <col min="4108" max="4108" width="35.42578125" style="5" customWidth="1"/>
    <col min="4109" max="4109" width="16.7109375" style="5" customWidth="1"/>
    <col min="4110" max="4110" width="22.7109375" style="5" customWidth="1"/>
    <col min="4111" max="4111" width="20.5703125" style="5" customWidth="1"/>
    <col min="4112" max="4112" width="13.42578125" style="5" customWidth="1"/>
    <col min="4113" max="4113" width="12.5703125" style="5" customWidth="1"/>
    <col min="4114" max="4114" width="15.7109375" style="5" customWidth="1"/>
    <col min="4115" max="4115" width="11.5703125" style="5" customWidth="1"/>
    <col min="4116" max="4116" width="13.7109375" style="5" customWidth="1"/>
    <col min="4117" max="4117" width="12.28515625" style="5" customWidth="1"/>
    <col min="4118" max="4118" width="16.42578125" style="5" customWidth="1"/>
    <col min="4119" max="4119" width="11.5703125" style="5" bestFit="1" customWidth="1"/>
    <col min="4120" max="4120" width="14" style="5" customWidth="1"/>
    <col min="4121" max="4121" width="11.5703125" style="5" bestFit="1" customWidth="1"/>
    <col min="4122" max="4122" width="12.28515625" style="5" customWidth="1"/>
    <col min="4123" max="4357" width="8.85546875" style="5"/>
    <col min="4358" max="4358" width="12" style="5" customWidth="1"/>
    <col min="4359" max="4359" width="11.7109375" style="5" customWidth="1"/>
    <col min="4360" max="4360" width="19.7109375" style="5" customWidth="1"/>
    <col min="4361" max="4361" width="16.42578125" style="5" customWidth="1"/>
    <col min="4362" max="4362" width="13" style="5" customWidth="1"/>
    <col min="4363" max="4363" width="11.28515625" style="5" customWidth="1"/>
    <col min="4364" max="4364" width="35.42578125" style="5" customWidth="1"/>
    <col min="4365" max="4365" width="16.7109375" style="5" customWidth="1"/>
    <col min="4366" max="4366" width="22.7109375" style="5" customWidth="1"/>
    <col min="4367" max="4367" width="20.5703125" style="5" customWidth="1"/>
    <col min="4368" max="4368" width="13.42578125" style="5" customWidth="1"/>
    <col min="4369" max="4369" width="12.5703125" style="5" customWidth="1"/>
    <col min="4370" max="4370" width="15.7109375" style="5" customWidth="1"/>
    <col min="4371" max="4371" width="11.5703125" style="5" customWidth="1"/>
    <col min="4372" max="4372" width="13.7109375" style="5" customWidth="1"/>
    <col min="4373" max="4373" width="12.28515625" style="5" customWidth="1"/>
    <col min="4374" max="4374" width="16.42578125" style="5" customWidth="1"/>
    <col min="4375" max="4375" width="11.5703125" style="5" bestFit="1" customWidth="1"/>
    <col min="4376" max="4376" width="14" style="5" customWidth="1"/>
    <col min="4377" max="4377" width="11.5703125" style="5" bestFit="1" customWidth="1"/>
    <col min="4378" max="4378" width="12.28515625" style="5" customWidth="1"/>
    <col min="4379" max="4613" width="8.85546875" style="5"/>
    <col min="4614" max="4614" width="12" style="5" customWidth="1"/>
    <col min="4615" max="4615" width="11.7109375" style="5" customWidth="1"/>
    <col min="4616" max="4616" width="19.7109375" style="5" customWidth="1"/>
    <col min="4617" max="4617" width="16.42578125" style="5" customWidth="1"/>
    <col min="4618" max="4618" width="13" style="5" customWidth="1"/>
    <col min="4619" max="4619" width="11.28515625" style="5" customWidth="1"/>
    <col min="4620" max="4620" width="35.42578125" style="5" customWidth="1"/>
    <col min="4621" max="4621" width="16.7109375" style="5" customWidth="1"/>
    <col min="4622" max="4622" width="22.7109375" style="5" customWidth="1"/>
    <col min="4623" max="4623" width="20.5703125" style="5" customWidth="1"/>
    <col min="4624" max="4624" width="13.42578125" style="5" customWidth="1"/>
    <col min="4625" max="4625" width="12.5703125" style="5" customWidth="1"/>
    <col min="4626" max="4626" width="15.7109375" style="5" customWidth="1"/>
    <col min="4627" max="4627" width="11.5703125" style="5" customWidth="1"/>
    <col min="4628" max="4628" width="13.7109375" style="5" customWidth="1"/>
    <col min="4629" max="4629" width="12.28515625" style="5" customWidth="1"/>
    <col min="4630" max="4630" width="16.42578125" style="5" customWidth="1"/>
    <col min="4631" max="4631" width="11.5703125" style="5" bestFit="1" customWidth="1"/>
    <col min="4632" max="4632" width="14" style="5" customWidth="1"/>
    <col min="4633" max="4633" width="11.5703125" style="5" bestFit="1" customWidth="1"/>
    <col min="4634" max="4634" width="12.28515625" style="5" customWidth="1"/>
    <col min="4635" max="4869" width="8.85546875" style="5"/>
    <col min="4870" max="4870" width="12" style="5" customWidth="1"/>
    <col min="4871" max="4871" width="11.7109375" style="5" customWidth="1"/>
    <col min="4872" max="4872" width="19.7109375" style="5" customWidth="1"/>
    <col min="4873" max="4873" width="16.42578125" style="5" customWidth="1"/>
    <col min="4874" max="4874" width="13" style="5" customWidth="1"/>
    <col min="4875" max="4875" width="11.28515625" style="5" customWidth="1"/>
    <col min="4876" max="4876" width="35.42578125" style="5" customWidth="1"/>
    <col min="4877" max="4877" width="16.7109375" style="5" customWidth="1"/>
    <col min="4878" max="4878" width="22.7109375" style="5" customWidth="1"/>
    <col min="4879" max="4879" width="20.5703125" style="5" customWidth="1"/>
    <col min="4880" max="4880" width="13.42578125" style="5" customWidth="1"/>
    <col min="4881" max="4881" width="12.5703125" style="5" customWidth="1"/>
    <col min="4882" max="4882" width="15.7109375" style="5" customWidth="1"/>
    <col min="4883" max="4883" width="11.5703125" style="5" customWidth="1"/>
    <col min="4884" max="4884" width="13.7109375" style="5" customWidth="1"/>
    <col min="4885" max="4885" width="12.28515625" style="5" customWidth="1"/>
    <col min="4886" max="4886" width="16.42578125" style="5" customWidth="1"/>
    <col min="4887" max="4887" width="11.5703125" style="5" bestFit="1" customWidth="1"/>
    <col min="4888" max="4888" width="14" style="5" customWidth="1"/>
    <col min="4889" max="4889" width="11.5703125" style="5" bestFit="1" customWidth="1"/>
    <col min="4890" max="4890" width="12.28515625" style="5" customWidth="1"/>
    <col min="4891" max="5125" width="8.85546875" style="5"/>
    <col min="5126" max="5126" width="12" style="5" customWidth="1"/>
    <col min="5127" max="5127" width="11.7109375" style="5" customWidth="1"/>
    <col min="5128" max="5128" width="19.7109375" style="5" customWidth="1"/>
    <col min="5129" max="5129" width="16.42578125" style="5" customWidth="1"/>
    <col min="5130" max="5130" width="13" style="5" customWidth="1"/>
    <col min="5131" max="5131" width="11.28515625" style="5" customWidth="1"/>
    <col min="5132" max="5132" width="35.42578125" style="5" customWidth="1"/>
    <col min="5133" max="5133" width="16.7109375" style="5" customWidth="1"/>
    <col min="5134" max="5134" width="22.7109375" style="5" customWidth="1"/>
    <col min="5135" max="5135" width="20.5703125" style="5" customWidth="1"/>
    <col min="5136" max="5136" width="13.42578125" style="5" customWidth="1"/>
    <col min="5137" max="5137" width="12.5703125" style="5" customWidth="1"/>
    <col min="5138" max="5138" width="15.7109375" style="5" customWidth="1"/>
    <col min="5139" max="5139" width="11.5703125" style="5" customWidth="1"/>
    <col min="5140" max="5140" width="13.7109375" style="5" customWidth="1"/>
    <col min="5141" max="5141" width="12.28515625" style="5" customWidth="1"/>
    <col min="5142" max="5142" width="16.42578125" style="5" customWidth="1"/>
    <col min="5143" max="5143" width="11.5703125" style="5" bestFit="1" customWidth="1"/>
    <col min="5144" max="5144" width="14" style="5" customWidth="1"/>
    <col min="5145" max="5145" width="11.5703125" style="5" bestFit="1" customWidth="1"/>
    <col min="5146" max="5146" width="12.28515625" style="5" customWidth="1"/>
    <col min="5147" max="5381" width="8.85546875" style="5"/>
    <col min="5382" max="5382" width="12" style="5" customWidth="1"/>
    <col min="5383" max="5383" width="11.7109375" style="5" customWidth="1"/>
    <col min="5384" max="5384" width="19.7109375" style="5" customWidth="1"/>
    <col min="5385" max="5385" width="16.42578125" style="5" customWidth="1"/>
    <col min="5386" max="5386" width="13" style="5" customWidth="1"/>
    <col min="5387" max="5387" width="11.28515625" style="5" customWidth="1"/>
    <col min="5388" max="5388" width="35.42578125" style="5" customWidth="1"/>
    <col min="5389" max="5389" width="16.7109375" style="5" customWidth="1"/>
    <col min="5390" max="5390" width="22.7109375" style="5" customWidth="1"/>
    <col min="5391" max="5391" width="20.5703125" style="5" customWidth="1"/>
    <col min="5392" max="5392" width="13.42578125" style="5" customWidth="1"/>
    <col min="5393" max="5393" width="12.5703125" style="5" customWidth="1"/>
    <col min="5394" max="5394" width="15.7109375" style="5" customWidth="1"/>
    <col min="5395" max="5395" width="11.5703125" style="5" customWidth="1"/>
    <col min="5396" max="5396" width="13.7109375" style="5" customWidth="1"/>
    <col min="5397" max="5397" width="12.28515625" style="5" customWidth="1"/>
    <col min="5398" max="5398" width="16.42578125" style="5" customWidth="1"/>
    <col min="5399" max="5399" width="11.5703125" style="5" bestFit="1" customWidth="1"/>
    <col min="5400" max="5400" width="14" style="5" customWidth="1"/>
    <col min="5401" max="5401" width="11.5703125" style="5" bestFit="1" customWidth="1"/>
    <col min="5402" max="5402" width="12.28515625" style="5" customWidth="1"/>
    <col min="5403" max="5637" width="8.85546875" style="5"/>
    <col min="5638" max="5638" width="12" style="5" customWidth="1"/>
    <col min="5639" max="5639" width="11.7109375" style="5" customWidth="1"/>
    <col min="5640" max="5640" width="19.7109375" style="5" customWidth="1"/>
    <col min="5641" max="5641" width="16.42578125" style="5" customWidth="1"/>
    <col min="5642" max="5642" width="13" style="5" customWidth="1"/>
    <col min="5643" max="5643" width="11.28515625" style="5" customWidth="1"/>
    <col min="5644" max="5644" width="35.42578125" style="5" customWidth="1"/>
    <col min="5645" max="5645" width="16.7109375" style="5" customWidth="1"/>
    <col min="5646" max="5646" width="22.7109375" style="5" customWidth="1"/>
    <col min="5647" max="5647" width="20.5703125" style="5" customWidth="1"/>
    <col min="5648" max="5648" width="13.42578125" style="5" customWidth="1"/>
    <col min="5649" max="5649" width="12.5703125" style="5" customWidth="1"/>
    <col min="5650" max="5650" width="15.7109375" style="5" customWidth="1"/>
    <col min="5651" max="5651" width="11.5703125" style="5" customWidth="1"/>
    <col min="5652" max="5652" width="13.7109375" style="5" customWidth="1"/>
    <col min="5653" max="5653" width="12.28515625" style="5" customWidth="1"/>
    <col min="5654" max="5654" width="16.42578125" style="5" customWidth="1"/>
    <col min="5655" max="5655" width="11.5703125" style="5" bestFit="1" customWidth="1"/>
    <col min="5656" max="5656" width="14" style="5" customWidth="1"/>
    <col min="5657" max="5657" width="11.5703125" style="5" bestFit="1" customWidth="1"/>
    <col min="5658" max="5658" width="12.28515625" style="5" customWidth="1"/>
    <col min="5659" max="5893" width="8.85546875" style="5"/>
    <col min="5894" max="5894" width="12" style="5" customWidth="1"/>
    <col min="5895" max="5895" width="11.7109375" style="5" customWidth="1"/>
    <col min="5896" max="5896" width="19.7109375" style="5" customWidth="1"/>
    <col min="5897" max="5897" width="16.42578125" style="5" customWidth="1"/>
    <col min="5898" max="5898" width="13" style="5" customWidth="1"/>
    <col min="5899" max="5899" width="11.28515625" style="5" customWidth="1"/>
    <col min="5900" max="5900" width="35.42578125" style="5" customWidth="1"/>
    <col min="5901" max="5901" width="16.7109375" style="5" customWidth="1"/>
    <col min="5902" max="5902" width="22.7109375" style="5" customWidth="1"/>
    <col min="5903" max="5903" width="20.5703125" style="5" customWidth="1"/>
    <col min="5904" max="5904" width="13.42578125" style="5" customWidth="1"/>
    <col min="5905" max="5905" width="12.5703125" style="5" customWidth="1"/>
    <col min="5906" max="5906" width="15.7109375" style="5" customWidth="1"/>
    <col min="5907" max="5907" width="11.5703125" style="5" customWidth="1"/>
    <col min="5908" max="5908" width="13.7109375" style="5" customWidth="1"/>
    <col min="5909" max="5909" width="12.28515625" style="5" customWidth="1"/>
    <col min="5910" max="5910" width="16.42578125" style="5" customWidth="1"/>
    <col min="5911" max="5911" width="11.5703125" style="5" bestFit="1" customWidth="1"/>
    <col min="5912" max="5912" width="14" style="5" customWidth="1"/>
    <col min="5913" max="5913" width="11.5703125" style="5" bestFit="1" customWidth="1"/>
    <col min="5914" max="5914" width="12.28515625" style="5" customWidth="1"/>
    <col min="5915" max="6149" width="8.85546875" style="5"/>
    <col min="6150" max="6150" width="12" style="5" customWidth="1"/>
    <col min="6151" max="6151" width="11.7109375" style="5" customWidth="1"/>
    <col min="6152" max="6152" width="19.7109375" style="5" customWidth="1"/>
    <col min="6153" max="6153" width="16.42578125" style="5" customWidth="1"/>
    <col min="6154" max="6154" width="13" style="5" customWidth="1"/>
    <col min="6155" max="6155" width="11.28515625" style="5" customWidth="1"/>
    <col min="6156" max="6156" width="35.42578125" style="5" customWidth="1"/>
    <col min="6157" max="6157" width="16.7109375" style="5" customWidth="1"/>
    <col min="6158" max="6158" width="22.7109375" style="5" customWidth="1"/>
    <col min="6159" max="6159" width="20.5703125" style="5" customWidth="1"/>
    <col min="6160" max="6160" width="13.42578125" style="5" customWidth="1"/>
    <col min="6161" max="6161" width="12.5703125" style="5" customWidth="1"/>
    <col min="6162" max="6162" width="15.7109375" style="5" customWidth="1"/>
    <col min="6163" max="6163" width="11.5703125" style="5" customWidth="1"/>
    <col min="6164" max="6164" width="13.7109375" style="5" customWidth="1"/>
    <col min="6165" max="6165" width="12.28515625" style="5" customWidth="1"/>
    <col min="6166" max="6166" width="16.42578125" style="5" customWidth="1"/>
    <col min="6167" max="6167" width="11.5703125" style="5" bestFit="1" customWidth="1"/>
    <col min="6168" max="6168" width="14" style="5" customWidth="1"/>
    <col min="6169" max="6169" width="11.5703125" style="5" bestFit="1" customWidth="1"/>
    <col min="6170" max="6170" width="12.28515625" style="5" customWidth="1"/>
    <col min="6171" max="6405" width="8.85546875" style="5"/>
    <col min="6406" max="6406" width="12" style="5" customWidth="1"/>
    <col min="6407" max="6407" width="11.7109375" style="5" customWidth="1"/>
    <col min="6408" max="6408" width="19.7109375" style="5" customWidth="1"/>
    <col min="6409" max="6409" width="16.42578125" style="5" customWidth="1"/>
    <col min="6410" max="6410" width="13" style="5" customWidth="1"/>
    <col min="6411" max="6411" width="11.28515625" style="5" customWidth="1"/>
    <col min="6412" max="6412" width="35.42578125" style="5" customWidth="1"/>
    <col min="6413" max="6413" width="16.7109375" style="5" customWidth="1"/>
    <col min="6414" max="6414" width="22.7109375" style="5" customWidth="1"/>
    <col min="6415" max="6415" width="20.5703125" style="5" customWidth="1"/>
    <col min="6416" max="6416" width="13.42578125" style="5" customWidth="1"/>
    <col min="6417" max="6417" width="12.5703125" style="5" customWidth="1"/>
    <col min="6418" max="6418" width="15.7109375" style="5" customWidth="1"/>
    <col min="6419" max="6419" width="11.5703125" style="5" customWidth="1"/>
    <col min="6420" max="6420" width="13.7109375" style="5" customWidth="1"/>
    <col min="6421" max="6421" width="12.28515625" style="5" customWidth="1"/>
    <col min="6422" max="6422" width="16.42578125" style="5" customWidth="1"/>
    <col min="6423" max="6423" width="11.5703125" style="5" bestFit="1" customWidth="1"/>
    <col min="6424" max="6424" width="14" style="5" customWidth="1"/>
    <col min="6425" max="6425" width="11.5703125" style="5" bestFit="1" customWidth="1"/>
    <col min="6426" max="6426" width="12.28515625" style="5" customWidth="1"/>
    <col min="6427" max="6661" width="8.85546875" style="5"/>
    <col min="6662" max="6662" width="12" style="5" customWidth="1"/>
    <col min="6663" max="6663" width="11.7109375" style="5" customWidth="1"/>
    <col min="6664" max="6664" width="19.7109375" style="5" customWidth="1"/>
    <col min="6665" max="6665" width="16.42578125" style="5" customWidth="1"/>
    <col min="6666" max="6666" width="13" style="5" customWidth="1"/>
    <col min="6667" max="6667" width="11.28515625" style="5" customWidth="1"/>
    <col min="6668" max="6668" width="35.42578125" style="5" customWidth="1"/>
    <col min="6669" max="6669" width="16.7109375" style="5" customWidth="1"/>
    <col min="6670" max="6670" width="22.7109375" style="5" customWidth="1"/>
    <col min="6671" max="6671" width="20.5703125" style="5" customWidth="1"/>
    <col min="6672" max="6672" width="13.42578125" style="5" customWidth="1"/>
    <col min="6673" max="6673" width="12.5703125" style="5" customWidth="1"/>
    <col min="6674" max="6674" width="15.7109375" style="5" customWidth="1"/>
    <col min="6675" max="6675" width="11.5703125" style="5" customWidth="1"/>
    <col min="6676" max="6676" width="13.7109375" style="5" customWidth="1"/>
    <col min="6677" max="6677" width="12.28515625" style="5" customWidth="1"/>
    <col min="6678" max="6678" width="16.42578125" style="5" customWidth="1"/>
    <col min="6679" max="6679" width="11.5703125" style="5" bestFit="1" customWidth="1"/>
    <col min="6680" max="6680" width="14" style="5" customWidth="1"/>
    <col min="6681" max="6681" width="11.5703125" style="5" bestFit="1" customWidth="1"/>
    <col min="6682" max="6682" width="12.28515625" style="5" customWidth="1"/>
    <col min="6683" max="6917" width="8.85546875" style="5"/>
    <col min="6918" max="6918" width="12" style="5" customWidth="1"/>
    <col min="6919" max="6919" width="11.7109375" style="5" customWidth="1"/>
    <col min="6920" max="6920" width="19.7109375" style="5" customWidth="1"/>
    <col min="6921" max="6921" width="16.42578125" style="5" customWidth="1"/>
    <col min="6922" max="6922" width="13" style="5" customWidth="1"/>
    <col min="6923" max="6923" width="11.28515625" style="5" customWidth="1"/>
    <col min="6924" max="6924" width="35.42578125" style="5" customWidth="1"/>
    <col min="6925" max="6925" width="16.7109375" style="5" customWidth="1"/>
    <col min="6926" max="6926" width="22.7109375" style="5" customWidth="1"/>
    <col min="6927" max="6927" width="20.5703125" style="5" customWidth="1"/>
    <col min="6928" max="6928" width="13.42578125" style="5" customWidth="1"/>
    <col min="6929" max="6929" width="12.5703125" style="5" customWidth="1"/>
    <col min="6930" max="6930" width="15.7109375" style="5" customWidth="1"/>
    <col min="6931" max="6931" width="11.5703125" style="5" customWidth="1"/>
    <col min="6932" max="6932" width="13.7109375" style="5" customWidth="1"/>
    <col min="6933" max="6933" width="12.28515625" style="5" customWidth="1"/>
    <col min="6934" max="6934" width="16.42578125" style="5" customWidth="1"/>
    <col min="6935" max="6935" width="11.5703125" style="5" bestFit="1" customWidth="1"/>
    <col min="6936" max="6936" width="14" style="5" customWidth="1"/>
    <col min="6937" max="6937" width="11.5703125" style="5" bestFit="1" customWidth="1"/>
    <col min="6938" max="6938" width="12.28515625" style="5" customWidth="1"/>
    <col min="6939" max="7173" width="8.85546875" style="5"/>
    <col min="7174" max="7174" width="12" style="5" customWidth="1"/>
    <col min="7175" max="7175" width="11.7109375" style="5" customWidth="1"/>
    <col min="7176" max="7176" width="19.7109375" style="5" customWidth="1"/>
    <col min="7177" max="7177" width="16.42578125" style="5" customWidth="1"/>
    <col min="7178" max="7178" width="13" style="5" customWidth="1"/>
    <col min="7179" max="7179" width="11.28515625" style="5" customWidth="1"/>
    <col min="7180" max="7180" width="35.42578125" style="5" customWidth="1"/>
    <col min="7181" max="7181" width="16.7109375" style="5" customWidth="1"/>
    <col min="7182" max="7182" width="22.7109375" style="5" customWidth="1"/>
    <col min="7183" max="7183" width="20.5703125" style="5" customWidth="1"/>
    <col min="7184" max="7184" width="13.42578125" style="5" customWidth="1"/>
    <col min="7185" max="7185" width="12.5703125" style="5" customWidth="1"/>
    <col min="7186" max="7186" width="15.7109375" style="5" customWidth="1"/>
    <col min="7187" max="7187" width="11.5703125" style="5" customWidth="1"/>
    <col min="7188" max="7188" width="13.7109375" style="5" customWidth="1"/>
    <col min="7189" max="7189" width="12.28515625" style="5" customWidth="1"/>
    <col min="7190" max="7190" width="16.42578125" style="5" customWidth="1"/>
    <col min="7191" max="7191" width="11.5703125" style="5" bestFit="1" customWidth="1"/>
    <col min="7192" max="7192" width="14" style="5" customWidth="1"/>
    <col min="7193" max="7193" width="11.5703125" style="5" bestFit="1" customWidth="1"/>
    <col min="7194" max="7194" width="12.28515625" style="5" customWidth="1"/>
    <col min="7195" max="7429" width="8.85546875" style="5"/>
    <col min="7430" max="7430" width="12" style="5" customWidth="1"/>
    <col min="7431" max="7431" width="11.7109375" style="5" customWidth="1"/>
    <col min="7432" max="7432" width="19.7109375" style="5" customWidth="1"/>
    <col min="7433" max="7433" width="16.42578125" style="5" customWidth="1"/>
    <col min="7434" max="7434" width="13" style="5" customWidth="1"/>
    <col min="7435" max="7435" width="11.28515625" style="5" customWidth="1"/>
    <col min="7436" max="7436" width="35.42578125" style="5" customWidth="1"/>
    <col min="7437" max="7437" width="16.7109375" style="5" customWidth="1"/>
    <col min="7438" max="7438" width="22.7109375" style="5" customWidth="1"/>
    <col min="7439" max="7439" width="20.5703125" style="5" customWidth="1"/>
    <col min="7440" max="7440" width="13.42578125" style="5" customWidth="1"/>
    <col min="7441" max="7441" width="12.5703125" style="5" customWidth="1"/>
    <col min="7442" max="7442" width="15.7109375" style="5" customWidth="1"/>
    <col min="7443" max="7443" width="11.5703125" style="5" customWidth="1"/>
    <col min="7444" max="7444" width="13.7109375" style="5" customWidth="1"/>
    <col min="7445" max="7445" width="12.28515625" style="5" customWidth="1"/>
    <col min="7446" max="7446" width="16.42578125" style="5" customWidth="1"/>
    <col min="7447" max="7447" width="11.5703125" style="5" bestFit="1" customWidth="1"/>
    <col min="7448" max="7448" width="14" style="5" customWidth="1"/>
    <col min="7449" max="7449" width="11.5703125" style="5" bestFit="1" customWidth="1"/>
    <col min="7450" max="7450" width="12.28515625" style="5" customWidth="1"/>
    <col min="7451" max="7685" width="8.85546875" style="5"/>
    <col min="7686" max="7686" width="12" style="5" customWidth="1"/>
    <col min="7687" max="7687" width="11.7109375" style="5" customWidth="1"/>
    <col min="7688" max="7688" width="19.7109375" style="5" customWidth="1"/>
    <col min="7689" max="7689" width="16.42578125" style="5" customWidth="1"/>
    <col min="7690" max="7690" width="13" style="5" customWidth="1"/>
    <col min="7691" max="7691" width="11.28515625" style="5" customWidth="1"/>
    <col min="7692" max="7692" width="35.42578125" style="5" customWidth="1"/>
    <col min="7693" max="7693" width="16.7109375" style="5" customWidth="1"/>
    <col min="7694" max="7694" width="22.7109375" style="5" customWidth="1"/>
    <col min="7695" max="7695" width="20.5703125" style="5" customWidth="1"/>
    <col min="7696" max="7696" width="13.42578125" style="5" customWidth="1"/>
    <col min="7697" max="7697" width="12.5703125" style="5" customWidth="1"/>
    <col min="7698" max="7698" width="15.7109375" style="5" customWidth="1"/>
    <col min="7699" max="7699" width="11.5703125" style="5" customWidth="1"/>
    <col min="7700" max="7700" width="13.7109375" style="5" customWidth="1"/>
    <col min="7701" max="7701" width="12.28515625" style="5" customWidth="1"/>
    <col min="7702" max="7702" width="16.42578125" style="5" customWidth="1"/>
    <col min="7703" max="7703" width="11.5703125" style="5" bestFit="1" customWidth="1"/>
    <col min="7704" max="7704" width="14" style="5" customWidth="1"/>
    <col min="7705" max="7705" width="11.5703125" style="5" bestFit="1" customWidth="1"/>
    <col min="7706" max="7706" width="12.28515625" style="5" customWidth="1"/>
    <col min="7707" max="7941" width="8.85546875" style="5"/>
    <col min="7942" max="7942" width="12" style="5" customWidth="1"/>
    <col min="7943" max="7943" width="11.7109375" style="5" customWidth="1"/>
    <col min="7944" max="7944" width="19.7109375" style="5" customWidth="1"/>
    <col min="7945" max="7945" width="16.42578125" style="5" customWidth="1"/>
    <col min="7946" max="7946" width="13" style="5" customWidth="1"/>
    <col min="7947" max="7947" width="11.28515625" style="5" customWidth="1"/>
    <col min="7948" max="7948" width="35.42578125" style="5" customWidth="1"/>
    <col min="7949" max="7949" width="16.7109375" style="5" customWidth="1"/>
    <col min="7950" max="7950" width="22.7109375" style="5" customWidth="1"/>
    <col min="7951" max="7951" width="20.5703125" style="5" customWidth="1"/>
    <col min="7952" max="7952" width="13.42578125" style="5" customWidth="1"/>
    <col min="7953" max="7953" width="12.5703125" style="5" customWidth="1"/>
    <col min="7954" max="7954" width="15.7109375" style="5" customWidth="1"/>
    <col min="7955" max="7955" width="11.5703125" style="5" customWidth="1"/>
    <col min="7956" max="7956" width="13.7109375" style="5" customWidth="1"/>
    <col min="7957" max="7957" width="12.28515625" style="5" customWidth="1"/>
    <col min="7958" max="7958" width="16.42578125" style="5" customWidth="1"/>
    <col min="7959" max="7959" width="11.5703125" style="5" bestFit="1" customWidth="1"/>
    <col min="7960" max="7960" width="14" style="5" customWidth="1"/>
    <col min="7961" max="7961" width="11.5703125" style="5" bestFit="1" customWidth="1"/>
    <col min="7962" max="7962" width="12.28515625" style="5" customWidth="1"/>
    <col min="7963" max="8197" width="8.85546875" style="5"/>
    <col min="8198" max="8198" width="12" style="5" customWidth="1"/>
    <col min="8199" max="8199" width="11.7109375" style="5" customWidth="1"/>
    <col min="8200" max="8200" width="19.7109375" style="5" customWidth="1"/>
    <col min="8201" max="8201" width="16.42578125" style="5" customWidth="1"/>
    <col min="8202" max="8202" width="13" style="5" customWidth="1"/>
    <col min="8203" max="8203" width="11.28515625" style="5" customWidth="1"/>
    <col min="8204" max="8204" width="35.42578125" style="5" customWidth="1"/>
    <col min="8205" max="8205" width="16.7109375" style="5" customWidth="1"/>
    <col min="8206" max="8206" width="22.7109375" style="5" customWidth="1"/>
    <col min="8207" max="8207" width="20.5703125" style="5" customWidth="1"/>
    <col min="8208" max="8208" width="13.42578125" style="5" customWidth="1"/>
    <col min="8209" max="8209" width="12.5703125" style="5" customWidth="1"/>
    <col min="8210" max="8210" width="15.7109375" style="5" customWidth="1"/>
    <col min="8211" max="8211" width="11.5703125" style="5" customWidth="1"/>
    <col min="8212" max="8212" width="13.7109375" style="5" customWidth="1"/>
    <col min="8213" max="8213" width="12.28515625" style="5" customWidth="1"/>
    <col min="8214" max="8214" width="16.42578125" style="5" customWidth="1"/>
    <col min="8215" max="8215" width="11.5703125" style="5" bestFit="1" customWidth="1"/>
    <col min="8216" max="8216" width="14" style="5" customWidth="1"/>
    <col min="8217" max="8217" width="11.5703125" style="5" bestFit="1" customWidth="1"/>
    <col min="8218" max="8218" width="12.28515625" style="5" customWidth="1"/>
    <col min="8219" max="8453" width="8.85546875" style="5"/>
    <col min="8454" max="8454" width="12" style="5" customWidth="1"/>
    <col min="8455" max="8455" width="11.7109375" style="5" customWidth="1"/>
    <col min="8456" max="8456" width="19.7109375" style="5" customWidth="1"/>
    <col min="8457" max="8457" width="16.42578125" style="5" customWidth="1"/>
    <col min="8458" max="8458" width="13" style="5" customWidth="1"/>
    <col min="8459" max="8459" width="11.28515625" style="5" customWidth="1"/>
    <col min="8460" max="8460" width="35.42578125" style="5" customWidth="1"/>
    <col min="8461" max="8461" width="16.7109375" style="5" customWidth="1"/>
    <col min="8462" max="8462" width="22.7109375" style="5" customWidth="1"/>
    <col min="8463" max="8463" width="20.5703125" style="5" customWidth="1"/>
    <col min="8464" max="8464" width="13.42578125" style="5" customWidth="1"/>
    <col min="8465" max="8465" width="12.5703125" style="5" customWidth="1"/>
    <col min="8466" max="8466" width="15.7109375" style="5" customWidth="1"/>
    <col min="8467" max="8467" width="11.5703125" style="5" customWidth="1"/>
    <col min="8468" max="8468" width="13.7109375" style="5" customWidth="1"/>
    <col min="8469" max="8469" width="12.28515625" style="5" customWidth="1"/>
    <col min="8470" max="8470" width="16.42578125" style="5" customWidth="1"/>
    <col min="8471" max="8471" width="11.5703125" style="5" bestFit="1" customWidth="1"/>
    <col min="8472" max="8472" width="14" style="5" customWidth="1"/>
    <col min="8473" max="8473" width="11.5703125" style="5" bestFit="1" customWidth="1"/>
    <col min="8474" max="8474" width="12.28515625" style="5" customWidth="1"/>
    <col min="8475" max="8709" width="8.85546875" style="5"/>
    <col min="8710" max="8710" width="12" style="5" customWidth="1"/>
    <col min="8711" max="8711" width="11.7109375" style="5" customWidth="1"/>
    <col min="8712" max="8712" width="19.7109375" style="5" customWidth="1"/>
    <col min="8713" max="8713" width="16.42578125" style="5" customWidth="1"/>
    <col min="8714" max="8714" width="13" style="5" customWidth="1"/>
    <col min="8715" max="8715" width="11.28515625" style="5" customWidth="1"/>
    <col min="8716" max="8716" width="35.42578125" style="5" customWidth="1"/>
    <col min="8717" max="8717" width="16.7109375" style="5" customWidth="1"/>
    <col min="8718" max="8718" width="22.7109375" style="5" customWidth="1"/>
    <col min="8719" max="8719" width="20.5703125" style="5" customWidth="1"/>
    <col min="8720" max="8720" width="13.42578125" style="5" customWidth="1"/>
    <col min="8721" max="8721" width="12.5703125" style="5" customWidth="1"/>
    <col min="8722" max="8722" width="15.7109375" style="5" customWidth="1"/>
    <col min="8723" max="8723" width="11.5703125" style="5" customWidth="1"/>
    <col min="8724" max="8724" width="13.7109375" style="5" customWidth="1"/>
    <col min="8725" max="8725" width="12.28515625" style="5" customWidth="1"/>
    <col min="8726" max="8726" width="16.42578125" style="5" customWidth="1"/>
    <col min="8727" max="8727" width="11.5703125" style="5" bestFit="1" customWidth="1"/>
    <col min="8728" max="8728" width="14" style="5" customWidth="1"/>
    <col min="8729" max="8729" width="11.5703125" style="5" bestFit="1" customWidth="1"/>
    <col min="8730" max="8730" width="12.28515625" style="5" customWidth="1"/>
    <col min="8731" max="8965" width="8.85546875" style="5"/>
    <col min="8966" max="8966" width="12" style="5" customWidth="1"/>
    <col min="8967" max="8967" width="11.7109375" style="5" customWidth="1"/>
    <col min="8968" max="8968" width="19.7109375" style="5" customWidth="1"/>
    <col min="8969" max="8969" width="16.42578125" style="5" customWidth="1"/>
    <col min="8970" max="8970" width="13" style="5" customWidth="1"/>
    <col min="8971" max="8971" width="11.28515625" style="5" customWidth="1"/>
    <col min="8972" max="8972" width="35.42578125" style="5" customWidth="1"/>
    <col min="8973" max="8973" width="16.7109375" style="5" customWidth="1"/>
    <col min="8974" max="8974" width="22.7109375" style="5" customWidth="1"/>
    <col min="8975" max="8975" width="20.5703125" style="5" customWidth="1"/>
    <col min="8976" max="8976" width="13.42578125" style="5" customWidth="1"/>
    <col min="8977" max="8977" width="12.5703125" style="5" customWidth="1"/>
    <col min="8978" max="8978" width="15.7109375" style="5" customWidth="1"/>
    <col min="8979" max="8979" width="11.5703125" style="5" customWidth="1"/>
    <col min="8980" max="8980" width="13.7109375" style="5" customWidth="1"/>
    <col min="8981" max="8981" width="12.28515625" style="5" customWidth="1"/>
    <col min="8982" max="8982" width="16.42578125" style="5" customWidth="1"/>
    <col min="8983" max="8983" width="11.5703125" style="5" bestFit="1" customWidth="1"/>
    <col min="8984" max="8984" width="14" style="5" customWidth="1"/>
    <col min="8985" max="8985" width="11.5703125" style="5" bestFit="1" customWidth="1"/>
    <col min="8986" max="8986" width="12.28515625" style="5" customWidth="1"/>
    <col min="8987" max="9221" width="8.85546875" style="5"/>
    <col min="9222" max="9222" width="12" style="5" customWidth="1"/>
    <col min="9223" max="9223" width="11.7109375" style="5" customWidth="1"/>
    <col min="9224" max="9224" width="19.7109375" style="5" customWidth="1"/>
    <col min="9225" max="9225" width="16.42578125" style="5" customWidth="1"/>
    <col min="9226" max="9226" width="13" style="5" customWidth="1"/>
    <col min="9227" max="9227" width="11.28515625" style="5" customWidth="1"/>
    <col min="9228" max="9228" width="35.42578125" style="5" customWidth="1"/>
    <col min="9229" max="9229" width="16.7109375" style="5" customWidth="1"/>
    <col min="9230" max="9230" width="22.7109375" style="5" customWidth="1"/>
    <col min="9231" max="9231" width="20.5703125" style="5" customWidth="1"/>
    <col min="9232" max="9232" width="13.42578125" style="5" customWidth="1"/>
    <col min="9233" max="9233" width="12.5703125" style="5" customWidth="1"/>
    <col min="9234" max="9234" width="15.7109375" style="5" customWidth="1"/>
    <col min="9235" max="9235" width="11.5703125" style="5" customWidth="1"/>
    <col min="9236" max="9236" width="13.7109375" style="5" customWidth="1"/>
    <col min="9237" max="9237" width="12.28515625" style="5" customWidth="1"/>
    <col min="9238" max="9238" width="16.42578125" style="5" customWidth="1"/>
    <col min="9239" max="9239" width="11.5703125" style="5" bestFit="1" customWidth="1"/>
    <col min="9240" max="9240" width="14" style="5" customWidth="1"/>
    <col min="9241" max="9241" width="11.5703125" style="5" bestFit="1" customWidth="1"/>
    <col min="9242" max="9242" width="12.28515625" style="5" customWidth="1"/>
    <col min="9243" max="9477" width="8.85546875" style="5"/>
    <col min="9478" max="9478" width="12" style="5" customWidth="1"/>
    <col min="9479" max="9479" width="11.7109375" style="5" customWidth="1"/>
    <col min="9480" max="9480" width="19.7109375" style="5" customWidth="1"/>
    <col min="9481" max="9481" width="16.42578125" style="5" customWidth="1"/>
    <col min="9482" max="9482" width="13" style="5" customWidth="1"/>
    <col min="9483" max="9483" width="11.28515625" style="5" customWidth="1"/>
    <col min="9484" max="9484" width="35.42578125" style="5" customWidth="1"/>
    <col min="9485" max="9485" width="16.7109375" style="5" customWidth="1"/>
    <col min="9486" max="9486" width="22.7109375" style="5" customWidth="1"/>
    <col min="9487" max="9487" width="20.5703125" style="5" customWidth="1"/>
    <col min="9488" max="9488" width="13.42578125" style="5" customWidth="1"/>
    <col min="9489" max="9489" width="12.5703125" style="5" customWidth="1"/>
    <col min="9490" max="9490" width="15.7109375" style="5" customWidth="1"/>
    <col min="9491" max="9491" width="11.5703125" style="5" customWidth="1"/>
    <col min="9492" max="9492" width="13.7109375" style="5" customWidth="1"/>
    <col min="9493" max="9493" width="12.28515625" style="5" customWidth="1"/>
    <col min="9494" max="9494" width="16.42578125" style="5" customWidth="1"/>
    <col min="9495" max="9495" width="11.5703125" style="5" bestFit="1" customWidth="1"/>
    <col min="9496" max="9496" width="14" style="5" customWidth="1"/>
    <col min="9497" max="9497" width="11.5703125" style="5" bestFit="1" customWidth="1"/>
    <col min="9498" max="9498" width="12.28515625" style="5" customWidth="1"/>
    <col min="9499" max="9733" width="8.85546875" style="5"/>
    <col min="9734" max="9734" width="12" style="5" customWidth="1"/>
    <col min="9735" max="9735" width="11.7109375" style="5" customWidth="1"/>
    <col min="9736" max="9736" width="19.7109375" style="5" customWidth="1"/>
    <col min="9737" max="9737" width="16.42578125" style="5" customWidth="1"/>
    <col min="9738" max="9738" width="13" style="5" customWidth="1"/>
    <col min="9739" max="9739" width="11.28515625" style="5" customWidth="1"/>
    <col min="9740" max="9740" width="35.42578125" style="5" customWidth="1"/>
    <col min="9741" max="9741" width="16.7109375" style="5" customWidth="1"/>
    <col min="9742" max="9742" width="22.7109375" style="5" customWidth="1"/>
    <col min="9743" max="9743" width="20.5703125" style="5" customWidth="1"/>
    <col min="9744" max="9744" width="13.42578125" style="5" customWidth="1"/>
    <col min="9745" max="9745" width="12.5703125" style="5" customWidth="1"/>
    <col min="9746" max="9746" width="15.7109375" style="5" customWidth="1"/>
    <col min="9747" max="9747" width="11.5703125" style="5" customWidth="1"/>
    <col min="9748" max="9748" width="13.7109375" style="5" customWidth="1"/>
    <col min="9749" max="9749" width="12.28515625" style="5" customWidth="1"/>
    <col min="9750" max="9750" width="16.42578125" style="5" customWidth="1"/>
    <col min="9751" max="9751" width="11.5703125" style="5" bestFit="1" customWidth="1"/>
    <col min="9752" max="9752" width="14" style="5" customWidth="1"/>
    <col min="9753" max="9753" width="11.5703125" style="5" bestFit="1" customWidth="1"/>
    <col min="9754" max="9754" width="12.28515625" style="5" customWidth="1"/>
    <col min="9755" max="9989" width="8.85546875" style="5"/>
    <col min="9990" max="9990" width="12" style="5" customWidth="1"/>
    <col min="9991" max="9991" width="11.7109375" style="5" customWidth="1"/>
    <col min="9992" max="9992" width="19.7109375" style="5" customWidth="1"/>
    <col min="9993" max="9993" width="16.42578125" style="5" customWidth="1"/>
    <col min="9994" max="9994" width="13" style="5" customWidth="1"/>
    <col min="9995" max="9995" width="11.28515625" style="5" customWidth="1"/>
    <col min="9996" max="9996" width="35.42578125" style="5" customWidth="1"/>
    <col min="9997" max="9997" width="16.7109375" style="5" customWidth="1"/>
    <col min="9998" max="9998" width="22.7109375" style="5" customWidth="1"/>
    <col min="9999" max="9999" width="20.5703125" style="5" customWidth="1"/>
    <col min="10000" max="10000" width="13.42578125" style="5" customWidth="1"/>
    <col min="10001" max="10001" width="12.5703125" style="5" customWidth="1"/>
    <col min="10002" max="10002" width="15.7109375" style="5" customWidth="1"/>
    <col min="10003" max="10003" width="11.5703125" style="5" customWidth="1"/>
    <col min="10004" max="10004" width="13.7109375" style="5" customWidth="1"/>
    <col min="10005" max="10005" width="12.28515625" style="5" customWidth="1"/>
    <col min="10006" max="10006" width="16.42578125" style="5" customWidth="1"/>
    <col min="10007" max="10007" width="11.5703125" style="5" bestFit="1" customWidth="1"/>
    <col min="10008" max="10008" width="14" style="5" customWidth="1"/>
    <col min="10009" max="10009" width="11.5703125" style="5" bestFit="1" customWidth="1"/>
    <col min="10010" max="10010" width="12.28515625" style="5" customWidth="1"/>
    <col min="10011" max="10245" width="8.85546875" style="5"/>
    <col min="10246" max="10246" width="12" style="5" customWidth="1"/>
    <col min="10247" max="10247" width="11.7109375" style="5" customWidth="1"/>
    <col min="10248" max="10248" width="19.7109375" style="5" customWidth="1"/>
    <col min="10249" max="10249" width="16.42578125" style="5" customWidth="1"/>
    <col min="10250" max="10250" width="13" style="5" customWidth="1"/>
    <col min="10251" max="10251" width="11.28515625" style="5" customWidth="1"/>
    <col min="10252" max="10252" width="35.42578125" style="5" customWidth="1"/>
    <col min="10253" max="10253" width="16.7109375" style="5" customWidth="1"/>
    <col min="10254" max="10254" width="22.7109375" style="5" customWidth="1"/>
    <col min="10255" max="10255" width="20.5703125" style="5" customWidth="1"/>
    <col min="10256" max="10256" width="13.42578125" style="5" customWidth="1"/>
    <col min="10257" max="10257" width="12.5703125" style="5" customWidth="1"/>
    <col min="10258" max="10258" width="15.7109375" style="5" customWidth="1"/>
    <col min="10259" max="10259" width="11.5703125" style="5" customWidth="1"/>
    <col min="10260" max="10260" width="13.7109375" style="5" customWidth="1"/>
    <col min="10261" max="10261" width="12.28515625" style="5" customWidth="1"/>
    <col min="10262" max="10262" width="16.42578125" style="5" customWidth="1"/>
    <col min="10263" max="10263" width="11.5703125" style="5" bestFit="1" customWidth="1"/>
    <col min="10264" max="10264" width="14" style="5" customWidth="1"/>
    <col min="10265" max="10265" width="11.5703125" style="5" bestFit="1" customWidth="1"/>
    <col min="10266" max="10266" width="12.28515625" style="5" customWidth="1"/>
    <col min="10267" max="10501" width="8.85546875" style="5"/>
    <col min="10502" max="10502" width="12" style="5" customWidth="1"/>
    <col min="10503" max="10503" width="11.7109375" style="5" customWidth="1"/>
    <col min="10504" max="10504" width="19.7109375" style="5" customWidth="1"/>
    <col min="10505" max="10505" width="16.42578125" style="5" customWidth="1"/>
    <col min="10506" max="10506" width="13" style="5" customWidth="1"/>
    <col min="10507" max="10507" width="11.28515625" style="5" customWidth="1"/>
    <col min="10508" max="10508" width="35.42578125" style="5" customWidth="1"/>
    <col min="10509" max="10509" width="16.7109375" style="5" customWidth="1"/>
    <col min="10510" max="10510" width="22.7109375" style="5" customWidth="1"/>
    <col min="10511" max="10511" width="20.5703125" style="5" customWidth="1"/>
    <col min="10512" max="10512" width="13.42578125" style="5" customWidth="1"/>
    <col min="10513" max="10513" width="12.5703125" style="5" customWidth="1"/>
    <col min="10514" max="10514" width="15.7109375" style="5" customWidth="1"/>
    <col min="10515" max="10515" width="11.5703125" style="5" customWidth="1"/>
    <col min="10516" max="10516" width="13.7109375" style="5" customWidth="1"/>
    <col min="10517" max="10517" width="12.28515625" style="5" customWidth="1"/>
    <col min="10518" max="10518" width="16.42578125" style="5" customWidth="1"/>
    <col min="10519" max="10519" width="11.5703125" style="5" bestFit="1" customWidth="1"/>
    <col min="10520" max="10520" width="14" style="5" customWidth="1"/>
    <col min="10521" max="10521" width="11.5703125" style="5" bestFit="1" customWidth="1"/>
    <col min="10522" max="10522" width="12.28515625" style="5" customWidth="1"/>
    <col min="10523" max="10757" width="8.85546875" style="5"/>
    <col min="10758" max="10758" width="12" style="5" customWidth="1"/>
    <col min="10759" max="10759" width="11.7109375" style="5" customWidth="1"/>
    <col min="10760" max="10760" width="19.7109375" style="5" customWidth="1"/>
    <col min="10761" max="10761" width="16.42578125" style="5" customWidth="1"/>
    <col min="10762" max="10762" width="13" style="5" customWidth="1"/>
    <col min="10763" max="10763" width="11.28515625" style="5" customWidth="1"/>
    <col min="10764" max="10764" width="35.42578125" style="5" customWidth="1"/>
    <col min="10765" max="10765" width="16.7109375" style="5" customWidth="1"/>
    <col min="10766" max="10766" width="22.7109375" style="5" customWidth="1"/>
    <col min="10767" max="10767" width="20.5703125" style="5" customWidth="1"/>
    <col min="10768" max="10768" width="13.42578125" style="5" customWidth="1"/>
    <col min="10769" max="10769" width="12.5703125" style="5" customWidth="1"/>
    <col min="10770" max="10770" width="15.7109375" style="5" customWidth="1"/>
    <col min="10771" max="10771" width="11.5703125" style="5" customWidth="1"/>
    <col min="10772" max="10772" width="13.7109375" style="5" customWidth="1"/>
    <col min="10773" max="10773" width="12.28515625" style="5" customWidth="1"/>
    <col min="10774" max="10774" width="16.42578125" style="5" customWidth="1"/>
    <col min="10775" max="10775" width="11.5703125" style="5" bestFit="1" customWidth="1"/>
    <col min="10776" max="10776" width="14" style="5" customWidth="1"/>
    <col min="10777" max="10777" width="11.5703125" style="5" bestFit="1" customWidth="1"/>
    <col min="10778" max="10778" width="12.28515625" style="5" customWidth="1"/>
    <col min="10779" max="11013" width="8.85546875" style="5"/>
    <col min="11014" max="11014" width="12" style="5" customWidth="1"/>
    <col min="11015" max="11015" width="11.7109375" style="5" customWidth="1"/>
    <col min="11016" max="11016" width="19.7109375" style="5" customWidth="1"/>
    <col min="11017" max="11017" width="16.42578125" style="5" customWidth="1"/>
    <col min="11018" max="11018" width="13" style="5" customWidth="1"/>
    <col min="11019" max="11019" width="11.28515625" style="5" customWidth="1"/>
    <col min="11020" max="11020" width="35.42578125" style="5" customWidth="1"/>
    <col min="11021" max="11021" width="16.7109375" style="5" customWidth="1"/>
    <col min="11022" max="11022" width="22.7109375" style="5" customWidth="1"/>
    <col min="11023" max="11023" width="20.5703125" style="5" customWidth="1"/>
    <col min="11024" max="11024" width="13.42578125" style="5" customWidth="1"/>
    <col min="11025" max="11025" width="12.5703125" style="5" customWidth="1"/>
    <col min="11026" max="11026" width="15.7109375" style="5" customWidth="1"/>
    <col min="11027" max="11027" width="11.5703125" style="5" customWidth="1"/>
    <col min="11028" max="11028" width="13.7109375" style="5" customWidth="1"/>
    <col min="11029" max="11029" width="12.28515625" style="5" customWidth="1"/>
    <col min="11030" max="11030" width="16.42578125" style="5" customWidth="1"/>
    <col min="11031" max="11031" width="11.5703125" style="5" bestFit="1" customWidth="1"/>
    <col min="11032" max="11032" width="14" style="5" customWidth="1"/>
    <col min="11033" max="11033" width="11.5703125" style="5" bestFit="1" customWidth="1"/>
    <col min="11034" max="11034" width="12.28515625" style="5" customWidth="1"/>
    <col min="11035" max="11269" width="8.85546875" style="5"/>
    <col min="11270" max="11270" width="12" style="5" customWidth="1"/>
    <col min="11271" max="11271" width="11.7109375" style="5" customWidth="1"/>
    <col min="11272" max="11272" width="19.7109375" style="5" customWidth="1"/>
    <col min="11273" max="11273" width="16.42578125" style="5" customWidth="1"/>
    <col min="11274" max="11274" width="13" style="5" customWidth="1"/>
    <col min="11275" max="11275" width="11.28515625" style="5" customWidth="1"/>
    <col min="11276" max="11276" width="35.42578125" style="5" customWidth="1"/>
    <col min="11277" max="11277" width="16.7109375" style="5" customWidth="1"/>
    <col min="11278" max="11278" width="22.7109375" style="5" customWidth="1"/>
    <col min="11279" max="11279" width="20.5703125" style="5" customWidth="1"/>
    <col min="11280" max="11280" width="13.42578125" style="5" customWidth="1"/>
    <col min="11281" max="11281" width="12.5703125" style="5" customWidth="1"/>
    <col min="11282" max="11282" width="15.7109375" style="5" customWidth="1"/>
    <col min="11283" max="11283" width="11.5703125" style="5" customWidth="1"/>
    <col min="11284" max="11284" width="13.7109375" style="5" customWidth="1"/>
    <col min="11285" max="11285" width="12.28515625" style="5" customWidth="1"/>
    <col min="11286" max="11286" width="16.42578125" style="5" customWidth="1"/>
    <col min="11287" max="11287" width="11.5703125" style="5" bestFit="1" customWidth="1"/>
    <col min="11288" max="11288" width="14" style="5" customWidth="1"/>
    <col min="11289" max="11289" width="11.5703125" style="5" bestFit="1" customWidth="1"/>
    <col min="11290" max="11290" width="12.28515625" style="5" customWidth="1"/>
    <col min="11291" max="11525" width="8.85546875" style="5"/>
    <col min="11526" max="11526" width="12" style="5" customWidth="1"/>
    <col min="11527" max="11527" width="11.7109375" style="5" customWidth="1"/>
    <col min="11528" max="11528" width="19.7109375" style="5" customWidth="1"/>
    <col min="11529" max="11529" width="16.42578125" style="5" customWidth="1"/>
    <col min="11530" max="11530" width="13" style="5" customWidth="1"/>
    <col min="11531" max="11531" width="11.28515625" style="5" customWidth="1"/>
    <col min="11532" max="11532" width="35.42578125" style="5" customWidth="1"/>
    <col min="11533" max="11533" width="16.7109375" style="5" customWidth="1"/>
    <col min="11534" max="11534" width="22.7109375" style="5" customWidth="1"/>
    <col min="11535" max="11535" width="20.5703125" style="5" customWidth="1"/>
    <col min="11536" max="11536" width="13.42578125" style="5" customWidth="1"/>
    <col min="11537" max="11537" width="12.5703125" style="5" customWidth="1"/>
    <col min="11538" max="11538" width="15.7109375" style="5" customWidth="1"/>
    <col min="11539" max="11539" width="11.5703125" style="5" customWidth="1"/>
    <col min="11540" max="11540" width="13.7109375" style="5" customWidth="1"/>
    <col min="11541" max="11541" width="12.28515625" style="5" customWidth="1"/>
    <col min="11542" max="11542" width="16.42578125" style="5" customWidth="1"/>
    <col min="11543" max="11543" width="11.5703125" style="5" bestFit="1" customWidth="1"/>
    <col min="11544" max="11544" width="14" style="5" customWidth="1"/>
    <col min="11545" max="11545" width="11.5703125" style="5" bestFit="1" customWidth="1"/>
    <col min="11546" max="11546" width="12.28515625" style="5" customWidth="1"/>
    <col min="11547" max="11781" width="8.85546875" style="5"/>
    <col min="11782" max="11782" width="12" style="5" customWidth="1"/>
    <col min="11783" max="11783" width="11.7109375" style="5" customWidth="1"/>
    <col min="11784" max="11784" width="19.7109375" style="5" customWidth="1"/>
    <col min="11785" max="11785" width="16.42578125" style="5" customWidth="1"/>
    <col min="11786" max="11786" width="13" style="5" customWidth="1"/>
    <col min="11787" max="11787" width="11.28515625" style="5" customWidth="1"/>
    <col min="11788" max="11788" width="35.42578125" style="5" customWidth="1"/>
    <col min="11789" max="11789" width="16.7109375" style="5" customWidth="1"/>
    <col min="11790" max="11790" width="22.7109375" style="5" customWidth="1"/>
    <col min="11791" max="11791" width="20.5703125" style="5" customWidth="1"/>
    <col min="11792" max="11792" width="13.42578125" style="5" customWidth="1"/>
    <col min="11793" max="11793" width="12.5703125" style="5" customWidth="1"/>
    <col min="11794" max="11794" width="15.7109375" style="5" customWidth="1"/>
    <col min="11795" max="11795" width="11.5703125" style="5" customWidth="1"/>
    <col min="11796" max="11796" width="13.7109375" style="5" customWidth="1"/>
    <col min="11797" max="11797" width="12.28515625" style="5" customWidth="1"/>
    <col min="11798" max="11798" width="16.42578125" style="5" customWidth="1"/>
    <col min="11799" max="11799" width="11.5703125" style="5" bestFit="1" customWidth="1"/>
    <col min="11800" max="11800" width="14" style="5" customWidth="1"/>
    <col min="11801" max="11801" width="11.5703125" style="5" bestFit="1" customWidth="1"/>
    <col min="11802" max="11802" width="12.28515625" style="5" customWidth="1"/>
    <col min="11803" max="12037" width="8.85546875" style="5"/>
    <col min="12038" max="12038" width="12" style="5" customWidth="1"/>
    <col min="12039" max="12039" width="11.7109375" style="5" customWidth="1"/>
    <col min="12040" max="12040" width="19.7109375" style="5" customWidth="1"/>
    <col min="12041" max="12041" width="16.42578125" style="5" customWidth="1"/>
    <col min="12042" max="12042" width="13" style="5" customWidth="1"/>
    <col min="12043" max="12043" width="11.28515625" style="5" customWidth="1"/>
    <col min="12044" max="12044" width="35.42578125" style="5" customWidth="1"/>
    <col min="12045" max="12045" width="16.7109375" style="5" customWidth="1"/>
    <col min="12046" max="12046" width="22.7109375" style="5" customWidth="1"/>
    <col min="12047" max="12047" width="20.5703125" style="5" customWidth="1"/>
    <col min="12048" max="12048" width="13.42578125" style="5" customWidth="1"/>
    <col min="12049" max="12049" width="12.5703125" style="5" customWidth="1"/>
    <col min="12050" max="12050" width="15.7109375" style="5" customWidth="1"/>
    <col min="12051" max="12051" width="11.5703125" style="5" customWidth="1"/>
    <col min="12052" max="12052" width="13.7109375" style="5" customWidth="1"/>
    <col min="12053" max="12053" width="12.28515625" style="5" customWidth="1"/>
    <col min="12054" max="12054" width="16.42578125" style="5" customWidth="1"/>
    <col min="12055" max="12055" width="11.5703125" style="5" bestFit="1" customWidth="1"/>
    <col min="12056" max="12056" width="14" style="5" customWidth="1"/>
    <col min="12057" max="12057" width="11.5703125" style="5" bestFit="1" customWidth="1"/>
    <col min="12058" max="12058" width="12.28515625" style="5" customWidth="1"/>
    <col min="12059" max="12293" width="8.85546875" style="5"/>
    <col min="12294" max="12294" width="12" style="5" customWidth="1"/>
    <col min="12295" max="12295" width="11.7109375" style="5" customWidth="1"/>
    <col min="12296" max="12296" width="19.7109375" style="5" customWidth="1"/>
    <col min="12297" max="12297" width="16.42578125" style="5" customWidth="1"/>
    <col min="12298" max="12298" width="13" style="5" customWidth="1"/>
    <col min="12299" max="12299" width="11.28515625" style="5" customWidth="1"/>
    <col min="12300" max="12300" width="35.42578125" style="5" customWidth="1"/>
    <col min="12301" max="12301" width="16.7109375" style="5" customWidth="1"/>
    <col min="12302" max="12302" width="22.7109375" style="5" customWidth="1"/>
    <col min="12303" max="12303" width="20.5703125" style="5" customWidth="1"/>
    <col min="12304" max="12304" width="13.42578125" style="5" customWidth="1"/>
    <col min="12305" max="12305" width="12.5703125" style="5" customWidth="1"/>
    <col min="12306" max="12306" width="15.7109375" style="5" customWidth="1"/>
    <col min="12307" max="12307" width="11.5703125" style="5" customWidth="1"/>
    <col min="12308" max="12308" width="13.7109375" style="5" customWidth="1"/>
    <col min="12309" max="12309" width="12.28515625" style="5" customWidth="1"/>
    <col min="12310" max="12310" width="16.42578125" style="5" customWidth="1"/>
    <col min="12311" max="12311" width="11.5703125" style="5" bestFit="1" customWidth="1"/>
    <col min="12312" max="12312" width="14" style="5" customWidth="1"/>
    <col min="12313" max="12313" width="11.5703125" style="5" bestFit="1" customWidth="1"/>
    <col min="12314" max="12314" width="12.28515625" style="5" customWidth="1"/>
    <col min="12315" max="12549" width="8.85546875" style="5"/>
    <col min="12550" max="12550" width="12" style="5" customWidth="1"/>
    <col min="12551" max="12551" width="11.7109375" style="5" customWidth="1"/>
    <col min="12552" max="12552" width="19.7109375" style="5" customWidth="1"/>
    <col min="12553" max="12553" width="16.42578125" style="5" customWidth="1"/>
    <col min="12554" max="12554" width="13" style="5" customWidth="1"/>
    <col min="12555" max="12555" width="11.28515625" style="5" customWidth="1"/>
    <col min="12556" max="12556" width="35.42578125" style="5" customWidth="1"/>
    <col min="12557" max="12557" width="16.7109375" style="5" customWidth="1"/>
    <col min="12558" max="12558" width="22.7109375" style="5" customWidth="1"/>
    <col min="12559" max="12559" width="20.5703125" style="5" customWidth="1"/>
    <col min="12560" max="12560" width="13.42578125" style="5" customWidth="1"/>
    <col min="12561" max="12561" width="12.5703125" style="5" customWidth="1"/>
    <col min="12562" max="12562" width="15.7109375" style="5" customWidth="1"/>
    <col min="12563" max="12563" width="11.5703125" style="5" customWidth="1"/>
    <col min="12564" max="12564" width="13.7109375" style="5" customWidth="1"/>
    <col min="12565" max="12565" width="12.28515625" style="5" customWidth="1"/>
    <col min="12566" max="12566" width="16.42578125" style="5" customWidth="1"/>
    <col min="12567" max="12567" width="11.5703125" style="5" bestFit="1" customWidth="1"/>
    <col min="12568" max="12568" width="14" style="5" customWidth="1"/>
    <col min="12569" max="12569" width="11.5703125" style="5" bestFit="1" customWidth="1"/>
    <col min="12570" max="12570" width="12.28515625" style="5" customWidth="1"/>
    <col min="12571" max="12805" width="8.85546875" style="5"/>
    <col min="12806" max="12806" width="12" style="5" customWidth="1"/>
    <col min="12807" max="12807" width="11.7109375" style="5" customWidth="1"/>
    <col min="12808" max="12808" width="19.7109375" style="5" customWidth="1"/>
    <col min="12809" max="12809" width="16.42578125" style="5" customWidth="1"/>
    <col min="12810" max="12810" width="13" style="5" customWidth="1"/>
    <col min="12811" max="12811" width="11.28515625" style="5" customWidth="1"/>
    <col min="12812" max="12812" width="35.42578125" style="5" customWidth="1"/>
    <col min="12813" max="12813" width="16.7109375" style="5" customWidth="1"/>
    <col min="12814" max="12814" width="22.7109375" style="5" customWidth="1"/>
    <col min="12815" max="12815" width="20.5703125" style="5" customWidth="1"/>
    <col min="12816" max="12816" width="13.42578125" style="5" customWidth="1"/>
    <col min="12817" max="12817" width="12.5703125" style="5" customWidth="1"/>
    <col min="12818" max="12818" width="15.7109375" style="5" customWidth="1"/>
    <col min="12819" max="12819" width="11.5703125" style="5" customWidth="1"/>
    <col min="12820" max="12820" width="13.7109375" style="5" customWidth="1"/>
    <col min="12821" max="12821" width="12.28515625" style="5" customWidth="1"/>
    <col min="12822" max="12822" width="16.42578125" style="5" customWidth="1"/>
    <col min="12823" max="12823" width="11.5703125" style="5" bestFit="1" customWidth="1"/>
    <col min="12824" max="12824" width="14" style="5" customWidth="1"/>
    <col min="12825" max="12825" width="11.5703125" style="5" bestFit="1" customWidth="1"/>
    <col min="12826" max="12826" width="12.28515625" style="5" customWidth="1"/>
    <col min="12827" max="13061" width="8.85546875" style="5"/>
    <col min="13062" max="13062" width="12" style="5" customWidth="1"/>
    <col min="13063" max="13063" width="11.7109375" style="5" customWidth="1"/>
    <col min="13064" max="13064" width="19.7109375" style="5" customWidth="1"/>
    <col min="13065" max="13065" width="16.42578125" style="5" customWidth="1"/>
    <col min="13066" max="13066" width="13" style="5" customWidth="1"/>
    <col min="13067" max="13067" width="11.28515625" style="5" customWidth="1"/>
    <col min="13068" max="13068" width="35.42578125" style="5" customWidth="1"/>
    <col min="13069" max="13069" width="16.7109375" style="5" customWidth="1"/>
    <col min="13070" max="13070" width="22.7109375" style="5" customWidth="1"/>
    <col min="13071" max="13071" width="20.5703125" style="5" customWidth="1"/>
    <col min="13072" max="13072" width="13.42578125" style="5" customWidth="1"/>
    <col min="13073" max="13073" width="12.5703125" style="5" customWidth="1"/>
    <col min="13074" max="13074" width="15.7109375" style="5" customWidth="1"/>
    <col min="13075" max="13075" width="11.5703125" style="5" customWidth="1"/>
    <col min="13076" max="13076" width="13.7109375" style="5" customWidth="1"/>
    <col min="13077" max="13077" width="12.28515625" style="5" customWidth="1"/>
    <col min="13078" max="13078" width="16.42578125" style="5" customWidth="1"/>
    <col min="13079" max="13079" width="11.5703125" style="5" bestFit="1" customWidth="1"/>
    <col min="13080" max="13080" width="14" style="5" customWidth="1"/>
    <col min="13081" max="13081" width="11.5703125" style="5" bestFit="1" customWidth="1"/>
    <col min="13082" max="13082" width="12.28515625" style="5" customWidth="1"/>
    <col min="13083" max="13317" width="8.85546875" style="5"/>
    <col min="13318" max="13318" width="12" style="5" customWidth="1"/>
    <col min="13319" max="13319" width="11.7109375" style="5" customWidth="1"/>
    <col min="13320" max="13320" width="19.7109375" style="5" customWidth="1"/>
    <col min="13321" max="13321" width="16.42578125" style="5" customWidth="1"/>
    <col min="13322" max="13322" width="13" style="5" customWidth="1"/>
    <col min="13323" max="13323" width="11.28515625" style="5" customWidth="1"/>
    <col min="13324" max="13324" width="35.42578125" style="5" customWidth="1"/>
    <col min="13325" max="13325" width="16.7109375" style="5" customWidth="1"/>
    <col min="13326" max="13326" width="22.7109375" style="5" customWidth="1"/>
    <col min="13327" max="13327" width="20.5703125" style="5" customWidth="1"/>
    <col min="13328" max="13328" width="13.42578125" style="5" customWidth="1"/>
    <col min="13329" max="13329" width="12.5703125" style="5" customWidth="1"/>
    <col min="13330" max="13330" width="15.7109375" style="5" customWidth="1"/>
    <col min="13331" max="13331" width="11.5703125" style="5" customWidth="1"/>
    <col min="13332" max="13332" width="13.7109375" style="5" customWidth="1"/>
    <col min="13333" max="13333" width="12.28515625" style="5" customWidth="1"/>
    <col min="13334" max="13334" width="16.42578125" style="5" customWidth="1"/>
    <col min="13335" max="13335" width="11.5703125" style="5" bestFit="1" customWidth="1"/>
    <col min="13336" max="13336" width="14" style="5" customWidth="1"/>
    <col min="13337" max="13337" width="11.5703125" style="5" bestFit="1" customWidth="1"/>
    <col min="13338" max="13338" width="12.28515625" style="5" customWidth="1"/>
    <col min="13339" max="13573" width="8.85546875" style="5"/>
    <col min="13574" max="13574" width="12" style="5" customWidth="1"/>
    <col min="13575" max="13575" width="11.7109375" style="5" customWidth="1"/>
    <col min="13576" max="13576" width="19.7109375" style="5" customWidth="1"/>
    <col min="13577" max="13577" width="16.42578125" style="5" customWidth="1"/>
    <col min="13578" max="13578" width="13" style="5" customWidth="1"/>
    <col min="13579" max="13579" width="11.28515625" style="5" customWidth="1"/>
    <col min="13580" max="13580" width="35.42578125" style="5" customWidth="1"/>
    <col min="13581" max="13581" width="16.7109375" style="5" customWidth="1"/>
    <col min="13582" max="13582" width="22.7109375" style="5" customWidth="1"/>
    <col min="13583" max="13583" width="20.5703125" style="5" customWidth="1"/>
    <col min="13584" max="13584" width="13.42578125" style="5" customWidth="1"/>
    <col min="13585" max="13585" width="12.5703125" style="5" customWidth="1"/>
    <col min="13586" max="13586" width="15.7109375" style="5" customWidth="1"/>
    <col min="13587" max="13587" width="11.5703125" style="5" customWidth="1"/>
    <col min="13588" max="13588" width="13.7109375" style="5" customWidth="1"/>
    <col min="13589" max="13589" width="12.28515625" style="5" customWidth="1"/>
    <col min="13590" max="13590" width="16.42578125" style="5" customWidth="1"/>
    <col min="13591" max="13591" width="11.5703125" style="5" bestFit="1" customWidth="1"/>
    <col min="13592" max="13592" width="14" style="5" customWidth="1"/>
    <col min="13593" max="13593" width="11.5703125" style="5" bestFit="1" customWidth="1"/>
    <col min="13594" max="13594" width="12.28515625" style="5" customWidth="1"/>
    <col min="13595" max="13829" width="8.85546875" style="5"/>
    <col min="13830" max="13830" width="12" style="5" customWidth="1"/>
    <col min="13831" max="13831" width="11.7109375" style="5" customWidth="1"/>
    <col min="13832" max="13832" width="19.7109375" style="5" customWidth="1"/>
    <col min="13833" max="13833" width="16.42578125" style="5" customWidth="1"/>
    <col min="13834" max="13834" width="13" style="5" customWidth="1"/>
    <col min="13835" max="13835" width="11.28515625" style="5" customWidth="1"/>
    <col min="13836" max="13836" width="35.42578125" style="5" customWidth="1"/>
    <col min="13837" max="13837" width="16.7109375" style="5" customWidth="1"/>
    <col min="13838" max="13838" width="22.7109375" style="5" customWidth="1"/>
    <col min="13839" max="13839" width="20.5703125" style="5" customWidth="1"/>
    <col min="13840" max="13840" width="13.42578125" style="5" customWidth="1"/>
    <col min="13841" max="13841" width="12.5703125" style="5" customWidth="1"/>
    <col min="13842" max="13842" width="15.7109375" style="5" customWidth="1"/>
    <col min="13843" max="13843" width="11.5703125" style="5" customWidth="1"/>
    <col min="13844" max="13844" width="13.7109375" style="5" customWidth="1"/>
    <col min="13845" max="13845" width="12.28515625" style="5" customWidth="1"/>
    <col min="13846" max="13846" width="16.42578125" style="5" customWidth="1"/>
    <col min="13847" max="13847" width="11.5703125" style="5" bestFit="1" customWidth="1"/>
    <col min="13848" max="13848" width="14" style="5" customWidth="1"/>
    <col min="13849" max="13849" width="11.5703125" style="5" bestFit="1" customWidth="1"/>
    <col min="13850" max="13850" width="12.28515625" style="5" customWidth="1"/>
    <col min="13851" max="14085" width="8.85546875" style="5"/>
    <col min="14086" max="14086" width="12" style="5" customWidth="1"/>
    <col min="14087" max="14087" width="11.7109375" style="5" customWidth="1"/>
    <col min="14088" max="14088" width="19.7109375" style="5" customWidth="1"/>
    <col min="14089" max="14089" width="16.42578125" style="5" customWidth="1"/>
    <col min="14090" max="14090" width="13" style="5" customWidth="1"/>
    <col min="14091" max="14091" width="11.28515625" style="5" customWidth="1"/>
    <col min="14092" max="14092" width="35.42578125" style="5" customWidth="1"/>
    <col min="14093" max="14093" width="16.7109375" style="5" customWidth="1"/>
    <col min="14094" max="14094" width="22.7109375" style="5" customWidth="1"/>
    <col min="14095" max="14095" width="20.5703125" style="5" customWidth="1"/>
    <col min="14096" max="14096" width="13.42578125" style="5" customWidth="1"/>
    <col min="14097" max="14097" width="12.5703125" style="5" customWidth="1"/>
    <col min="14098" max="14098" width="15.7109375" style="5" customWidth="1"/>
    <col min="14099" max="14099" width="11.5703125" style="5" customWidth="1"/>
    <col min="14100" max="14100" width="13.7109375" style="5" customWidth="1"/>
    <col min="14101" max="14101" width="12.28515625" style="5" customWidth="1"/>
    <col min="14102" max="14102" width="16.42578125" style="5" customWidth="1"/>
    <col min="14103" max="14103" width="11.5703125" style="5" bestFit="1" customWidth="1"/>
    <col min="14104" max="14104" width="14" style="5" customWidth="1"/>
    <col min="14105" max="14105" width="11.5703125" style="5" bestFit="1" customWidth="1"/>
    <col min="14106" max="14106" width="12.28515625" style="5" customWidth="1"/>
    <col min="14107" max="14341" width="8.85546875" style="5"/>
    <col min="14342" max="14342" width="12" style="5" customWidth="1"/>
    <col min="14343" max="14343" width="11.7109375" style="5" customWidth="1"/>
    <col min="14344" max="14344" width="19.7109375" style="5" customWidth="1"/>
    <col min="14345" max="14345" width="16.42578125" style="5" customWidth="1"/>
    <col min="14346" max="14346" width="13" style="5" customWidth="1"/>
    <col min="14347" max="14347" width="11.28515625" style="5" customWidth="1"/>
    <col min="14348" max="14348" width="35.42578125" style="5" customWidth="1"/>
    <col min="14349" max="14349" width="16.7109375" style="5" customWidth="1"/>
    <col min="14350" max="14350" width="22.7109375" style="5" customWidth="1"/>
    <col min="14351" max="14351" width="20.5703125" style="5" customWidth="1"/>
    <col min="14352" max="14352" width="13.42578125" style="5" customWidth="1"/>
    <col min="14353" max="14353" width="12.5703125" style="5" customWidth="1"/>
    <col min="14354" max="14354" width="15.7109375" style="5" customWidth="1"/>
    <col min="14355" max="14355" width="11.5703125" style="5" customWidth="1"/>
    <col min="14356" max="14356" width="13.7109375" style="5" customWidth="1"/>
    <col min="14357" max="14357" width="12.28515625" style="5" customWidth="1"/>
    <col min="14358" max="14358" width="16.42578125" style="5" customWidth="1"/>
    <col min="14359" max="14359" width="11.5703125" style="5" bestFit="1" customWidth="1"/>
    <col min="14360" max="14360" width="14" style="5" customWidth="1"/>
    <col min="14361" max="14361" width="11.5703125" style="5" bestFit="1" customWidth="1"/>
    <col min="14362" max="14362" width="12.28515625" style="5" customWidth="1"/>
    <col min="14363" max="14597" width="8.85546875" style="5"/>
    <col min="14598" max="14598" width="12" style="5" customWidth="1"/>
    <col min="14599" max="14599" width="11.7109375" style="5" customWidth="1"/>
    <col min="14600" max="14600" width="19.7109375" style="5" customWidth="1"/>
    <col min="14601" max="14601" width="16.42578125" style="5" customWidth="1"/>
    <col min="14602" max="14602" width="13" style="5" customWidth="1"/>
    <col min="14603" max="14603" width="11.28515625" style="5" customWidth="1"/>
    <col min="14604" max="14604" width="35.42578125" style="5" customWidth="1"/>
    <col min="14605" max="14605" width="16.7109375" style="5" customWidth="1"/>
    <col min="14606" max="14606" width="22.7109375" style="5" customWidth="1"/>
    <col min="14607" max="14607" width="20.5703125" style="5" customWidth="1"/>
    <col min="14608" max="14608" width="13.42578125" style="5" customWidth="1"/>
    <col min="14609" max="14609" width="12.5703125" style="5" customWidth="1"/>
    <col min="14610" max="14610" width="15.7109375" style="5" customWidth="1"/>
    <col min="14611" max="14611" width="11.5703125" style="5" customWidth="1"/>
    <col min="14612" max="14612" width="13.7109375" style="5" customWidth="1"/>
    <col min="14613" max="14613" width="12.28515625" style="5" customWidth="1"/>
    <col min="14614" max="14614" width="16.42578125" style="5" customWidth="1"/>
    <col min="14615" max="14615" width="11.5703125" style="5" bestFit="1" customWidth="1"/>
    <col min="14616" max="14616" width="14" style="5" customWidth="1"/>
    <col min="14617" max="14617" width="11.5703125" style="5" bestFit="1" customWidth="1"/>
    <col min="14618" max="14618" width="12.28515625" style="5" customWidth="1"/>
    <col min="14619" max="14853" width="8.85546875" style="5"/>
    <col min="14854" max="14854" width="12" style="5" customWidth="1"/>
    <col min="14855" max="14855" width="11.7109375" style="5" customWidth="1"/>
    <col min="14856" max="14856" width="19.7109375" style="5" customWidth="1"/>
    <col min="14857" max="14857" width="16.42578125" style="5" customWidth="1"/>
    <col min="14858" max="14858" width="13" style="5" customWidth="1"/>
    <col min="14859" max="14859" width="11.28515625" style="5" customWidth="1"/>
    <col min="14860" max="14860" width="35.42578125" style="5" customWidth="1"/>
    <col min="14861" max="14861" width="16.7109375" style="5" customWidth="1"/>
    <col min="14862" max="14862" width="22.7109375" style="5" customWidth="1"/>
    <col min="14863" max="14863" width="20.5703125" style="5" customWidth="1"/>
    <col min="14864" max="14864" width="13.42578125" style="5" customWidth="1"/>
    <col min="14865" max="14865" width="12.5703125" style="5" customWidth="1"/>
    <col min="14866" max="14866" width="15.7109375" style="5" customWidth="1"/>
    <col min="14867" max="14867" width="11.5703125" style="5" customWidth="1"/>
    <col min="14868" max="14868" width="13.7109375" style="5" customWidth="1"/>
    <col min="14869" max="14869" width="12.28515625" style="5" customWidth="1"/>
    <col min="14870" max="14870" width="16.42578125" style="5" customWidth="1"/>
    <col min="14871" max="14871" width="11.5703125" style="5" bestFit="1" customWidth="1"/>
    <col min="14872" max="14872" width="14" style="5" customWidth="1"/>
    <col min="14873" max="14873" width="11.5703125" style="5" bestFit="1" customWidth="1"/>
    <col min="14874" max="14874" width="12.28515625" style="5" customWidth="1"/>
    <col min="14875" max="15109" width="8.85546875" style="5"/>
    <col min="15110" max="15110" width="12" style="5" customWidth="1"/>
    <col min="15111" max="15111" width="11.7109375" style="5" customWidth="1"/>
    <col min="15112" max="15112" width="19.7109375" style="5" customWidth="1"/>
    <col min="15113" max="15113" width="16.42578125" style="5" customWidth="1"/>
    <col min="15114" max="15114" width="13" style="5" customWidth="1"/>
    <col min="15115" max="15115" width="11.28515625" style="5" customWidth="1"/>
    <col min="15116" max="15116" width="35.42578125" style="5" customWidth="1"/>
    <col min="15117" max="15117" width="16.7109375" style="5" customWidth="1"/>
    <col min="15118" max="15118" width="22.7109375" style="5" customWidth="1"/>
    <col min="15119" max="15119" width="20.5703125" style="5" customWidth="1"/>
    <col min="15120" max="15120" width="13.42578125" style="5" customWidth="1"/>
    <col min="15121" max="15121" width="12.5703125" style="5" customWidth="1"/>
    <col min="15122" max="15122" width="15.7109375" style="5" customWidth="1"/>
    <col min="15123" max="15123" width="11.5703125" style="5" customWidth="1"/>
    <col min="15124" max="15124" width="13.7109375" style="5" customWidth="1"/>
    <col min="15125" max="15125" width="12.28515625" style="5" customWidth="1"/>
    <col min="15126" max="15126" width="16.42578125" style="5" customWidth="1"/>
    <col min="15127" max="15127" width="11.5703125" style="5" bestFit="1" customWidth="1"/>
    <col min="15128" max="15128" width="14" style="5" customWidth="1"/>
    <col min="15129" max="15129" width="11.5703125" style="5" bestFit="1" customWidth="1"/>
    <col min="15130" max="15130" width="12.28515625" style="5" customWidth="1"/>
    <col min="15131" max="15365" width="8.85546875" style="5"/>
    <col min="15366" max="15366" width="12" style="5" customWidth="1"/>
    <col min="15367" max="15367" width="11.7109375" style="5" customWidth="1"/>
    <col min="15368" max="15368" width="19.7109375" style="5" customWidth="1"/>
    <col min="15369" max="15369" width="16.42578125" style="5" customWidth="1"/>
    <col min="15370" max="15370" width="13" style="5" customWidth="1"/>
    <col min="15371" max="15371" width="11.28515625" style="5" customWidth="1"/>
    <col min="15372" max="15372" width="35.42578125" style="5" customWidth="1"/>
    <col min="15373" max="15373" width="16.7109375" style="5" customWidth="1"/>
    <col min="15374" max="15374" width="22.7109375" style="5" customWidth="1"/>
    <col min="15375" max="15375" width="20.5703125" style="5" customWidth="1"/>
    <col min="15376" max="15376" width="13.42578125" style="5" customWidth="1"/>
    <col min="15377" max="15377" width="12.5703125" style="5" customWidth="1"/>
    <col min="15378" max="15378" width="15.7109375" style="5" customWidth="1"/>
    <col min="15379" max="15379" width="11.5703125" style="5" customWidth="1"/>
    <col min="15380" max="15380" width="13.7109375" style="5" customWidth="1"/>
    <col min="15381" max="15381" width="12.28515625" style="5" customWidth="1"/>
    <col min="15382" max="15382" width="16.42578125" style="5" customWidth="1"/>
    <col min="15383" max="15383" width="11.5703125" style="5" bestFit="1" customWidth="1"/>
    <col min="15384" max="15384" width="14" style="5" customWidth="1"/>
    <col min="15385" max="15385" width="11.5703125" style="5" bestFit="1" customWidth="1"/>
    <col min="15386" max="15386" width="12.28515625" style="5" customWidth="1"/>
    <col min="15387" max="15621" width="8.85546875" style="5"/>
    <col min="15622" max="15622" width="12" style="5" customWidth="1"/>
    <col min="15623" max="15623" width="11.7109375" style="5" customWidth="1"/>
    <col min="15624" max="15624" width="19.7109375" style="5" customWidth="1"/>
    <col min="15625" max="15625" width="16.42578125" style="5" customWidth="1"/>
    <col min="15626" max="15626" width="13" style="5" customWidth="1"/>
    <col min="15627" max="15627" width="11.28515625" style="5" customWidth="1"/>
    <col min="15628" max="15628" width="35.42578125" style="5" customWidth="1"/>
    <col min="15629" max="15629" width="16.7109375" style="5" customWidth="1"/>
    <col min="15630" max="15630" width="22.7109375" style="5" customWidth="1"/>
    <col min="15631" max="15631" width="20.5703125" style="5" customWidth="1"/>
    <col min="15632" max="15632" width="13.42578125" style="5" customWidth="1"/>
    <col min="15633" max="15633" width="12.5703125" style="5" customWidth="1"/>
    <col min="15634" max="15634" width="15.7109375" style="5" customWidth="1"/>
    <col min="15635" max="15635" width="11.5703125" style="5" customWidth="1"/>
    <col min="15636" max="15636" width="13.7109375" style="5" customWidth="1"/>
    <col min="15637" max="15637" width="12.28515625" style="5" customWidth="1"/>
    <col min="15638" max="15638" width="16.42578125" style="5" customWidth="1"/>
    <col min="15639" max="15639" width="11.5703125" style="5" bestFit="1" customWidth="1"/>
    <col min="15640" max="15640" width="14" style="5" customWidth="1"/>
    <col min="15641" max="15641" width="11.5703125" style="5" bestFit="1" customWidth="1"/>
    <col min="15642" max="15642" width="12.28515625" style="5" customWidth="1"/>
    <col min="15643" max="15877" width="8.85546875" style="5"/>
    <col min="15878" max="15878" width="12" style="5" customWidth="1"/>
    <col min="15879" max="15879" width="11.7109375" style="5" customWidth="1"/>
    <col min="15880" max="15880" width="19.7109375" style="5" customWidth="1"/>
    <col min="15881" max="15881" width="16.42578125" style="5" customWidth="1"/>
    <col min="15882" max="15882" width="13" style="5" customWidth="1"/>
    <col min="15883" max="15883" width="11.28515625" style="5" customWidth="1"/>
    <col min="15884" max="15884" width="35.42578125" style="5" customWidth="1"/>
    <col min="15885" max="15885" width="16.7109375" style="5" customWidth="1"/>
    <col min="15886" max="15886" width="22.7109375" style="5" customWidth="1"/>
    <col min="15887" max="15887" width="20.5703125" style="5" customWidth="1"/>
    <col min="15888" max="15888" width="13.42578125" style="5" customWidth="1"/>
    <col min="15889" max="15889" width="12.5703125" style="5" customWidth="1"/>
    <col min="15890" max="15890" width="15.7109375" style="5" customWidth="1"/>
    <col min="15891" max="15891" width="11.5703125" style="5" customWidth="1"/>
    <col min="15892" max="15892" width="13.7109375" style="5" customWidth="1"/>
    <col min="15893" max="15893" width="12.28515625" style="5" customWidth="1"/>
    <col min="15894" max="15894" width="16.42578125" style="5" customWidth="1"/>
    <col min="15895" max="15895" width="11.5703125" style="5" bestFit="1" customWidth="1"/>
    <col min="15896" max="15896" width="14" style="5" customWidth="1"/>
    <col min="15897" max="15897" width="11.5703125" style="5" bestFit="1" customWidth="1"/>
    <col min="15898" max="15898" width="12.28515625" style="5" customWidth="1"/>
    <col min="15899" max="16133" width="8.85546875" style="5"/>
    <col min="16134" max="16134" width="12" style="5" customWidth="1"/>
    <col min="16135" max="16135" width="11.7109375" style="5" customWidth="1"/>
    <col min="16136" max="16136" width="19.7109375" style="5" customWidth="1"/>
    <col min="16137" max="16137" width="16.42578125" style="5" customWidth="1"/>
    <col min="16138" max="16138" width="13" style="5" customWidth="1"/>
    <col min="16139" max="16139" width="11.28515625" style="5" customWidth="1"/>
    <col min="16140" max="16140" width="35.42578125" style="5" customWidth="1"/>
    <col min="16141" max="16141" width="16.7109375" style="5" customWidth="1"/>
    <col min="16142" max="16142" width="22.7109375" style="5" customWidth="1"/>
    <col min="16143" max="16143" width="20.5703125" style="5" customWidth="1"/>
    <col min="16144" max="16144" width="13.42578125" style="5" customWidth="1"/>
    <col min="16145" max="16145" width="12.5703125" style="5" customWidth="1"/>
    <col min="16146" max="16146" width="15.7109375" style="5" customWidth="1"/>
    <col min="16147" max="16147" width="11.5703125" style="5" customWidth="1"/>
    <col min="16148" max="16148" width="13.7109375" style="5" customWidth="1"/>
    <col min="16149" max="16149" width="12.28515625" style="5" customWidth="1"/>
    <col min="16150" max="16150" width="16.42578125" style="5" customWidth="1"/>
    <col min="16151" max="16151" width="11.5703125" style="5" bestFit="1" customWidth="1"/>
    <col min="16152" max="16152" width="14" style="5" customWidth="1"/>
    <col min="16153" max="16153" width="11.5703125" style="5" bestFit="1" customWidth="1"/>
    <col min="16154" max="16154" width="12.28515625" style="5" customWidth="1"/>
    <col min="16155" max="16382" width="8.85546875" style="5"/>
    <col min="16383" max="16384" width="8.7109375" style="5" customWidth="1"/>
  </cols>
  <sheetData>
    <row r="1" spans="1:23">
      <c r="A1" s="164" t="s">
        <v>145</v>
      </c>
      <c r="B1" s="164" t="s">
        <v>130</v>
      </c>
      <c r="C1" s="170" t="s">
        <v>0</v>
      </c>
      <c r="D1" s="170" t="s">
        <v>1</v>
      </c>
      <c r="E1" s="170" t="s">
        <v>33</v>
      </c>
      <c r="F1" s="164" t="s">
        <v>34</v>
      </c>
      <c r="G1" s="164" t="s">
        <v>35</v>
      </c>
      <c r="H1" s="164" t="s">
        <v>211</v>
      </c>
      <c r="I1" s="171" t="s">
        <v>41</v>
      </c>
      <c r="J1" s="164" t="s">
        <v>3</v>
      </c>
      <c r="K1" s="171" t="s">
        <v>42</v>
      </c>
      <c r="L1" s="171" t="s">
        <v>150</v>
      </c>
      <c r="M1" s="164" t="s">
        <v>37</v>
      </c>
      <c r="N1" s="164" t="s">
        <v>38</v>
      </c>
      <c r="O1" s="164" t="s">
        <v>39</v>
      </c>
      <c r="P1" s="164" t="s">
        <v>40</v>
      </c>
      <c r="Q1" s="164" t="s">
        <v>126</v>
      </c>
      <c r="R1" s="164" t="s">
        <v>2</v>
      </c>
      <c r="S1" s="164" t="s">
        <v>151</v>
      </c>
      <c r="T1" s="164" t="s">
        <v>231</v>
      </c>
      <c r="U1" s="171" t="s">
        <v>127</v>
      </c>
      <c r="V1" s="171" t="s">
        <v>153</v>
      </c>
      <c r="W1" s="171" t="s">
        <v>154</v>
      </c>
    </row>
    <row r="2" spans="1:23">
      <c r="A2" s="172" t="s">
        <v>146</v>
      </c>
      <c r="B2" s="173" t="s">
        <v>135</v>
      </c>
      <c r="C2" s="174">
        <v>45254</v>
      </c>
      <c r="D2" s="174">
        <v>45619</v>
      </c>
      <c r="E2" s="174">
        <v>45291</v>
      </c>
      <c r="F2" s="175">
        <f>D2-C2+1</f>
        <v>366</v>
      </c>
      <c r="G2" s="175">
        <f t="shared" ref="G2:G65" si="0">E2-C2+1</f>
        <v>38</v>
      </c>
      <c r="H2" s="176" t="s">
        <v>155</v>
      </c>
      <c r="I2" s="177">
        <v>620086</v>
      </c>
      <c r="J2" s="165">
        <f t="shared" ref="J2:J65" si="1">I2*5%</f>
        <v>31004.300000000003</v>
      </c>
      <c r="K2" s="177">
        <f>VLOOKUP(H2,'[2]NEW REGISTERED'!$A:$E,5,FALSE)</f>
        <v>10000</v>
      </c>
      <c r="L2" s="177">
        <f t="shared" ref="L2:L65" si="2">I2+J2+K2</f>
        <v>661090.30000000005</v>
      </c>
      <c r="M2" s="165"/>
      <c r="N2" s="165"/>
      <c r="O2" s="165"/>
      <c r="P2" s="165"/>
      <c r="Q2" s="165"/>
      <c r="R2" s="165"/>
      <c r="S2" s="165"/>
      <c r="T2" s="165" t="s">
        <v>232</v>
      </c>
      <c r="U2" s="177">
        <f t="shared" ref="U2:U65" si="3">I2+J2+K2+R2+S2</f>
        <v>661090.30000000005</v>
      </c>
      <c r="V2" s="178"/>
      <c r="W2" s="179"/>
    </row>
    <row r="3" spans="1:23" ht="16.5">
      <c r="A3" s="172" t="s">
        <v>146</v>
      </c>
      <c r="B3" s="173" t="s">
        <v>135</v>
      </c>
      <c r="C3" s="174">
        <v>45170</v>
      </c>
      <c r="D3" s="174">
        <v>45535</v>
      </c>
      <c r="E3" s="174">
        <v>45291</v>
      </c>
      <c r="F3" s="175">
        <f>D3-C3+1</f>
        <v>366</v>
      </c>
      <c r="G3" s="175">
        <f t="shared" si="0"/>
        <v>122</v>
      </c>
      <c r="H3" s="151" t="s">
        <v>213</v>
      </c>
      <c r="I3" s="177">
        <v>334803973</v>
      </c>
      <c r="J3" s="165">
        <f t="shared" si="1"/>
        <v>16740198.65</v>
      </c>
      <c r="K3" s="177" t="e">
        <f>VLOOKUP(H3,'[2]NEW REGISTERED'!$A:$E,5,FALSE)</f>
        <v>#N/A</v>
      </c>
      <c r="L3" s="177" t="e">
        <f t="shared" si="2"/>
        <v>#N/A</v>
      </c>
      <c r="M3" s="165"/>
      <c r="N3" s="165"/>
      <c r="O3" s="165"/>
      <c r="P3" s="165"/>
      <c r="Q3" s="165"/>
      <c r="R3" s="165"/>
      <c r="S3" s="165"/>
      <c r="T3" s="165" t="s">
        <v>232</v>
      </c>
      <c r="U3" s="177" t="e">
        <f t="shared" si="3"/>
        <v>#N/A</v>
      </c>
      <c r="V3" s="178"/>
      <c r="W3" s="177"/>
    </row>
    <row r="4" spans="1:23" ht="16.5">
      <c r="A4" s="172" t="s">
        <v>147</v>
      </c>
      <c r="B4" s="172" t="s">
        <v>135</v>
      </c>
      <c r="C4" s="180">
        <v>45231</v>
      </c>
      <c r="D4" s="180">
        <v>45535</v>
      </c>
      <c r="E4" s="174">
        <v>45291</v>
      </c>
      <c r="F4" s="175">
        <f>D4-C4+1</f>
        <v>305</v>
      </c>
      <c r="G4" s="175">
        <f t="shared" si="0"/>
        <v>61</v>
      </c>
      <c r="H4" s="151" t="s">
        <v>213</v>
      </c>
      <c r="I4" s="177">
        <v>12445792.300000001</v>
      </c>
      <c r="J4" s="165">
        <f t="shared" si="1"/>
        <v>622289.61500000011</v>
      </c>
      <c r="K4" s="177">
        <v>0</v>
      </c>
      <c r="L4" s="120">
        <f t="shared" si="2"/>
        <v>13068081.915000001</v>
      </c>
      <c r="M4" s="165"/>
      <c r="N4" s="165"/>
      <c r="O4" s="165"/>
      <c r="P4" s="165"/>
      <c r="Q4" s="165"/>
      <c r="R4" s="165"/>
      <c r="S4" s="165"/>
      <c r="T4" s="165" t="s">
        <v>232</v>
      </c>
      <c r="U4" s="177">
        <f t="shared" si="3"/>
        <v>13068081.915000001</v>
      </c>
      <c r="V4" s="177"/>
      <c r="W4" s="179"/>
    </row>
    <row r="5" spans="1:23">
      <c r="A5" s="172" t="s">
        <v>146</v>
      </c>
      <c r="B5" s="173" t="s">
        <v>135</v>
      </c>
      <c r="C5" s="174">
        <v>45194</v>
      </c>
      <c r="D5" s="174">
        <v>45559</v>
      </c>
      <c r="E5" s="174">
        <v>45291</v>
      </c>
      <c r="F5" s="175">
        <f>D5-C5+1</f>
        <v>366</v>
      </c>
      <c r="G5" s="175">
        <f t="shared" si="0"/>
        <v>98</v>
      </c>
      <c r="H5" s="176" t="s">
        <v>70</v>
      </c>
      <c r="I5" s="177">
        <v>2763650</v>
      </c>
      <c r="J5" s="165">
        <f t="shared" si="1"/>
        <v>138182.5</v>
      </c>
      <c r="K5" s="177">
        <f>VLOOKUP(H5,'[2]NEW REGISTERED'!$A:$E,5,FALSE)</f>
        <v>170000</v>
      </c>
      <c r="L5" s="120">
        <f t="shared" si="2"/>
        <v>3071832.5</v>
      </c>
      <c r="M5" s="165">
        <v>16988377</v>
      </c>
      <c r="N5" s="165"/>
      <c r="O5" s="165"/>
      <c r="P5" s="165"/>
      <c r="Q5" s="165"/>
      <c r="R5" s="165"/>
      <c r="S5" s="165"/>
      <c r="T5" s="165" t="s">
        <v>232</v>
      </c>
      <c r="U5" s="177">
        <f t="shared" si="3"/>
        <v>3071832.5</v>
      </c>
      <c r="V5" s="179"/>
      <c r="W5" s="179"/>
    </row>
    <row r="6" spans="1:23">
      <c r="A6" s="172" t="s">
        <v>146</v>
      </c>
      <c r="B6" s="173" t="s">
        <v>135</v>
      </c>
      <c r="C6" s="174">
        <v>45149</v>
      </c>
      <c r="D6" s="174">
        <v>45514</v>
      </c>
      <c r="E6" s="174">
        <v>45291</v>
      </c>
      <c r="F6" s="175">
        <f>D6-C6</f>
        <v>365</v>
      </c>
      <c r="G6" s="175">
        <f t="shared" si="0"/>
        <v>143</v>
      </c>
      <c r="H6" s="176" t="s">
        <v>210</v>
      </c>
      <c r="I6" s="177">
        <v>544214</v>
      </c>
      <c r="J6" s="165">
        <f t="shared" si="1"/>
        <v>27210.7</v>
      </c>
      <c r="K6" s="177">
        <v>10000</v>
      </c>
      <c r="L6" s="120">
        <f t="shared" si="2"/>
        <v>581424.69999999995</v>
      </c>
      <c r="M6" s="165">
        <v>16787963</v>
      </c>
      <c r="N6" s="165"/>
      <c r="O6" s="165"/>
      <c r="P6" s="165"/>
      <c r="Q6" s="165"/>
      <c r="R6" s="165"/>
      <c r="S6" s="165"/>
      <c r="T6" s="165" t="s">
        <v>232</v>
      </c>
      <c r="U6" s="177">
        <f t="shared" si="3"/>
        <v>581424.69999999995</v>
      </c>
      <c r="V6" s="179"/>
      <c r="W6" s="179"/>
    </row>
    <row r="7" spans="1:23">
      <c r="A7" s="172" t="s">
        <v>146</v>
      </c>
      <c r="B7" s="173" t="s">
        <v>135</v>
      </c>
      <c r="C7" s="174">
        <v>45258</v>
      </c>
      <c r="D7" s="174">
        <v>45623</v>
      </c>
      <c r="E7" s="174">
        <v>45291</v>
      </c>
      <c r="F7" s="175">
        <f t="shared" ref="F7:F24" si="4">D7-C7+1</f>
        <v>366</v>
      </c>
      <c r="G7" s="175">
        <f t="shared" si="0"/>
        <v>34</v>
      </c>
      <c r="H7" s="181" t="s">
        <v>156</v>
      </c>
      <c r="I7" s="177">
        <v>1150690</v>
      </c>
      <c r="J7" s="165">
        <f t="shared" si="1"/>
        <v>57534.5</v>
      </c>
      <c r="K7" s="177">
        <v>30000</v>
      </c>
      <c r="L7" s="177">
        <f t="shared" si="2"/>
        <v>1238224.5</v>
      </c>
      <c r="M7" s="165"/>
      <c r="N7" s="165"/>
      <c r="O7" s="165"/>
      <c r="P7" s="165"/>
      <c r="Q7" s="165"/>
      <c r="R7" s="165"/>
      <c r="S7" s="165"/>
      <c r="T7" s="165" t="s">
        <v>232</v>
      </c>
      <c r="U7" s="177">
        <f t="shared" si="3"/>
        <v>1238224.5</v>
      </c>
      <c r="V7" s="179"/>
      <c r="W7" s="179"/>
    </row>
    <row r="8" spans="1:23">
      <c r="A8" s="172" t="s">
        <v>146</v>
      </c>
      <c r="B8" s="173" t="s">
        <v>135</v>
      </c>
      <c r="C8" s="174">
        <v>44971</v>
      </c>
      <c r="D8" s="174">
        <v>45335</v>
      </c>
      <c r="E8" s="174">
        <v>45291</v>
      </c>
      <c r="F8" s="175">
        <f t="shared" si="4"/>
        <v>365</v>
      </c>
      <c r="G8" s="175">
        <f t="shared" si="0"/>
        <v>321</v>
      </c>
      <c r="H8" s="169" t="s">
        <v>167</v>
      </c>
      <c r="I8" s="177">
        <v>25499078.670000002</v>
      </c>
      <c r="J8" s="165">
        <f t="shared" si="1"/>
        <v>1274953.9335000003</v>
      </c>
      <c r="K8" s="177">
        <f>VLOOKUP(H8,'[2]NEW REGISTERED'!$A:$E,5,FALSE)</f>
        <v>178137.64999999851</v>
      </c>
      <c r="L8" s="177">
        <f t="shared" si="2"/>
        <v>26952170.2535</v>
      </c>
      <c r="M8" s="165"/>
      <c r="N8" s="165"/>
      <c r="O8" s="165"/>
      <c r="P8" s="165"/>
      <c r="Q8" s="165"/>
      <c r="R8" s="165"/>
      <c r="S8" s="165"/>
      <c r="T8" s="165" t="s">
        <v>232</v>
      </c>
      <c r="U8" s="177">
        <f t="shared" si="3"/>
        <v>26952170.2535</v>
      </c>
      <c r="V8" s="179"/>
      <c r="W8" s="177"/>
    </row>
    <row r="9" spans="1:23">
      <c r="A9" s="172" t="s">
        <v>147</v>
      </c>
      <c r="B9" s="172" t="s">
        <v>135</v>
      </c>
      <c r="C9" s="180">
        <v>45125</v>
      </c>
      <c r="D9" s="180">
        <v>45335</v>
      </c>
      <c r="E9" s="174">
        <v>45291</v>
      </c>
      <c r="F9" s="175">
        <f t="shared" si="4"/>
        <v>211</v>
      </c>
      <c r="G9" s="175">
        <f t="shared" si="0"/>
        <v>167</v>
      </c>
      <c r="H9" s="169" t="s">
        <v>167</v>
      </c>
      <c r="I9" s="177">
        <v>552102.6</v>
      </c>
      <c r="J9" s="165">
        <f t="shared" si="1"/>
        <v>27605.13</v>
      </c>
      <c r="K9" s="177">
        <v>10000</v>
      </c>
      <c r="L9" s="177">
        <f t="shared" si="2"/>
        <v>589707.73</v>
      </c>
      <c r="M9" s="165"/>
      <c r="N9" s="165"/>
      <c r="O9" s="165"/>
      <c r="P9" s="165"/>
      <c r="Q9" s="165"/>
      <c r="R9" s="165"/>
      <c r="S9" s="165"/>
      <c r="T9" s="165" t="s">
        <v>232</v>
      </c>
      <c r="U9" s="177">
        <f t="shared" si="3"/>
        <v>589707.73</v>
      </c>
      <c r="V9" s="177"/>
      <c r="W9" s="177"/>
    </row>
    <row r="10" spans="1:23">
      <c r="A10" s="172" t="s">
        <v>147</v>
      </c>
      <c r="B10" s="172" t="s">
        <v>135</v>
      </c>
      <c r="C10" s="180">
        <v>45125</v>
      </c>
      <c r="D10" s="180">
        <v>45335</v>
      </c>
      <c r="E10" s="174">
        <v>45291</v>
      </c>
      <c r="F10" s="175">
        <f t="shared" si="4"/>
        <v>211</v>
      </c>
      <c r="G10" s="175">
        <f t="shared" si="0"/>
        <v>167</v>
      </c>
      <c r="H10" s="169" t="s">
        <v>167</v>
      </c>
      <c r="I10" s="177">
        <v>213286.89315068492</v>
      </c>
      <c r="J10" s="165">
        <f t="shared" si="1"/>
        <v>10664.344657534246</v>
      </c>
      <c r="K10" s="177">
        <v>5000</v>
      </c>
      <c r="L10" s="177">
        <f t="shared" si="2"/>
        <v>228951.23780821916</v>
      </c>
      <c r="M10" s="165"/>
      <c r="N10" s="165"/>
      <c r="O10" s="165"/>
      <c r="P10" s="165"/>
      <c r="Q10" s="165"/>
      <c r="R10" s="165"/>
      <c r="S10" s="165"/>
      <c r="T10" s="165" t="s">
        <v>232</v>
      </c>
      <c r="U10" s="177">
        <f t="shared" si="3"/>
        <v>228951.23780821916</v>
      </c>
      <c r="V10" s="177"/>
      <c r="W10" s="177"/>
    </row>
    <row r="11" spans="1:23">
      <c r="A11" s="172" t="s">
        <v>147</v>
      </c>
      <c r="B11" s="172" t="s">
        <v>135</v>
      </c>
      <c r="C11" s="180">
        <v>45125</v>
      </c>
      <c r="D11" s="180">
        <v>45335</v>
      </c>
      <c r="E11" s="174">
        <v>45291</v>
      </c>
      <c r="F11" s="175">
        <f t="shared" si="4"/>
        <v>211</v>
      </c>
      <c r="G11" s="175">
        <f t="shared" si="0"/>
        <v>167</v>
      </c>
      <c r="H11" s="169" t="s">
        <v>167</v>
      </c>
      <c r="I11" s="177">
        <v>213286.89315068492</v>
      </c>
      <c r="J11" s="165">
        <f t="shared" si="1"/>
        <v>10664.344657534246</v>
      </c>
      <c r="K11" s="177">
        <v>5000</v>
      </c>
      <c r="L11" s="177">
        <f t="shared" si="2"/>
        <v>228951.23780821916</v>
      </c>
      <c r="M11" s="165"/>
      <c r="N11" s="165"/>
      <c r="O11" s="165"/>
      <c r="P11" s="165"/>
      <c r="Q11" s="165"/>
      <c r="R11" s="165"/>
      <c r="S11" s="165"/>
      <c r="T11" s="165" t="s">
        <v>232</v>
      </c>
      <c r="U11" s="177">
        <f t="shared" si="3"/>
        <v>228951.23780821916</v>
      </c>
      <c r="V11" s="177"/>
      <c r="W11" s="177"/>
    </row>
    <row r="12" spans="1:23">
      <c r="A12" s="172" t="s">
        <v>147</v>
      </c>
      <c r="B12" s="172" t="s">
        <v>135</v>
      </c>
      <c r="C12" s="180">
        <v>45125</v>
      </c>
      <c r="D12" s="180">
        <v>45335</v>
      </c>
      <c r="E12" s="174">
        <v>45291</v>
      </c>
      <c r="F12" s="175">
        <f t="shared" si="4"/>
        <v>211</v>
      </c>
      <c r="G12" s="175">
        <f t="shared" si="0"/>
        <v>167</v>
      </c>
      <c r="H12" s="169" t="s">
        <v>167</v>
      </c>
      <c r="I12" s="177">
        <v>106760.79726027398</v>
      </c>
      <c r="J12" s="165">
        <f t="shared" si="1"/>
        <v>5338.0398630136988</v>
      </c>
      <c r="K12" s="177">
        <v>5000</v>
      </c>
      <c r="L12" s="177">
        <f t="shared" si="2"/>
        <v>117098.83712328767</v>
      </c>
      <c r="M12" s="165"/>
      <c r="N12" s="165"/>
      <c r="O12" s="165"/>
      <c r="P12" s="165"/>
      <c r="Q12" s="165"/>
      <c r="R12" s="165"/>
      <c r="S12" s="165"/>
      <c r="T12" s="165" t="s">
        <v>232</v>
      </c>
      <c r="U12" s="177">
        <f t="shared" si="3"/>
        <v>117098.83712328767</v>
      </c>
      <c r="V12" s="177"/>
      <c r="W12" s="177"/>
    </row>
    <row r="13" spans="1:23">
      <c r="A13" s="172" t="s">
        <v>147</v>
      </c>
      <c r="B13" s="172" t="s">
        <v>135</v>
      </c>
      <c r="C13" s="180">
        <v>45125</v>
      </c>
      <c r="D13" s="180">
        <v>45335</v>
      </c>
      <c r="E13" s="174">
        <v>45291</v>
      </c>
      <c r="F13" s="175">
        <f t="shared" si="4"/>
        <v>211</v>
      </c>
      <c r="G13" s="175">
        <f t="shared" si="0"/>
        <v>167</v>
      </c>
      <c r="H13" s="169" t="s">
        <v>167</v>
      </c>
      <c r="I13" s="177">
        <v>106760.79726027398</v>
      </c>
      <c r="J13" s="165">
        <f t="shared" si="1"/>
        <v>5338.0398630136988</v>
      </c>
      <c r="K13" s="177">
        <v>5000</v>
      </c>
      <c r="L13" s="177">
        <f t="shared" si="2"/>
        <v>117098.83712328767</v>
      </c>
      <c r="M13" s="165"/>
      <c r="N13" s="165"/>
      <c r="O13" s="165"/>
      <c r="P13" s="165"/>
      <c r="Q13" s="165"/>
      <c r="R13" s="165"/>
      <c r="S13" s="165"/>
      <c r="T13" s="165" t="s">
        <v>233</v>
      </c>
      <c r="U13" s="177">
        <f t="shared" si="3"/>
        <v>117098.83712328767</v>
      </c>
      <c r="V13" s="177"/>
      <c r="W13" s="177"/>
    </row>
    <row r="14" spans="1:23">
      <c r="A14" s="172" t="s">
        <v>147</v>
      </c>
      <c r="B14" s="172" t="s">
        <v>135</v>
      </c>
      <c r="C14" s="180">
        <v>45190</v>
      </c>
      <c r="D14" s="180">
        <v>45335</v>
      </c>
      <c r="E14" s="174">
        <v>45291</v>
      </c>
      <c r="F14" s="175">
        <f t="shared" si="4"/>
        <v>146</v>
      </c>
      <c r="G14" s="175">
        <f t="shared" si="0"/>
        <v>102</v>
      </c>
      <c r="H14" s="169" t="s">
        <v>167</v>
      </c>
      <c r="I14" s="177">
        <v>293036</v>
      </c>
      <c r="J14" s="165">
        <f t="shared" si="1"/>
        <v>14651.800000000001</v>
      </c>
      <c r="K14" s="177">
        <v>10000</v>
      </c>
      <c r="L14" s="177">
        <f t="shared" si="2"/>
        <v>317687.8</v>
      </c>
      <c r="M14" s="165"/>
      <c r="N14" s="165"/>
      <c r="O14" s="165"/>
      <c r="P14" s="165"/>
      <c r="Q14" s="165"/>
      <c r="R14" s="165"/>
      <c r="S14" s="165"/>
      <c r="T14" s="165" t="s">
        <v>232</v>
      </c>
      <c r="U14" s="177">
        <f t="shared" si="3"/>
        <v>317687.8</v>
      </c>
      <c r="V14" s="177"/>
      <c r="W14" s="177"/>
    </row>
    <row r="15" spans="1:23">
      <c r="A15" s="172" t="s">
        <v>147</v>
      </c>
      <c r="B15" s="172" t="s">
        <v>135</v>
      </c>
      <c r="C15" s="180">
        <v>45190</v>
      </c>
      <c r="D15" s="180">
        <v>45335</v>
      </c>
      <c r="E15" s="174">
        <v>45291</v>
      </c>
      <c r="F15" s="175">
        <f t="shared" si="4"/>
        <v>146</v>
      </c>
      <c r="G15" s="175">
        <f t="shared" si="0"/>
        <v>102</v>
      </c>
      <c r="H15" s="169" t="s">
        <v>167</v>
      </c>
      <c r="I15" s="177">
        <v>202764.4</v>
      </c>
      <c r="J15" s="165">
        <f t="shared" si="1"/>
        <v>10138.220000000001</v>
      </c>
      <c r="K15" s="177">
        <v>5000</v>
      </c>
      <c r="L15" s="177">
        <f t="shared" si="2"/>
        <v>217902.62</v>
      </c>
      <c r="M15" s="165"/>
      <c r="N15" s="165"/>
      <c r="O15" s="165"/>
      <c r="P15" s="165"/>
      <c r="Q15" s="165"/>
      <c r="R15" s="165"/>
      <c r="S15" s="165"/>
      <c r="T15" s="165" t="s">
        <v>232</v>
      </c>
      <c r="U15" s="177">
        <f t="shared" si="3"/>
        <v>217902.62</v>
      </c>
      <c r="V15" s="177"/>
      <c r="W15" s="177"/>
    </row>
    <row r="16" spans="1:23">
      <c r="A16" s="172" t="s">
        <v>147</v>
      </c>
      <c r="B16" s="172" t="s">
        <v>135</v>
      </c>
      <c r="C16" s="180">
        <v>45218</v>
      </c>
      <c r="D16" s="180">
        <v>45335</v>
      </c>
      <c r="E16" s="174">
        <v>45291</v>
      </c>
      <c r="F16" s="175">
        <f t="shared" si="4"/>
        <v>118</v>
      </c>
      <c r="G16" s="175">
        <f t="shared" si="0"/>
        <v>74</v>
      </c>
      <c r="H16" s="169" t="s">
        <v>167</v>
      </c>
      <c r="I16" s="177">
        <v>163878.07671232877</v>
      </c>
      <c r="J16" s="165">
        <f t="shared" si="1"/>
        <v>8193.9038356164383</v>
      </c>
      <c r="K16" s="177">
        <v>5000</v>
      </c>
      <c r="L16" s="177">
        <f t="shared" si="2"/>
        <v>177071.98054794519</v>
      </c>
      <c r="M16" s="165"/>
      <c r="N16" s="165"/>
      <c r="O16" s="165"/>
      <c r="P16" s="165"/>
      <c r="Q16" s="165"/>
      <c r="R16" s="165"/>
      <c r="S16" s="165"/>
      <c r="T16" s="165" t="s">
        <v>232</v>
      </c>
      <c r="U16" s="177">
        <f t="shared" si="3"/>
        <v>177071.98054794519</v>
      </c>
      <c r="V16" s="177"/>
      <c r="W16" s="177"/>
    </row>
    <row r="17" spans="1:23">
      <c r="A17" s="172" t="s">
        <v>147</v>
      </c>
      <c r="B17" s="172" t="s">
        <v>135</v>
      </c>
      <c r="C17" s="180">
        <v>45218</v>
      </c>
      <c r="D17" s="180">
        <v>45335</v>
      </c>
      <c r="E17" s="174">
        <v>45291</v>
      </c>
      <c r="F17" s="175">
        <f t="shared" si="4"/>
        <v>118</v>
      </c>
      <c r="G17" s="175">
        <f t="shared" si="0"/>
        <v>74</v>
      </c>
      <c r="H17" s="169" t="s">
        <v>167</v>
      </c>
      <c r="I17" s="177">
        <v>308758.8</v>
      </c>
      <c r="J17" s="165">
        <f t="shared" si="1"/>
        <v>15437.94</v>
      </c>
      <c r="K17" s="177">
        <v>10000</v>
      </c>
      <c r="L17" s="177">
        <f t="shared" si="2"/>
        <v>334196.74</v>
      </c>
      <c r="M17" s="165"/>
      <c r="N17" s="165"/>
      <c r="O17" s="165"/>
      <c r="P17" s="165"/>
      <c r="Q17" s="165"/>
      <c r="R17" s="165"/>
      <c r="S17" s="165"/>
      <c r="T17" s="165" t="s">
        <v>232</v>
      </c>
      <c r="U17" s="177">
        <f t="shared" si="3"/>
        <v>334196.74</v>
      </c>
      <c r="V17" s="177"/>
      <c r="W17" s="177"/>
    </row>
    <row r="18" spans="1:23">
      <c r="A18" s="172" t="s">
        <v>147</v>
      </c>
      <c r="B18" s="172" t="s">
        <v>135</v>
      </c>
      <c r="C18" s="180">
        <v>45222</v>
      </c>
      <c r="D18" s="180">
        <v>45335</v>
      </c>
      <c r="E18" s="174">
        <v>45291</v>
      </c>
      <c r="F18" s="175">
        <f t="shared" si="4"/>
        <v>114</v>
      </c>
      <c r="G18" s="175">
        <f t="shared" si="0"/>
        <v>70</v>
      </c>
      <c r="H18" s="169" t="s">
        <v>167</v>
      </c>
      <c r="I18" s="177">
        <v>158322.88767123286</v>
      </c>
      <c r="J18" s="165">
        <f t="shared" si="1"/>
        <v>7916.1443835616437</v>
      </c>
      <c r="K18" s="177">
        <v>5000</v>
      </c>
      <c r="L18" s="177">
        <f t="shared" si="2"/>
        <v>171239.03205479452</v>
      </c>
      <c r="M18" s="165"/>
      <c r="N18" s="165"/>
      <c r="O18" s="165"/>
      <c r="P18" s="165"/>
      <c r="Q18" s="165"/>
      <c r="R18" s="165"/>
      <c r="S18" s="165"/>
      <c r="T18" s="165" t="s">
        <v>232</v>
      </c>
      <c r="U18" s="177">
        <f t="shared" si="3"/>
        <v>171239.03205479452</v>
      </c>
      <c r="V18" s="177"/>
      <c r="W18" s="177"/>
    </row>
    <row r="19" spans="1:23">
      <c r="A19" s="172" t="s">
        <v>147</v>
      </c>
      <c r="B19" s="172" t="s">
        <v>135</v>
      </c>
      <c r="C19" s="180">
        <v>45222</v>
      </c>
      <c r="D19" s="180">
        <v>45335</v>
      </c>
      <c r="E19" s="174">
        <v>45291</v>
      </c>
      <c r="F19" s="175">
        <f t="shared" si="4"/>
        <v>114</v>
      </c>
      <c r="G19" s="175">
        <f t="shared" si="0"/>
        <v>70</v>
      </c>
      <c r="H19" s="169" t="s">
        <v>167</v>
      </c>
      <c r="I19" s="177">
        <v>158322.88767123286</v>
      </c>
      <c r="J19" s="165">
        <f t="shared" si="1"/>
        <v>7916.1443835616437</v>
      </c>
      <c r="K19" s="177">
        <v>5000</v>
      </c>
      <c r="L19" s="177">
        <f t="shared" si="2"/>
        <v>171239.03205479452</v>
      </c>
      <c r="M19" s="165"/>
      <c r="N19" s="165"/>
      <c r="O19" s="165"/>
      <c r="P19" s="165"/>
      <c r="Q19" s="165"/>
      <c r="R19" s="165"/>
      <c r="S19" s="165"/>
      <c r="T19" s="165" t="s">
        <v>232</v>
      </c>
      <c r="U19" s="177">
        <f t="shared" si="3"/>
        <v>171239.03205479452</v>
      </c>
      <c r="V19" s="177"/>
      <c r="W19" s="177"/>
    </row>
    <row r="20" spans="1:23">
      <c r="A20" s="172" t="s">
        <v>147</v>
      </c>
      <c r="B20" s="172" t="s">
        <v>135</v>
      </c>
      <c r="C20" s="180">
        <v>45222</v>
      </c>
      <c r="D20" s="180">
        <v>45335</v>
      </c>
      <c r="E20" s="174">
        <v>45291</v>
      </c>
      <c r="F20" s="175">
        <f t="shared" si="4"/>
        <v>114</v>
      </c>
      <c r="G20" s="175">
        <f t="shared" si="0"/>
        <v>70</v>
      </c>
      <c r="H20" s="169" t="s">
        <v>167</v>
      </c>
      <c r="I20" s="177">
        <v>413654.77808219177</v>
      </c>
      <c r="J20" s="165">
        <f t="shared" si="1"/>
        <v>20682.738904109588</v>
      </c>
      <c r="K20" s="177">
        <v>20000</v>
      </c>
      <c r="L20" s="177">
        <f t="shared" si="2"/>
        <v>454337.51698630134</v>
      </c>
      <c r="M20" s="165"/>
      <c r="N20" s="165"/>
      <c r="O20" s="165"/>
      <c r="P20" s="165"/>
      <c r="Q20" s="165"/>
      <c r="R20" s="165"/>
      <c r="S20" s="165"/>
      <c r="T20" s="165" t="s">
        <v>232</v>
      </c>
      <c r="U20" s="177">
        <f t="shared" si="3"/>
        <v>454337.51698630134</v>
      </c>
      <c r="V20" s="177"/>
      <c r="W20" s="177"/>
    </row>
    <row r="21" spans="1:23">
      <c r="A21" s="172" t="s">
        <v>147</v>
      </c>
      <c r="B21" s="172" t="s">
        <v>135</v>
      </c>
      <c r="C21" s="180">
        <v>45273</v>
      </c>
      <c r="D21" s="180">
        <v>45335</v>
      </c>
      <c r="E21" s="174">
        <v>45291</v>
      </c>
      <c r="F21" s="175">
        <f t="shared" si="4"/>
        <v>63</v>
      </c>
      <c r="G21" s="175">
        <f t="shared" si="0"/>
        <v>19</v>
      </c>
      <c r="H21" s="169" t="s">
        <v>167</v>
      </c>
      <c r="I21" s="177">
        <v>77351.572602739732</v>
      </c>
      <c r="J21" s="165">
        <f t="shared" si="1"/>
        <v>3867.5786301369867</v>
      </c>
      <c r="K21" s="177">
        <v>5000</v>
      </c>
      <c r="L21" s="177">
        <f t="shared" si="2"/>
        <v>86219.151232876713</v>
      </c>
      <c r="M21" s="165"/>
      <c r="N21" s="165"/>
      <c r="O21" s="165"/>
      <c r="P21" s="165"/>
      <c r="Q21" s="165"/>
      <c r="R21" s="165"/>
      <c r="S21" s="165"/>
      <c r="T21" s="165" t="s">
        <v>232</v>
      </c>
      <c r="U21" s="177">
        <f t="shared" si="3"/>
        <v>86219.151232876713</v>
      </c>
      <c r="V21" s="177"/>
      <c r="W21" s="177"/>
    </row>
    <row r="22" spans="1:23">
      <c r="A22" s="172" t="s">
        <v>147</v>
      </c>
      <c r="B22" s="172" t="s">
        <v>135</v>
      </c>
      <c r="C22" s="180">
        <v>45273</v>
      </c>
      <c r="D22" s="180">
        <v>45335</v>
      </c>
      <c r="E22" s="174">
        <v>45291</v>
      </c>
      <c r="F22" s="175">
        <f t="shared" si="4"/>
        <v>63</v>
      </c>
      <c r="G22" s="175">
        <f t="shared" si="0"/>
        <v>19</v>
      </c>
      <c r="H22" s="169" t="s">
        <v>167</v>
      </c>
      <c r="I22" s="177">
        <v>228598.69315068494</v>
      </c>
      <c r="J22" s="165">
        <f t="shared" si="1"/>
        <v>11429.934657534248</v>
      </c>
      <c r="K22" s="177">
        <v>20000</v>
      </c>
      <c r="L22" s="177">
        <f t="shared" si="2"/>
        <v>260028.62780821917</v>
      </c>
      <c r="M22" s="165"/>
      <c r="N22" s="165"/>
      <c r="O22" s="165"/>
      <c r="P22" s="165"/>
      <c r="Q22" s="165"/>
      <c r="R22" s="165"/>
      <c r="S22" s="165"/>
      <c r="T22" s="165" t="s">
        <v>229</v>
      </c>
      <c r="U22" s="177">
        <f t="shared" si="3"/>
        <v>260028.62780821917</v>
      </c>
      <c r="V22" s="177"/>
      <c r="W22" s="177"/>
    </row>
    <row r="23" spans="1:23">
      <c r="A23" s="172" t="s">
        <v>147</v>
      </c>
      <c r="B23" s="172" t="s">
        <v>135</v>
      </c>
      <c r="C23" s="180">
        <v>45273</v>
      </c>
      <c r="D23" s="180">
        <v>45335</v>
      </c>
      <c r="E23" s="174">
        <v>45291</v>
      </c>
      <c r="F23" s="175">
        <f t="shared" si="4"/>
        <v>63</v>
      </c>
      <c r="G23" s="175">
        <f t="shared" si="0"/>
        <v>19</v>
      </c>
      <c r="H23" s="169" t="s">
        <v>167</v>
      </c>
      <c r="I23" s="177">
        <v>77351.572602739732</v>
      </c>
      <c r="J23" s="165">
        <f t="shared" si="1"/>
        <v>3867.5786301369867</v>
      </c>
      <c r="K23" s="177">
        <v>5000</v>
      </c>
      <c r="L23" s="177">
        <f t="shared" si="2"/>
        <v>86219.151232876713</v>
      </c>
      <c r="M23" s="165"/>
      <c r="N23" s="165"/>
      <c r="O23" s="165"/>
      <c r="P23" s="165"/>
      <c r="Q23" s="165"/>
      <c r="R23" s="165"/>
      <c r="S23" s="165"/>
      <c r="T23" s="165" t="s">
        <v>232</v>
      </c>
      <c r="U23" s="177">
        <f t="shared" si="3"/>
        <v>86219.151232876713</v>
      </c>
      <c r="V23" s="177"/>
      <c r="W23" s="177"/>
    </row>
    <row r="24" spans="1:23">
      <c r="A24" s="172" t="s">
        <v>147</v>
      </c>
      <c r="B24" s="172" t="s">
        <v>135</v>
      </c>
      <c r="C24" s="180">
        <v>45273</v>
      </c>
      <c r="D24" s="180">
        <v>45335</v>
      </c>
      <c r="E24" s="174">
        <v>45291</v>
      </c>
      <c r="F24" s="175">
        <f t="shared" si="4"/>
        <v>63</v>
      </c>
      <c r="G24" s="175">
        <f t="shared" si="0"/>
        <v>19</v>
      </c>
      <c r="H24" s="169" t="s">
        <v>167</v>
      </c>
      <c r="I24" s="177">
        <v>228598.69315068494</v>
      </c>
      <c r="J24" s="165">
        <f t="shared" si="1"/>
        <v>11429.934657534248</v>
      </c>
      <c r="K24" s="177">
        <v>5000</v>
      </c>
      <c r="L24" s="177">
        <f t="shared" si="2"/>
        <v>245028.62780821917</v>
      </c>
      <c r="M24" s="165"/>
      <c r="N24" s="165"/>
      <c r="O24" s="165"/>
      <c r="P24" s="165"/>
      <c r="Q24" s="165"/>
      <c r="R24" s="165"/>
      <c r="S24" s="165"/>
      <c r="T24" s="165" t="s">
        <v>232</v>
      </c>
      <c r="U24" s="177">
        <f t="shared" si="3"/>
        <v>245028.62780821917</v>
      </c>
      <c r="V24" s="177"/>
      <c r="W24" s="179"/>
    </row>
    <row r="25" spans="1:23">
      <c r="A25" s="172" t="s">
        <v>146</v>
      </c>
      <c r="B25" s="173" t="s">
        <v>135</v>
      </c>
      <c r="C25" s="174">
        <v>45013</v>
      </c>
      <c r="D25" s="182">
        <v>45378</v>
      </c>
      <c r="E25" s="174">
        <v>45291</v>
      </c>
      <c r="F25" s="175">
        <f>D25-C25</f>
        <v>365</v>
      </c>
      <c r="G25" s="175">
        <f t="shared" si="0"/>
        <v>279</v>
      </c>
      <c r="H25" s="183" t="s">
        <v>89</v>
      </c>
      <c r="I25" s="177">
        <v>3790302</v>
      </c>
      <c r="J25" s="165">
        <f t="shared" si="1"/>
        <v>189515.1</v>
      </c>
      <c r="K25" s="177">
        <v>70000</v>
      </c>
      <c r="L25" s="177">
        <f t="shared" si="2"/>
        <v>4049817.1</v>
      </c>
      <c r="M25" s="165">
        <v>22909305</v>
      </c>
      <c r="N25" s="165"/>
      <c r="O25" s="165"/>
      <c r="P25" s="165"/>
      <c r="Q25" s="165"/>
      <c r="R25" s="165"/>
      <c r="S25" s="165"/>
      <c r="T25" s="165" t="s">
        <v>232</v>
      </c>
      <c r="U25" s="177">
        <f t="shared" si="3"/>
        <v>4049817.1</v>
      </c>
      <c r="V25" s="179"/>
      <c r="W25" s="179"/>
    </row>
    <row r="26" spans="1:23">
      <c r="A26" s="172" t="s">
        <v>146</v>
      </c>
      <c r="B26" s="173" t="s">
        <v>135</v>
      </c>
      <c r="C26" s="174">
        <v>45206</v>
      </c>
      <c r="D26" s="174">
        <v>45571</v>
      </c>
      <c r="E26" s="174">
        <v>45291</v>
      </c>
      <c r="F26" s="175">
        <f t="shared" ref="F26:F89" si="5">D26-C26+1</f>
        <v>366</v>
      </c>
      <c r="G26" s="175">
        <f t="shared" si="0"/>
        <v>86</v>
      </c>
      <c r="H26" s="184" t="s">
        <v>58</v>
      </c>
      <c r="I26" s="177">
        <v>11594577</v>
      </c>
      <c r="J26" s="165">
        <f t="shared" si="1"/>
        <v>579728.85</v>
      </c>
      <c r="K26" s="177">
        <v>170000</v>
      </c>
      <c r="L26" s="177">
        <f t="shared" si="2"/>
        <v>12344305.85</v>
      </c>
      <c r="M26" s="165"/>
      <c r="N26" s="165"/>
      <c r="O26" s="165"/>
      <c r="P26" s="165"/>
      <c r="Q26" s="165"/>
      <c r="R26" s="165"/>
      <c r="S26" s="165"/>
      <c r="T26" s="165" t="s">
        <v>232</v>
      </c>
      <c r="U26" s="177">
        <f t="shared" si="3"/>
        <v>12344305.85</v>
      </c>
      <c r="V26" s="179"/>
      <c r="W26" s="179"/>
    </row>
    <row r="27" spans="1:23">
      <c r="A27" s="172" t="s">
        <v>146</v>
      </c>
      <c r="B27" s="173" t="s">
        <v>135</v>
      </c>
      <c r="C27" s="174">
        <v>45030</v>
      </c>
      <c r="D27" s="174">
        <v>45395</v>
      </c>
      <c r="E27" s="174">
        <v>45291</v>
      </c>
      <c r="F27" s="175">
        <f t="shared" si="5"/>
        <v>366</v>
      </c>
      <c r="G27" s="175">
        <f t="shared" si="0"/>
        <v>262</v>
      </c>
      <c r="H27" s="181" t="s">
        <v>45</v>
      </c>
      <c r="I27" s="177">
        <v>2686731</v>
      </c>
      <c r="J27" s="165">
        <f t="shared" si="1"/>
        <v>134336.55000000002</v>
      </c>
      <c r="K27" s="177">
        <f>VLOOKUP(H27,'[2]NEW REGISTERED'!$A:$E,5,FALSE)</f>
        <v>90000</v>
      </c>
      <c r="L27" s="177">
        <f t="shared" si="2"/>
        <v>2911067.55</v>
      </c>
      <c r="M27" s="165"/>
      <c r="N27" s="165"/>
      <c r="O27" s="165"/>
      <c r="P27" s="165"/>
      <c r="Q27" s="165"/>
      <c r="R27" s="165">
        <v>3975519</v>
      </c>
      <c r="S27" s="165"/>
      <c r="T27" s="165" t="s">
        <v>233</v>
      </c>
      <c r="U27" s="177">
        <f t="shared" si="3"/>
        <v>6886586.5499999998</v>
      </c>
      <c r="V27" s="179"/>
      <c r="W27" s="177"/>
    </row>
    <row r="28" spans="1:23">
      <c r="A28" s="172" t="s">
        <v>147</v>
      </c>
      <c r="B28" s="172" t="s">
        <v>135</v>
      </c>
      <c r="C28" s="180">
        <v>45079</v>
      </c>
      <c r="D28" s="180">
        <v>45395</v>
      </c>
      <c r="E28" s="174">
        <v>45291</v>
      </c>
      <c r="F28" s="175">
        <f t="shared" si="5"/>
        <v>317</v>
      </c>
      <c r="G28" s="175">
        <f t="shared" si="0"/>
        <v>213</v>
      </c>
      <c r="H28" s="169" t="s">
        <v>45</v>
      </c>
      <c r="I28" s="177">
        <v>101649.30684931506</v>
      </c>
      <c r="J28" s="165">
        <f t="shared" si="1"/>
        <v>5082.4653424657536</v>
      </c>
      <c r="K28" s="177">
        <v>5000</v>
      </c>
      <c r="L28" s="177">
        <f t="shared" si="2"/>
        <v>111731.77219178082</v>
      </c>
      <c r="M28" s="165"/>
      <c r="N28" s="165"/>
      <c r="O28" s="165"/>
      <c r="P28" s="165"/>
      <c r="Q28" s="165"/>
      <c r="R28" s="165"/>
      <c r="S28" s="165"/>
      <c r="T28" s="165" t="s">
        <v>232</v>
      </c>
      <c r="U28" s="177">
        <f t="shared" si="3"/>
        <v>111731.77219178082</v>
      </c>
      <c r="V28" s="177"/>
      <c r="W28" s="177"/>
    </row>
    <row r="29" spans="1:23">
      <c r="A29" s="172" t="s">
        <v>147</v>
      </c>
      <c r="B29" s="172" t="s">
        <v>135</v>
      </c>
      <c r="C29" s="180">
        <v>45079</v>
      </c>
      <c r="D29" s="180">
        <v>45395</v>
      </c>
      <c r="E29" s="174">
        <v>45291</v>
      </c>
      <c r="F29" s="175">
        <f t="shared" si="5"/>
        <v>317</v>
      </c>
      <c r="G29" s="175">
        <f t="shared" si="0"/>
        <v>213</v>
      </c>
      <c r="H29" s="169" t="s">
        <v>45</v>
      </c>
      <c r="I29" s="177">
        <v>101649.30684931506</v>
      </c>
      <c r="J29" s="165">
        <f t="shared" si="1"/>
        <v>5082.4653424657536</v>
      </c>
      <c r="K29" s="177">
        <v>5000</v>
      </c>
      <c r="L29" s="177">
        <f t="shared" si="2"/>
        <v>111731.77219178082</v>
      </c>
      <c r="M29" s="165"/>
      <c r="N29" s="165"/>
      <c r="O29" s="165"/>
      <c r="P29" s="165"/>
      <c r="Q29" s="165"/>
      <c r="R29" s="165"/>
      <c r="S29" s="165"/>
      <c r="T29" s="165" t="s">
        <v>232</v>
      </c>
      <c r="U29" s="177">
        <f t="shared" si="3"/>
        <v>111731.77219178082</v>
      </c>
      <c r="V29" s="177"/>
      <c r="W29" s="177"/>
    </row>
    <row r="30" spans="1:23">
      <c r="A30" s="172" t="s">
        <v>147</v>
      </c>
      <c r="B30" s="172" t="s">
        <v>135</v>
      </c>
      <c r="C30" s="180">
        <v>45079</v>
      </c>
      <c r="D30" s="180">
        <v>45395</v>
      </c>
      <c r="E30" s="174">
        <v>45291</v>
      </c>
      <c r="F30" s="175">
        <f t="shared" si="5"/>
        <v>317</v>
      </c>
      <c r="G30" s="175">
        <f t="shared" si="0"/>
        <v>213</v>
      </c>
      <c r="H30" s="169" t="s">
        <v>45</v>
      </c>
      <c r="I30" s="177">
        <v>251001.46849315069</v>
      </c>
      <c r="J30" s="165">
        <f t="shared" si="1"/>
        <v>12550.073424657536</v>
      </c>
      <c r="K30" s="177">
        <v>25000</v>
      </c>
      <c r="L30" s="177">
        <f t="shared" si="2"/>
        <v>288551.54191780824</v>
      </c>
      <c r="M30" s="165"/>
      <c r="N30" s="165"/>
      <c r="O30" s="165"/>
      <c r="P30" s="165"/>
      <c r="Q30" s="165"/>
      <c r="R30" s="165"/>
      <c r="S30" s="165"/>
      <c r="T30" s="165" t="s">
        <v>232</v>
      </c>
      <c r="U30" s="177">
        <f t="shared" si="3"/>
        <v>288551.54191780824</v>
      </c>
      <c r="V30" s="177"/>
      <c r="W30" s="177"/>
    </row>
    <row r="31" spans="1:23">
      <c r="A31" s="172" t="s">
        <v>147</v>
      </c>
      <c r="B31" s="172" t="s">
        <v>135</v>
      </c>
      <c r="C31" s="180">
        <v>45117</v>
      </c>
      <c r="D31" s="180">
        <v>45395</v>
      </c>
      <c r="E31" s="174">
        <v>45291</v>
      </c>
      <c r="F31" s="175">
        <f t="shared" si="5"/>
        <v>279</v>
      </c>
      <c r="G31" s="175">
        <f t="shared" si="0"/>
        <v>175</v>
      </c>
      <c r="H31" s="169" t="s">
        <v>45</v>
      </c>
      <c r="I31" s="177">
        <v>89464.216438356161</v>
      </c>
      <c r="J31" s="165">
        <f t="shared" si="1"/>
        <v>4473.2108219178081</v>
      </c>
      <c r="K31" s="177">
        <v>5000</v>
      </c>
      <c r="L31" s="177">
        <f t="shared" si="2"/>
        <v>98937.427260273966</v>
      </c>
      <c r="M31" s="165"/>
      <c r="N31" s="165"/>
      <c r="O31" s="165"/>
      <c r="P31" s="165"/>
      <c r="Q31" s="165"/>
      <c r="R31" s="165"/>
      <c r="S31" s="165"/>
      <c r="T31" s="165" t="s">
        <v>232</v>
      </c>
      <c r="U31" s="177">
        <f t="shared" si="3"/>
        <v>98937.427260273966</v>
      </c>
      <c r="V31" s="177"/>
      <c r="W31" s="177"/>
    </row>
    <row r="32" spans="1:23">
      <c r="A32" s="172" t="s">
        <v>147</v>
      </c>
      <c r="B32" s="172" t="s">
        <v>135</v>
      </c>
      <c r="C32" s="180">
        <v>45208</v>
      </c>
      <c r="D32" s="180">
        <v>45395</v>
      </c>
      <c r="E32" s="174">
        <v>45291</v>
      </c>
      <c r="F32" s="175">
        <f t="shared" si="5"/>
        <v>188</v>
      </c>
      <c r="G32" s="175">
        <f t="shared" si="0"/>
        <v>84</v>
      </c>
      <c r="H32" s="169" t="s">
        <v>45</v>
      </c>
      <c r="I32" s="177">
        <v>60284.131506849313</v>
      </c>
      <c r="J32" s="165">
        <f t="shared" si="1"/>
        <v>3014.2065753424658</v>
      </c>
      <c r="K32" s="177">
        <v>5000</v>
      </c>
      <c r="L32" s="177">
        <f t="shared" si="2"/>
        <v>68298.338082191782</v>
      </c>
      <c r="M32" s="165"/>
      <c r="N32" s="165"/>
      <c r="O32" s="165"/>
      <c r="P32" s="165"/>
      <c r="Q32" s="165"/>
      <c r="R32" s="165"/>
      <c r="S32" s="165"/>
      <c r="T32" s="165" t="s">
        <v>232</v>
      </c>
      <c r="U32" s="177">
        <f t="shared" si="3"/>
        <v>68298.338082191782</v>
      </c>
      <c r="V32" s="177"/>
      <c r="W32" s="177"/>
    </row>
    <row r="33" spans="1:23">
      <c r="A33" s="172" t="s">
        <v>147</v>
      </c>
      <c r="B33" s="172" t="s">
        <v>135</v>
      </c>
      <c r="C33" s="180">
        <v>45211</v>
      </c>
      <c r="D33" s="180">
        <v>45395</v>
      </c>
      <c r="E33" s="174">
        <v>45291</v>
      </c>
      <c r="F33" s="175">
        <f t="shared" si="5"/>
        <v>185</v>
      </c>
      <c r="G33" s="175">
        <f t="shared" si="0"/>
        <v>81</v>
      </c>
      <c r="H33" s="169" t="s">
        <v>45</v>
      </c>
      <c r="I33" s="177">
        <v>59322.150684931505</v>
      </c>
      <c r="J33" s="165">
        <f t="shared" si="1"/>
        <v>2966.1075342465756</v>
      </c>
      <c r="K33" s="177">
        <v>5000</v>
      </c>
      <c r="L33" s="177">
        <f t="shared" si="2"/>
        <v>67288.258219178082</v>
      </c>
      <c r="M33" s="165"/>
      <c r="N33" s="165"/>
      <c r="O33" s="165"/>
      <c r="P33" s="165"/>
      <c r="Q33" s="165"/>
      <c r="R33" s="165"/>
      <c r="S33" s="165"/>
      <c r="T33" s="165" t="s">
        <v>232</v>
      </c>
      <c r="U33" s="177">
        <f t="shared" si="3"/>
        <v>67288.258219178082</v>
      </c>
      <c r="V33" s="177"/>
      <c r="W33" s="177"/>
    </row>
    <row r="34" spans="1:23">
      <c r="A34" s="172" t="s">
        <v>147</v>
      </c>
      <c r="B34" s="172" t="s">
        <v>135</v>
      </c>
      <c r="C34" s="180">
        <v>45211</v>
      </c>
      <c r="D34" s="180">
        <v>45395</v>
      </c>
      <c r="E34" s="174">
        <v>45291</v>
      </c>
      <c r="F34" s="175">
        <f t="shared" si="5"/>
        <v>185</v>
      </c>
      <c r="G34" s="175">
        <f t="shared" si="0"/>
        <v>81</v>
      </c>
      <c r="H34" s="169" t="s">
        <v>45</v>
      </c>
      <c r="I34" s="177">
        <v>59322.150684931505</v>
      </c>
      <c r="J34" s="165">
        <f t="shared" si="1"/>
        <v>2966.1075342465756</v>
      </c>
      <c r="K34" s="177">
        <v>5000</v>
      </c>
      <c r="L34" s="177">
        <f t="shared" si="2"/>
        <v>67288.258219178082</v>
      </c>
      <c r="M34" s="165"/>
      <c r="N34" s="165"/>
      <c r="O34" s="165"/>
      <c r="P34" s="165"/>
      <c r="Q34" s="165"/>
      <c r="R34" s="165"/>
      <c r="S34" s="165"/>
      <c r="T34" s="165" t="s">
        <v>232</v>
      </c>
      <c r="U34" s="177">
        <f t="shared" si="3"/>
        <v>67288.258219178082</v>
      </c>
      <c r="V34" s="177"/>
      <c r="W34" s="177"/>
    </row>
    <row r="35" spans="1:23">
      <c r="A35" s="172" t="s">
        <v>147</v>
      </c>
      <c r="B35" s="172" t="s">
        <v>135</v>
      </c>
      <c r="C35" s="180">
        <v>45211</v>
      </c>
      <c r="D35" s="180">
        <v>45395</v>
      </c>
      <c r="E35" s="174">
        <v>45291</v>
      </c>
      <c r="F35" s="175">
        <f t="shared" si="5"/>
        <v>185</v>
      </c>
      <c r="G35" s="175">
        <f t="shared" si="0"/>
        <v>81</v>
      </c>
      <c r="H35" s="169" t="s">
        <v>45</v>
      </c>
      <c r="I35" s="177">
        <v>59322.150684931505</v>
      </c>
      <c r="J35" s="165">
        <f t="shared" si="1"/>
        <v>2966.1075342465756</v>
      </c>
      <c r="K35" s="177">
        <v>5000</v>
      </c>
      <c r="L35" s="177">
        <f t="shared" si="2"/>
        <v>67288.258219178082</v>
      </c>
      <c r="M35" s="165"/>
      <c r="N35" s="165"/>
      <c r="O35" s="165"/>
      <c r="P35" s="165"/>
      <c r="Q35" s="165"/>
      <c r="R35" s="165"/>
      <c r="S35" s="165"/>
      <c r="T35" s="165" t="s">
        <v>232</v>
      </c>
      <c r="U35" s="177">
        <f t="shared" si="3"/>
        <v>67288.258219178082</v>
      </c>
      <c r="V35" s="177"/>
      <c r="W35" s="177"/>
    </row>
    <row r="36" spans="1:23">
      <c r="A36" s="172" t="s">
        <v>147</v>
      </c>
      <c r="B36" s="172" t="s">
        <v>135</v>
      </c>
      <c r="C36" s="180">
        <v>45211</v>
      </c>
      <c r="D36" s="180">
        <v>45395</v>
      </c>
      <c r="E36" s="174">
        <v>45291</v>
      </c>
      <c r="F36" s="175">
        <f t="shared" si="5"/>
        <v>185</v>
      </c>
      <c r="G36" s="175">
        <f t="shared" si="0"/>
        <v>81</v>
      </c>
      <c r="H36" s="169" t="s">
        <v>45</v>
      </c>
      <c r="I36" s="177">
        <v>108362.86301369863</v>
      </c>
      <c r="J36" s="165">
        <f t="shared" si="1"/>
        <v>5418.1431506849322</v>
      </c>
      <c r="K36" s="177">
        <v>10000</v>
      </c>
      <c r="L36" s="177">
        <f t="shared" si="2"/>
        <v>123781.00616438357</v>
      </c>
      <c r="M36" s="165"/>
      <c r="N36" s="165"/>
      <c r="O36" s="165"/>
      <c r="P36" s="165"/>
      <c r="Q36" s="165"/>
      <c r="R36" s="165"/>
      <c r="S36" s="165"/>
      <c r="T36" s="165" t="s">
        <v>232</v>
      </c>
      <c r="U36" s="177">
        <f t="shared" si="3"/>
        <v>123781.00616438357</v>
      </c>
      <c r="V36" s="177"/>
      <c r="W36" s="177"/>
    </row>
    <row r="37" spans="1:23">
      <c r="A37" s="172" t="s">
        <v>147</v>
      </c>
      <c r="B37" s="172" t="s">
        <v>135</v>
      </c>
      <c r="C37" s="180">
        <v>45273</v>
      </c>
      <c r="D37" s="180">
        <v>45395</v>
      </c>
      <c r="E37" s="174">
        <v>45291</v>
      </c>
      <c r="F37" s="175">
        <f t="shared" si="5"/>
        <v>123</v>
      </c>
      <c r="G37" s="175">
        <f t="shared" si="0"/>
        <v>19</v>
      </c>
      <c r="H37" s="169" t="s">
        <v>45</v>
      </c>
      <c r="I37" s="177">
        <v>39441.213698630134</v>
      </c>
      <c r="J37" s="165">
        <f t="shared" si="1"/>
        <v>1972.0606849315068</v>
      </c>
      <c r="K37" s="177">
        <v>5000</v>
      </c>
      <c r="L37" s="177">
        <f t="shared" si="2"/>
        <v>46413.274383561642</v>
      </c>
      <c r="M37" s="165"/>
      <c r="N37" s="165"/>
      <c r="O37" s="165"/>
      <c r="P37" s="165"/>
      <c r="Q37" s="165"/>
      <c r="R37" s="165"/>
      <c r="S37" s="165"/>
      <c r="T37" s="165" t="s">
        <v>232</v>
      </c>
      <c r="U37" s="177">
        <f t="shared" si="3"/>
        <v>46413.274383561642</v>
      </c>
      <c r="V37" s="177"/>
      <c r="W37" s="177"/>
    </row>
    <row r="38" spans="1:23">
      <c r="A38" s="172" t="s">
        <v>147</v>
      </c>
      <c r="B38" s="172" t="s">
        <v>135</v>
      </c>
      <c r="C38" s="180">
        <v>45273</v>
      </c>
      <c r="D38" s="180">
        <v>45395</v>
      </c>
      <c r="E38" s="174">
        <v>45291</v>
      </c>
      <c r="F38" s="175">
        <f t="shared" si="5"/>
        <v>123</v>
      </c>
      <c r="G38" s="175">
        <f t="shared" si="0"/>
        <v>19</v>
      </c>
      <c r="H38" s="169" t="s">
        <v>45</v>
      </c>
      <c r="I38" s="177">
        <v>39441.213698630134</v>
      </c>
      <c r="J38" s="165">
        <f t="shared" si="1"/>
        <v>1972.0606849315068</v>
      </c>
      <c r="K38" s="177">
        <v>5000</v>
      </c>
      <c r="L38" s="177">
        <f t="shared" si="2"/>
        <v>46413.274383561642</v>
      </c>
      <c r="M38" s="165"/>
      <c r="N38" s="165"/>
      <c r="O38" s="165"/>
      <c r="P38" s="165"/>
      <c r="Q38" s="165"/>
      <c r="R38" s="165"/>
      <c r="S38" s="165"/>
      <c r="T38" s="165" t="s">
        <v>232</v>
      </c>
      <c r="U38" s="177">
        <f t="shared" si="3"/>
        <v>46413.274383561642</v>
      </c>
      <c r="V38" s="177"/>
      <c r="W38" s="177"/>
    </row>
    <row r="39" spans="1:23">
      <c r="A39" s="172" t="s">
        <v>147</v>
      </c>
      <c r="B39" s="172" t="s">
        <v>135</v>
      </c>
      <c r="C39" s="180">
        <v>45273</v>
      </c>
      <c r="D39" s="180">
        <v>45395</v>
      </c>
      <c r="E39" s="174">
        <v>45291</v>
      </c>
      <c r="F39" s="175">
        <f t="shared" si="5"/>
        <v>123</v>
      </c>
      <c r="G39" s="175">
        <f t="shared" si="0"/>
        <v>19</v>
      </c>
      <c r="H39" s="185" t="s">
        <v>45</v>
      </c>
      <c r="I39" s="177">
        <v>39441.213698630134</v>
      </c>
      <c r="J39" s="165">
        <f t="shared" si="1"/>
        <v>1972.0606849315068</v>
      </c>
      <c r="K39" s="177">
        <v>5000</v>
      </c>
      <c r="L39" s="177">
        <f t="shared" si="2"/>
        <v>46413.274383561642</v>
      </c>
      <c r="M39" s="165"/>
      <c r="N39" s="165"/>
      <c r="O39" s="165"/>
      <c r="P39" s="165"/>
      <c r="Q39" s="165"/>
      <c r="R39" s="165"/>
      <c r="S39" s="165"/>
      <c r="T39" s="165" t="s">
        <v>232</v>
      </c>
      <c r="U39" s="177">
        <f t="shared" si="3"/>
        <v>46413.274383561642</v>
      </c>
      <c r="V39" s="177"/>
      <c r="W39" s="179"/>
    </row>
    <row r="40" spans="1:23">
      <c r="A40" s="172" t="s">
        <v>146</v>
      </c>
      <c r="B40" s="173" t="s">
        <v>135</v>
      </c>
      <c r="C40" s="174">
        <v>45223</v>
      </c>
      <c r="D40" s="174">
        <v>45588</v>
      </c>
      <c r="E40" s="174">
        <v>45291</v>
      </c>
      <c r="F40" s="175">
        <f t="shared" si="5"/>
        <v>366</v>
      </c>
      <c r="G40" s="175">
        <f t="shared" si="0"/>
        <v>69</v>
      </c>
      <c r="H40" s="176" t="s">
        <v>97</v>
      </c>
      <c r="I40" s="177">
        <v>1888962</v>
      </c>
      <c r="J40" s="165">
        <f t="shared" si="1"/>
        <v>94448.1</v>
      </c>
      <c r="K40" s="177">
        <f>VLOOKUP(H40,'[2]NEW REGISTERED'!$A:$E,5,FALSE)</f>
        <v>50000</v>
      </c>
      <c r="L40" s="177">
        <f t="shared" si="2"/>
        <v>2033410.1</v>
      </c>
      <c r="M40" s="165"/>
      <c r="N40" s="165"/>
      <c r="O40" s="165"/>
      <c r="P40" s="165"/>
      <c r="Q40" s="165"/>
      <c r="R40" s="165"/>
      <c r="S40" s="165"/>
      <c r="T40" s="165" t="s">
        <v>232</v>
      </c>
      <c r="U40" s="177">
        <f t="shared" si="3"/>
        <v>2033410.1</v>
      </c>
      <c r="V40" s="179"/>
      <c r="W40" s="179"/>
    </row>
    <row r="41" spans="1:23">
      <c r="A41" s="172" t="s">
        <v>146</v>
      </c>
      <c r="B41" s="173" t="s">
        <v>135</v>
      </c>
      <c r="C41" s="174">
        <v>45170</v>
      </c>
      <c r="D41" s="174">
        <v>45535</v>
      </c>
      <c r="E41" s="174">
        <v>45291</v>
      </c>
      <c r="F41" s="175">
        <f t="shared" si="5"/>
        <v>366</v>
      </c>
      <c r="G41" s="175">
        <f t="shared" si="0"/>
        <v>122</v>
      </c>
      <c r="H41" s="185" t="s">
        <v>173</v>
      </c>
      <c r="I41" s="177">
        <v>4052302</v>
      </c>
      <c r="J41" s="165">
        <f t="shared" si="1"/>
        <v>202615.1</v>
      </c>
      <c r="K41" s="177">
        <v>70000</v>
      </c>
      <c r="L41" s="177">
        <f t="shared" si="2"/>
        <v>4324917.0999999996</v>
      </c>
      <c r="M41" s="165"/>
      <c r="N41" s="165"/>
      <c r="O41" s="165"/>
      <c r="P41" s="165"/>
      <c r="Q41" s="165"/>
      <c r="R41" s="165"/>
      <c r="S41" s="165"/>
      <c r="T41" s="165" t="s">
        <v>232</v>
      </c>
      <c r="U41" s="177">
        <f t="shared" si="3"/>
        <v>4324917.0999999996</v>
      </c>
      <c r="V41" s="179"/>
      <c r="W41" s="177"/>
    </row>
    <row r="42" spans="1:23">
      <c r="A42" s="172" t="s">
        <v>147</v>
      </c>
      <c r="B42" s="172" t="s">
        <v>135</v>
      </c>
      <c r="C42" s="180">
        <v>45272</v>
      </c>
      <c r="D42" s="180">
        <v>45535</v>
      </c>
      <c r="E42" s="174">
        <v>45291</v>
      </c>
      <c r="F42" s="175">
        <f t="shared" si="5"/>
        <v>264</v>
      </c>
      <c r="G42" s="175">
        <f t="shared" si="0"/>
        <v>20</v>
      </c>
      <c r="H42" s="185" t="s">
        <v>173</v>
      </c>
      <c r="I42" s="177">
        <v>302087.60547945206</v>
      </c>
      <c r="J42" s="165">
        <f t="shared" si="1"/>
        <v>15104.380273972603</v>
      </c>
      <c r="K42" s="177">
        <v>10000</v>
      </c>
      <c r="L42" s="177">
        <f t="shared" si="2"/>
        <v>327191.98575342464</v>
      </c>
      <c r="M42" s="165"/>
      <c r="N42" s="165"/>
      <c r="O42" s="165"/>
      <c r="P42" s="165"/>
      <c r="Q42" s="165"/>
      <c r="R42" s="165"/>
      <c r="S42" s="165"/>
      <c r="T42" s="165" t="s">
        <v>232</v>
      </c>
      <c r="U42" s="177">
        <f t="shared" si="3"/>
        <v>327191.98575342464</v>
      </c>
      <c r="V42" s="177">
        <f>L42</f>
        <v>327191.98575342464</v>
      </c>
      <c r="W42" s="177"/>
    </row>
    <row r="43" spans="1:23">
      <c r="A43" s="172" t="s">
        <v>147</v>
      </c>
      <c r="B43" s="172" t="s">
        <v>135</v>
      </c>
      <c r="C43" s="180">
        <v>45272</v>
      </c>
      <c r="D43" s="180">
        <v>45535</v>
      </c>
      <c r="E43" s="174">
        <v>45291</v>
      </c>
      <c r="F43" s="175">
        <f t="shared" si="5"/>
        <v>264</v>
      </c>
      <c r="G43" s="175">
        <f t="shared" si="0"/>
        <v>20</v>
      </c>
      <c r="H43" s="185" t="s">
        <v>173</v>
      </c>
      <c r="I43" s="177">
        <v>736824</v>
      </c>
      <c r="J43" s="165">
        <f t="shared" si="1"/>
        <v>36841.200000000004</v>
      </c>
      <c r="K43" s="177">
        <v>40000</v>
      </c>
      <c r="L43" s="177">
        <f t="shared" si="2"/>
        <v>813665.2</v>
      </c>
      <c r="M43" s="165"/>
      <c r="N43" s="165"/>
      <c r="O43" s="165"/>
      <c r="P43" s="165"/>
      <c r="Q43" s="165"/>
      <c r="R43" s="165"/>
      <c r="S43" s="165"/>
      <c r="T43" s="165" t="s">
        <v>232</v>
      </c>
      <c r="U43" s="177">
        <f t="shared" si="3"/>
        <v>813665.2</v>
      </c>
      <c r="V43" s="177">
        <f>L43</f>
        <v>813665.2</v>
      </c>
      <c r="W43" s="179"/>
    </row>
    <row r="44" spans="1:23">
      <c r="A44" s="172" t="s">
        <v>146</v>
      </c>
      <c r="B44" s="173" t="s">
        <v>135</v>
      </c>
      <c r="C44" s="174">
        <v>45218</v>
      </c>
      <c r="D44" s="174">
        <v>45583</v>
      </c>
      <c r="E44" s="174">
        <v>45291</v>
      </c>
      <c r="F44" s="175">
        <f t="shared" si="5"/>
        <v>366</v>
      </c>
      <c r="G44" s="175">
        <f t="shared" si="0"/>
        <v>74</v>
      </c>
      <c r="H44" s="176" t="s">
        <v>157</v>
      </c>
      <c r="I44" s="177">
        <v>1463279</v>
      </c>
      <c r="J44" s="165">
        <f t="shared" si="1"/>
        <v>73163.95</v>
      </c>
      <c r="K44" s="177">
        <v>40000</v>
      </c>
      <c r="L44" s="177">
        <f t="shared" si="2"/>
        <v>1576442.95</v>
      </c>
      <c r="M44" s="165"/>
      <c r="N44" s="165"/>
      <c r="O44" s="165"/>
      <c r="P44" s="165"/>
      <c r="Q44" s="165"/>
      <c r="R44" s="165"/>
      <c r="S44" s="165"/>
      <c r="T44" s="165" t="s">
        <v>232</v>
      </c>
      <c r="U44" s="177">
        <f t="shared" si="3"/>
        <v>1576442.95</v>
      </c>
      <c r="V44" s="179"/>
      <c r="W44" s="179"/>
    </row>
    <row r="45" spans="1:23">
      <c r="A45" s="172" t="s">
        <v>146</v>
      </c>
      <c r="B45" s="173" t="s">
        <v>135</v>
      </c>
      <c r="C45" s="174">
        <v>45226</v>
      </c>
      <c r="D45" s="174">
        <v>45591</v>
      </c>
      <c r="E45" s="174">
        <v>45291</v>
      </c>
      <c r="F45" s="175">
        <f t="shared" si="5"/>
        <v>366</v>
      </c>
      <c r="G45" s="175">
        <f t="shared" si="0"/>
        <v>66</v>
      </c>
      <c r="H45" s="176" t="s">
        <v>84</v>
      </c>
      <c r="I45" s="177">
        <v>2468070</v>
      </c>
      <c r="J45" s="165">
        <f t="shared" si="1"/>
        <v>123403.5</v>
      </c>
      <c r="K45" s="177">
        <f>VLOOKUP(H45,'[2]NEW REGISTERED'!$A:$E,5,FALSE)</f>
        <v>70000</v>
      </c>
      <c r="L45" s="177">
        <f t="shared" si="2"/>
        <v>2661473.5</v>
      </c>
      <c r="M45" s="165"/>
      <c r="N45" s="165"/>
      <c r="O45" s="165"/>
      <c r="P45" s="165"/>
      <c r="Q45" s="165"/>
      <c r="R45" s="165"/>
      <c r="S45" s="165"/>
      <c r="T45" s="165" t="s">
        <v>232</v>
      </c>
      <c r="U45" s="177">
        <f t="shared" si="3"/>
        <v>2661473.5</v>
      </c>
      <c r="V45" s="179"/>
      <c r="W45" s="179"/>
    </row>
    <row r="46" spans="1:23">
      <c r="A46" s="172" t="s">
        <v>146</v>
      </c>
      <c r="B46" s="173" t="s">
        <v>134</v>
      </c>
      <c r="C46" s="174">
        <v>45097</v>
      </c>
      <c r="D46" s="174">
        <v>45462</v>
      </c>
      <c r="E46" s="174">
        <v>45291</v>
      </c>
      <c r="F46" s="175">
        <f t="shared" si="5"/>
        <v>366</v>
      </c>
      <c r="G46" s="175">
        <f t="shared" si="0"/>
        <v>195</v>
      </c>
      <c r="H46" s="176" t="s">
        <v>22</v>
      </c>
      <c r="I46" s="177">
        <v>1983154</v>
      </c>
      <c r="J46" s="165">
        <f t="shared" si="1"/>
        <v>99157.700000000012</v>
      </c>
      <c r="K46" s="177">
        <v>80000</v>
      </c>
      <c r="L46" s="177">
        <f t="shared" si="2"/>
        <v>2162311.7000000002</v>
      </c>
      <c r="M46" s="165"/>
      <c r="N46" s="165"/>
      <c r="O46" s="165"/>
      <c r="P46" s="165"/>
      <c r="Q46" s="165"/>
      <c r="R46" s="165"/>
      <c r="S46" s="165"/>
      <c r="T46" s="165" t="s">
        <v>232</v>
      </c>
      <c r="U46" s="177">
        <f t="shared" si="3"/>
        <v>2162311.7000000002</v>
      </c>
      <c r="V46" s="179"/>
      <c r="W46" s="179">
        <f t="shared" ref="W46:W51" si="6">I46*10%</f>
        <v>198315.40000000002</v>
      </c>
    </row>
    <row r="47" spans="1:23">
      <c r="A47" s="172" t="s">
        <v>146</v>
      </c>
      <c r="B47" s="173" t="s">
        <v>134</v>
      </c>
      <c r="C47" s="174">
        <v>45229</v>
      </c>
      <c r="D47" s="174">
        <v>45594</v>
      </c>
      <c r="E47" s="174">
        <v>45291</v>
      </c>
      <c r="F47" s="175">
        <f t="shared" si="5"/>
        <v>366</v>
      </c>
      <c r="G47" s="175">
        <f t="shared" si="0"/>
        <v>63</v>
      </c>
      <c r="H47" s="163" t="s">
        <v>217</v>
      </c>
      <c r="I47" s="177">
        <v>4823725</v>
      </c>
      <c r="J47" s="165">
        <f t="shared" si="1"/>
        <v>241186.25</v>
      </c>
      <c r="K47" s="177" t="e">
        <f>VLOOKUP(H47,'[2]NEW REGISTERED'!$A:$E,5,FALSE)</f>
        <v>#N/A</v>
      </c>
      <c r="L47" s="177" t="e">
        <f t="shared" si="2"/>
        <v>#N/A</v>
      </c>
      <c r="M47" s="165"/>
      <c r="N47" s="165"/>
      <c r="O47" s="165"/>
      <c r="P47" s="165"/>
      <c r="Q47" s="165"/>
      <c r="R47" s="165"/>
      <c r="S47" s="165"/>
      <c r="T47" s="165" t="s">
        <v>232</v>
      </c>
      <c r="U47" s="177" t="e">
        <f t="shared" si="3"/>
        <v>#N/A</v>
      </c>
      <c r="V47" s="179"/>
      <c r="W47" s="179">
        <f t="shared" si="6"/>
        <v>482372.5</v>
      </c>
    </row>
    <row r="48" spans="1:23">
      <c r="A48" s="172" t="s">
        <v>146</v>
      </c>
      <c r="B48" s="173" t="s">
        <v>134</v>
      </c>
      <c r="C48" s="174">
        <v>45153</v>
      </c>
      <c r="D48" s="174">
        <v>45519</v>
      </c>
      <c r="E48" s="174">
        <v>45291</v>
      </c>
      <c r="F48" s="175">
        <f t="shared" si="5"/>
        <v>367</v>
      </c>
      <c r="G48" s="175">
        <f t="shared" si="0"/>
        <v>139</v>
      </c>
      <c r="H48" s="176" t="s">
        <v>158</v>
      </c>
      <c r="I48" s="177">
        <v>13176847</v>
      </c>
      <c r="J48" s="165">
        <f t="shared" si="1"/>
        <v>658842.35000000009</v>
      </c>
      <c r="K48" s="177">
        <v>370000</v>
      </c>
      <c r="L48" s="177">
        <f t="shared" si="2"/>
        <v>14205689.35</v>
      </c>
      <c r="M48" s="165"/>
      <c r="N48" s="165"/>
      <c r="O48" s="165"/>
      <c r="P48" s="165"/>
      <c r="Q48" s="165"/>
      <c r="R48" s="165"/>
      <c r="S48" s="165"/>
      <c r="T48" s="165" t="s">
        <v>232</v>
      </c>
      <c r="U48" s="177">
        <f t="shared" si="3"/>
        <v>14205689.35</v>
      </c>
      <c r="V48" s="179"/>
      <c r="W48" s="179">
        <f t="shared" si="6"/>
        <v>1317684.7000000002</v>
      </c>
    </row>
    <row r="49" spans="1:23">
      <c r="A49" s="172" t="s">
        <v>146</v>
      </c>
      <c r="B49" s="173" t="s">
        <v>131</v>
      </c>
      <c r="C49" s="174">
        <v>45170</v>
      </c>
      <c r="D49" s="174">
        <v>45535</v>
      </c>
      <c r="E49" s="174">
        <v>45291</v>
      </c>
      <c r="F49" s="175">
        <f t="shared" si="5"/>
        <v>366</v>
      </c>
      <c r="G49" s="175">
        <f t="shared" si="0"/>
        <v>122</v>
      </c>
      <c r="H49" s="176" t="s">
        <v>159</v>
      </c>
      <c r="I49" s="177">
        <v>15836884</v>
      </c>
      <c r="J49" s="165">
        <f t="shared" si="1"/>
        <v>791844.20000000007</v>
      </c>
      <c r="K49" s="177">
        <f>VLOOKUP(H49,'[2]NEW REGISTERED'!$A:$E,5,FALSE)</f>
        <v>450000</v>
      </c>
      <c r="L49" s="177">
        <f t="shared" si="2"/>
        <v>17078728.199999999</v>
      </c>
      <c r="M49" s="165"/>
      <c r="N49" s="165"/>
      <c r="O49" s="165"/>
      <c r="P49" s="165"/>
      <c r="Q49" s="165"/>
      <c r="R49" s="165"/>
      <c r="S49" s="165"/>
      <c r="T49" s="165" t="s">
        <v>232</v>
      </c>
      <c r="U49" s="177">
        <f t="shared" si="3"/>
        <v>17078728.199999999</v>
      </c>
      <c r="V49" s="179"/>
      <c r="W49" s="179">
        <f t="shared" si="6"/>
        <v>1583688.4000000001</v>
      </c>
    </row>
    <row r="50" spans="1:23">
      <c r="A50" s="172" t="s">
        <v>147</v>
      </c>
      <c r="B50" s="172" t="s">
        <v>131</v>
      </c>
      <c r="C50" s="180">
        <v>45231</v>
      </c>
      <c r="D50" s="180">
        <v>45535</v>
      </c>
      <c r="E50" s="174">
        <v>45291</v>
      </c>
      <c r="F50" s="175">
        <f t="shared" si="5"/>
        <v>305</v>
      </c>
      <c r="G50" s="175">
        <f t="shared" si="0"/>
        <v>61</v>
      </c>
      <c r="H50" s="185" t="s">
        <v>159</v>
      </c>
      <c r="I50" s="177">
        <v>357960.41643835616</v>
      </c>
      <c r="J50" s="165">
        <f t="shared" si="1"/>
        <v>17898.020821917809</v>
      </c>
      <c r="K50" s="177">
        <v>10000</v>
      </c>
      <c r="L50" s="177">
        <f t="shared" si="2"/>
        <v>385858.43726027396</v>
      </c>
      <c r="M50" s="165"/>
      <c r="N50" s="165"/>
      <c r="O50" s="165"/>
      <c r="P50" s="165"/>
      <c r="Q50" s="165"/>
      <c r="R50" s="165"/>
      <c r="S50" s="165"/>
      <c r="T50" s="165" t="s">
        <v>232</v>
      </c>
      <c r="U50" s="177">
        <f t="shared" si="3"/>
        <v>385858.43726027396</v>
      </c>
      <c r="V50" s="177"/>
      <c r="W50" s="179">
        <f t="shared" si="6"/>
        <v>35796.041643835619</v>
      </c>
    </row>
    <row r="51" spans="1:23">
      <c r="A51" s="172" t="s">
        <v>147</v>
      </c>
      <c r="B51" s="172" t="s">
        <v>131</v>
      </c>
      <c r="C51" s="180">
        <v>45231</v>
      </c>
      <c r="D51" s="180">
        <v>45535</v>
      </c>
      <c r="E51" s="174">
        <v>45291</v>
      </c>
      <c r="F51" s="175">
        <f t="shared" si="5"/>
        <v>305</v>
      </c>
      <c r="G51" s="175">
        <f t="shared" si="0"/>
        <v>61</v>
      </c>
      <c r="H51" s="185" t="s">
        <v>159</v>
      </c>
      <c r="I51" s="177">
        <v>789075.72602739721</v>
      </c>
      <c r="J51" s="165">
        <f t="shared" si="1"/>
        <v>39453.786301369866</v>
      </c>
      <c r="K51" s="177">
        <v>30000</v>
      </c>
      <c r="L51" s="177">
        <f t="shared" si="2"/>
        <v>858529.5123287671</v>
      </c>
      <c r="M51" s="165"/>
      <c r="N51" s="165"/>
      <c r="O51" s="165"/>
      <c r="P51" s="165"/>
      <c r="Q51" s="165"/>
      <c r="R51" s="165"/>
      <c r="S51" s="165"/>
      <c r="T51" s="165" t="s">
        <v>232</v>
      </c>
      <c r="U51" s="177">
        <f t="shared" si="3"/>
        <v>858529.5123287671</v>
      </c>
      <c r="V51" s="177"/>
      <c r="W51" s="179">
        <f t="shared" si="6"/>
        <v>78907.572602739732</v>
      </c>
    </row>
    <row r="52" spans="1:23">
      <c r="A52" s="172" t="s">
        <v>146</v>
      </c>
      <c r="B52" s="173" t="s">
        <v>135</v>
      </c>
      <c r="C52" s="174">
        <v>44987</v>
      </c>
      <c r="D52" s="174">
        <v>45077</v>
      </c>
      <c r="E52" s="174">
        <v>45291</v>
      </c>
      <c r="F52" s="175">
        <f t="shared" si="5"/>
        <v>91</v>
      </c>
      <c r="G52" s="175">
        <f t="shared" si="0"/>
        <v>305</v>
      </c>
      <c r="H52" s="176" t="s">
        <v>160</v>
      </c>
      <c r="I52" s="177">
        <v>8621293</v>
      </c>
      <c r="J52" s="165">
        <f t="shared" si="1"/>
        <v>431064.65</v>
      </c>
      <c r="K52" s="177">
        <f>VLOOKUP(H52,'[2]NEW REGISTERED'!$A:$E,5,FALSE)</f>
        <v>480000</v>
      </c>
      <c r="L52" s="177">
        <f t="shared" si="2"/>
        <v>9532357.6500000004</v>
      </c>
      <c r="M52" s="165"/>
      <c r="N52" s="165"/>
      <c r="O52" s="165"/>
      <c r="P52" s="165"/>
      <c r="Q52" s="165"/>
      <c r="R52" s="165"/>
      <c r="S52" s="165"/>
      <c r="T52" s="165" t="s">
        <v>232</v>
      </c>
      <c r="U52" s="177">
        <f t="shared" si="3"/>
        <v>9532357.6500000004</v>
      </c>
      <c r="V52" s="179"/>
      <c r="W52" s="179"/>
    </row>
    <row r="53" spans="1:23">
      <c r="A53" s="172" t="s">
        <v>146</v>
      </c>
      <c r="B53" s="173" t="s">
        <v>134</v>
      </c>
      <c r="C53" s="174">
        <v>45145</v>
      </c>
      <c r="D53" s="174">
        <v>45510</v>
      </c>
      <c r="E53" s="174">
        <v>45291</v>
      </c>
      <c r="F53" s="175">
        <f t="shared" si="5"/>
        <v>366</v>
      </c>
      <c r="G53" s="175">
        <f t="shared" si="0"/>
        <v>147</v>
      </c>
      <c r="H53" s="176" t="s">
        <v>31</v>
      </c>
      <c r="I53" s="177">
        <v>6588634</v>
      </c>
      <c r="J53" s="165">
        <f t="shared" si="1"/>
        <v>329431.7</v>
      </c>
      <c r="K53" s="177">
        <f>VLOOKUP(H53,'[2]NEW REGISTERED'!$A:$E,5,FALSE)</f>
        <v>220000</v>
      </c>
      <c r="L53" s="177">
        <f t="shared" si="2"/>
        <v>7138065.7000000002</v>
      </c>
      <c r="M53" s="165"/>
      <c r="N53" s="165"/>
      <c r="O53" s="165"/>
      <c r="P53" s="165"/>
      <c r="Q53" s="165"/>
      <c r="R53" s="165"/>
      <c r="S53" s="165"/>
      <c r="T53" s="165" t="s">
        <v>232</v>
      </c>
      <c r="U53" s="177">
        <f t="shared" si="3"/>
        <v>7138065.7000000002</v>
      </c>
      <c r="V53" s="179"/>
      <c r="W53" s="179">
        <f>I53*10%</f>
        <v>658863.4</v>
      </c>
    </row>
    <row r="54" spans="1:23">
      <c r="A54" s="172" t="s">
        <v>146</v>
      </c>
      <c r="B54" s="173" t="s">
        <v>135</v>
      </c>
      <c r="C54" s="174">
        <v>45246</v>
      </c>
      <c r="D54" s="174">
        <v>45611</v>
      </c>
      <c r="E54" s="174">
        <v>45291</v>
      </c>
      <c r="F54" s="175">
        <f t="shared" si="5"/>
        <v>366</v>
      </c>
      <c r="G54" s="175">
        <f t="shared" si="0"/>
        <v>46</v>
      </c>
      <c r="H54" s="176" t="s">
        <v>59</v>
      </c>
      <c r="I54" s="177">
        <v>12197238</v>
      </c>
      <c r="J54" s="165">
        <f t="shared" si="1"/>
        <v>609861.9</v>
      </c>
      <c r="K54" s="177">
        <f>VLOOKUP(H54,'[2]NEW REGISTERED'!$A:$E,5,FALSE)</f>
        <v>340000</v>
      </c>
      <c r="L54" s="177">
        <f t="shared" si="2"/>
        <v>13147099.9</v>
      </c>
      <c r="M54" s="165"/>
      <c r="N54" s="165"/>
      <c r="O54" s="165"/>
      <c r="P54" s="165"/>
      <c r="Q54" s="165"/>
      <c r="R54" s="165"/>
      <c r="S54" s="165"/>
      <c r="T54" s="165" t="s">
        <v>232</v>
      </c>
      <c r="U54" s="177">
        <f t="shared" si="3"/>
        <v>13147099.9</v>
      </c>
      <c r="V54" s="179"/>
      <c r="W54" s="179"/>
    </row>
    <row r="55" spans="1:23">
      <c r="A55" s="172" t="s">
        <v>146</v>
      </c>
      <c r="B55" s="173" t="s">
        <v>135</v>
      </c>
      <c r="C55" s="174">
        <v>45206</v>
      </c>
      <c r="D55" s="174">
        <v>45571</v>
      </c>
      <c r="E55" s="174">
        <v>45291</v>
      </c>
      <c r="F55" s="175">
        <f t="shared" si="5"/>
        <v>366</v>
      </c>
      <c r="G55" s="175">
        <f t="shared" si="0"/>
        <v>86</v>
      </c>
      <c r="H55" s="176" t="s">
        <v>161</v>
      </c>
      <c r="I55" s="177">
        <v>1555168</v>
      </c>
      <c r="J55" s="165">
        <f t="shared" si="1"/>
        <v>77758.400000000009</v>
      </c>
      <c r="K55" s="177">
        <f>VLOOKUP(H55,'[2]NEW REGISTERED'!$A:$E,5,FALSE)</f>
        <v>30000</v>
      </c>
      <c r="L55" s="177">
        <f t="shared" si="2"/>
        <v>1662926.4</v>
      </c>
      <c r="M55" s="165"/>
      <c r="N55" s="165"/>
      <c r="O55" s="165"/>
      <c r="P55" s="165"/>
      <c r="Q55" s="165"/>
      <c r="R55" s="165"/>
      <c r="S55" s="165"/>
      <c r="T55" s="165" t="s">
        <v>232</v>
      </c>
      <c r="U55" s="177">
        <f t="shared" si="3"/>
        <v>1662926.4</v>
      </c>
      <c r="V55" s="179"/>
      <c r="W55" s="179"/>
    </row>
    <row r="56" spans="1:23">
      <c r="A56" s="172" t="s">
        <v>146</v>
      </c>
      <c r="B56" s="173" t="s">
        <v>135</v>
      </c>
      <c r="C56" s="174">
        <v>44992</v>
      </c>
      <c r="D56" s="174">
        <v>45357</v>
      </c>
      <c r="E56" s="174">
        <v>45291</v>
      </c>
      <c r="F56" s="175">
        <f t="shared" si="5"/>
        <v>366</v>
      </c>
      <c r="G56" s="175">
        <f t="shared" si="0"/>
        <v>300</v>
      </c>
      <c r="H56" s="176" t="s">
        <v>71</v>
      </c>
      <c r="I56" s="177">
        <v>43838162.590000004</v>
      </c>
      <c r="J56" s="165">
        <f t="shared" si="1"/>
        <v>2191908.1295000003</v>
      </c>
      <c r="K56" s="177">
        <v>0</v>
      </c>
      <c r="L56" s="177">
        <f t="shared" si="2"/>
        <v>46030070.719500005</v>
      </c>
      <c r="M56" s="165"/>
      <c r="N56" s="165"/>
      <c r="O56" s="165"/>
      <c r="P56" s="165"/>
      <c r="Q56" s="165"/>
      <c r="R56" s="165"/>
      <c r="S56" s="165"/>
      <c r="T56" s="165" t="s">
        <v>232</v>
      </c>
      <c r="U56" s="177">
        <f t="shared" si="3"/>
        <v>46030070.719500005</v>
      </c>
      <c r="V56" s="179"/>
      <c r="W56" s="177"/>
    </row>
    <row r="57" spans="1:23">
      <c r="A57" s="172" t="s">
        <v>147</v>
      </c>
      <c r="B57" s="172" t="s">
        <v>135</v>
      </c>
      <c r="C57" s="180">
        <v>45141</v>
      </c>
      <c r="D57" s="180">
        <v>45358</v>
      </c>
      <c r="E57" s="174">
        <v>45291</v>
      </c>
      <c r="F57" s="175">
        <f t="shared" si="5"/>
        <v>218</v>
      </c>
      <c r="G57" s="175">
        <f t="shared" si="0"/>
        <v>151</v>
      </c>
      <c r="H57" s="185" t="s">
        <v>171</v>
      </c>
      <c r="I57" s="177">
        <v>220362.76164383561</v>
      </c>
      <c r="J57" s="165">
        <f t="shared" si="1"/>
        <v>11018.138082191781</v>
      </c>
      <c r="K57" s="177">
        <v>0</v>
      </c>
      <c r="L57" s="177">
        <f t="shared" si="2"/>
        <v>231380.89972602739</v>
      </c>
      <c r="M57" s="165"/>
      <c r="N57" s="165"/>
      <c r="O57" s="165"/>
      <c r="P57" s="165"/>
      <c r="Q57" s="165"/>
      <c r="R57" s="165"/>
      <c r="S57" s="165"/>
      <c r="T57" s="165" t="s">
        <v>232</v>
      </c>
      <c r="U57" s="177">
        <f t="shared" si="3"/>
        <v>231380.89972602739</v>
      </c>
      <c r="V57" s="177"/>
      <c r="W57" s="177"/>
    </row>
    <row r="58" spans="1:23">
      <c r="A58" s="172" t="s">
        <v>147</v>
      </c>
      <c r="B58" s="172" t="s">
        <v>135</v>
      </c>
      <c r="C58" s="180">
        <v>45141</v>
      </c>
      <c r="D58" s="180">
        <v>45358</v>
      </c>
      <c r="E58" s="174">
        <v>45291</v>
      </c>
      <c r="F58" s="175">
        <f t="shared" si="5"/>
        <v>218</v>
      </c>
      <c r="G58" s="175">
        <f t="shared" si="0"/>
        <v>151</v>
      </c>
      <c r="H58" s="185" t="s">
        <v>171</v>
      </c>
      <c r="I58" s="177">
        <v>220362.76164383561</v>
      </c>
      <c r="J58" s="165">
        <f t="shared" si="1"/>
        <v>11018.138082191781</v>
      </c>
      <c r="K58" s="177">
        <v>0</v>
      </c>
      <c r="L58" s="177">
        <f t="shared" si="2"/>
        <v>231380.89972602739</v>
      </c>
      <c r="M58" s="165"/>
      <c r="N58" s="165"/>
      <c r="O58" s="165"/>
      <c r="P58" s="165"/>
      <c r="Q58" s="165"/>
      <c r="R58" s="165"/>
      <c r="S58" s="165"/>
      <c r="T58" s="165" t="s">
        <v>232</v>
      </c>
      <c r="U58" s="177">
        <f t="shared" si="3"/>
        <v>231380.89972602739</v>
      </c>
      <c r="V58" s="177"/>
      <c r="W58" s="177"/>
    </row>
    <row r="59" spans="1:23">
      <c r="A59" s="172" t="s">
        <v>147</v>
      </c>
      <c r="B59" s="172" t="s">
        <v>135</v>
      </c>
      <c r="C59" s="180">
        <v>45141</v>
      </c>
      <c r="D59" s="180">
        <v>45358</v>
      </c>
      <c r="E59" s="174">
        <v>45291</v>
      </c>
      <c r="F59" s="175">
        <f t="shared" si="5"/>
        <v>218</v>
      </c>
      <c r="G59" s="175">
        <f t="shared" si="0"/>
        <v>151</v>
      </c>
      <c r="H59" s="185" t="s">
        <v>171</v>
      </c>
      <c r="I59" s="177">
        <v>220362.76164383561</v>
      </c>
      <c r="J59" s="165">
        <f t="shared" si="1"/>
        <v>11018.138082191781</v>
      </c>
      <c r="K59" s="177">
        <v>0</v>
      </c>
      <c r="L59" s="177">
        <f t="shared" si="2"/>
        <v>231380.89972602739</v>
      </c>
      <c r="M59" s="165"/>
      <c r="N59" s="165"/>
      <c r="O59" s="165"/>
      <c r="P59" s="165"/>
      <c r="Q59" s="165"/>
      <c r="R59" s="165"/>
      <c r="S59" s="165"/>
      <c r="T59" s="165" t="s">
        <v>232</v>
      </c>
      <c r="U59" s="177">
        <f t="shared" si="3"/>
        <v>231380.89972602739</v>
      </c>
      <c r="V59" s="177"/>
      <c r="W59" s="177"/>
    </row>
    <row r="60" spans="1:23">
      <c r="A60" s="172" t="s">
        <v>147</v>
      </c>
      <c r="B60" s="172" t="s">
        <v>135</v>
      </c>
      <c r="C60" s="180">
        <v>45141</v>
      </c>
      <c r="D60" s="180">
        <v>45358</v>
      </c>
      <c r="E60" s="174">
        <v>45291</v>
      </c>
      <c r="F60" s="175">
        <f t="shared" si="5"/>
        <v>218</v>
      </c>
      <c r="G60" s="175">
        <f t="shared" si="0"/>
        <v>151</v>
      </c>
      <c r="H60" s="185" t="s">
        <v>171</v>
      </c>
      <c r="I60" s="177">
        <v>220362.76164383561</v>
      </c>
      <c r="J60" s="165">
        <f t="shared" si="1"/>
        <v>11018.138082191781</v>
      </c>
      <c r="K60" s="177">
        <v>0</v>
      </c>
      <c r="L60" s="177">
        <f t="shared" si="2"/>
        <v>231380.89972602739</v>
      </c>
      <c r="M60" s="165"/>
      <c r="N60" s="165"/>
      <c r="O60" s="165"/>
      <c r="P60" s="165"/>
      <c r="Q60" s="165"/>
      <c r="R60" s="165"/>
      <c r="S60" s="165"/>
      <c r="T60" s="165" t="s">
        <v>232</v>
      </c>
      <c r="U60" s="177">
        <f t="shared" si="3"/>
        <v>231380.89972602739</v>
      </c>
      <c r="V60" s="177"/>
      <c r="W60" s="177"/>
    </row>
    <row r="61" spans="1:23">
      <c r="A61" s="172" t="s">
        <v>147</v>
      </c>
      <c r="B61" s="172" t="s">
        <v>135</v>
      </c>
      <c r="C61" s="180">
        <v>45141</v>
      </c>
      <c r="D61" s="180">
        <v>45358</v>
      </c>
      <c r="E61" s="174">
        <v>45291</v>
      </c>
      <c r="F61" s="175">
        <f t="shared" si="5"/>
        <v>218</v>
      </c>
      <c r="G61" s="175">
        <f t="shared" si="0"/>
        <v>151</v>
      </c>
      <c r="H61" s="185" t="s">
        <v>171</v>
      </c>
      <c r="I61" s="177">
        <v>220362.76164383561</v>
      </c>
      <c r="J61" s="165">
        <f t="shared" si="1"/>
        <v>11018.138082191781</v>
      </c>
      <c r="K61" s="177">
        <v>0</v>
      </c>
      <c r="L61" s="177">
        <f t="shared" si="2"/>
        <v>231380.89972602739</v>
      </c>
      <c r="M61" s="165"/>
      <c r="N61" s="165"/>
      <c r="O61" s="165"/>
      <c r="P61" s="165"/>
      <c r="Q61" s="165"/>
      <c r="R61" s="165"/>
      <c r="S61" s="165"/>
      <c r="T61" s="165" t="s">
        <v>232</v>
      </c>
      <c r="U61" s="177">
        <f t="shared" si="3"/>
        <v>231380.89972602739</v>
      </c>
      <c r="V61" s="177"/>
      <c r="W61" s="177"/>
    </row>
    <row r="62" spans="1:23">
      <c r="A62" s="172" t="s">
        <v>147</v>
      </c>
      <c r="B62" s="172" t="s">
        <v>135</v>
      </c>
      <c r="C62" s="180">
        <v>45207</v>
      </c>
      <c r="D62" s="180">
        <v>45358</v>
      </c>
      <c r="E62" s="174">
        <v>45291</v>
      </c>
      <c r="F62" s="175">
        <f t="shared" si="5"/>
        <v>152</v>
      </c>
      <c r="G62" s="175">
        <f t="shared" si="0"/>
        <v>85</v>
      </c>
      <c r="H62" s="185" t="s">
        <v>171</v>
      </c>
      <c r="I62" s="177">
        <v>153647.43013698631</v>
      </c>
      <c r="J62" s="165">
        <f t="shared" si="1"/>
        <v>7682.3715068493157</v>
      </c>
      <c r="K62" s="177">
        <v>0</v>
      </c>
      <c r="L62" s="177">
        <f t="shared" si="2"/>
        <v>161329.80164383561</v>
      </c>
      <c r="M62" s="165"/>
      <c r="N62" s="165"/>
      <c r="O62" s="165"/>
      <c r="P62" s="165"/>
      <c r="Q62" s="165"/>
      <c r="R62" s="165"/>
      <c r="S62" s="165"/>
      <c r="T62" s="165" t="s">
        <v>232</v>
      </c>
      <c r="U62" s="177">
        <f t="shared" si="3"/>
        <v>161329.80164383561</v>
      </c>
      <c r="V62" s="177"/>
      <c r="W62" s="177"/>
    </row>
    <row r="63" spans="1:23">
      <c r="A63" s="172" t="s">
        <v>147</v>
      </c>
      <c r="B63" s="172" t="s">
        <v>135</v>
      </c>
      <c r="C63" s="180">
        <v>45207</v>
      </c>
      <c r="D63" s="180">
        <v>45358</v>
      </c>
      <c r="E63" s="174">
        <v>45291</v>
      </c>
      <c r="F63" s="175">
        <f t="shared" si="5"/>
        <v>152</v>
      </c>
      <c r="G63" s="175">
        <f t="shared" si="0"/>
        <v>85</v>
      </c>
      <c r="H63" s="185" t="s">
        <v>171</v>
      </c>
      <c r="I63" s="177">
        <v>553135.91232876712</v>
      </c>
      <c r="J63" s="165">
        <f t="shared" si="1"/>
        <v>27656.795616438358</v>
      </c>
      <c r="K63" s="177">
        <v>0</v>
      </c>
      <c r="L63" s="177">
        <f t="shared" si="2"/>
        <v>580792.7079452055</v>
      </c>
      <c r="M63" s="165"/>
      <c r="N63" s="165"/>
      <c r="O63" s="165"/>
      <c r="P63" s="165"/>
      <c r="Q63" s="165"/>
      <c r="R63" s="165"/>
      <c r="S63" s="165"/>
      <c r="T63" s="165" t="s">
        <v>232</v>
      </c>
      <c r="U63" s="177">
        <f t="shared" si="3"/>
        <v>580792.7079452055</v>
      </c>
      <c r="V63" s="177"/>
      <c r="W63" s="177"/>
    </row>
    <row r="64" spans="1:23">
      <c r="A64" s="172" t="s">
        <v>147</v>
      </c>
      <c r="B64" s="172" t="s">
        <v>135</v>
      </c>
      <c r="C64" s="180">
        <v>45207</v>
      </c>
      <c r="D64" s="180">
        <v>45358</v>
      </c>
      <c r="E64" s="174">
        <v>45291</v>
      </c>
      <c r="F64" s="175">
        <f t="shared" si="5"/>
        <v>152</v>
      </c>
      <c r="G64" s="175">
        <f t="shared" si="0"/>
        <v>85</v>
      </c>
      <c r="H64" s="185" t="s">
        <v>171</v>
      </c>
      <c r="I64" s="177">
        <v>419913.53424657532</v>
      </c>
      <c r="J64" s="165">
        <f t="shared" si="1"/>
        <v>20995.676712328768</v>
      </c>
      <c r="K64" s="177">
        <v>0</v>
      </c>
      <c r="L64" s="177">
        <f t="shared" si="2"/>
        <v>440909.21095890406</v>
      </c>
      <c r="M64" s="165"/>
      <c r="N64" s="165"/>
      <c r="O64" s="165"/>
      <c r="P64" s="165"/>
      <c r="Q64" s="165"/>
      <c r="R64" s="165"/>
      <c r="S64" s="165"/>
      <c r="T64" s="165" t="s">
        <v>232</v>
      </c>
      <c r="U64" s="177">
        <f t="shared" si="3"/>
        <v>440909.21095890406</v>
      </c>
      <c r="V64" s="177"/>
      <c r="W64" s="177"/>
    </row>
    <row r="65" spans="1:23">
      <c r="A65" s="172" t="s">
        <v>147</v>
      </c>
      <c r="B65" s="172" t="s">
        <v>135</v>
      </c>
      <c r="C65" s="180">
        <v>45207</v>
      </c>
      <c r="D65" s="180">
        <v>45358</v>
      </c>
      <c r="E65" s="174">
        <v>45291</v>
      </c>
      <c r="F65" s="175">
        <f t="shared" si="5"/>
        <v>152</v>
      </c>
      <c r="G65" s="175">
        <f t="shared" si="0"/>
        <v>85</v>
      </c>
      <c r="H65" s="185" t="s">
        <v>171</v>
      </c>
      <c r="I65" s="177">
        <v>686357.87397260277</v>
      </c>
      <c r="J65" s="165">
        <f t="shared" si="1"/>
        <v>34317.893698630141</v>
      </c>
      <c r="K65" s="177">
        <v>0</v>
      </c>
      <c r="L65" s="177">
        <f t="shared" si="2"/>
        <v>720675.76767123293</v>
      </c>
      <c r="M65" s="165"/>
      <c r="N65" s="165"/>
      <c r="O65" s="165"/>
      <c r="P65" s="165"/>
      <c r="Q65" s="165"/>
      <c r="R65" s="165"/>
      <c r="S65" s="165"/>
      <c r="T65" s="165" t="s">
        <v>232</v>
      </c>
      <c r="U65" s="177">
        <f t="shared" si="3"/>
        <v>720675.76767123293</v>
      </c>
      <c r="V65" s="177"/>
      <c r="W65" s="177"/>
    </row>
    <row r="66" spans="1:23">
      <c r="A66" s="172" t="s">
        <v>147</v>
      </c>
      <c r="B66" s="172" t="s">
        <v>135</v>
      </c>
      <c r="C66" s="180">
        <v>45207</v>
      </c>
      <c r="D66" s="180">
        <v>45358</v>
      </c>
      <c r="E66" s="174">
        <v>45291</v>
      </c>
      <c r="F66" s="175">
        <f t="shared" si="5"/>
        <v>152</v>
      </c>
      <c r="G66" s="175">
        <f t="shared" ref="G66:G104" si="7">E66-C66+1</f>
        <v>85</v>
      </c>
      <c r="H66" s="185" t="s">
        <v>171</v>
      </c>
      <c r="I66" s="177">
        <v>619746.89315068489</v>
      </c>
      <c r="J66" s="165">
        <f t="shared" ref="J66:J104" si="8">I66*5%</f>
        <v>30987.344657534246</v>
      </c>
      <c r="K66" s="177">
        <v>0</v>
      </c>
      <c r="L66" s="177">
        <f t="shared" ref="L66:L104" si="9">I66+J66+K66</f>
        <v>650734.23780821916</v>
      </c>
      <c r="M66" s="165"/>
      <c r="N66" s="165"/>
      <c r="O66" s="165"/>
      <c r="P66" s="165"/>
      <c r="Q66" s="165"/>
      <c r="R66" s="165"/>
      <c r="S66" s="165"/>
      <c r="T66" s="165" t="s">
        <v>232</v>
      </c>
      <c r="U66" s="177">
        <f t="shared" ref="U66:U104" si="10">I66+J66+K66+R66+S66</f>
        <v>650734.23780821916</v>
      </c>
      <c r="V66" s="177"/>
      <c r="W66" s="179"/>
    </row>
    <row r="67" spans="1:23">
      <c r="A67" s="172" t="s">
        <v>146</v>
      </c>
      <c r="B67" s="173" t="s">
        <v>135</v>
      </c>
      <c r="C67" s="174">
        <v>45273</v>
      </c>
      <c r="D67" s="174">
        <v>45638</v>
      </c>
      <c r="E67" s="174">
        <v>45291</v>
      </c>
      <c r="F67" s="175">
        <f t="shared" si="5"/>
        <v>366</v>
      </c>
      <c r="G67" s="175">
        <f t="shared" si="7"/>
        <v>19</v>
      </c>
      <c r="H67" s="176" t="s">
        <v>162</v>
      </c>
      <c r="I67" s="177">
        <v>457803</v>
      </c>
      <c r="J67" s="165">
        <f t="shared" si="8"/>
        <v>22890.15</v>
      </c>
      <c r="K67" s="177">
        <f>VLOOKUP(H67,'[2]NEW REGISTERED'!$A:$E,5,FALSE)</f>
        <v>10000</v>
      </c>
      <c r="L67" s="177">
        <f t="shared" si="9"/>
        <v>490693.15</v>
      </c>
      <c r="M67" s="165"/>
      <c r="N67" s="165"/>
      <c r="O67" s="165"/>
      <c r="P67" s="165"/>
      <c r="Q67" s="165"/>
      <c r="R67" s="165"/>
      <c r="S67" s="165"/>
      <c r="T67" s="165" t="s">
        <v>232</v>
      </c>
      <c r="U67" s="177">
        <f t="shared" si="10"/>
        <v>490693.15</v>
      </c>
      <c r="V67" s="179"/>
      <c r="W67" s="179"/>
    </row>
    <row r="68" spans="1:23">
      <c r="A68" s="172" t="s">
        <v>146</v>
      </c>
      <c r="B68" s="173" t="s">
        <v>135</v>
      </c>
      <c r="C68" s="174">
        <v>45121</v>
      </c>
      <c r="D68" s="174">
        <v>45486</v>
      </c>
      <c r="E68" s="174">
        <v>45291</v>
      </c>
      <c r="F68" s="175">
        <f t="shared" si="5"/>
        <v>366</v>
      </c>
      <c r="G68" s="175">
        <f t="shared" si="7"/>
        <v>171</v>
      </c>
      <c r="H68" s="168" t="s">
        <v>222</v>
      </c>
      <c r="I68" s="177">
        <v>478944</v>
      </c>
      <c r="J68" s="165">
        <f t="shared" si="8"/>
        <v>23947.200000000001</v>
      </c>
      <c r="K68" s="177">
        <v>10000</v>
      </c>
      <c r="L68" s="177">
        <f t="shared" si="9"/>
        <v>512891.2</v>
      </c>
      <c r="M68" s="165"/>
      <c r="N68" s="165"/>
      <c r="O68" s="165"/>
      <c r="P68" s="165"/>
      <c r="Q68" s="165"/>
      <c r="R68" s="165"/>
      <c r="S68" s="165"/>
      <c r="T68" s="165" t="s">
        <v>232</v>
      </c>
      <c r="U68" s="177">
        <f t="shared" si="10"/>
        <v>512891.2</v>
      </c>
      <c r="V68" s="179"/>
      <c r="W68" s="179"/>
    </row>
    <row r="69" spans="1:23">
      <c r="A69" s="172" t="s">
        <v>146</v>
      </c>
      <c r="B69" s="173" t="s">
        <v>135</v>
      </c>
      <c r="C69" s="174">
        <v>45244</v>
      </c>
      <c r="D69" s="174">
        <v>45609</v>
      </c>
      <c r="E69" s="174">
        <v>45291</v>
      </c>
      <c r="F69" s="175">
        <f t="shared" si="5"/>
        <v>366</v>
      </c>
      <c r="G69" s="175">
        <f t="shared" si="7"/>
        <v>48</v>
      </c>
      <c r="H69" s="176" t="s">
        <v>163</v>
      </c>
      <c r="I69" s="177">
        <v>464822</v>
      </c>
      <c r="J69" s="165">
        <f t="shared" si="8"/>
        <v>23241.100000000002</v>
      </c>
      <c r="K69" s="177">
        <f>VLOOKUP(H69,'[2]NEW REGISTERED'!$A:$E,5,FALSE)</f>
        <v>10000</v>
      </c>
      <c r="L69" s="177">
        <f t="shared" si="9"/>
        <v>498063.1</v>
      </c>
      <c r="M69" s="165"/>
      <c r="N69" s="165"/>
      <c r="O69" s="165"/>
      <c r="P69" s="165"/>
      <c r="Q69" s="165"/>
      <c r="R69" s="165"/>
      <c r="S69" s="165"/>
      <c r="T69" s="165" t="s">
        <v>232</v>
      </c>
      <c r="U69" s="177">
        <f t="shared" si="10"/>
        <v>498063.1</v>
      </c>
      <c r="V69" s="179"/>
      <c r="W69" s="179"/>
    </row>
    <row r="70" spans="1:23">
      <c r="A70" s="172" t="s">
        <v>146</v>
      </c>
      <c r="B70" s="173" t="s">
        <v>135</v>
      </c>
      <c r="C70" s="174">
        <v>45272</v>
      </c>
      <c r="D70" s="174">
        <v>45637</v>
      </c>
      <c r="E70" s="174">
        <v>45291</v>
      </c>
      <c r="F70" s="175">
        <f t="shared" si="5"/>
        <v>366</v>
      </c>
      <c r="G70" s="175">
        <f t="shared" si="7"/>
        <v>20</v>
      </c>
      <c r="H70" s="176" t="s">
        <v>49</v>
      </c>
      <c r="I70" s="177">
        <v>702629</v>
      </c>
      <c r="J70" s="165">
        <f t="shared" si="8"/>
        <v>35131.450000000004</v>
      </c>
      <c r="K70" s="177">
        <v>15000</v>
      </c>
      <c r="L70" s="177">
        <f t="shared" si="9"/>
        <v>752760.45</v>
      </c>
      <c r="M70" s="165"/>
      <c r="N70" s="165"/>
      <c r="O70" s="165"/>
      <c r="P70" s="165"/>
      <c r="Q70" s="165"/>
      <c r="R70" s="165"/>
      <c r="S70" s="165"/>
      <c r="T70" s="165" t="s">
        <v>232</v>
      </c>
      <c r="U70" s="177">
        <f t="shared" si="10"/>
        <v>752760.45</v>
      </c>
      <c r="V70" s="179"/>
      <c r="W70" s="179"/>
    </row>
    <row r="71" spans="1:23">
      <c r="A71" s="172" t="s">
        <v>146</v>
      </c>
      <c r="B71" s="173" t="s">
        <v>135</v>
      </c>
      <c r="C71" s="174">
        <v>45114</v>
      </c>
      <c r="D71" s="174">
        <v>45479</v>
      </c>
      <c r="E71" s="174">
        <v>45291</v>
      </c>
      <c r="F71" s="175">
        <f t="shared" si="5"/>
        <v>366</v>
      </c>
      <c r="G71" s="175">
        <f t="shared" si="7"/>
        <v>178</v>
      </c>
      <c r="H71" s="176" t="s">
        <v>164</v>
      </c>
      <c r="I71" s="177">
        <v>464879</v>
      </c>
      <c r="J71" s="165">
        <f t="shared" si="8"/>
        <v>23243.95</v>
      </c>
      <c r="K71" s="177">
        <v>10000</v>
      </c>
      <c r="L71" s="177">
        <f t="shared" si="9"/>
        <v>498122.95</v>
      </c>
      <c r="M71" s="165"/>
      <c r="N71" s="165"/>
      <c r="O71" s="165"/>
      <c r="P71" s="165"/>
      <c r="Q71" s="165"/>
      <c r="R71" s="165"/>
      <c r="S71" s="165"/>
      <c r="T71" s="165" t="s">
        <v>232</v>
      </c>
      <c r="U71" s="177">
        <f t="shared" si="10"/>
        <v>498122.95</v>
      </c>
      <c r="V71" s="179"/>
      <c r="W71" s="179"/>
    </row>
    <row r="72" spans="1:23">
      <c r="A72" s="172" t="s">
        <v>146</v>
      </c>
      <c r="B72" s="173" t="s">
        <v>134</v>
      </c>
      <c r="C72" s="174">
        <v>45092</v>
      </c>
      <c r="D72" s="174">
        <v>45457</v>
      </c>
      <c r="E72" s="174">
        <v>45291</v>
      </c>
      <c r="F72" s="175">
        <f t="shared" si="5"/>
        <v>366</v>
      </c>
      <c r="G72" s="175">
        <f t="shared" si="7"/>
        <v>200</v>
      </c>
      <c r="H72" s="185" t="s">
        <v>172</v>
      </c>
      <c r="I72" s="177">
        <v>6198621</v>
      </c>
      <c r="J72" s="165">
        <f t="shared" si="8"/>
        <v>309931.05</v>
      </c>
      <c r="K72" s="177">
        <v>160000</v>
      </c>
      <c r="L72" s="177">
        <f t="shared" si="9"/>
        <v>6668552.0499999998</v>
      </c>
      <c r="M72" s="165"/>
      <c r="N72" s="165"/>
      <c r="O72" s="165"/>
      <c r="P72" s="165"/>
      <c r="Q72" s="165"/>
      <c r="R72" s="165"/>
      <c r="S72" s="165"/>
      <c r="T72" s="165" t="s">
        <v>232</v>
      </c>
      <c r="U72" s="177">
        <f t="shared" si="10"/>
        <v>6668552.0499999998</v>
      </c>
      <c r="V72" s="179"/>
      <c r="W72" s="179">
        <f>I72*10%</f>
        <v>619862.1</v>
      </c>
    </row>
    <row r="73" spans="1:23">
      <c r="A73" s="172" t="s">
        <v>146</v>
      </c>
      <c r="B73" s="173" t="s">
        <v>134</v>
      </c>
      <c r="C73" s="174">
        <v>45092</v>
      </c>
      <c r="D73" s="174">
        <v>45457</v>
      </c>
      <c r="E73" s="174">
        <v>45291</v>
      </c>
      <c r="F73" s="175">
        <f t="shared" si="5"/>
        <v>366</v>
      </c>
      <c r="G73" s="175">
        <f t="shared" si="7"/>
        <v>200</v>
      </c>
      <c r="H73" s="176" t="s">
        <v>172</v>
      </c>
      <c r="I73" s="177">
        <v>0</v>
      </c>
      <c r="J73" s="165">
        <f t="shared" si="8"/>
        <v>0</v>
      </c>
      <c r="K73" s="177"/>
      <c r="L73" s="177">
        <f t="shared" si="9"/>
        <v>0</v>
      </c>
      <c r="M73" s="165"/>
      <c r="N73" s="165"/>
      <c r="O73" s="165"/>
      <c r="P73" s="165"/>
      <c r="Q73" s="165"/>
      <c r="R73" s="165"/>
      <c r="S73" s="165">
        <v>2058411</v>
      </c>
      <c r="T73" s="165" t="s">
        <v>229</v>
      </c>
      <c r="U73" s="177">
        <f t="shared" si="10"/>
        <v>2058411</v>
      </c>
      <c r="V73" s="179"/>
      <c r="W73" s="179">
        <f>I73*10%</f>
        <v>0</v>
      </c>
    </row>
    <row r="74" spans="1:23">
      <c r="A74" s="172" t="s">
        <v>147</v>
      </c>
      <c r="B74" s="172" t="s">
        <v>134</v>
      </c>
      <c r="C74" s="180">
        <v>45222</v>
      </c>
      <c r="D74" s="180">
        <v>45457</v>
      </c>
      <c r="E74" s="174">
        <v>45291</v>
      </c>
      <c r="F74" s="175">
        <f t="shared" si="5"/>
        <v>236</v>
      </c>
      <c r="G74" s="175">
        <f t="shared" si="7"/>
        <v>70</v>
      </c>
      <c r="H74" s="185" t="s">
        <v>172</v>
      </c>
      <c r="I74" s="177">
        <v>322273.84109589038</v>
      </c>
      <c r="J74" s="165">
        <f t="shared" si="8"/>
        <v>16113.692054794519</v>
      </c>
      <c r="K74" s="177">
        <v>10000</v>
      </c>
      <c r="L74" s="177">
        <f t="shared" si="9"/>
        <v>348387.5331506849</v>
      </c>
      <c r="M74" s="165"/>
      <c r="N74" s="165"/>
      <c r="O74" s="165"/>
      <c r="P74" s="165"/>
      <c r="Q74" s="165"/>
      <c r="R74" s="165"/>
      <c r="S74" s="165"/>
      <c r="T74" s="165" t="s">
        <v>232</v>
      </c>
      <c r="U74" s="177">
        <f t="shared" si="10"/>
        <v>348387.5331506849</v>
      </c>
      <c r="V74" s="177"/>
      <c r="W74" s="179">
        <f>S74*5%</f>
        <v>0</v>
      </c>
    </row>
    <row r="75" spans="1:23" ht="16.5">
      <c r="A75" s="172" t="s">
        <v>146</v>
      </c>
      <c r="B75" s="173" t="s">
        <v>135</v>
      </c>
      <c r="C75" s="174">
        <v>45272</v>
      </c>
      <c r="D75" s="174">
        <v>45637</v>
      </c>
      <c r="E75" s="174">
        <v>45291</v>
      </c>
      <c r="F75" s="175">
        <f t="shared" si="5"/>
        <v>366</v>
      </c>
      <c r="G75" s="175">
        <f t="shared" si="7"/>
        <v>20</v>
      </c>
      <c r="H75" s="186" t="s">
        <v>225</v>
      </c>
      <c r="I75" s="177">
        <v>4247843</v>
      </c>
      <c r="J75" s="165">
        <f t="shared" si="8"/>
        <v>212392.15000000002</v>
      </c>
      <c r="K75" s="177" t="e">
        <f>VLOOKUP(H75,'[2]NEW REGISTERED'!$A:$E,5,FALSE)</f>
        <v>#N/A</v>
      </c>
      <c r="L75" s="177" t="e">
        <f t="shared" si="9"/>
        <v>#N/A</v>
      </c>
      <c r="M75" s="165"/>
      <c r="N75" s="165"/>
      <c r="O75" s="165"/>
      <c r="P75" s="165"/>
      <c r="Q75" s="165"/>
      <c r="R75" s="165"/>
      <c r="S75" s="165"/>
      <c r="T75" s="165" t="s">
        <v>232</v>
      </c>
      <c r="U75" s="177" t="e">
        <f t="shared" si="10"/>
        <v>#N/A</v>
      </c>
      <c r="V75" s="179"/>
      <c r="W75" s="179"/>
    </row>
    <row r="76" spans="1:23">
      <c r="A76" s="172" t="s">
        <v>146</v>
      </c>
      <c r="B76" s="173" t="s">
        <v>135</v>
      </c>
      <c r="C76" s="174">
        <v>45205</v>
      </c>
      <c r="D76" s="174">
        <v>45570</v>
      </c>
      <c r="E76" s="174">
        <v>45291</v>
      </c>
      <c r="F76" s="175">
        <f t="shared" si="5"/>
        <v>366</v>
      </c>
      <c r="G76" s="175">
        <f t="shared" si="7"/>
        <v>87</v>
      </c>
      <c r="H76" s="176" t="s">
        <v>67</v>
      </c>
      <c r="I76" s="177">
        <v>154813539</v>
      </c>
      <c r="J76" s="165">
        <f t="shared" si="8"/>
        <v>7740676.9500000002</v>
      </c>
      <c r="K76" s="177">
        <f>VLOOKUP(H76,'[2]NEW REGISTERED'!$A:$E,5,FALSE)</f>
        <v>1434000</v>
      </c>
      <c r="L76" s="177">
        <f t="shared" si="9"/>
        <v>163988215.94999999</v>
      </c>
      <c r="M76" s="165"/>
      <c r="N76" s="165"/>
      <c r="O76" s="165"/>
      <c r="P76" s="165"/>
      <c r="Q76" s="165"/>
      <c r="R76" s="165"/>
      <c r="S76" s="165"/>
      <c r="T76" s="165" t="s">
        <v>232</v>
      </c>
      <c r="U76" s="177">
        <f t="shared" si="10"/>
        <v>163988215.94999999</v>
      </c>
      <c r="V76" s="179">
        <v>402585</v>
      </c>
      <c r="W76" s="179"/>
    </row>
    <row r="77" spans="1:23">
      <c r="A77" s="172" t="s">
        <v>146</v>
      </c>
      <c r="B77" s="173" t="s">
        <v>131</v>
      </c>
      <c r="C77" s="174">
        <v>45047</v>
      </c>
      <c r="D77" s="174">
        <v>45407</v>
      </c>
      <c r="E77" s="174">
        <v>45291</v>
      </c>
      <c r="F77" s="175">
        <f t="shared" si="5"/>
        <v>361</v>
      </c>
      <c r="G77" s="175">
        <f t="shared" si="7"/>
        <v>245</v>
      </c>
      <c r="H77" s="176" t="s">
        <v>168</v>
      </c>
      <c r="I77" s="177">
        <v>3130099</v>
      </c>
      <c r="J77" s="165">
        <f t="shared" si="8"/>
        <v>156504.95000000001</v>
      </c>
      <c r="K77" s="177">
        <v>40000</v>
      </c>
      <c r="L77" s="177">
        <f t="shared" si="9"/>
        <v>3326603.95</v>
      </c>
      <c r="M77" s="165"/>
      <c r="N77" s="165"/>
      <c r="O77" s="165"/>
      <c r="P77" s="165"/>
      <c r="Q77" s="165"/>
      <c r="R77" s="165"/>
      <c r="S77" s="165"/>
      <c r="T77" s="165" t="s">
        <v>232</v>
      </c>
      <c r="U77" s="177">
        <f t="shared" si="10"/>
        <v>3326603.95</v>
      </c>
      <c r="V77" s="179"/>
      <c r="W77" s="179">
        <f t="shared" ref="W77:W102" si="11">I77*10%</f>
        <v>313009.90000000002</v>
      </c>
    </row>
    <row r="78" spans="1:23">
      <c r="A78" s="172" t="s">
        <v>147</v>
      </c>
      <c r="B78" s="172" t="s">
        <v>131</v>
      </c>
      <c r="C78" s="180">
        <v>45233</v>
      </c>
      <c r="D78" s="180">
        <v>45412</v>
      </c>
      <c r="E78" s="174">
        <v>45291</v>
      </c>
      <c r="F78" s="175">
        <f t="shared" si="5"/>
        <v>180</v>
      </c>
      <c r="G78" s="175">
        <f t="shared" si="7"/>
        <v>59</v>
      </c>
      <c r="H78" s="176" t="s">
        <v>168</v>
      </c>
      <c r="I78" s="177">
        <v>281708.87671232875</v>
      </c>
      <c r="J78" s="165">
        <f t="shared" si="8"/>
        <v>14085.443835616439</v>
      </c>
      <c r="K78" s="177">
        <v>10000</v>
      </c>
      <c r="L78" s="177">
        <f t="shared" si="9"/>
        <v>305794.32054794522</v>
      </c>
      <c r="M78" s="165"/>
      <c r="N78" s="165"/>
      <c r="O78" s="165"/>
      <c r="P78" s="165"/>
      <c r="Q78" s="165"/>
      <c r="R78" s="165"/>
      <c r="S78" s="165"/>
      <c r="T78" s="165" t="s">
        <v>232</v>
      </c>
      <c r="U78" s="177">
        <f t="shared" si="10"/>
        <v>305794.32054794522</v>
      </c>
      <c r="V78" s="177"/>
      <c r="W78" s="179">
        <f t="shared" si="11"/>
        <v>28170.887671232878</v>
      </c>
    </row>
    <row r="79" spans="1:23">
      <c r="A79" s="172" t="s">
        <v>147</v>
      </c>
      <c r="B79" s="172" t="s">
        <v>174</v>
      </c>
      <c r="C79" s="180">
        <v>45233</v>
      </c>
      <c r="D79" s="180">
        <v>45412</v>
      </c>
      <c r="E79" s="174">
        <v>45291</v>
      </c>
      <c r="F79" s="175">
        <f t="shared" si="5"/>
        <v>180</v>
      </c>
      <c r="G79" s="175">
        <f t="shared" si="7"/>
        <v>59</v>
      </c>
      <c r="H79" s="176" t="s">
        <v>168</v>
      </c>
      <c r="I79" s="177">
        <v>281708.87671232875</v>
      </c>
      <c r="J79" s="165">
        <f t="shared" si="8"/>
        <v>14085.443835616439</v>
      </c>
      <c r="K79" s="177">
        <v>10000</v>
      </c>
      <c r="L79" s="177">
        <f t="shared" si="9"/>
        <v>305794.32054794522</v>
      </c>
      <c r="M79" s="165"/>
      <c r="N79" s="165"/>
      <c r="O79" s="165"/>
      <c r="P79" s="165"/>
      <c r="Q79" s="165"/>
      <c r="R79" s="165"/>
      <c r="S79" s="165"/>
      <c r="T79" s="165" t="s">
        <v>232</v>
      </c>
      <c r="U79" s="177">
        <f t="shared" si="10"/>
        <v>305794.32054794522</v>
      </c>
      <c r="V79" s="177"/>
      <c r="W79" s="179">
        <f t="shared" si="11"/>
        <v>28170.887671232878</v>
      </c>
    </row>
    <row r="80" spans="1:23">
      <c r="A80" s="172" t="s">
        <v>147</v>
      </c>
      <c r="B80" s="172" t="s">
        <v>131</v>
      </c>
      <c r="C80" s="180">
        <v>45233</v>
      </c>
      <c r="D80" s="180">
        <v>45412</v>
      </c>
      <c r="E80" s="174">
        <v>45291</v>
      </c>
      <c r="F80" s="175">
        <f t="shared" si="5"/>
        <v>180</v>
      </c>
      <c r="G80" s="175">
        <f t="shared" si="7"/>
        <v>59</v>
      </c>
      <c r="H80" s="176" t="s">
        <v>168</v>
      </c>
      <c r="I80" s="177">
        <v>281708.87671232875</v>
      </c>
      <c r="J80" s="165">
        <f t="shared" si="8"/>
        <v>14085.443835616439</v>
      </c>
      <c r="K80" s="177">
        <v>10000</v>
      </c>
      <c r="L80" s="177">
        <f t="shared" si="9"/>
        <v>305794.32054794522</v>
      </c>
      <c r="M80" s="165"/>
      <c r="N80" s="165"/>
      <c r="O80" s="165"/>
      <c r="P80" s="165"/>
      <c r="Q80" s="165"/>
      <c r="R80" s="165"/>
      <c r="S80" s="165"/>
      <c r="T80" s="165" t="s">
        <v>232</v>
      </c>
      <c r="U80" s="177">
        <f t="shared" si="10"/>
        <v>305794.32054794522</v>
      </c>
      <c r="V80" s="177"/>
      <c r="W80" s="179">
        <f t="shared" si="11"/>
        <v>28170.887671232878</v>
      </c>
    </row>
    <row r="81" spans="1:23">
      <c r="A81" s="172" t="s">
        <v>146</v>
      </c>
      <c r="B81" s="173" t="s">
        <v>134</v>
      </c>
      <c r="C81" s="174">
        <v>45095</v>
      </c>
      <c r="D81" s="174">
        <v>45460</v>
      </c>
      <c r="E81" s="174">
        <v>45291</v>
      </c>
      <c r="F81" s="175">
        <f t="shared" si="5"/>
        <v>366</v>
      </c>
      <c r="G81" s="175">
        <f t="shared" si="7"/>
        <v>197</v>
      </c>
      <c r="H81" s="176" t="s">
        <v>165</v>
      </c>
      <c r="I81" s="177">
        <v>23689339</v>
      </c>
      <c r="J81" s="165">
        <f t="shared" si="8"/>
        <v>1184466.95</v>
      </c>
      <c r="K81" s="177">
        <v>600000</v>
      </c>
      <c r="L81" s="177">
        <f t="shared" si="9"/>
        <v>25473805.949999999</v>
      </c>
      <c r="M81" s="165"/>
      <c r="N81" s="165"/>
      <c r="O81" s="165"/>
      <c r="P81" s="165"/>
      <c r="Q81" s="165"/>
      <c r="R81" s="165"/>
      <c r="S81" s="165"/>
      <c r="T81" s="165" t="s">
        <v>232</v>
      </c>
      <c r="U81" s="177">
        <f t="shared" si="10"/>
        <v>25473805.949999999</v>
      </c>
      <c r="V81" s="179"/>
      <c r="W81" s="179">
        <f t="shared" si="11"/>
        <v>2368933.9</v>
      </c>
    </row>
    <row r="82" spans="1:23">
      <c r="A82" s="172" t="s">
        <v>147</v>
      </c>
      <c r="B82" s="172" t="s">
        <v>134</v>
      </c>
      <c r="C82" s="180">
        <v>45127</v>
      </c>
      <c r="D82" s="180">
        <v>45460</v>
      </c>
      <c r="E82" s="174">
        <v>45291</v>
      </c>
      <c r="F82" s="175">
        <f t="shared" si="5"/>
        <v>334</v>
      </c>
      <c r="G82" s="175">
        <f t="shared" si="7"/>
        <v>165</v>
      </c>
      <c r="H82" s="185" t="s">
        <v>165</v>
      </c>
      <c r="I82" s="177">
        <v>953051.81501369865</v>
      </c>
      <c r="J82" s="165">
        <f t="shared" si="8"/>
        <v>47652.590750684933</v>
      </c>
      <c r="K82" s="177">
        <v>10000</v>
      </c>
      <c r="L82" s="177">
        <f t="shared" si="9"/>
        <v>1010704.4057643836</v>
      </c>
      <c r="M82" s="165"/>
      <c r="N82" s="165"/>
      <c r="O82" s="165"/>
      <c r="P82" s="165"/>
      <c r="Q82" s="165"/>
      <c r="R82" s="165"/>
      <c r="S82" s="165"/>
      <c r="T82" s="165" t="s">
        <v>232</v>
      </c>
      <c r="U82" s="177">
        <f t="shared" si="10"/>
        <v>1010704.4057643836</v>
      </c>
      <c r="V82" s="177"/>
      <c r="W82" s="179">
        <f t="shared" si="11"/>
        <v>95305.181501369865</v>
      </c>
    </row>
    <row r="83" spans="1:23">
      <c r="A83" s="172" t="s">
        <v>147</v>
      </c>
      <c r="B83" s="172" t="s">
        <v>134</v>
      </c>
      <c r="C83" s="180">
        <v>45127</v>
      </c>
      <c r="D83" s="180">
        <v>45460</v>
      </c>
      <c r="E83" s="174">
        <v>45291</v>
      </c>
      <c r="F83" s="175">
        <f t="shared" si="5"/>
        <v>334</v>
      </c>
      <c r="G83" s="175">
        <f t="shared" si="7"/>
        <v>165</v>
      </c>
      <c r="H83" s="185" t="s">
        <v>165</v>
      </c>
      <c r="I83" s="177">
        <v>953051.81501369865</v>
      </c>
      <c r="J83" s="165">
        <f t="shared" si="8"/>
        <v>47652.590750684933</v>
      </c>
      <c r="K83" s="177">
        <v>10000</v>
      </c>
      <c r="L83" s="177">
        <f t="shared" si="9"/>
        <v>1010704.4057643836</v>
      </c>
      <c r="M83" s="165"/>
      <c r="N83" s="165"/>
      <c r="O83" s="165"/>
      <c r="P83" s="165"/>
      <c r="Q83" s="165"/>
      <c r="R83" s="165"/>
      <c r="S83" s="165"/>
      <c r="T83" s="165" t="s">
        <v>232</v>
      </c>
      <c r="U83" s="177">
        <f t="shared" si="10"/>
        <v>1010704.4057643836</v>
      </c>
      <c r="V83" s="177"/>
      <c r="W83" s="179">
        <f t="shared" si="11"/>
        <v>95305.181501369865</v>
      </c>
    </row>
    <row r="84" spans="1:23">
      <c r="A84" s="172" t="s">
        <v>147</v>
      </c>
      <c r="B84" s="172" t="s">
        <v>134</v>
      </c>
      <c r="C84" s="180">
        <v>45127</v>
      </c>
      <c r="D84" s="180">
        <v>45460</v>
      </c>
      <c r="E84" s="174">
        <v>45291</v>
      </c>
      <c r="F84" s="175">
        <f t="shared" si="5"/>
        <v>334</v>
      </c>
      <c r="G84" s="175">
        <f t="shared" si="7"/>
        <v>165</v>
      </c>
      <c r="H84" s="185" t="s">
        <v>165</v>
      </c>
      <c r="I84" s="177">
        <v>953051.81501369865</v>
      </c>
      <c r="J84" s="165">
        <f t="shared" si="8"/>
        <v>47652.590750684933</v>
      </c>
      <c r="K84" s="177">
        <v>10000</v>
      </c>
      <c r="L84" s="177">
        <f t="shared" si="9"/>
        <v>1010704.4057643836</v>
      </c>
      <c r="M84" s="165"/>
      <c r="N84" s="165"/>
      <c r="O84" s="165"/>
      <c r="P84" s="165"/>
      <c r="Q84" s="165"/>
      <c r="R84" s="165"/>
      <c r="S84" s="165"/>
      <c r="T84" s="165" t="s">
        <v>232</v>
      </c>
      <c r="U84" s="177">
        <f t="shared" si="10"/>
        <v>1010704.4057643836</v>
      </c>
      <c r="V84" s="177"/>
      <c r="W84" s="179">
        <f t="shared" si="11"/>
        <v>95305.181501369865</v>
      </c>
    </row>
    <row r="85" spans="1:23">
      <c r="A85" s="172" t="s">
        <v>146</v>
      </c>
      <c r="B85" s="173" t="s">
        <v>131</v>
      </c>
      <c r="C85" s="174">
        <v>45071</v>
      </c>
      <c r="D85" s="174">
        <v>45436</v>
      </c>
      <c r="E85" s="174">
        <v>45291</v>
      </c>
      <c r="F85" s="175">
        <f t="shared" si="5"/>
        <v>366</v>
      </c>
      <c r="G85" s="175">
        <f t="shared" si="7"/>
        <v>221</v>
      </c>
      <c r="H85" s="176" t="s">
        <v>166</v>
      </c>
      <c r="I85" s="177">
        <v>5394255</v>
      </c>
      <c r="J85" s="165">
        <f t="shared" si="8"/>
        <v>269712.75</v>
      </c>
      <c r="K85" s="177">
        <f>VLOOKUP(H85,'[2]NEW REGISTERED'!$A:$E,5,FALSE)</f>
        <v>485000</v>
      </c>
      <c r="L85" s="177">
        <f t="shared" si="9"/>
        <v>6148967.75</v>
      </c>
      <c r="M85" s="165"/>
      <c r="N85" s="165"/>
      <c r="O85" s="165"/>
      <c r="P85" s="165"/>
      <c r="Q85" s="165"/>
      <c r="R85" s="165">
        <v>6242034.5499999998</v>
      </c>
      <c r="S85" s="165"/>
      <c r="T85" s="165" t="s">
        <v>232</v>
      </c>
      <c r="U85" s="177">
        <f t="shared" si="10"/>
        <v>12391002.300000001</v>
      </c>
      <c r="V85" s="179"/>
      <c r="W85" s="179">
        <f t="shared" si="11"/>
        <v>539425.5</v>
      </c>
    </row>
    <row r="86" spans="1:23">
      <c r="A86" s="172" t="s">
        <v>147</v>
      </c>
      <c r="B86" s="172" t="s">
        <v>131</v>
      </c>
      <c r="C86" s="180">
        <v>45156</v>
      </c>
      <c r="D86" s="180">
        <v>45436</v>
      </c>
      <c r="E86" s="174">
        <v>45291</v>
      </c>
      <c r="F86" s="175">
        <f t="shared" si="5"/>
        <v>281</v>
      </c>
      <c r="G86" s="175">
        <f t="shared" si="7"/>
        <v>136</v>
      </c>
      <c r="H86" s="185" t="s">
        <v>166</v>
      </c>
      <c r="I86" s="177">
        <v>167241.96164383562</v>
      </c>
      <c r="J86" s="165">
        <f t="shared" si="8"/>
        <v>8362.0980821917819</v>
      </c>
      <c r="K86" s="177">
        <v>10000</v>
      </c>
      <c r="L86" s="177">
        <f t="shared" si="9"/>
        <v>185604.05972602739</v>
      </c>
      <c r="M86" s="165"/>
      <c r="N86" s="165"/>
      <c r="O86" s="165"/>
      <c r="P86" s="165"/>
      <c r="Q86" s="165"/>
      <c r="R86" s="165"/>
      <c r="S86" s="165"/>
      <c r="T86" s="165" t="s">
        <v>232</v>
      </c>
      <c r="U86" s="177">
        <f t="shared" si="10"/>
        <v>185604.05972602739</v>
      </c>
      <c r="V86" s="177"/>
      <c r="W86" s="179">
        <f t="shared" si="11"/>
        <v>16724.196164383564</v>
      </c>
    </row>
    <row r="87" spans="1:23">
      <c r="A87" s="172" t="s">
        <v>147</v>
      </c>
      <c r="B87" s="172" t="s">
        <v>131</v>
      </c>
      <c r="C87" s="180">
        <v>45156</v>
      </c>
      <c r="D87" s="180">
        <v>45436</v>
      </c>
      <c r="E87" s="174">
        <v>45291</v>
      </c>
      <c r="F87" s="175">
        <f t="shared" si="5"/>
        <v>281</v>
      </c>
      <c r="G87" s="175">
        <f t="shared" si="7"/>
        <v>136</v>
      </c>
      <c r="H87" s="185" t="s">
        <v>166</v>
      </c>
      <c r="I87" s="177">
        <v>82259.863013698632</v>
      </c>
      <c r="J87" s="165">
        <f t="shared" si="8"/>
        <v>4112.9931506849316</v>
      </c>
      <c r="K87" s="177">
        <v>5000</v>
      </c>
      <c r="L87" s="177">
        <f t="shared" si="9"/>
        <v>91372.856164383556</v>
      </c>
      <c r="M87" s="165"/>
      <c r="N87" s="165"/>
      <c r="O87" s="165"/>
      <c r="P87" s="165"/>
      <c r="Q87" s="165"/>
      <c r="R87" s="165"/>
      <c r="S87" s="165"/>
      <c r="T87" s="165" t="s">
        <v>232</v>
      </c>
      <c r="U87" s="177">
        <f t="shared" si="10"/>
        <v>91372.856164383556</v>
      </c>
      <c r="V87" s="177"/>
      <c r="W87" s="179">
        <f t="shared" si="11"/>
        <v>8225.9863013698632</v>
      </c>
    </row>
    <row r="88" spans="1:23">
      <c r="A88" s="172" t="s">
        <v>147</v>
      </c>
      <c r="B88" s="172" t="s">
        <v>131</v>
      </c>
      <c r="C88" s="180">
        <v>45156</v>
      </c>
      <c r="D88" s="180">
        <v>45436</v>
      </c>
      <c r="E88" s="174">
        <v>45291</v>
      </c>
      <c r="F88" s="175">
        <f t="shared" si="5"/>
        <v>281</v>
      </c>
      <c r="G88" s="175">
        <f t="shared" si="7"/>
        <v>136</v>
      </c>
      <c r="H88" s="185" t="s">
        <v>166</v>
      </c>
      <c r="I88" s="177">
        <v>167241.96164383562</v>
      </c>
      <c r="J88" s="165">
        <f t="shared" si="8"/>
        <v>8362.0980821917819</v>
      </c>
      <c r="K88" s="177">
        <v>10000</v>
      </c>
      <c r="L88" s="177">
        <f t="shared" si="9"/>
        <v>185604.05972602739</v>
      </c>
      <c r="M88" s="165"/>
      <c r="N88" s="165"/>
      <c r="O88" s="165"/>
      <c r="P88" s="165"/>
      <c r="Q88" s="165"/>
      <c r="R88" s="165"/>
      <c r="S88" s="165"/>
      <c r="T88" s="165" t="s">
        <v>232</v>
      </c>
      <c r="U88" s="177">
        <f t="shared" si="10"/>
        <v>185604.05972602739</v>
      </c>
      <c r="V88" s="177"/>
      <c r="W88" s="179">
        <f t="shared" si="11"/>
        <v>16724.196164383564</v>
      </c>
    </row>
    <row r="89" spans="1:23">
      <c r="A89" s="172" t="s">
        <v>147</v>
      </c>
      <c r="B89" s="172" t="s">
        <v>131</v>
      </c>
      <c r="C89" s="180">
        <v>45156</v>
      </c>
      <c r="D89" s="180">
        <v>45436</v>
      </c>
      <c r="E89" s="174">
        <v>45291</v>
      </c>
      <c r="F89" s="175">
        <f t="shared" si="5"/>
        <v>281</v>
      </c>
      <c r="G89" s="175">
        <f t="shared" si="7"/>
        <v>136</v>
      </c>
      <c r="H89" s="185" t="s">
        <v>166</v>
      </c>
      <c r="I89" s="177">
        <v>82259.863013698632</v>
      </c>
      <c r="J89" s="165">
        <f t="shared" si="8"/>
        <v>4112.9931506849316</v>
      </c>
      <c r="K89" s="177">
        <v>5000</v>
      </c>
      <c r="L89" s="177">
        <f t="shared" si="9"/>
        <v>91372.856164383556</v>
      </c>
      <c r="M89" s="165"/>
      <c r="N89" s="165"/>
      <c r="O89" s="165"/>
      <c r="P89" s="165"/>
      <c r="Q89" s="165"/>
      <c r="R89" s="165"/>
      <c r="S89" s="165"/>
      <c r="T89" s="165" t="s">
        <v>232</v>
      </c>
      <c r="U89" s="177">
        <f t="shared" si="10"/>
        <v>91372.856164383556</v>
      </c>
      <c r="V89" s="177"/>
      <c r="W89" s="179">
        <f t="shared" si="11"/>
        <v>8225.9863013698632</v>
      </c>
    </row>
    <row r="90" spans="1:23">
      <c r="A90" s="172" t="s">
        <v>147</v>
      </c>
      <c r="B90" s="172" t="s">
        <v>131</v>
      </c>
      <c r="C90" s="180">
        <v>45156</v>
      </c>
      <c r="D90" s="180">
        <v>45436</v>
      </c>
      <c r="E90" s="174">
        <v>45291</v>
      </c>
      <c r="F90" s="175">
        <f t="shared" ref="F90:F104" si="12">D90-C90+1</f>
        <v>281</v>
      </c>
      <c r="G90" s="175">
        <f t="shared" si="7"/>
        <v>136</v>
      </c>
      <c r="H90" s="185" t="s">
        <v>166</v>
      </c>
      <c r="I90" s="177">
        <v>82259.863013698632</v>
      </c>
      <c r="J90" s="165">
        <f t="shared" si="8"/>
        <v>4112.9931506849316</v>
      </c>
      <c r="K90" s="177">
        <v>5000</v>
      </c>
      <c r="L90" s="177">
        <f t="shared" si="9"/>
        <v>91372.856164383556</v>
      </c>
      <c r="M90" s="165"/>
      <c r="N90" s="165"/>
      <c r="O90" s="165"/>
      <c r="P90" s="165"/>
      <c r="Q90" s="165"/>
      <c r="R90" s="165"/>
      <c r="S90" s="165"/>
      <c r="T90" s="165" t="s">
        <v>232</v>
      </c>
      <c r="U90" s="177">
        <f t="shared" si="10"/>
        <v>91372.856164383556</v>
      </c>
      <c r="V90" s="177"/>
      <c r="W90" s="179">
        <f t="shared" si="11"/>
        <v>8225.9863013698632</v>
      </c>
    </row>
    <row r="91" spans="1:23">
      <c r="A91" s="172" t="s">
        <v>147</v>
      </c>
      <c r="B91" s="172" t="s">
        <v>131</v>
      </c>
      <c r="C91" s="180">
        <v>45156</v>
      </c>
      <c r="D91" s="180">
        <v>45436</v>
      </c>
      <c r="E91" s="174">
        <v>45291</v>
      </c>
      <c r="F91" s="175">
        <f t="shared" si="12"/>
        <v>281</v>
      </c>
      <c r="G91" s="175">
        <f t="shared" si="7"/>
        <v>136</v>
      </c>
      <c r="H91" s="185" t="s">
        <v>166</v>
      </c>
      <c r="I91" s="177">
        <v>84982.098630136985</v>
      </c>
      <c r="J91" s="165">
        <f t="shared" si="8"/>
        <v>4249.1049315068494</v>
      </c>
      <c r="K91" s="177">
        <v>5000</v>
      </c>
      <c r="L91" s="177">
        <f t="shared" si="9"/>
        <v>94231.203561643837</v>
      </c>
      <c r="M91" s="165"/>
      <c r="N91" s="165"/>
      <c r="O91" s="165"/>
      <c r="P91" s="165"/>
      <c r="Q91" s="165"/>
      <c r="R91" s="165"/>
      <c r="S91" s="165"/>
      <c r="T91" s="165" t="s">
        <v>232</v>
      </c>
      <c r="U91" s="177">
        <f t="shared" si="10"/>
        <v>94231.203561643837</v>
      </c>
      <c r="V91" s="177"/>
      <c r="W91" s="179">
        <f t="shared" si="11"/>
        <v>8498.2098630136989</v>
      </c>
    </row>
    <row r="92" spans="1:23">
      <c r="A92" s="172" t="s">
        <v>146</v>
      </c>
      <c r="B92" s="173" t="s">
        <v>131</v>
      </c>
      <c r="C92" s="174">
        <v>45092</v>
      </c>
      <c r="D92" s="174">
        <v>45291</v>
      </c>
      <c r="E92" s="174">
        <v>45291</v>
      </c>
      <c r="F92" s="175">
        <f t="shared" si="12"/>
        <v>200</v>
      </c>
      <c r="G92" s="175">
        <f t="shared" si="7"/>
        <v>200</v>
      </c>
      <c r="H92" s="176" t="s">
        <v>169</v>
      </c>
      <c r="I92" s="177">
        <v>0</v>
      </c>
      <c r="J92" s="165">
        <f t="shared" si="8"/>
        <v>0</v>
      </c>
      <c r="K92" s="177"/>
      <c r="L92" s="177">
        <f t="shared" si="9"/>
        <v>0</v>
      </c>
      <c r="M92" s="165"/>
      <c r="N92" s="165"/>
      <c r="O92" s="165"/>
      <c r="P92" s="165"/>
      <c r="Q92" s="165"/>
      <c r="R92" s="165"/>
      <c r="S92" s="165">
        <v>4003188</v>
      </c>
      <c r="T92" s="165" t="s">
        <v>229</v>
      </c>
      <c r="U92" s="177">
        <f t="shared" si="10"/>
        <v>4003188</v>
      </c>
      <c r="V92" s="179"/>
      <c r="W92" s="179">
        <f t="shared" si="11"/>
        <v>0</v>
      </c>
    </row>
    <row r="93" spans="1:23">
      <c r="A93" s="172" t="s">
        <v>146</v>
      </c>
      <c r="B93" s="173" t="s">
        <v>131</v>
      </c>
      <c r="C93" s="174">
        <v>45129</v>
      </c>
      <c r="D93" s="174">
        <v>45494</v>
      </c>
      <c r="E93" s="174">
        <v>45291</v>
      </c>
      <c r="F93" s="175">
        <f t="shared" si="12"/>
        <v>366</v>
      </c>
      <c r="G93" s="175">
        <f t="shared" si="7"/>
        <v>163</v>
      </c>
      <c r="H93" s="176" t="s">
        <v>169</v>
      </c>
      <c r="I93" s="177">
        <v>23141221</v>
      </c>
      <c r="J93" s="165">
        <f t="shared" si="8"/>
        <v>1157061.05</v>
      </c>
      <c r="K93" s="177">
        <f>VLOOKUP(H93,'[2]NEW REGISTERED'!$A:$E,5,FALSE)</f>
        <v>240000</v>
      </c>
      <c r="L93" s="177">
        <f t="shared" si="9"/>
        <v>24538282.050000001</v>
      </c>
      <c r="M93" s="165"/>
      <c r="N93" s="165"/>
      <c r="O93" s="165"/>
      <c r="P93" s="165"/>
      <c r="Q93" s="165"/>
      <c r="R93" s="165"/>
      <c r="S93" s="165"/>
      <c r="T93" s="165" t="s">
        <v>232</v>
      </c>
      <c r="U93" s="177">
        <f t="shared" si="10"/>
        <v>24538282.050000001</v>
      </c>
      <c r="V93" s="179"/>
      <c r="W93" s="179">
        <f t="shared" si="11"/>
        <v>2314122.1</v>
      </c>
    </row>
    <row r="94" spans="1:23">
      <c r="A94" s="172" t="s">
        <v>147</v>
      </c>
      <c r="B94" s="172" t="s">
        <v>131</v>
      </c>
      <c r="C94" s="180">
        <v>45139</v>
      </c>
      <c r="D94" s="180">
        <v>45494</v>
      </c>
      <c r="E94" s="174">
        <v>45291</v>
      </c>
      <c r="F94" s="175">
        <f t="shared" si="12"/>
        <v>356</v>
      </c>
      <c r="G94" s="175">
        <f t="shared" si="7"/>
        <v>153</v>
      </c>
      <c r="H94" s="185" t="s">
        <v>170</v>
      </c>
      <c r="I94" s="177">
        <v>845754.56438356161</v>
      </c>
      <c r="J94" s="165">
        <f t="shared" si="8"/>
        <v>42287.728219178083</v>
      </c>
      <c r="K94" s="177">
        <v>10000</v>
      </c>
      <c r="L94" s="177">
        <f t="shared" si="9"/>
        <v>898042.29260273965</v>
      </c>
      <c r="M94" s="165"/>
      <c r="N94" s="165"/>
      <c r="O94" s="165"/>
      <c r="P94" s="165"/>
      <c r="Q94" s="165"/>
      <c r="R94" s="165"/>
      <c r="S94" s="165"/>
      <c r="T94" s="165" t="s">
        <v>232</v>
      </c>
      <c r="U94" s="177">
        <f t="shared" si="10"/>
        <v>898042.29260273965</v>
      </c>
      <c r="V94" s="177"/>
      <c r="W94" s="179">
        <f t="shared" si="11"/>
        <v>84575.456438356166</v>
      </c>
    </row>
    <row r="95" spans="1:23">
      <c r="A95" s="172" t="s">
        <v>147</v>
      </c>
      <c r="B95" s="172" t="s">
        <v>131</v>
      </c>
      <c r="C95" s="180">
        <v>45148</v>
      </c>
      <c r="D95" s="180">
        <v>45494</v>
      </c>
      <c r="E95" s="174">
        <v>45291</v>
      </c>
      <c r="F95" s="175">
        <f t="shared" si="12"/>
        <v>347</v>
      </c>
      <c r="G95" s="175">
        <f t="shared" si="7"/>
        <v>144</v>
      </c>
      <c r="H95" s="185" t="s">
        <v>170</v>
      </c>
      <c r="I95" s="177">
        <v>824373.12876712333</v>
      </c>
      <c r="J95" s="165">
        <f t="shared" si="8"/>
        <v>41218.656438356171</v>
      </c>
      <c r="K95" s="177">
        <v>10000</v>
      </c>
      <c r="L95" s="177">
        <f t="shared" si="9"/>
        <v>875591.78520547948</v>
      </c>
      <c r="M95" s="165"/>
      <c r="N95" s="165"/>
      <c r="O95" s="165"/>
      <c r="P95" s="165"/>
      <c r="Q95" s="165"/>
      <c r="R95" s="165"/>
      <c r="S95" s="165"/>
      <c r="T95" s="165" t="s">
        <v>232</v>
      </c>
      <c r="U95" s="177">
        <f t="shared" si="10"/>
        <v>875591.78520547948</v>
      </c>
      <c r="V95" s="177"/>
      <c r="W95" s="179">
        <f t="shared" si="11"/>
        <v>82437.312876712342</v>
      </c>
    </row>
    <row r="96" spans="1:23">
      <c r="A96" s="172" t="s">
        <v>147</v>
      </c>
      <c r="B96" s="172" t="s">
        <v>131</v>
      </c>
      <c r="C96" s="180">
        <v>45149</v>
      </c>
      <c r="D96" s="180">
        <v>45494</v>
      </c>
      <c r="E96" s="174">
        <v>45291</v>
      </c>
      <c r="F96" s="175">
        <f t="shared" si="12"/>
        <v>346</v>
      </c>
      <c r="G96" s="175">
        <f t="shared" si="7"/>
        <v>143</v>
      </c>
      <c r="H96" s="185" t="s">
        <v>170</v>
      </c>
      <c r="I96" s="177">
        <v>356727.89589041093</v>
      </c>
      <c r="J96" s="165">
        <f t="shared" si="8"/>
        <v>17836.394794520547</v>
      </c>
      <c r="K96" s="177">
        <v>10000</v>
      </c>
      <c r="L96" s="177">
        <f t="shared" si="9"/>
        <v>384564.2906849315</v>
      </c>
      <c r="M96" s="165"/>
      <c r="N96" s="165"/>
      <c r="O96" s="165"/>
      <c r="P96" s="165"/>
      <c r="Q96" s="165"/>
      <c r="R96" s="165"/>
      <c r="S96" s="165"/>
      <c r="T96" s="165" t="s">
        <v>232</v>
      </c>
      <c r="U96" s="177">
        <f t="shared" si="10"/>
        <v>384564.2906849315</v>
      </c>
      <c r="V96" s="177"/>
      <c r="W96" s="179">
        <f t="shared" si="11"/>
        <v>35672.789589041095</v>
      </c>
    </row>
    <row r="97" spans="1:23">
      <c r="A97" s="172" t="s">
        <v>147</v>
      </c>
      <c r="B97" s="172" t="s">
        <v>131</v>
      </c>
      <c r="C97" s="180">
        <v>45155</v>
      </c>
      <c r="D97" s="180">
        <v>45494</v>
      </c>
      <c r="E97" s="174">
        <v>45291</v>
      </c>
      <c r="F97" s="175">
        <f t="shared" si="12"/>
        <v>340</v>
      </c>
      <c r="G97" s="175">
        <f t="shared" si="7"/>
        <v>137</v>
      </c>
      <c r="H97" s="185" t="s">
        <v>170</v>
      </c>
      <c r="I97" s="177">
        <v>641593.04109589045</v>
      </c>
      <c r="J97" s="165">
        <f t="shared" si="8"/>
        <v>32079.652054794526</v>
      </c>
      <c r="K97" s="177">
        <v>10000</v>
      </c>
      <c r="L97" s="177">
        <f t="shared" si="9"/>
        <v>683672.69315068494</v>
      </c>
      <c r="M97" s="165"/>
      <c r="N97" s="165"/>
      <c r="O97" s="165"/>
      <c r="P97" s="165"/>
      <c r="Q97" s="165"/>
      <c r="R97" s="165"/>
      <c r="S97" s="165"/>
      <c r="T97" s="165" t="s">
        <v>232</v>
      </c>
      <c r="U97" s="177">
        <f t="shared" si="10"/>
        <v>683672.69315068494</v>
      </c>
      <c r="V97" s="177"/>
      <c r="W97" s="179">
        <f t="shared" si="11"/>
        <v>64159.304109589051</v>
      </c>
    </row>
    <row r="98" spans="1:23">
      <c r="A98" s="172" t="s">
        <v>147</v>
      </c>
      <c r="B98" s="172" t="s">
        <v>131</v>
      </c>
      <c r="C98" s="180">
        <v>45155</v>
      </c>
      <c r="D98" s="180">
        <v>45494</v>
      </c>
      <c r="E98" s="174">
        <v>45291</v>
      </c>
      <c r="F98" s="175">
        <f t="shared" si="12"/>
        <v>340</v>
      </c>
      <c r="G98" s="175">
        <f t="shared" si="7"/>
        <v>137</v>
      </c>
      <c r="H98" s="185" t="s">
        <v>170</v>
      </c>
      <c r="I98" s="177">
        <v>641593.04109589045</v>
      </c>
      <c r="J98" s="165">
        <f t="shared" si="8"/>
        <v>32079.652054794526</v>
      </c>
      <c r="K98" s="177">
        <v>10000</v>
      </c>
      <c r="L98" s="177">
        <f t="shared" si="9"/>
        <v>683672.69315068494</v>
      </c>
      <c r="M98" s="165"/>
      <c r="N98" s="165"/>
      <c r="O98" s="165"/>
      <c r="P98" s="165"/>
      <c r="Q98" s="165"/>
      <c r="R98" s="165"/>
      <c r="S98" s="165"/>
      <c r="T98" s="165" t="s">
        <v>232</v>
      </c>
      <c r="U98" s="177">
        <f t="shared" si="10"/>
        <v>683672.69315068494</v>
      </c>
      <c r="V98" s="177"/>
      <c r="W98" s="179">
        <f t="shared" si="11"/>
        <v>64159.304109589051</v>
      </c>
    </row>
    <row r="99" spans="1:23">
      <c r="A99" s="172" t="s">
        <v>147</v>
      </c>
      <c r="B99" s="172" t="s">
        <v>131</v>
      </c>
      <c r="C99" s="180">
        <v>45194</v>
      </c>
      <c r="D99" s="180">
        <v>45494</v>
      </c>
      <c r="E99" s="174">
        <v>45291</v>
      </c>
      <c r="F99" s="175">
        <f t="shared" si="12"/>
        <v>301</v>
      </c>
      <c r="G99" s="175">
        <f t="shared" si="7"/>
        <v>98</v>
      </c>
      <c r="H99" s="185" t="s">
        <v>170</v>
      </c>
      <c r="I99" s="177">
        <v>715090.23561643832</v>
      </c>
      <c r="J99" s="165">
        <f t="shared" si="8"/>
        <v>35754.511780821915</v>
      </c>
      <c r="K99" s="177">
        <v>10000</v>
      </c>
      <c r="L99" s="177">
        <f t="shared" si="9"/>
        <v>760844.74739726027</v>
      </c>
      <c r="M99" s="165"/>
      <c r="N99" s="165"/>
      <c r="O99" s="165"/>
      <c r="P99" s="165"/>
      <c r="Q99" s="165"/>
      <c r="R99" s="165"/>
      <c r="S99" s="165"/>
      <c r="T99" s="165" t="s">
        <v>232</v>
      </c>
      <c r="U99" s="177">
        <f t="shared" si="10"/>
        <v>760844.74739726027</v>
      </c>
      <c r="V99" s="177"/>
      <c r="W99" s="179">
        <f t="shared" si="11"/>
        <v>71509.023561643829</v>
      </c>
    </row>
    <row r="100" spans="1:23">
      <c r="A100" s="172" t="s">
        <v>147</v>
      </c>
      <c r="B100" s="172" t="s">
        <v>131</v>
      </c>
      <c r="C100" s="180">
        <v>45252</v>
      </c>
      <c r="D100" s="180">
        <v>45494</v>
      </c>
      <c r="E100" s="174">
        <v>45291</v>
      </c>
      <c r="F100" s="175">
        <f t="shared" si="12"/>
        <v>243</v>
      </c>
      <c r="G100" s="175">
        <f t="shared" si="7"/>
        <v>40</v>
      </c>
      <c r="H100" s="185" t="s">
        <v>170</v>
      </c>
      <c r="I100" s="177">
        <v>1286384.7452054794</v>
      </c>
      <c r="J100" s="165">
        <f t="shared" si="8"/>
        <v>64319.237260273978</v>
      </c>
      <c r="K100" s="177">
        <v>30000</v>
      </c>
      <c r="L100" s="177">
        <f t="shared" si="9"/>
        <v>1380703.9824657533</v>
      </c>
      <c r="M100" s="165"/>
      <c r="N100" s="165"/>
      <c r="O100" s="165"/>
      <c r="P100" s="165"/>
      <c r="Q100" s="165"/>
      <c r="R100" s="165"/>
      <c r="S100" s="165"/>
      <c r="T100" s="165" t="s">
        <v>232</v>
      </c>
      <c r="U100" s="177">
        <f t="shared" si="10"/>
        <v>1380703.9824657533</v>
      </c>
      <c r="V100" s="177"/>
      <c r="W100" s="179">
        <f t="shared" si="11"/>
        <v>128638.47452054796</v>
      </c>
    </row>
    <row r="101" spans="1:23">
      <c r="A101" s="172" t="s">
        <v>147</v>
      </c>
      <c r="B101" s="172" t="s">
        <v>131</v>
      </c>
      <c r="C101" s="180">
        <v>45252</v>
      </c>
      <c r="D101" s="180">
        <v>45494</v>
      </c>
      <c r="E101" s="174">
        <v>45291</v>
      </c>
      <c r="F101" s="175">
        <f t="shared" si="12"/>
        <v>243</v>
      </c>
      <c r="G101" s="175">
        <f t="shared" si="7"/>
        <v>40</v>
      </c>
      <c r="H101" s="185" t="s">
        <v>170</v>
      </c>
      <c r="I101" s="177">
        <v>577298.76164383558</v>
      </c>
      <c r="J101" s="165">
        <f t="shared" si="8"/>
        <v>28864.93808219178</v>
      </c>
      <c r="K101" s="177">
        <v>10000</v>
      </c>
      <c r="L101" s="177">
        <f t="shared" si="9"/>
        <v>616163.69972602732</v>
      </c>
      <c r="M101" s="165"/>
      <c r="N101" s="165"/>
      <c r="O101" s="165"/>
      <c r="P101" s="165"/>
      <c r="Q101" s="165"/>
      <c r="R101" s="165"/>
      <c r="S101" s="165"/>
      <c r="T101" s="165" t="s">
        <v>232</v>
      </c>
      <c r="U101" s="177">
        <f t="shared" si="10"/>
        <v>616163.69972602732</v>
      </c>
      <c r="V101" s="177"/>
      <c r="W101" s="179">
        <f t="shared" si="11"/>
        <v>57729.876164383561</v>
      </c>
    </row>
    <row r="102" spans="1:23">
      <c r="A102" s="172" t="s">
        <v>147</v>
      </c>
      <c r="B102" s="172" t="s">
        <v>131</v>
      </c>
      <c r="C102" s="180">
        <v>45252</v>
      </c>
      <c r="D102" s="180">
        <v>45494</v>
      </c>
      <c r="E102" s="174">
        <v>45291</v>
      </c>
      <c r="F102" s="175">
        <f t="shared" si="12"/>
        <v>243</v>
      </c>
      <c r="G102" s="175">
        <f t="shared" si="7"/>
        <v>40</v>
      </c>
      <c r="H102" s="185" t="s">
        <v>170</v>
      </c>
      <c r="I102" s="177">
        <v>1286384.7452054794</v>
      </c>
      <c r="J102" s="165">
        <f t="shared" si="8"/>
        <v>64319.237260273978</v>
      </c>
      <c r="K102" s="177">
        <v>30000</v>
      </c>
      <c r="L102" s="177">
        <f t="shared" si="9"/>
        <v>1380703.9824657533</v>
      </c>
      <c r="M102" s="165"/>
      <c r="N102" s="165"/>
      <c r="O102" s="165"/>
      <c r="P102" s="165"/>
      <c r="Q102" s="165"/>
      <c r="R102" s="165"/>
      <c r="S102" s="165"/>
      <c r="T102" s="165" t="s">
        <v>232</v>
      </c>
      <c r="U102" s="177">
        <f t="shared" si="10"/>
        <v>1380703.9824657533</v>
      </c>
      <c r="V102" s="177"/>
      <c r="W102" s="179">
        <f t="shared" si="11"/>
        <v>128638.47452054796</v>
      </c>
    </row>
    <row r="103" spans="1:23">
      <c r="A103" s="172" t="s">
        <v>147</v>
      </c>
      <c r="B103" s="172" t="s">
        <v>131</v>
      </c>
      <c r="C103" s="180">
        <v>45252</v>
      </c>
      <c r="D103" s="180">
        <v>45494</v>
      </c>
      <c r="E103" s="174">
        <v>45291</v>
      </c>
      <c r="F103" s="175">
        <f t="shared" si="12"/>
        <v>243</v>
      </c>
      <c r="G103" s="175">
        <f t="shared" si="7"/>
        <v>40</v>
      </c>
      <c r="H103" s="185" t="s">
        <v>170</v>
      </c>
      <c r="I103" s="177">
        <v>577298.76164383558</v>
      </c>
      <c r="J103" s="165">
        <f t="shared" si="8"/>
        <v>28864.93808219178</v>
      </c>
      <c r="K103" s="177">
        <v>10000</v>
      </c>
      <c r="L103" s="177">
        <f t="shared" si="9"/>
        <v>616163.69972602732</v>
      </c>
      <c r="M103" s="165"/>
      <c r="N103" s="165"/>
      <c r="O103" s="165"/>
      <c r="P103" s="165"/>
      <c r="Q103" s="165"/>
      <c r="R103" s="165"/>
      <c r="S103" s="165"/>
      <c r="T103" s="165" t="s">
        <v>232</v>
      </c>
      <c r="U103" s="177">
        <f t="shared" si="10"/>
        <v>616163.69972602732</v>
      </c>
      <c r="V103" s="177"/>
      <c r="W103" s="179">
        <f>S103*5%</f>
        <v>0</v>
      </c>
    </row>
    <row r="104" spans="1:23">
      <c r="A104" s="173" t="s">
        <v>148</v>
      </c>
      <c r="B104" s="173" t="s">
        <v>131</v>
      </c>
      <c r="C104" s="174">
        <v>45292</v>
      </c>
      <c r="D104" s="174">
        <v>45473</v>
      </c>
      <c r="E104" s="174">
        <v>45291</v>
      </c>
      <c r="F104" s="175">
        <f t="shared" si="12"/>
        <v>182</v>
      </c>
      <c r="G104" s="175">
        <f t="shared" si="7"/>
        <v>0</v>
      </c>
      <c r="H104" s="176" t="s">
        <v>169</v>
      </c>
      <c r="I104" s="177">
        <v>0</v>
      </c>
      <c r="J104" s="165">
        <f t="shared" si="8"/>
        <v>0</v>
      </c>
      <c r="K104" s="177"/>
      <c r="L104" s="177">
        <f t="shared" si="9"/>
        <v>0</v>
      </c>
      <c r="M104" s="165"/>
      <c r="N104" s="165"/>
      <c r="O104" s="165"/>
      <c r="P104" s="165"/>
      <c r="Q104" s="165"/>
      <c r="R104" s="165"/>
      <c r="S104" s="165">
        <v>4284439</v>
      </c>
      <c r="T104" s="165" t="s">
        <v>229</v>
      </c>
      <c r="U104" s="177">
        <f t="shared" si="10"/>
        <v>4284439</v>
      </c>
      <c r="V104" s="179"/>
      <c r="W104" s="179">
        <f>S104*5%</f>
        <v>214221.95</v>
      </c>
    </row>
    <row r="105" spans="1:23">
      <c r="A105" s="172"/>
      <c r="B105" s="172"/>
      <c r="C105" s="180"/>
      <c r="D105" s="180"/>
      <c r="E105" s="182"/>
      <c r="F105" s="187"/>
      <c r="G105" s="187"/>
      <c r="H105" s="185"/>
      <c r="I105" s="177"/>
      <c r="J105" s="165"/>
      <c r="K105" s="177"/>
      <c r="L105" s="177"/>
      <c r="M105" s="165"/>
      <c r="N105" s="165"/>
      <c r="O105" s="165"/>
      <c r="P105" s="165"/>
      <c r="Q105" s="165"/>
      <c r="R105" s="165"/>
      <c r="S105" s="165"/>
      <c r="T105" s="165" t="s">
        <v>232</v>
      </c>
      <c r="U105" s="177"/>
      <c r="V105" s="177"/>
      <c r="W105" s="177"/>
    </row>
  </sheetData>
  <sortState xmlns:xlrd2="http://schemas.microsoft.com/office/spreadsheetml/2017/richdata2" ref="A2:W105">
    <sortCondition ref="H1:H105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A680-A8A1-4DA8-8973-BBA95CDBD13E}">
  <dimension ref="A1:Y451"/>
  <sheetViews>
    <sheetView workbookViewId="0">
      <pane ySplit="1" topLeftCell="A243" activePane="bottomLeft" state="frozen"/>
      <selection activeCell="E1" sqref="E1"/>
      <selection pane="bottomLeft" activeCell="A259" sqref="A259:XFD259"/>
    </sheetView>
  </sheetViews>
  <sheetFormatPr defaultRowHeight="15"/>
  <cols>
    <col min="1" max="1" width="11.28515625" style="5" bestFit="1" customWidth="1"/>
    <col min="2" max="2" width="11.7109375" style="5" customWidth="1"/>
    <col min="3" max="3" width="11.7109375" style="95" customWidth="1"/>
    <col min="4" max="4" width="19.7109375" style="95" customWidth="1"/>
    <col min="5" max="5" width="16.42578125" style="95" customWidth="1"/>
    <col min="6" max="6" width="13" style="5" customWidth="1"/>
    <col min="7" max="7" width="11.28515625" style="5" customWidth="1"/>
    <col min="8" max="8" width="35.42578125" style="5" customWidth="1"/>
    <col min="9" max="9" width="15.7109375" style="5" customWidth="1"/>
    <col min="10" max="11" width="13.7109375" style="5" customWidth="1"/>
    <col min="12" max="12" width="21" style="73" bestFit="1" customWidth="1"/>
    <col min="13" max="13" width="15.5703125" style="5" hidden="1" customWidth="1"/>
    <col min="14" max="14" width="11" style="5" hidden="1" customWidth="1"/>
    <col min="15" max="15" width="13.28515625" style="5" hidden="1" customWidth="1"/>
    <col min="16" max="17" width="20.28515625" style="5" hidden="1" customWidth="1"/>
    <col min="18" max="18" width="13.42578125" style="5" customWidth="1"/>
    <col min="19" max="19" width="12.5703125" style="5" customWidth="1"/>
    <col min="20" max="20" width="14.7109375" style="73" bestFit="1" customWidth="1"/>
    <col min="21" max="21" width="12.7109375" style="5" bestFit="1" customWidth="1"/>
    <col min="22" max="22" width="11" style="5" bestFit="1" customWidth="1"/>
    <col min="23" max="23" width="14" style="5" customWidth="1"/>
    <col min="24" max="24" width="11.5703125" style="5" bestFit="1" customWidth="1"/>
    <col min="25" max="25" width="12.28515625" style="5" customWidth="1"/>
    <col min="26" max="260" width="8.7109375" style="5"/>
    <col min="261" max="261" width="12" style="5" customWidth="1"/>
    <col min="262" max="262" width="11.7109375" style="5" customWidth="1"/>
    <col min="263" max="263" width="19.7109375" style="5" customWidth="1"/>
    <col min="264" max="264" width="16.42578125" style="5" customWidth="1"/>
    <col min="265" max="265" width="13" style="5" customWidth="1"/>
    <col min="266" max="266" width="11.28515625" style="5" customWidth="1"/>
    <col min="267" max="267" width="35.42578125" style="5" customWidth="1"/>
    <col min="268" max="268" width="16.7109375" style="5" customWidth="1"/>
    <col min="269" max="269" width="22.7109375" style="5" customWidth="1"/>
    <col min="270" max="270" width="20.5703125" style="5" customWidth="1"/>
    <col min="271" max="271" width="13.42578125" style="5" customWidth="1"/>
    <col min="272" max="272" width="12.5703125" style="5" customWidth="1"/>
    <col min="273" max="273" width="15.7109375" style="5" customWidth="1"/>
    <col min="274" max="274" width="11.5703125" style="5" customWidth="1"/>
    <col min="275" max="275" width="13.7109375" style="5" customWidth="1"/>
    <col min="276" max="276" width="12.28515625" style="5" customWidth="1"/>
    <col min="277" max="277" width="16.42578125" style="5" customWidth="1"/>
    <col min="278" max="278" width="11.5703125" style="5" bestFit="1" customWidth="1"/>
    <col min="279" max="279" width="14" style="5" customWidth="1"/>
    <col min="280" max="280" width="11.5703125" style="5" bestFit="1" customWidth="1"/>
    <col min="281" max="281" width="12.28515625" style="5" customWidth="1"/>
    <col min="282" max="516" width="8.7109375" style="5"/>
    <col min="517" max="517" width="12" style="5" customWidth="1"/>
    <col min="518" max="518" width="11.7109375" style="5" customWidth="1"/>
    <col min="519" max="519" width="19.7109375" style="5" customWidth="1"/>
    <col min="520" max="520" width="16.42578125" style="5" customWidth="1"/>
    <col min="521" max="521" width="13" style="5" customWidth="1"/>
    <col min="522" max="522" width="11.28515625" style="5" customWidth="1"/>
    <col min="523" max="523" width="35.42578125" style="5" customWidth="1"/>
    <col min="524" max="524" width="16.7109375" style="5" customWidth="1"/>
    <col min="525" max="525" width="22.7109375" style="5" customWidth="1"/>
    <col min="526" max="526" width="20.5703125" style="5" customWidth="1"/>
    <col min="527" max="527" width="13.42578125" style="5" customWidth="1"/>
    <col min="528" max="528" width="12.5703125" style="5" customWidth="1"/>
    <col min="529" max="529" width="15.7109375" style="5" customWidth="1"/>
    <col min="530" max="530" width="11.5703125" style="5" customWidth="1"/>
    <col min="531" max="531" width="13.7109375" style="5" customWidth="1"/>
    <col min="532" max="532" width="12.28515625" style="5" customWidth="1"/>
    <col min="533" max="533" width="16.42578125" style="5" customWidth="1"/>
    <col min="534" max="534" width="11.5703125" style="5" bestFit="1" customWidth="1"/>
    <col min="535" max="535" width="14" style="5" customWidth="1"/>
    <col min="536" max="536" width="11.5703125" style="5" bestFit="1" customWidth="1"/>
    <col min="537" max="537" width="12.28515625" style="5" customWidth="1"/>
    <col min="538" max="772" width="8.7109375" style="5"/>
    <col min="773" max="773" width="12" style="5" customWidth="1"/>
    <col min="774" max="774" width="11.7109375" style="5" customWidth="1"/>
    <col min="775" max="775" width="19.7109375" style="5" customWidth="1"/>
    <col min="776" max="776" width="16.42578125" style="5" customWidth="1"/>
    <col min="777" max="777" width="13" style="5" customWidth="1"/>
    <col min="778" max="778" width="11.28515625" style="5" customWidth="1"/>
    <col min="779" max="779" width="35.42578125" style="5" customWidth="1"/>
    <col min="780" max="780" width="16.7109375" style="5" customWidth="1"/>
    <col min="781" max="781" width="22.7109375" style="5" customWidth="1"/>
    <col min="782" max="782" width="20.5703125" style="5" customWidth="1"/>
    <col min="783" max="783" width="13.42578125" style="5" customWidth="1"/>
    <col min="784" max="784" width="12.5703125" style="5" customWidth="1"/>
    <col min="785" max="785" width="15.7109375" style="5" customWidth="1"/>
    <col min="786" max="786" width="11.5703125" style="5" customWidth="1"/>
    <col min="787" max="787" width="13.7109375" style="5" customWidth="1"/>
    <col min="788" max="788" width="12.28515625" style="5" customWidth="1"/>
    <col min="789" max="789" width="16.42578125" style="5" customWidth="1"/>
    <col min="790" max="790" width="11.5703125" style="5" bestFit="1" customWidth="1"/>
    <col min="791" max="791" width="14" style="5" customWidth="1"/>
    <col min="792" max="792" width="11.5703125" style="5" bestFit="1" customWidth="1"/>
    <col min="793" max="793" width="12.28515625" style="5" customWidth="1"/>
    <col min="794" max="1028" width="8.7109375" style="5"/>
    <col min="1029" max="1029" width="12" style="5" customWidth="1"/>
    <col min="1030" max="1030" width="11.7109375" style="5" customWidth="1"/>
    <col min="1031" max="1031" width="19.7109375" style="5" customWidth="1"/>
    <col min="1032" max="1032" width="16.42578125" style="5" customWidth="1"/>
    <col min="1033" max="1033" width="13" style="5" customWidth="1"/>
    <col min="1034" max="1034" width="11.28515625" style="5" customWidth="1"/>
    <col min="1035" max="1035" width="35.42578125" style="5" customWidth="1"/>
    <col min="1036" max="1036" width="16.7109375" style="5" customWidth="1"/>
    <col min="1037" max="1037" width="22.7109375" style="5" customWidth="1"/>
    <col min="1038" max="1038" width="20.5703125" style="5" customWidth="1"/>
    <col min="1039" max="1039" width="13.42578125" style="5" customWidth="1"/>
    <col min="1040" max="1040" width="12.5703125" style="5" customWidth="1"/>
    <col min="1041" max="1041" width="15.7109375" style="5" customWidth="1"/>
    <col min="1042" max="1042" width="11.5703125" style="5" customWidth="1"/>
    <col min="1043" max="1043" width="13.7109375" style="5" customWidth="1"/>
    <col min="1044" max="1044" width="12.28515625" style="5" customWidth="1"/>
    <col min="1045" max="1045" width="16.42578125" style="5" customWidth="1"/>
    <col min="1046" max="1046" width="11.5703125" style="5" bestFit="1" customWidth="1"/>
    <col min="1047" max="1047" width="14" style="5" customWidth="1"/>
    <col min="1048" max="1048" width="11.5703125" style="5" bestFit="1" customWidth="1"/>
    <col min="1049" max="1049" width="12.28515625" style="5" customWidth="1"/>
    <col min="1050" max="1284" width="8.7109375" style="5"/>
    <col min="1285" max="1285" width="12" style="5" customWidth="1"/>
    <col min="1286" max="1286" width="11.7109375" style="5" customWidth="1"/>
    <col min="1287" max="1287" width="19.7109375" style="5" customWidth="1"/>
    <col min="1288" max="1288" width="16.42578125" style="5" customWidth="1"/>
    <col min="1289" max="1289" width="13" style="5" customWidth="1"/>
    <col min="1290" max="1290" width="11.28515625" style="5" customWidth="1"/>
    <col min="1291" max="1291" width="35.42578125" style="5" customWidth="1"/>
    <col min="1292" max="1292" width="16.7109375" style="5" customWidth="1"/>
    <col min="1293" max="1293" width="22.7109375" style="5" customWidth="1"/>
    <col min="1294" max="1294" width="20.5703125" style="5" customWidth="1"/>
    <col min="1295" max="1295" width="13.42578125" style="5" customWidth="1"/>
    <col min="1296" max="1296" width="12.5703125" style="5" customWidth="1"/>
    <col min="1297" max="1297" width="15.7109375" style="5" customWidth="1"/>
    <col min="1298" max="1298" width="11.5703125" style="5" customWidth="1"/>
    <col min="1299" max="1299" width="13.7109375" style="5" customWidth="1"/>
    <col min="1300" max="1300" width="12.28515625" style="5" customWidth="1"/>
    <col min="1301" max="1301" width="16.42578125" style="5" customWidth="1"/>
    <col min="1302" max="1302" width="11.5703125" style="5" bestFit="1" customWidth="1"/>
    <col min="1303" max="1303" width="14" style="5" customWidth="1"/>
    <col min="1304" max="1304" width="11.5703125" style="5" bestFit="1" customWidth="1"/>
    <col min="1305" max="1305" width="12.28515625" style="5" customWidth="1"/>
    <col min="1306" max="1540" width="8.7109375" style="5"/>
    <col min="1541" max="1541" width="12" style="5" customWidth="1"/>
    <col min="1542" max="1542" width="11.7109375" style="5" customWidth="1"/>
    <col min="1543" max="1543" width="19.7109375" style="5" customWidth="1"/>
    <col min="1544" max="1544" width="16.42578125" style="5" customWidth="1"/>
    <col min="1545" max="1545" width="13" style="5" customWidth="1"/>
    <col min="1546" max="1546" width="11.28515625" style="5" customWidth="1"/>
    <col min="1547" max="1547" width="35.42578125" style="5" customWidth="1"/>
    <col min="1548" max="1548" width="16.7109375" style="5" customWidth="1"/>
    <col min="1549" max="1549" width="22.7109375" style="5" customWidth="1"/>
    <col min="1550" max="1550" width="20.5703125" style="5" customWidth="1"/>
    <col min="1551" max="1551" width="13.42578125" style="5" customWidth="1"/>
    <col min="1552" max="1552" width="12.5703125" style="5" customWidth="1"/>
    <col min="1553" max="1553" width="15.7109375" style="5" customWidth="1"/>
    <col min="1554" max="1554" width="11.5703125" style="5" customWidth="1"/>
    <col min="1555" max="1555" width="13.7109375" style="5" customWidth="1"/>
    <col min="1556" max="1556" width="12.28515625" style="5" customWidth="1"/>
    <col min="1557" max="1557" width="16.42578125" style="5" customWidth="1"/>
    <col min="1558" max="1558" width="11.5703125" style="5" bestFit="1" customWidth="1"/>
    <col min="1559" max="1559" width="14" style="5" customWidth="1"/>
    <col min="1560" max="1560" width="11.5703125" style="5" bestFit="1" customWidth="1"/>
    <col min="1561" max="1561" width="12.28515625" style="5" customWidth="1"/>
    <col min="1562" max="1796" width="8.7109375" style="5"/>
    <col min="1797" max="1797" width="12" style="5" customWidth="1"/>
    <col min="1798" max="1798" width="11.7109375" style="5" customWidth="1"/>
    <col min="1799" max="1799" width="19.7109375" style="5" customWidth="1"/>
    <col min="1800" max="1800" width="16.42578125" style="5" customWidth="1"/>
    <col min="1801" max="1801" width="13" style="5" customWidth="1"/>
    <col min="1802" max="1802" width="11.28515625" style="5" customWidth="1"/>
    <col min="1803" max="1803" width="35.42578125" style="5" customWidth="1"/>
    <col min="1804" max="1804" width="16.7109375" style="5" customWidth="1"/>
    <col min="1805" max="1805" width="22.7109375" style="5" customWidth="1"/>
    <col min="1806" max="1806" width="20.5703125" style="5" customWidth="1"/>
    <col min="1807" max="1807" width="13.42578125" style="5" customWidth="1"/>
    <col min="1808" max="1808" width="12.5703125" style="5" customWidth="1"/>
    <col min="1809" max="1809" width="15.7109375" style="5" customWidth="1"/>
    <col min="1810" max="1810" width="11.5703125" style="5" customWidth="1"/>
    <col min="1811" max="1811" width="13.7109375" style="5" customWidth="1"/>
    <col min="1812" max="1812" width="12.28515625" style="5" customWidth="1"/>
    <col min="1813" max="1813" width="16.42578125" style="5" customWidth="1"/>
    <col min="1814" max="1814" width="11.5703125" style="5" bestFit="1" customWidth="1"/>
    <col min="1815" max="1815" width="14" style="5" customWidth="1"/>
    <col min="1816" max="1816" width="11.5703125" style="5" bestFit="1" customWidth="1"/>
    <col min="1817" max="1817" width="12.28515625" style="5" customWidth="1"/>
    <col min="1818" max="2052" width="8.7109375" style="5"/>
    <col min="2053" max="2053" width="12" style="5" customWidth="1"/>
    <col min="2054" max="2054" width="11.7109375" style="5" customWidth="1"/>
    <col min="2055" max="2055" width="19.7109375" style="5" customWidth="1"/>
    <col min="2056" max="2056" width="16.42578125" style="5" customWidth="1"/>
    <col min="2057" max="2057" width="13" style="5" customWidth="1"/>
    <col min="2058" max="2058" width="11.28515625" style="5" customWidth="1"/>
    <col min="2059" max="2059" width="35.42578125" style="5" customWidth="1"/>
    <col min="2060" max="2060" width="16.7109375" style="5" customWidth="1"/>
    <col min="2061" max="2061" width="22.7109375" style="5" customWidth="1"/>
    <col min="2062" max="2062" width="20.5703125" style="5" customWidth="1"/>
    <col min="2063" max="2063" width="13.42578125" style="5" customWidth="1"/>
    <col min="2064" max="2064" width="12.5703125" style="5" customWidth="1"/>
    <col min="2065" max="2065" width="15.7109375" style="5" customWidth="1"/>
    <col min="2066" max="2066" width="11.5703125" style="5" customWidth="1"/>
    <col min="2067" max="2067" width="13.7109375" style="5" customWidth="1"/>
    <col min="2068" max="2068" width="12.28515625" style="5" customWidth="1"/>
    <col min="2069" max="2069" width="16.42578125" style="5" customWidth="1"/>
    <col min="2070" max="2070" width="11.5703125" style="5" bestFit="1" customWidth="1"/>
    <col min="2071" max="2071" width="14" style="5" customWidth="1"/>
    <col min="2072" max="2072" width="11.5703125" style="5" bestFit="1" customWidth="1"/>
    <col min="2073" max="2073" width="12.28515625" style="5" customWidth="1"/>
    <col min="2074" max="2308" width="8.7109375" style="5"/>
    <col min="2309" max="2309" width="12" style="5" customWidth="1"/>
    <col min="2310" max="2310" width="11.7109375" style="5" customWidth="1"/>
    <col min="2311" max="2311" width="19.7109375" style="5" customWidth="1"/>
    <col min="2312" max="2312" width="16.42578125" style="5" customWidth="1"/>
    <col min="2313" max="2313" width="13" style="5" customWidth="1"/>
    <col min="2314" max="2314" width="11.28515625" style="5" customWidth="1"/>
    <col min="2315" max="2315" width="35.42578125" style="5" customWidth="1"/>
    <col min="2316" max="2316" width="16.7109375" style="5" customWidth="1"/>
    <col min="2317" max="2317" width="22.7109375" style="5" customWidth="1"/>
    <col min="2318" max="2318" width="20.5703125" style="5" customWidth="1"/>
    <col min="2319" max="2319" width="13.42578125" style="5" customWidth="1"/>
    <col min="2320" max="2320" width="12.5703125" style="5" customWidth="1"/>
    <col min="2321" max="2321" width="15.7109375" style="5" customWidth="1"/>
    <col min="2322" max="2322" width="11.5703125" style="5" customWidth="1"/>
    <col min="2323" max="2323" width="13.7109375" style="5" customWidth="1"/>
    <col min="2324" max="2324" width="12.28515625" style="5" customWidth="1"/>
    <col min="2325" max="2325" width="16.42578125" style="5" customWidth="1"/>
    <col min="2326" max="2326" width="11.5703125" style="5" bestFit="1" customWidth="1"/>
    <col min="2327" max="2327" width="14" style="5" customWidth="1"/>
    <col min="2328" max="2328" width="11.5703125" style="5" bestFit="1" customWidth="1"/>
    <col min="2329" max="2329" width="12.28515625" style="5" customWidth="1"/>
    <col min="2330" max="2564" width="8.7109375" style="5"/>
    <col min="2565" max="2565" width="12" style="5" customWidth="1"/>
    <col min="2566" max="2566" width="11.7109375" style="5" customWidth="1"/>
    <col min="2567" max="2567" width="19.7109375" style="5" customWidth="1"/>
    <col min="2568" max="2568" width="16.42578125" style="5" customWidth="1"/>
    <col min="2569" max="2569" width="13" style="5" customWidth="1"/>
    <col min="2570" max="2570" width="11.28515625" style="5" customWidth="1"/>
    <col min="2571" max="2571" width="35.42578125" style="5" customWidth="1"/>
    <col min="2572" max="2572" width="16.7109375" style="5" customWidth="1"/>
    <col min="2573" max="2573" width="22.7109375" style="5" customWidth="1"/>
    <col min="2574" max="2574" width="20.5703125" style="5" customWidth="1"/>
    <col min="2575" max="2575" width="13.42578125" style="5" customWidth="1"/>
    <col min="2576" max="2576" width="12.5703125" style="5" customWidth="1"/>
    <col min="2577" max="2577" width="15.7109375" style="5" customWidth="1"/>
    <col min="2578" max="2578" width="11.5703125" style="5" customWidth="1"/>
    <col min="2579" max="2579" width="13.7109375" style="5" customWidth="1"/>
    <col min="2580" max="2580" width="12.28515625" style="5" customWidth="1"/>
    <col min="2581" max="2581" width="16.42578125" style="5" customWidth="1"/>
    <col min="2582" max="2582" width="11.5703125" style="5" bestFit="1" customWidth="1"/>
    <col min="2583" max="2583" width="14" style="5" customWidth="1"/>
    <col min="2584" max="2584" width="11.5703125" style="5" bestFit="1" customWidth="1"/>
    <col min="2585" max="2585" width="12.28515625" style="5" customWidth="1"/>
    <col min="2586" max="2820" width="8.7109375" style="5"/>
    <col min="2821" max="2821" width="12" style="5" customWidth="1"/>
    <col min="2822" max="2822" width="11.7109375" style="5" customWidth="1"/>
    <col min="2823" max="2823" width="19.7109375" style="5" customWidth="1"/>
    <col min="2824" max="2824" width="16.42578125" style="5" customWidth="1"/>
    <col min="2825" max="2825" width="13" style="5" customWidth="1"/>
    <col min="2826" max="2826" width="11.28515625" style="5" customWidth="1"/>
    <col min="2827" max="2827" width="35.42578125" style="5" customWidth="1"/>
    <col min="2828" max="2828" width="16.7109375" style="5" customWidth="1"/>
    <col min="2829" max="2829" width="22.7109375" style="5" customWidth="1"/>
    <col min="2830" max="2830" width="20.5703125" style="5" customWidth="1"/>
    <col min="2831" max="2831" width="13.42578125" style="5" customWidth="1"/>
    <col min="2832" max="2832" width="12.5703125" style="5" customWidth="1"/>
    <col min="2833" max="2833" width="15.7109375" style="5" customWidth="1"/>
    <col min="2834" max="2834" width="11.5703125" style="5" customWidth="1"/>
    <col min="2835" max="2835" width="13.7109375" style="5" customWidth="1"/>
    <col min="2836" max="2836" width="12.28515625" style="5" customWidth="1"/>
    <col min="2837" max="2837" width="16.42578125" style="5" customWidth="1"/>
    <col min="2838" max="2838" width="11.5703125" style="5" bestFit="1" customWidth="1"/>
    <col min="2839" max="2839" width="14" style="5" customWidth="1"/>
    <col min="2840" max="2840" width="11.5703125" style="5" bestFit="1" customWidth="1"/>
    <col min="2841" max="2841" width="12.28515625" style="5" customWidth="1"/>
    <col min="2842" max="3076" width="8.7109375" style="5"/>
    <col min="3077" max="3077" width="12" style="5" customWidth="1"/>
    <col min="3078" max="3078" width="11.7109375" style="5" customWidth="1"/>
    <col min="3079" max="3079" width="19.7109375" style="5" customWidth="1"/>
    <col min="3080" max="3080" width="16.42578125" style="5" customWidth="1"/>
    <col min="3081" max="3081" width="13" style="5" customWidth="1"/>
    <col min="3082" max="3082" width="11.28515625" style="5" customWidth="1"/>
    <col min="3083" max="3083" width="35.42578125" style="5" customWidth="1"/>
    <col min="3084" max="3084" width="16.7109375" style="5" customWidth="1"/>
    <col min="3085" max="3085" width="22.7109375" style="5" customWidth="1"/>
    <col min="3086" max="3086" width="20.5703125" style="5" customWidth="1"/>
    <col min="3087" max="3087" width="13.42578125" style="5" customWidth="1"/>
    <col min="3088" max="3088" width="12.5703125" style="5" customWidth="1"/>
    <col min="3089" max="3089" width="15.7109375" style="5" customWidth="1"/>
    <col min="3090" max="3090" width="11.5703125" style="5" customWidth="1"/>
    <col min="3091" max="3091" width="13.7109375" style="5" customWidth="1"/>
    <col min="3092" max="3092" width="12.28515625" style="5" customWidth="1"/>
    <col min="3093" max="3093" width="16.42578125" style="5" customWidth="1"/>
    <col min="3094" max="3094" width="11.5703125" style="5" bestFit="1" customWidth="1"/>
    <col min="3095" max="3095" width="14" style="5" customWidth="1"/>
    <col min="3096" max="3096" width="11.5703125" style="5" bestFit="1" customWidth="1"/>
    <col min="3097" max="3097" width="12.28515625" style="5" customWidth="1"/>
    <col min="3098" max="3332" width="8.7109375" style="5"/>
    <col min="3333" max="3333" width="12" style="5" customWidth="1"/>
    <col min="3334" max="3334" width="11.7109375" style="5" customWidth="1"/>
    <col min="3335" max="3335" width="19.7109375" style="5" customWidth="1"/>
    <col min="3336" max="3336" width="16.42578125" style="5" customWidth="1"/>
    <col min="3337" max="3337" width="13" style="5" customWidth="1"/>
    <col min="3338" max="3338" width="11.28515625" style="5" customWidth="1"/>
    <col min="3339" max="3339" width="35.42578125" style="5" customWidth="1"/>
    <col min="3340" max="3340" width="16.7109375" style="5" customWidth="1"/>
    <col min="3341" max="3341" width="22.7109375" style="5" customWidth="1"/>
    <col min="3342" max="3342" width="20.5703125" style="5" customWidth="1"/>
    <col min="3343" max="3343" width="13.42578125" style="5" customWidth="1"/>
    <col min="3344" max="3344" width="12.5703125" style="5" customWidth="1"/>
    <col min="3345" max="3345" width="15.7109375" style="5" customWidth="1"/>
    <col min="3346" max="3346" width="11.5703125" style="5" customWidth="1"/>
    <col min="3347" max="3347" width="13.7109375" style="5" customWidth="1"/>
    <col min="3348" max="3348" width="12.28515625" style="5" customWidth="1"/>
    <col min="3349" max="3349" width="16.42578125" style="5" customWidth="1"/>
    <col min="3350" max="3350" width="11.5703125" style="5" bestFit="1" customWidth="1"/>
    <col min="3351" max="3351" width="14" style="5" customWidth="1"/>
    <col min="3352" max="3352" width="11.5703125" style="5" bestFit="1" customWidth="1"/>
    <col min="3353" max="3353" width="12.28515625" style="5" customWidth="1"/>
    <col min="3354" max="3588" width="8.7109375" style="5"/>
    <col min="3589" max="3589" width="12" style="5" customWidth="1"/>
    <col min="3590" max="3590" width="11.7109375" style="5" customWidth="1"/>
    <col min="3591" max="3591" width="19.7109375" style="5" customWidth="1"/>
    <col min="3592" max="3592" width="16.42578125" style="5" customWidth="1"/>
    <col min="3593" max="3593" width="13" style="5" customWidth="1"/>
    <col min="3594" max="3594" width="11.28515625" style="5" customWidth="1"/>
    <col min="3595" max="3595" width="35.42578125" style="5" customWidth="1"/>
    <col min="3596" max="3596" width="16.7109375" style="5" customWidth="1"/>
    <col min="3597" max="3597" width="22.7109375" style="5" customWidth="1"/>
    <col min="3598" max="3598" width="20.5703125" style="5" customWidth="1"/>
    <col min="3599" max="3599" width="13.42578125" style="5" customWidth="1"/>
    <col min="3600" max="3600" width="12.5703125" style="5" customWidth="1"/>
    <col min="3601" max="3601" width="15.7109375" style="5" customWidth="1"/>
    <col min="3602" max="3602" width="11.5703125" style="5" customWidth="1"/>
    <col min="3603" max="3603" width="13.7109375" style="5" customWidth="1"/>
    <col min="3604" max="3604" width="12.28515625" style="5" customWidth="1"/>
    <col min="3605" max="3605" width="16.42578125" style="5" customWidth="1"/>
    <col min="3606" max="3606" width="11.5703125" style="5" bestFit="1" customWidth="1"/>
    <col min="3607" max="3607" width="14" style="5" customWidth="1"/>
    <col min="3608" max="3608" width="11.5703125" style="5" bestFit="1" customWidth="1"/>
    <col min="3609" max="3609" width="12.28515625" style="5" customWidth="1"/>
    <col min="3610" max="3844" width="8.7109375" style="5"/>
    <col min="3845" max="3845" width="12" style="5" customWidth="1"/>
    <col min="3846" max="3846" width="11.7109375" style="5" customWidth="1"/>
    <col min="3847" max="3847" width="19.7109375" style="5" customWidth="1"/>
    <col min="3848" max="3848" width="16.42578125" style="5" customWidth="1"/>
    <col min="3849" max="3849" width="13" style="5" customWidth="1"/>
    <col min="3850" max="3850" width="11.28515625" style="5" customWidth="1"/>
    <col min="3851" max="3851" width="35.42578125" style="5" customWidth="1"/>
    <col min="3852" max="3852" width="16.7109375" style="5" customWidth="1"/>
    <col min="3853" max="3853" width="22.7109375" style="5" customWidth="1"/>
    <col min="3854" max="3854" width="20.5703125" style="5" customWidth="1"/>
    <col min="3855" max="3855" width="13.42578125" style="5" customWidth="1"/>
    <col min="3856" max="3856" width="12.5703125" style="5" customWidth="1"/>
    <col min="3857" max="3857" width="15.7109375" style="5" customWidth="1"/>
    <col min="3858" max="3858" width="11.5703125" style="5" customWidth="1"/>
    <col min="3859" max="3859" width="13.7109375" style="5" customWidth="1"/>
    <col min="3860" max="3860" width="12.28515625" style="5" customWidth="1"/>
    <col min="3861" max="3861" width="16.42578125" style="5" customWidth="1"/>
    <col min="3862" max="3862" width="11.5703125" style="5" bestFit="1" customWidth="1"/>
    <col min="3863" max="3863" width="14" style="5" customWidth="1"/>
    <col min="3864" max="3864" width="11.5703125" style="5" bestFit="1" customWidth="1"/>
    <col min="3865" max="3865" width="12.28515625" style="5" customWidth="1"/>
    <col min="3866" max="4100" width="8.7109375" style="5"/>
    <col min="4101" max="4101" width="12" style="5" customWidth="1"/>
    <col min="4102" max="4102" width="11.7109375" style="5" customWidth="1"/>
    <col min="4103" max="4103" width="19.7109375" style="5" customWidth="1"/>
    <col min="4104" max="4104" width="16.42578125" style="5" customWidth="1"/>
    <col min="4105" max="4105" width="13" style="5" customWidth="1"/>
    <col min="4106" max="4106" width="11.28515625" style="5" customWidth="1"/>
    <col min="4107" max="4107" width="35.42578125" style="5" customWidth="1"/>
    <col min="4108" max="4108" width="16.7109375" style="5" customWidth="1"/>
    <col min="4109" max="4109" width="22.7109375" style="5" customWidth="1"/>
    <col min="4110" max="4110" width="20.5703125" style="5" customWidth="1"/>
    <col min="4111" max="4111" width="13.42578125" style="5" customWidth="1"/>
    <col min="4112" max="4112" width="12.5703125" style="5" customWidth="1"/>
    <col min="4113" max="4113" width="15.7109375" style="5" customWidth="1"/>
    <col min="4114" max="4114" width="11.5703125" style="5" customWidth="1"/>
    <col min="4115" max="4115" width="13.7109375" style="5" customWidth="1"/>
    <col min="4116" max="4116" width="12.28515625" style="5" customWidth="1"/>
    <col min="4117" max="4117" width="16.42578125" style="5" customWidth="1"/>
    <col min="4118" max="4118" width="11.5703125" style="5" bestFit="1" customWidth="1"/>
    <col min="4119" max="4119" width="14" style="5" customWidth="1"/>
    <col min="4120" max="4120" width="11.5703125" style="5" bestFit="1" customWidth="1"/>
    <col min="4121" max="4121" width="12.28515625" style="5" customWidth="1"/>
    <col min="4122" max="4356" width="8.7109375" style="5"/>
    <col min="4357" max="4357" width="12" style="5" customWidth="1"/>
    <col min="4358" max="4358" width="11.7109375" style="5" customWidth="1"/>
    <col min="4359" max="4359" width="19.7109375" style="5" customWidth="1"/>
    <col min="4360" max="4360" width="16.42578125" style="5" customWidth="1"/>
    <col min="4361" max="4361" width="13" style="5" customWidth="1"/>
    <col min="4362" max="4362" width="11.28515625" style="5" customWidth="1"/>
    <col min="4363" max="4363" width="35.42578125" style="5" customWidth="1"/>
    <col min="4364" max="4364" width="16.7109375" style="5" customWidth="1"/>
    <col min="4365" max="4365" width="22.7109375" style="5" customWidth="1"/>
    <col min="4366" max="4366" width="20.5703125" style="5" customWidth="1"/>
    <col min="4367" max="4367" width="13.42578125" style="5" customWidth="1"/>
    <col min="4368" max="4368" width="12.5703125" style="5" customWidth="1"/>
    <col min="4369" max="4369" width="15.7109375" style="5" customWidth="1"/>
    <col min="4370" max="4370" width="11.5703125" style="5" customWidth="1"/>
    <col min="4371" max="4371" width="13.7109375" style="5" customWidth="1"/>
    <col min="4372" max="4372" width="12.28515625" style="5" customWidth="1"/>
    <col min="4373" max="4373" width="16.42578125" style="5" customWidth="1"/>
    <col min="4374" max="4374" width="11.5703125" style="5" bestFit="1" customWidth="1"/>
    <col min="4375" max="4375" width="14" style="5" customWidth="1"/>
    <col min="4376" max="4376" width="11.5703125" style="5" bestFit="1" customWidth="1"/>
    <col min="4377" max="4377" width="12.28515625" style="5" customWidth="1"/>
    <col min="4378" max="4612" width="8.7109375" style="5"/>
    <col min="4613" max="4613" width="12" style="5" customWidth="1"/>
    <col min="4614" max="4614" width="11.7109375" style="5" customWidth="1"/>
    <col min="4615" max="4615" width="19.7109375" style="5" customWidth="1"/>
    <col min="4616" max="4616" width="16.42578125" style="5" customWidth="1"/>
    <col min="4617" max="4617" width="13" style="5" customWidth="1"/>
    <col min="4618" max="4618" width="11.28515625" style="5" customWidth="1"/>
    <col min="4619" max="4619" width="35.42578125" style="5" customWidth="1"/>
    <col min="4620" max="4620" width="16.7109375" style="5" customWidth="1"/>
    <col min="4621" max="4621" width="22.7109375" style="5" customWidth="1"/>
    <col min="4622" max="4622" width="20.5703125" style="5" customWidth="1"/>
    <col min="4623" max="4623" width="13.42578125" style="5" customWidth="1"/>
    <col min="4624" max="4624" width="12.5703125" style="5" customWidth="1"/>
    <col min="4625" max="4625" width="15.7109375" style="5" customWidth="1"/>
    <col min="4626" max="4626" width="11.5703125" style="5" customWidth="1"/>
    <col min="4627" max="4627" width="13.7109375" style="5" customWidth="1"/>
    <col min="4628" max="4628" width="12.28515625" style="5" customWidth="1"/>
    <col min="4629" max="4629" width="16.42578125" style="5" customWidth="1"/>
    <col min="4630" max="4630" width="11.5703125" style="5" bestFit="1" customWidth="1"/>
    <col min="4631" max="4631" width="14" style="5" customWidth="1"/>
    <col min="4632" max="4632" width="11.5703125" style="5" bestFit="1" customWidth="1"/>
    <col min="4633" max="4633" width="12.28515625" style="5" customWidth="1"/>
    <col min="4634" max="4868" width="8.7109375" style="5"/>
    <col min="4869" max="4869" width="12" style="5" customWidth="1"/>
    <col min="4870" max="4870" width="11.7109375" style="5" customWidth="1"/>
    <col min="4871" max="4871" width="19.7109375" style="5" customWidth="1"/>
    <col min="4872" max="4872" width="16.42578125" style="5" customWidth="1"/>
    <col min="4873" max="4873" width="13" style="5" customWidth="1"/>
    <col min="4874" max="4874" width="11.28515625" style="5" customWidth="1"/>
    <col min="4875" max="4875" width="35.42578125" style="5" customWidth="1"/>
    <col min="4876" max="4876" width="16.7109375" style="5" customWidth="1"/>
    <col min="4877" max="4877" width="22.7109375" style="5" customWidth="1"/>
    <col min="4878" max="4878" width="20.5703125" style="5" customWidth="1"/>
    <col min="4879" max="4879" width="13.42578125" style="5" customWidth="1"/>
    <col min="4880" max="4880" width="12.5703125" style="5" customWidth="1"/>
    <col min="4881" max="4881" width="15.7109375" style="5" customWidth="1"/>
    <col min="4882" max="4882" width="11.5703125" style="5" customWidth="1"/>
    <col min="4883" max="4883" width="13.7109375" style="5" customWidth="1"/>
    <col min="4884" max="4884" width="12.28515625" style="5" customWidth="1"/>
    <col min="4885" max="4885" width="16.42578125" style="5" customWidth="1"/>
    <col min="4886" max="4886" width="11.5703125" style="5" bestFit="1" customWidth="1"/>
    <col min="4887" max="4887" width="14" style="5" customWidth="1"/>
    <col min="4888" max="4888" width="11.5703125" style="5" bestFit="1" customWidth="1"/>
    <col min="4889" max="4889" width="12.28515625" style="5" customWidth="1"/>
    <col min="4890" max="5124" width="8.7109375" style="5"/>
    <col min="5125" max="5125" width="12" style="5" customWidth="1"/>
    <col min="5126" max="5126" width="11.7109375" style="5" customWidth="1"/>
    <col min="5127" max="5127" width="19.7109375" style="5" customWidth="1"/>
    <col min="5128" max="5128" width="16.42578125" style="5" customWidth="1"/>
    <col min="5129" max="5129" width="13" style="5" customWidth="1"/>
    <col min="5130" max="5130" width="11.28515625" style="5" customWidth="1"/>
    <col min="5131" max="5131" width="35.42578125" style="5" customWidth="1"/>
    <col min="5132" max="5132" width="16.7109375" style="5" customWidth="1"/>
    <col min="5133" max="5133" width="22.7109375" style="5" customWidth="1"/>
    <col min="5134" max="5134" width="20.5703125" style="5" customWidth="1"/>
    <col min="5135" max="5135" width="13.42578125" style="5" customWidth="1"/>
    <col min="5136" max="5136" width="12.5703125" style="5" customWidth="1"/>
    <col min="5137" max="5137" width="15.7109375" style="5" customWidth="1"/>
    <col min="5138" max="5138" width="11.5703125" style="5" customWidth="1"/>
    <col min="5139" max="5139" width="13.7109375" style="5" customWidth="1"/>
    <col min="5140" max="5140" width="12.28515625" style="5" customWidth="1"/>
    <col min="5141" max="5141" width="16.42578125" style="5" customWidth="1"/>
    <col min="5142" max="5142" width="11.5703125" style="5" bestFit="1" customWidth="1"/>
    <col min="5143" max="5143" width="14" style="5" customWidth="1"/>
    <col min="5144" max="5144" width="11.5703125" style="5" bestFit="1" customWidth="1"/>
    <col min="5145" max="5145" width="12.28515625" style="5" customWidth="1"/>
    <col min="5146" max="5380" width="8.7109375" style="5"/>
    <col min="5381" max="5381" width="12" style="5" customWidth="1"/>
    <col min="5382" max="5382" width="11.7109375" style="5" customWidth="1"/>
    <col min="5383" max="5383" width="19.7109375" style="5" customWidth="1"/>
    <col min="5384" max="5384" width="16.42578125" style="5" customWidth="1"/>
    <col min="5385" max="5385" width="13" style="5" customWidth="1"/>
    <col min="5386" max="5386" width="11.28515625" style="5" customWidth="1"/>
    <col min="5387" max="5387" width="35.42578125" style="5" customWidth="1"/>
    <col min="5388" max="5388" width="16.7109375" style="5" customWidth="1"/>
    <col min="5389" max="5389" width="22.7109375" style="5" customWidth="1"/>
    <col min="5390" max="5390" width="20.5703125" style="5" customWidth="1"/>
    <col min="5391" max="5391" width="13.42578125" style="5" customWidth="1"/>
    <col min="5392" max="5392" width="12.5703125" style="5" customWidth="1"/>
    <col min="5393" max="5393" width="15.7109375" style="5" customWidth="1"/>
    <col min="5394" max="5394" width="11.5703125" style="5" customWidth="1"/>
    <col min="5395" max="5395" width="13.7109375" style="5" customWidth="1"/>
    <col min="5396" max="5396" width="12.28515625" style="5" customWidth="1"/>
    <col min="5397" max="5397" width="16.42578125" style="5" customWidth="1"/>
    <col min="5398" max="5398" width="11.5703125" style="5" bestFit="1" customWidth="1"/>
    <col min="5399" max="5399" width="14" style="5" customWidth="1"/>
    <col min="5400" max="5400" width="11.5703125" style="5" bestFit="1" customWidth="1"/>
    <col min="5401" max="5401" width="12.28515625" style="5" customWidth="1"/>
    <col min="5402" max="5636" width="8.7109375" style="5"/>
    <col min="5637" max="5637" width="12" style="5" customWidth="1"/>
    <col min="5638" max="5638" width="11.7109375" style="5" customWidth="1"/>
    <col min="5639" max="5639" width="19.7109375" style="5" customWidth="1"/>
    <col min="5640" max="5640" width="16.42578125" style="5" customWidth="1"/>
    <col min="5641" max="5641" width="13" style="5" customWidth="1"/>
    <col min="5642" max="5642" width="11.28515625" style="5" customWidth="1"/>
    <col min="5643" max="5643" width="35.42578125" style="5" customWidth="1"/>
    <col min="5644" max="5644" width="16.7109375" style="5" customWidth="1"/>
    <col min="5645" max="5645" width="22.7109375" style="5" customWidth="1"/>
    <col min="5646" max="5646" width="20.5703125" style="5" customWidth="1"/>
    <col min="5647" max="5647" width="13.42578125" style="5" customWidth="1"/>
    <col min="5648" max="5648" width="12.5703125" style="5" customWidth="1"/>
    <col min="5649" max="5649" width="15.7109375" style="5" customWidth="1"/>
    <col min="5650" max="5650" width="11.5703125" style="5" customWidth="1"/>
    <col min="5651" max="5651" width="13.7109375" style="5" customWidth="1"/>
    <col min="5652" max="5652" width="12.28515625" style="5" customWidth="1"/>
    <col min="5653" max="5653" width="16.42578125" style="5" customWidth="1"/>
    <col min="5654" max="5654" width="11.5703125" style="5" bestFit="1" customWidth="1"/>
    <col min="5655" max="5655" width="14" style="5" customWidth="1"/>
    <col min="5656" max="5656" width="11.5703125" style="5" bestFit="1" customWidth="1"/>
    <col min="5657" max="5657" width="12.28515625" style="5" customWidth="1"/>
    <col min="5658" max="5892" width="8.7109375" style="5"/>
    <col min="5893" max="5893" width="12" style="5" customWidth="1"/>
    <col min="5894" max="5894" width="11.7109375" style="5" customWidth="1"/>
    <col min="5895" max="5895" width="19.7109375" style="5" customWidth="1"/>
    <col min="5896" max="5896" width="16.42578125" style="5" customWidth="1"/>
    <col min="5897" max="5897" width="13" style="5" customWidth="1"/>
    <col min="5898" max="5898" width="11.28515625" style="5" customWidth="1"/>
    <col min="5899" max="5899" width="35.42578125" style="5" customWidth="1"/>
    <col min="5900" max="5900" width="16.7109375" style="5" customWidth="1"/>
    <col min="5901" max="5901" width="22.7109375" style="5" customWidth="1"/>
    <col min="5902" max="5902" width="20.5703125" style="5" customWidth="1"/>
    <col min="5903" max="5903" width="13.42578125" style="5" customWidth="1"/>
    <col min="5904" max="5904" width="12.5703125" style="5" customWidth="1"/>
    <col min="5905" max="5905" width="15.7109375" style="5" customWidth="1"/>
    <col min="5906" max="5906" width="11.5703125" style="5" customWidth="1"/>
    <col min="5907" max="5907" width="13.7109375" style="5" customWidth="1"/>
    <col min="5908" max="5908" width="12.28515625" style="5" customWidth="1"/>
    <col min="5909" max="5909" width="16.42578125" style="5" customWidth="1"/>
    <col min="5910" max="5910" width="11.5703125" style="5" bestFit="1" customWidth="1"/>
    <col min="5911" max="5911" width="14" style="5" customWidth="1"/>
    <col min="5912" max="5912" width="11.5703125" style="5" bestFit="1" customWidth="1"/>
    <col min="5913" max="5913" width="12.28515625" style="5" customWidth="1"/>
    <col min="5914" max="6148" width="8.7109375" style="5"/>
    <col min="6149" max="6149" width="12" style="5" customWidth="1"/>
    <col min="6150" max="6150" width="11.7109375" style="5" customWidth="1"/>
    <col min="6151" max="6151" width="19.7109375" style="5" customWidth="1"/>
    <col min="6152" max="6152" width="16.42578125" style="5" customWidth="1"/>
    <col min="6153" max="6153" width="13" style="5" customWidth="1"/>
    <col min="6154" max="6154" width="11.28515625" style="5" customWidth="1"/>
    <col min="6155" max="6155" width="35.42578125" style="5" customWidth="1"/>
    <col min="6156" max="6156" width="16.7109375" style="5" customWidth="1"/>
    <col min="6157" max="6157" width="22.7109375" style="5" customWidth="1"/>
    <col min="6158" max="6158" width="20.5703125" style="5" customWidth="1"/>
    <col min="6159" max="6159" width="13.42578125" style="5" customWidth="1"/>
    <col min="6160" max="6160" width="12.5703125" style="5" customWidth="1"/>
    <col min="6161" max="6161" width="15.7109375" style="5" customWidth="1"/>
    <col min="6162" max="6162" width="11.5703125" style="5" customWidth="1"/>
    <col min="6163" max="6163" width="13.7109375" style="5" customWidth="1"/>
    <col min="6164" max="6164" width="12.28515625" style="5" customWidth="1"/>
    <col min="6165" max="6165" width="16.42578125" style="5" customWidth="1"/>
    <col min="6166" max="6166" width="11.5703125" style="5" bestFit="1" customWidth="1"/>
    <col min="6167" max="6167" width="14" style="5" customWidth="1"/>
    <col min="6168" max="6168" width="11.5703125" style="5" bestFit="1" customWidth="1"/>
    <col min="6169" max="6169" width="12.28515625" style="5" customWidth="1"/>
    <col min="6170" max="6404" width="8.7109375" style="5"/>
    <col min="6405" max="6405" width="12" style="5" customWidth="1"/>
    <col min="6406" max="6406" width="11.7109375" style="5" customWidth="1"/>
    <col min="6407" max="6407" width="19.7109375" style="5" customWidth="1"/>
    <col min="6408" max="6408" width="16.42578125" style="5" customWidth="1"/>
    <col min="6409" max="6409" width="13" style="5" customWidth="1"/>
    <col min="6410" max="6410" width="11.28515625" style="5" customWidth="1"/>
    <col min="6411" max="6411" width="35.42578125" style="5" customWidth="1"/>
    <col min="6412" max="6412" width="16.7109375" style="5" customWidth="1"/>
    <col min="6413" max="6413" width="22.7109375" style="5" customWidth="1"/>
    <col min="6414" max="6414" width="20.5703125" style="5" customWidth="1"/>
    <col min="6415" max="6415" width="13.42578125" style="5" customWidth="1"/>
    <col min="6416" max="6416" width="12.5703125" style="5" customWidth="1"/>
    <col min="6417" max="6417" width="15.7109375" style="5" customWidth="1"/>
    <col min="6418" max="6418" width="11.5703125" style="5" customWidth="1"/>
    <col min="6419" max="6419" width="13.7109375" style="5" customWidth="1"/>
    <col min="6420" max="6420" width="12.28515625" style="5" customWidth="1"/>
    <col min="6421" max="6421" width="16.42578125" style="5" customWidth="1"/>
    <col min="6422" max="6422" width="11.5703125" style="5" bestFit="1" customWidth="1"/>
    <col min="6423" max="6423" width="14" style="5" customWidth="1"/>
    <col min="6424" max="6424" width="11.5703125" style="5" bestFit="1" customWidth="1"/>
    <col min="6425" max="6425" width="12.28515625" style="5" customWidth="1"/>
    <col min="6426" max="6660" width="8.7109375" style="5"/>
    <col min="6661" max="6661" width="12" style="5" customWidth="1"/>
    <col min="6662" max="6662" width="11.7109375" style="5" customWidth="1"/>
    <col min="6663" max="6663" width="19.7109375" style="5" customWidth="1"/>
    <col min="6664" max="6664" width="16.42578125" style="5" customWidth="1"/>
    <col min="6665" max="6665" width="13" style="5" customWidth="1"/>
    <col min="6666" max="6666" width="11.28515625" style="5" customWidth="1"/>
    <col min="6667" max="6667" width="35.42578125" style="5" customWidth="1"/>
    <col min="6668" max="6668" width="16.7109375" style="5" customWidth="1"/>
    <col min="6669" max="6669" width="22.7109375" style="5" customWidth="1"/>
    <col min="6670" max="6670" width="20.5703125" style="5" customWidth="1"/>
    <col min="6671" max="6671" width="13.42578125" style="5" customWidth="1"/>
    <col min="6672" max="6672" width="12.5703125" style="5" customWidth="1"/>
    <col min="6673" max="6673" width="15.7109375" style="5" customWidth="1"/>
    <col min="6674" max="6674" width="11.5703125" style="5" customWidth="1"/>
    <col min="6675" max="6675" width="13.7109375" style="5" customWidth="1"/>
    <col min="6676" max="6676" width="12.28515625" style="5" customWidth="1"/>
    <col min="6677" max="6677" width="16.42578125" style="5" customWidth="1"/>
    <col min="6678" max="6678" width="11.5703125" style="5" bestFit="1" customWidth="1"/>
    <col min="6679" max="6679" width="14" style="5" customWidth="1"/>
    <col min="6680" max="6680" width="11.5703125" style="5" bestFit="1" customWidth="1"/>
    <col min="6681" max="6681" width="12.28515625" style="5" customWidth="1"/>
    <col min="6682" max="6916" width="8.7109375" style="5"/>
    <col min="6917" max="6917" width="12" style="5" customWidth="1"/>
    <col min="6918" max="6918" width="11.7109375" style="5" customWidth="1"/>
    <col min="6919" max="6919" width="19.7109375" style="5" customWidth="1"/>
    <col min="6920" max="6920" width="16.42578125" style="5" customWidth="1"/>
    <col min="6921" max="6921" width="13" style="5" customWidth="1"/>
    <col min="6922" max="6922" width="11.28515625" style="5" customWidth="1"/>
    <col min="6923" max="6923" width="35.42578125" style="5" customWidth="1"/>
    <col min="6924" max="6924" width="16.7109375" style="5" customWidth="1"/>
    <col min="6925" max="6925" width="22.7109375" style="5" customWidth="1"/>
    <col min="6926" max="6926" width="20.5703125" style="5" customWidth="1"/>
    <col min="6927" max="6927" width="13.42578125" style="5" customWidth="1"/>
    <col min="6928" max="6928" width="12.5703125" style="5" customWidth="1"/>
    <col min="6929" max="6929" width="15.7109375" style="5" customWidth="1"/>
    <col min="6930" max="6930" width="11.5703125" style="5" customWidth="1"/>
    <col min="6931" max="6931" width="13.7109375" style="5" customWidth="1"/>
    <col min="6932" max="6932" width="12.28515625" style="5" customWidth="1"/>
    <col min="6933" max="6933" width="16.42578125" style="5" customWidth="1"/>
    <col min="6934" max="6934" width="11.5703125" style="5" bestFit="1" customWidth="1"/>
    <col min="6935" max="6935" width="14" style="5" customWidth="1"/>
    <col min="6936" max="6936" width="11.5703125" style="5" bestFit="1" customWidth="1"/>
    <col min="6937" max="6937" width="12.28515625" style="5" customWidth="1"/>
    <col min="6938" max="7172" width="8.7109375" style="5"/>
    <col min="7173" max="7173" width="12" style="5" customWidth="1"/>
    <col min="7174" max="7174" width="11.7109375" style="5" customWidth="1"/>
    <col min="7175" max="7175" width="19.7109375" style="5" customWidth="1"/>
    <col min="7176" max="7176" width="16.42578125" style="5" customWidth="1"/>
    <col min="7177" max="7177" width="13" style="5" customWidth="1"/>
    <col min="7178" max="7178" width="11.28515625" style="5" customWidth="1"/>
    <col min="7179" max="7179" width="35.42578125" style="5" customWidth="1"/>
    <col min="7180" max="7180" width="16.7109375" style="5" customWidth="1"/>
    <col min="7181" max="7181" width="22.7109375" style="5" customWidth="1"/>
    <col min="7182" max="7182" width="20.5703125" style="5" customWidth="1"/>
    <col min="7183" max="7183" width="13.42578125" style="5" customWidth="1"/>
    <col min="7184" max="7184" width="12.5703125" style="5" customWidth="1"/>
    <col min="7185" max="7185" width="15.7109375" style="5" customWidth="1"/>
    <col min="7186" max="7186" width="11.5703125" style="5" customWidth="1"/>
    <col min="7187" max="7187" width="13.7109375" style="5" customWidth="1"/>
    <col min="7188" max="7188" width="12.28515625" style="5" customWidth="1"/>
    <col min="7189" max="7189" width="16.42578125" style="5" customWidth="1"/>
    <col min="7190" max="7190" width="11.5703125" style="5" bestFit="1" customWidth="1"/>
    <col min="7191" max="7191" width="14" style="5" customWidth="1"/>
    <col min="7192" max="7192" width="11.5703125" style="5" bestFit="1" customWidth="1"/>
    <col min="7193" max="7193" width="12.28515625" style="5" customWidth="1"/>
    <col min="7194" max="7428" width="8.7109375" style="5"/>
    <col min="7429" max="7429" width="12" style="5" customWidth="1"/>
    <col min="7430" max="7430" width="11.7109375" style="5" customWidth="1"/>
    <col min="7431" max="7431" width="19.7109375" style="5" customWidth="1"/>
    <col min="7432" max="7432" width="16.42578125" style="5" customWidth="1"/>
    <col min="7433" max="7433" width="13" style="5" customWidth="1"/>
    <col min="7434" max="7434" width="11.28515625" style="5" customWidth="1"/>
    <col min="7435" max="7435" width="35.42578125" style="5" customWidth="1"/>
    <col min="7436" max="7436" width="16.7109375" style="5" customWidth="1"/>
    <col min="7437" max="7437" width="22.7109375" style="5" customWidth="1"/>
    <col min="7438" max="7438" width="20.5703125" style="5" customWidth="1"/>
    <col min="7439" max="7439" width="13.42578125" style="5" customWidth="1"/>
    <col min="7440" max="7440" width="12.5703125" style="5" customWidth="1"/>
    <col min="7441" max="7441" width="15.7109375" style="5" customWidth="1"/>
    <col min="7442" max="7442" width="11.5703125" style="5" customWidth="1"/>
    <col min="7443" max="7443" width="13.7109375" style="5" customWidth="1"/>
    <col min="7444" max="7444" width="12.28515625" style="5" customWidth="1"/>
    <col min="7445" max="7445" width="16.42578125" style="5" customWidth="1"/>
    <col min="7446" max="7446" width="11.5703125" style="5" bestFit="1" customWidth="1"/>
    <col min="7447" max="7447" width="14" style="5" customWidth="1"/>
    <col min="7448" max="7448" width="11.5703125" style="5" bestFit="1" customWidth="1"/>
    <col min="7449" max="7449" width="12.28515625" style="5" customWidth="1"/>
    <col min="7450" max="7684" width="8.7109375" style="5"/>
    <col min="7685" max="7685" width="12" style="5" customWidth="1"/>
    <col min="7686" max="7686" width="11.7109375" style="5" customWidth="1"/>
    <col min="7687" max="7687" width="19.7109375" style="5" customWidth="1"/>
    <col min="7688" max="7688" width="16.42578125" style="5" customWidth="1"/>
    <col min="7689" max="7689" width="13" style="5" customWidth="1"/>
    <col min="7690" max="7690" width="11.28515625" style="5" customWidth="1"/>
    <col min="7691" max="7691" width="35.42578125" style="5" customWidth="1"/>
    <col min="7692" max="7692" width="16.7109375" style="5" customWidth="1"/>
    <col min="7693" max="7693" width="22.7109375" style="5" customWidth="1"/>
    <col min="7694" max="7694" width="20.5703125" style="5" customWidth="1"/>
    <col min="7695" max="7695" width="13.42578125" style="5" customWidth="1"/>
    <col min="7696" max="7696" width="12.5703125" style="5" customWidth="1"/>
    <col min="7697" max="7697" width="15.7109375" style="5" customWidth="1"/>
    <col min="7698" max="7698" width="11.5703125" style="5" customWidth="1"/>
    <col min="7699" max="7699" width="13.7109375" style="5" customWidth="1"/>
    <col min="7700" max="7700" width="12.28515625" style="5" customWidth="1"/>
    <col min="7701" max="7701" width="16.42578125" style="5" customWidth="1"/>
    <col min="7702" max="7702" width="11.5703125" style="5" bestFit="1" customWidth="1"/>
    <col min="7703" max="7703" width="14" style="5" customWidth="1"/>
    <col min="7704" max="7704" width="11.5703125" style="5" bestFit="1" customWidth="1"/>
    <col min="7705" max="7705" width="12.28515625" style="5" customWidth="1"/>
    <col min="7706" max="7940" width="8.7109375" style="5"/>
    <col min="7941" max="7941" width="12" style="5" customWidth="1"/>
    <col min="7942" max="7942" width="11.7109375" style="5" customWidth="1"/>
    <col min="7943" max="7943" width="19.7109375" style="5" customWidth="1"/>
    <col min="7944" max="7944" width="16.42578125" style="5" customWidth="1"/>
    <col min="7945" max="7945" width="13" style="5" customWidth="1"/>
    <col min="7946" max="7946" width="11.28515625" style="5" customWidth="1"/>
    <col min="7947" max="7947" width="35.42578125" style="5" customWidth="1"/>
    <col min="7948" max="7948" width="16.7109375" style="5" customWidth="1"/>
    <col min="7949" max="7949" width="22.7109375" style="5" customWidth="1"/>
    <col min="7950" max="7950" width="20.5703125" style="5" customWidth="1"/>
    <col min="7951" max="7951" width="13.42578125" style="5" customWidth="1"/>
    <col min="7952" max="7952" width="12.5703125" style="5" customWidth="1"/>
    <col min="7953" max="7953" width="15.7109375" style="5" customWidth="1"/>
    <col min="7954" max="7954" width="11.5703125" style="5" customWidth="1"/>
    <col min="7955" max="7955" width="13.7109375" style="5" customWidth="1"/>
    <col min="7956" max="7956" width="12.28515625" style="5" customWidth="1"/>
    <col min="7957" max="7957" width="16.42578125" style="5" customWidth="1"/>
    <col min="7958" max="7958" width="11.5703125" style="5" bestFit="1" customWidth="1"/>
    <col min="7959" max="7959" width="14" style="5" customWidth="1"/>
    <col min="7960" max="7960" width="11.5703125" style="5" bestFit="1" customWidth="1"/>
    <col min="7961" max="7961" width="12.28515625" style="5" customWidth="1"/>
    <col min="7962" max="8196" width="8.7109375" style="5"/>
    <col min="8197" max="8197" width="12" style="5" customWidth="1"/>
    <col min="8198" max="8198" width="11.7109375" style="5" customWidth="1"/>
    <col min="8199" max="8199" width="19.7109375" style="5" customWidth="1"/>
    <col min="8200" max="8200" width="16.42578125" style="5" customWidth="1"/>
    <col min="8201" max="8201" width="13" style="5" customWidth="1"/>
    <col min="8202" max="8202" width="11.28515625" style="5" customWidth="1"/>
    <col min="8203" max="8203" width="35.42578125" style="5" customWidth="1"/>
    <col min="8204" max="8204" width="16.7109375" style="5" customWidth="1"/>
    <col min="8205" max="8205" width="22.7109375" style="5" customWidth="1"/>
    <col min="8206" max="8206" width="20.5703125" style="5" customWidth="1"/>
    <col min="8207" max="8207" width="13.42578125" style="5" customWidth="1"/>
    <col min="8208" max="8208" width="12.5703125" style="5" customWidth="1"/>
    <col min="8209" max="8209" width="15.7109375" style="5" customWidth="1"/>
    <col min="8210" max="8210" width="11.5703125" style="5" customWidth="1"/>
    <col min="8211" max="8211" width="13.7109375" style="5" customWidth="1"/>
    <col min="8212" max="8212" width="12.28515625" style="5" customWidth="1"/>
    <col min="8213" max="8213" width="16.42578125" style="5" customWidth="1"/>
    <col min="8214" max="8214" width="11.5703125" style="5" bestFit="1" customWidth="1"/>
    <col min="8215" max="8215" width="14" style="5" customWidth="1"/>
    <col min="8216" max="8216" width="11.5703125" style="5" bestFit="1" customWidth="1"/>
    <col min="8217" max="8217" width="12.28515625" style="5" customWidth="1"/>
    <col min="8218" max="8452" width="8.7109375" style="5"/>
    <col min="8453" max="8453" width="12" style="5" customWidth="1"/>
    <col min="8454" max="8454" width="11.7109375" style="5" customWidth="1"/>
    <col min="8455" max="8455" width="19.7109375" style="5" customWidth="1"/>
    <col min="8456" max="8456" width="16.42578125" style="5" customWidth="1"/>
    <col min="8457" max="8457" width="13" style="5" customWidth="1"/>
    <col min="8458" max="8458" width="11.28515625" style="5" customWidth="1"/>
    <col min="8459" max="8459" width="35.42578125" style="5" customWidth="1"/>
    <col min="8460" max="8460" width="16.7109375" style="5" customWidth="1"/>
    <col min="8461" max="8461" width="22.7109375" style="5" customWidth="1"/>
    <col min="8462" max="8462" width="20.5703125" style="5" customWidth="1"/>
    <col min="8463" max="8463" width="13.42578125" style="5" customWidth="1"/>
    <col min="8464" max="8464" width="12.5703125" style="5" customWidth="1"/>
    <col min="8465" max="8465" width="15.7109375" style="5" customWidth="1"/>
    <col min="8466" max="8466" width="11.5703125" style="5" customWidth="1"/>
    <col min="8467" max="8467" width="13.7109375" style="5" customWidth="1"/>
    <col min="8468" max="8468" width="12.28515625" style="5" customWidth="1"/>
    <col min="8469" max="8469" width="16.42578125" style="5" customWidth="1"/>
    <col min="8470" max="8470" width="11.5703125" style="5" bestFit="1" customWidth="1"/>
    <col min="8471" max="8471" width="14" style="5" customWidth="1"/>
    <col min="8472" max="8472" width="11.5703125" style="5" bestFit="1" customWidth="1"/>
    <col min="8473" max="8473" width="12.28515625" style="5" customWidth="1"/>
    <col min="8474" max="8708" width="8.7109375" style="5"/>
    <col min="8709" max="8709" width="12" style="5" customWidth="1"/>
    <col min="8710" max="8710" width="11.7109375" style="5" customWidth="1"/>
    <col min="8711" max="8711" width="19.7109375" style="5" customWidth="1"/>
    <col min="8712" max="8712" width="16.42578125" style="5" customWidth="1"/>
    <col min="8713" max="8713" width="13" style="5" customWidth="1"/>
    <col min="8714" max="8714" width="11.28515625" style="5" customWidth="1"/>
    <col min="8715" max="8715" width="35.42578125" style="5" customWidth="1"/>
    <col min="8716" max="8716" width="16.7109375" style="5" customWidth="1"/>
    <col min="8717" max="8717" width="22.7109375" style="5" customWidth="1"/>
    <col min="8718" max="8718" width="20.5703125" style="5" customWidth="1"/>
    <col min="8719" max="8719" width="13.42578125" style="5" customWidth="1"/>
    <col min="8720" max="8720" width="12.5703125" style="5" customWidth="1"/>
    <col min="8721" max="8721" width="15.7109375" style="5" customWidth="1"/>
    <col min="8722" max="8722" width="11.5703125" style="5" customWidth="1"/>
    <col min="8723" max="8723" width="13.7109375" style="5" customWidth="1"/>
    <col min="8724" max="8724" width="12.28515625" style="5" customWidth="1"/>
    <col min="8725" max="8725" width="16.42578125" style="5" customWidth="1"/>
    <col min="8726" max="8726" width="11.5703125" style="5" bestFit="1" customWidth="1"/>
    <col min="8727" max="8727" width="14" style="5" customWidth="1"/>
    <col min="8728" max="8728" width="11.5703125" style="5" bestFit="1" customWidth="1"/>
    <col min="8729" max="8729" width="12.28515625" style="5" customWidth="1"/>
    <col min="8730" max="8964" width="8.7109375" style="5"/>
    <col min="8965" max="8965" width="12" style="5" customWidth="1"/>
    <col min="8966" max="8966" width="11.7109375" style="5" customWidth="1"/>
    <col min="8967" max="8967" width="19.7109375" style="5" customWidth="1"/>
    <col min="8968" max="8968" width="16.42578125" style="5" customWidth="1"/>
    <col min="8969" max="8969" width="13" style="5" customWidth="1"/>
    <col min="8970" max="8970" width="11.28515625" style="5" customWidth="1"/>
    <col min="8971" max="8971" width="35.42578125" style="5" customWidth="1"/>
    <col min="8972" max="8972" width="16.7109375" style="5" customWidth="1"/>
    <col min="8973" max="8973" width="22.7109375" style="5" customWidth="1"/>
    <col min="8974" max="8974" width="20.5703125" style="5" customWidth="1"/>
    <col min="8975" max="8975" width="13.42578125" style="5" customWidth="1"/>
    <col min="8976" max="8976" width="12.5703125" style="5" customWidth="1"/>
    <col min="8977" max="8977" width="15.7109375" style="5" customWidth="1"/>
    <col min="8978" max="8978" width="11.5703125" style="5" customWidth="1"/>
    <col min="8979" max="8979" width="13.7109375" style="5" customWidth="1"/>
    <col min="8980" max="8980" width="12.28515625" style="5" customWidth="1"/>
    <col min="8981" max="8981" width="16.42578125" style="5" customWidth="1"/>
    <col min="8982" max="8982" width="11.5703125" style="5" bestFit="1" customWidth="1"/>
    <col min="8983" max="8983" width="14" style="5" customWidth="1"/>
    <col min="8984" max="8984" width="11.5703125" style="5" bestFit="1" customWidth="1"/>
    <col min="8985" max="8985" width="12.28515625" style="5" customWidth="1"/>
    <col min="8986" max="9220" width="8.7109375" style="5"/>
    <col min="9221" max="9221" width="12" style="5" customWidth="1"/>
    <col min="9222" max="9222" width="11.7109375" style="5" customWidth="1"/>
    <col min="9223" max="9223" width="19.7109375" style="5" customWidth="1"/>
    <col min="9224" max="9224" width="16.42578125" style="5" customWidth="1"/>
    <col min="9225" max="9225" width="13" style="5" customWidth="1"/>
    <col min="9226" max="9226" width="11.28515625" style="5" customWidth="1"/>
    <col min="9227" max="9227" width="35.42578125" style="5" customWidth="1"/>
    <col min="9228" max="9228" width="16.7109375" style="5" customWidth="1"/>
    <col min="9229" max="9229" width="22.7109375" style="5" customWidth="1"/>
    <col min="9230" max="9230" width="20.5703125" style="5" customWidth="1"/>
    <col min="9231" max="9231" width="13.42578125" style="5" customWidth="1"/>
    <col min="9232" max="9232" width="12.5703125" style="5" customWidth="1"/>
    <col min="9233" max="9233" width="15.7109375" style="5" customWidth="1"/>
    <col min="9234" max="9234" width="11.5703125" style="5" customWidth="1"/>
    <col min="9235" max="9235" width="13.7109375" style="5" customWidth="1"/>
    <col min="9236" max="9236" width="12.28515625" style="5" customWidth="1"/>
    <col min="9237" max="9237" width="16.42578125" style="5" customWidth="1"/>
    <col min="9238" max="9238" width="11.5703125" style="5" bestFit="1" customWidth="1"/>
    <col min="9239" max="9239" width="14" style="5" customWidth="1"/>
    <col min="9240" max="9240" width="11.5703125" style="5" bestFit="1" customWidth="1"/>
    <col min="9241" max="9241" width="12.28515625" style="5" customWidth="1"/>
    <col min="9242" max="9476" width="8.7109375" style="5"/>
    <col min="9477" max="9477" width="12" style="5" customWidth="1"/>
    <col min="9478" max="9478" width="11.7109375" style="5" customWidth="1"/>
    <col min="9479" max="9479" width="19.7109375" style="5" customWidth="1"/>
    <col min="9480" max="9480" width="16.42578125" style="5" customWidth="1"/>
    <col min="9481" max="9481" width="13" style="5" customWidth="1"/>
    <col min="9482" max="9482" width="11.28515625" style="5" customWidth="1"/>
    <col min="9483" max="9483" width="35.42578125" style="5" customWidth="1"/>
    <col min="9484" max="9484" width="16.7109375" style="5" customWidth="1"/>
    <col min="9485" max="9485" width="22.7109375" style="5" customWidth="1"/>
    <col min="9486" max="9486" width="20.5703125" style="5" customWidth="1"/>
    <col min="9487" max="9487" width="13.42578125" style="5" customWidth="1"/>
    <col min="9488" max="9488" width="12.5703125" style="5" customWidth="1"/>
    <col min="9489" max="9489" width="15.7109375" style="5" customWidth="1"/>
    <col min="9490" max="9490" width="11.5703125" style="5" customWidth="1"/>
    <col min="9491" max="9491" width="13.7109375" style="5" customWidth="1"/>
    <col min="9492" max="9492" width="12.28515625" style="5" customWidth="1"/>
    <col min="9493" max="9493" width="16.42578125" style="5" customWidth="1"/>
    <col min="9494" max="9494" width="11.5703125" style="5" bestFit="1" customWidth="1"/>
    <col min="9495" max="9495" width="14" style="5" customWidth="1"/>
    <col min="9496" max="9496" width="11.5703125" style="5" bestFit="1" customWidth="1"/>
    <col min="9497" max="9497" width="12.28515625" style="5" customWidth="1"/>
    <col min="9498" max="9732" width="8.7109375" style="5"/>
    <col min="9733" max="9733" width="12" style="5" customWidth="1"/>
    <col min="9734" max="9734" width="11.7109375" style="5" customWidth="1"/>
    <col min="9735" max="9735" width="19.7109375" style="5" customWidth="1"/>
    <col min="9736" max="9736" width="16.42578125" style="5" customWidth="1"/>
    <col min="9737" max="9737" width="13" style="5" customWidth="1"/>
    <col min="9738" max="9738" width="11.28515625" style="5" customWidth="1"/>
    <col min="9739" max="9739" width="35.42578125" style="5" customWidth="1"/>
    <col min="9740" max="9740" width="16.7109375" style="5" customWidth="1"/>
    <col min="9741" max="9741" width="22.7109375" style="5" customWidth="1"/>
    <col min="9742" max="9742" width="20.5703125" style="5" customWidth="1"/>
    <col min="9743" max="9743" width="13.42578125" style="5" customWidth="1"/>
    <col min="9744" max="9744" width="12.5703125" style="5" customWidth="1"/>
    <col min="9745" max="9745" width="15.7109375" style="5" customWidth="1"/>
    <col min="9746" max="9746" width="11.5703125" style="5" customWidth="1"/>
    <col min="9747" max="9747" width="13.7109375" style="5" customWidth="1"/>
    <col min="9748" max="9748" width="12.28515625" style="5" customWidth="1"/>
    <col min="9749" max="9749" width="16.42578125" style="5" customWidth="1"/>
    <col min="9750" max="9750" width="11.5703125" style="5" bestFit="1" customWidth="1"/>
    <col min="9751" max="9751" width="14" style="5" customWidth="1"/>
    <col min="9752" max="9752" width="11.5703125" style="5" bestFit="1" customWidth="1"/>
    <col min="9753" max="9753" width="12.28515625" style="5" customWidth="1"/>
    <col min="9754" max="9988" width="8.7109375" style="5"/>
    <col min="9989" max="9989" width="12" style="5" customWidth="1"/>
    <col min="9990" max="9990" width="11.7109375" style="5" customWidth="1"/>
    <col min="9991" max="9991" width="19.7109375" style="5" customWidth="1"/>
    <col min="9992" max="9992" width="16.42578125" style="5" customWidth="1"/>
    <col min="9993" max="9993" width="13" style="5" customWidth="1"/>
    <col min="9994" max="9994" width="11.28515625" style="5" customWidth="1"/>
    <col min="9995" max="9995" width="35.42578125" style="5" customWidth="1"/>
    <col min="9996" max="9996" width="16.7109375" style="5" customWidth="1"/>
    <col min="9997" max="9997" width="22.7109375" style="5" customWidth="1"/>
    <col min="9998" max="9998" width="20.5703125" style="5" customWidth="1"/>
    <col min="9999" max="9999" width="13.42578125" style="5" customWidth="1"/>
    <col min="10000" max="10000" width="12.5703125" style="5" customWidth="1"/>
    <col min="10001" max="10001" width="15.7109375" style="5" customWidth="1"/>
    <col min="10002" max="10002" width="11.5703125" style="5" customWidth="1"/>
    <col min="10003" max="10003" width="13.7109375" style="5" customWidth="1"/>
    <col min="10004" max="10004" width="12.28515625" style="5" customWidth="1"/>
    <col min="10005" max="10005" width="16.42578125" style="5" customWidth="1"/>
    <col min="10006" max="10006" width="11.5703125" style="5" bestFit="1" customWidth="1"/>
    <col min="10007" max="10007" width="14" style="5" customWidth="1"/>
    <col min="10008" max="10008" width="11.5703125" style="5" bestFit="1" customWidth="1"/>
    <col min="10009" max="10009" width="12.28515625" style="5" customWidth="1"/>
    <col min="10010" max="10244" width="8.7109375" style="5"/>
    <col min="10245" max="10245" width="12" style="5" customWidth="1"/>
    <col min="10246" max="10246" width="11.7109375" style="5" customWidth="1"/>
    <col min="10247" max="10247" width="19.7109375" style="5" customWidth="1"/>
    <col min="10248" max="10248" width="16.42578125" style="5" customWidth="1"/>
    <col min="10249" max="10249" width="13" style="5" customWidth="1"/>
    <col min="10250" max="10250" width="11.28515625" style="5" customWidth="1"/>
    <col min="10251" max="10251" width="35.42578125" style="5" customWidth="1"/>
    <col min="10252" max="10252" width="16.7109375" style="5" customWidth="1"/>
    <col min="10253" max="10253" width="22.7109375" style="5" customWidth="1"/>
    <col min="10254" max="10254" width="20.5703125" style="5" customWidth="1"/>
    <col min="10255" max="10255" width="13.42578125" style="5" customWidth="1"/>
    <col min="10256" max="10256" width="12.5703125" style="5" customWidth="1"/>
    <col min="10257" max="10257" width="15.7109375" style="5" customWidth="1"/>
    <col min="10258" max="10258" width="11.5703125" style="5" customWidth="1"/>
    <col min="10259" max="10259" width="13.7109375" style="5" customWidth="1"/>
    <col min="10260" max="10260" width="12.28515625" style="5" customWidth="1"/>
    <col min="10261" max="10261" width="16.42578125" style="5" customWidth="1"/>
    <col min="10262" max="10262" width="11.5703125" style="5" bestFit="1" customWidth="1"/>
    <col min="10263" max="10263" width="14" style="5" customWidth="1"/>
    <col min="10264" max="10264" width="11.5703125" style="5" bestFit="1" customWidth="1"/>
    <col min="10265" max="10265" width="12.28515625" style="5" customWidth="1"/>
    <col min="10266" max="10500" width="8.7109375" style="5"/>
    <col min="10501" max="10501" width="12" style="5" customWidth="1"/>
    <col min="10502" max="10502" width="11.7109375" style="5" customWidth="1"/>
    <col min="10503" max="10503" width="19.7109375" style="5" customWidth="1"/>
    <col min="10504" max="10504" width="16.42578125" style="5" customWidth="1"/>
    <col min="10505" max="10505" width="13" style="5" customWidth="1"/>
    <col min="10506" max="10506" width="11.28515625" style="5" customWidth="1"/>
    <col min="10507" max="10507" width="35.42578125" style="5" customWidth="1"/>
    <col min="10508" max="10508" width="16.7109375" style="5" customWidth="1"/>
    <col min="10509" max="10509" width="22.7109375" style="5" customWidth="1"/>
    <col min="10510" max="10510" width="20.5703125" style="5" customWidth="1"/>
    <col min="10511" max="10511" width="13.42578125" style="5" customWidth="1"/>
    <col min="10512" max="10512" width="12.5703125" style="5" customWidth="1"/>
    <col min="10513" max="10513" width="15.7109375" style="5" customWidth="1"/>
    <col min="10514" max="10514" width="11.5703125" style="5" customWidth="1"/>
    <col min="10515" max="10515" width="13.7109375" style="5" customWidth="1"/>
    <col min="10516" max="10516" width="12.28515625" style="5" customWidth="1"/>
    <col min="10517" max="10517" width="16.42578125" style="5" customWidth="1"/>
    <col min="10518" max="10518" width="11.5703125" style="5" bestFit="1" customWidth="1"/>
    <col min="10519" max="10519" width="14" style="5" customWidth="1"/>
    <col min="10520" max="10520" width="11.5703125" style="5" bestFit="1" customWidth="1"/>
    <col min="10521" max="10521" width="12.28515625" style="5" customWidth="1"/>
    <col min="10522" max="10756" width="8.7109375" style="5"/>
    <col min="10757" max="10757" width="12" style="5" customWidth="1"/>
    <col min="10758" max="10758" width="11.7109375" style="5" customWidth="1"/>
    <col min="10759" max="10759" width="19.7109375" style="5" customWidth="1"/>
    <col min="10760" max="10760" width="16.42578125" style="5" customWidth="1"/>
    <col min="10761" max="10761" width="13" style="5" customWidth="1"/>
    <col min="10762" max="10762" width="11.28515625" style="5" customWidth="1"/>
    <col min="10763" max="10763" width="35.42578125" style="5" customWidth="1"/>
    <col min="10764" max="10764" width="16.7109375" style="5" customWidth="1"/>
    <col min="10765" max="10765" width="22.7109375" style="5" customWidth="1"/>
    <col min="10766" max="10766" width="20.5703125" style="5" customWidth="1"/>
    <col min="10767" max="10767" width="13.42578125" style="5" customWidth="1"/>
    <col min="10768" max="10768" width="12.5703125" style="5" customWidth="1"/>
    <col min="10769" max="10769" width="15.7109375" style="5" customWidth="1"/>
    <col min="10770" max="10770" width="11.5703125" style="5" customWidth="1"/>
    <col min="10771" max="10771" width="13.7109375" style="5" customWidth="1"/>
    <col min="10772" max="10772" width="12.28515625" style="5" customWidth="1"/>
    <col min="10773" max="10773" width="16.42578125" style="5" customWidth="1"/>
    <col min="10774" max="10774" width="11.5703125" style="5" bestFit="1" customWidth="1"/>
    <col min="10775" max="10775" width="14" style="5" customWidth="1"/>
    <col min="10776" max="10776" width="11.5703125" style="5" bestFit="1" customWidth="1"/>
    <col min="10777" max="10777" width="12.28515625" style="5" customWidth="1"/>
    <col min="10778" max="11012" width="8.7109375" style="5"/>
    <col min="11013" max="11013" width="12" style="5" customWidth="1"/>
    <col min="11014" max="11014" width="11.7109375" style="5" customWidth="1"/>
    <col min="11015" max="11015" width="19.7109375" style="5" customWidth="1"/>
    <col min="11016" max="11016" width="16.42578125" style="5" customWidth="1"/>
    <col min="11017" max="11017" width="13" style="5" customWidth="1"/>
    <col min="11018" max="11018" width="11.28515625" style="5" customWidth="1"/>
    <col min="11019" max="11019" width="35.42578125" style="5" customWidth="1"/>
    <col min="11020" max="11020" width="16.7109375" style="5" customWidth="1"/>
    <col min="11021" max="11021" width="22.7109375" style="5" customWidth="1"/>
    <col min="11022" max="11022" width="20.5703125" style="5" customWidth="1"/>
    <col min="11023" max="11023" width="13.42578125" style="5" customWidth="1"/>
    <col min="11024" max="11024" width="12.5703125" style="5" customWidth="1"/>
    <col min="11025" max="11025" width="15.7109375" style="5" customWidth="1"/>
    <col min="11026" max="11026" width="11.5703125" style="5" customWidth="1"/>
    <col min="11027" max="11027" width="13.7109375" style="5" customWidth="1"/>
    <col min="11028" max="11028" width="12.28515625" style="5" customWidth="1"/>
    <col min="11029" max="11029" width="16.42578125" style="5" customWidth="1"/>
    <col min="11030" max="11030" width="11.5703125" style="5" bestFit="1" customWidth="1"/>
    <col min="11031" max="11031" width="14" style="5" customWidth="1"/>
    <col min="11032" max="11032" width="11.5703125" style="5" bestFit="1" customWidth="1"/>
    <col min="11033" max="11033" width="12.28515625" style="5" customWidth="1"/>
    <col min="11034" max="11268" width="8.7109375" style="5"/>
    <col min="11269" max="11269" width="12" style="5" customWidth="1"/>
    <col min="11270" max="11270" width="11.7109375" style="5" customWidth="1"/>
    <col min="11271" max="11271" width="19.7109375" style="5" customWidth="1"/>
    <col min="11272" max="11272" width="16.42578125" style="5" customWidth="1"/>
    <col min="11273" max="11273" width="13" style="5" customWidth="1"/>
    <col min="11274" max="11274" width="11.28515625" style="5" customWidth="1"/>
    <col min="11275" max="11275" width="35.42578125" style="5" customWidth="1"/>
    <col min="11276" max="11276" width="16.7109375" style="5" customWidth="1"/>
    <col min="11277" max="11277" width="22.7109375" style="5" customWidth="1"/>
    <col min="11278" max="11278" width="20.5703125" style="5" customWidth="1"/>
    <col min="11279" max="11279" width="13.42578125" style="5" customWidth="1"/>
    <col min="11280" max="11280" width="12.5703125" style="5" customWidth="1"/>
    <col min="11281" max="11281" width="15.7109375" style="5" customWidth="1"/>
    <col min="11282" max="11282" width="11.5703125" style="5" customWidth="1"/>
    <col min="11283" max="11283" width="13.7109375" style="5" customWidth="1"/>
    <col min="11284" max="11284" width="12.28515625" style="5" customWidth="1"/>
    <col min="11285" max="11285" width="16.42578125" style="5" customWidth="1"/>
    <col min="11286" max="11286" width="11.5703125" style="5" bestFit="1" customWidth="1"/>
    <col min="11287" max="11287" width="14" style="5" customWidth="1"/>
    <col min="11288" max="11288" width="11.5703125" style="5" bestFit="1" customWidth="1"/>
    <col min="11289" max="11289" width="12.28515625" style="5" customWidth="1"/>
    <col min="11290" max="11524" width="8.7109375" style="5"/>
    <col min="11525" max="11525" width="12" style="5" customWidth="1"/>
    <col min="11526" max="11526" width="11.7109375" style="5" customWidth="1"/>
    <col min="11527" max="11527" width="19.7109375" style="5" customWidth="1"/>
    <col min="11528" max="11528" width="16.42578125" style="5" customWidth="1"/>
    <col min="11529" max="11529" width="13" style="5" customWidth="1"/>
    <col min="11530" max="11530" width="11.28515625" style="5" customWidth="1"/>
    <col min="11531" max="11531" width="35.42578125" style="5" customWidth="1"/>
    <col min="11532" max="11532" width="16.7109375" style="5" customWidth="1"/>
    <col min="11533" max="11533" width="22.7109375" style="5" customWidth="1"/>
    <col min="11534" max="11534" width="20.5703125" style="5" customWidth="1"/>
    <col min="11535" max="11535" width="13.42578125" style="5" customWidth="1"/>
    <col min="11536" max="11536" width="12.5703125" style="5" customWidth="1"/>
    <col min="11537" max="11537" width="15.7109375" style="5" customWidth="1"/>
    <col min="11538" max="11538" width="11.5703125" style="5" customWidth="1"/>
    <col min="11539" max="11539" width="13.7109375" style="5" customWidth="1"/>
    <col min="11540" max="11540" width="12.28515625" style="5" customWidth="1"/>
    <col min="11541" max="11541" width="16.42578125" style="5" customWidth="1"/>
    <col min="11542" max="11542" width="11.5703125" style="5" bestFit="1" customWidth="1"/>
    <col min="11543" max="11543" width="14" style="5" customWidth="1"/>
    <col min="11544" max="11544" width="11.5703125" style="5" bestFit="1" customWidth="1"/>
    <col min="11545" max="11545" width="12.28515625" style="5" customWidth="1"/>
    <col min="11546" max="11780" width="8.7109375" style="5"/>
    <col min="11781" max="11781" width="12" style="5" customWidth="1"/>
    <col min="11782" max="11782" width="11.7109375" style="5" customWidth="1"/>
    <col min="11783" max="11783" width="19.7109375" style="5" customWidth="1"/>
    <col min="11784" max="11784" width="16.42578125" style="5" customWidth="1"/>
    <col min="11785" max="11785" width="13" style="5" customWidth="1"/>
    <col min="11786" max="11786" width="11.28515625" style="5" customWidth="1"/>
    <col min="11787" max="11787" width="35.42578125" style="5" customWidth="1"/>
    <col min="11788" max="11788" width="16.7109375" style="5" customWidth="1"/>
    <col min="11789" max="11789" width="22.7109375" style="5" customWidth="1"/>
    <col min="11790" max="11790" width="20.5703125" style="5" customWidth="1"/>
    <col min="11791" max="11791" width="13.42578125" style="5" customWidth="1"/>
    <col min="11792" max="11792" width="12.5703125" style="5" customWidth="1"/>
    <col min="11793" max="11793" width="15.7109375" style="5" customWidth="1"/>
    <col min="11794" max="11794" width="11.5703125" style="5" customWidth="1"/>
    <col min="11795" max="11795" width="13.7109375" style="5" customWidth="1"/>
    <col min="11796" max="11796" width="12.28515625" style="5" customWidth="1"/>
    <col min="11797" max="11797" width="16.42578125" style="5" customWidth="1"/>
    <col min="11798" max="11798" width="11.5703125" style="5" bestFit="1" customWidth="1"/>
    <col min="11799" max="11799" width="14" style="5" customWidth="1"/>
    <col min="11800" max="11800" width="11.5703125" style="5" bestFit="1" customWidth="1"/>
    <col min="11801" max="11801" width="12.28515625" style="5" customWidth="1"/>
    <col min="11802" max="12036" width="8.7109375" style="5"/>
    <col min="12037" max="12037" width="12" style="5" customWidth="1"/>
    <col min="12038" max="12038" width="11.7109375" style="5" customWidth="1"/>
    <col min="12039" max="12039" width="19.7109375" style="5" customWidth="1"/>
    <col min="12040" max="12040" width="16.42578125" style="5" customWidth="1"/>
    <col min="12041" max="12041" width="13" style="5" customWidth="1"/>
    <col min="12042" max="12042" width="11.28515625" style="5" customWidth="1"/>
    <col min="12043" max="12043" width="35.42578125" style="5" customWidth="1"/>
    <col min="12044" max="12044" width="16.7109375" style="5" customWidth="1"/>
    <col min="12045" max="12045" width="22.7109375" style="5" customWidth="1"/>
    <col min="12046" max="12046" width="20.5703125" style="5" customWidth="1"/>
    <col min="12047" max="12047" width="13.42578125" style="5" customWidth="1"/>
    <col min="12048" max="12048" width="12.5703125" style="5" customWidth="1"/>
    <col min="12049" max="12049" width="15.7109375" style="5" customWidth="1"/>
    <col min="12050" max="12050" width="11.5703125" style="5" customWidth="1"/>
    <col min="12051" max="12051" width="13.7109375" style="5" customWidth="1"/>
    <col min="12052" max="12052" width="12.28515625" style="5" customWidth="1"/>
    <col min="12053" max="12053" width="16.42578125" style="5" customWidth="1"/>
    <col min="12054" max="12054" width="11.5703125" style="5" bestFit="1" customWidth="1"/>
    <col min="12055" max="12055" width="14" style="5" customWidth="1"/>
    <col min="12056" max="12056" width="11.5703125" style="5" bestFit="1" customWidth="1"/>
    <col min="12057" max="12057" width="12.28515625" style="5" customWidth="1"/>
    <col min="12058" max="12292" width="8.7109375" style="5"/>
    <col min="12293" max="12293" width="12" style="5" customWidth="1"/>
    <col min="12294" max="12294" width="11.7109375" style="5" customWidth="1"/>
    <col min="12295" max="12295" width="19.7109375" style="5" customWidth="1"/>
    <col min="12296" max="12296" width="16.42578125" style="5" customWidth="1"/>
    <col min="12297" max="12297" width="13" style="5" customWidth="1"/>
    <col min="12298" max="12298" width="11.28515625" style="5" customWidth="1"/>
    <col min="12299" max="12299" width="35.42578125" style="5" customWidth="1"/>
    <col min="12300" max="12300" width="16.7109375" style="5" customWidth="1"/>
    <col min="12301" max="12301" width="22.7109375" style="5" customWidth="1"/>
    <col min="12302" max="12302" width="20.5703125" style="5" customWidth="1"/>
    <col min="12303" max="12303" width="13.42578125" style="5" customWidth="1"/>
    <col min="12304" max="12304" width="12.5703125" style="5" customWidth="1"/>
    <col min="12305" max="12305" width="15.7109375" style="5" customWidth="1"/>
    <col min="12306" max="12306" width="11.5703125" style="5" customWidth="1"/>
    <col min="12307" max="12307" width="13.7109375" style="5" customWidth="1"/>
    <col min="12308" max="12308" width="12.28515625" style="5" customWidth="1"/>
    <col min="12309" max="12309" width="16.42578125" style="5" customWidth="1"/>
    <col min="12310" max="12310" width="11.5703125" style="5" bestFit="1" customWidth="1"/>
    <col min="12311" max="12311" width="14" style="5" customWidth="1"/>
    <col min="12312" max="12312" width="11.5703125" style="5" bestFit="1" customWidth="1"/>
    <col min="12313" max="12313" width="12.28515625" style="5" customWidth="1"/>
    <col min="12314" max="12548" width="8.7109375" style="5"/>
    <col min="12549" max="12549" width="12" style="5" customWidth="1"/>
    <col min="12550" max="12550" width="11.7109375" style="5" customWidth="1"/>
    <col min="12551" max="12551" width="19.7109375" style="5" customWidth="1"/>
    <col min="12552" max="12552" width="16.42578125" style="5" customWidth="1"/>
    <col min="12553" max="12553" width="13" style="5" customWidth="1"/>
    <col min="12554" max="12554" width="11.28515625" style="5" customWidth="1"/>
    <col min="12555" max="12555" width="35.42578125" style="5" customWidth="1"/>
    <col min="12556" max="12556" width="16.7109375" style="5" customWidth="1"/>
    <col min="12557" max="12557" width="22.7109375" style="5" customWidth="1"/>
    <col min="12558" max="12558" width="20.5703125" style="5" customWidth="1"/>
    <col min="12559" max="12559" width="13.42578125" style="5" customWidth="1"/>
    <col min="12560" max="12560" width="12.5703125" style="5" customWidth="1"/>
    <col min="12561" max="12561" width="15.7109375" style="5" customWidth="1"/>
    <col min="12562" max="12562" width="11.5703125" style="5" customWidth="1"/>
    <col min="12563" max="12563" width="13.7109375" style="5" customWidth="1"/>
    <col min="12564" max="12564" width="12.28515625" style="5" customWidth="1"/>
    <col min="12565" max="12565" width="16.42578125" style="5" customWidth="1"/>
    <col min="12566" max="12566" width="11.5703125" style="5" bestFit="1" customWidth="1"/>
    <col min="12567" max="12567" width="14" style="5" customWidth="1"/>
    <col min="12568" max="12568" width="11.5703125" style="5" bestFit="1" customWidth="1"/>
    <col min="12569" max="12569" width="12.28515625" style="5" customWidth="1"/>
    <col min="12570" max="12804" width="8.7109375" style="5"/>
    <col min="12805" max="12805" width="12" style="5" customWidth="1"/>
    <col min="12806" max="12806" width="11.7109375" style="5" customWidth="1"/>
    <col min="12807" max="12807" width="19.7109375" style="5" customWidth="1"/>
    <col min="12808" max="12808" width="16.42578125" style="5" customWidth="1"/>
    <col min="12809" max="12809" width="13" style="5" customWidth="1"/>
    <col min="12810" max="12810" width="11.28515625" style="5" customWidth="1"/>
    <col min="12811" max="12811" width="35.42578125" style="5" customWidth="1"/>
    <col min="12812" max="12812" width="16.7109375" style="5" customWidth="1"/>
    <col min="12813" max="12813" width="22.7109375" style="5" customWidth="1"/>
    <col min="12814" max="12814" width="20.5703125" style="5" customWidth="1"/>
    <col min="12815" max="12815" width="13.42578125" style="5" customWidth="1"/>
    <col min="12816" max="12816" width="12.5703125" style="5" customWidth="1"/>
    <col min="12817" max="12817" width="15.7109375" style="5" customWidth="1"/>
    <col min="12818" max="12818" width="11.5703125" style="5" customWidth="1"/>
    <col min="12819" max="12819" width="13.7109375" style="5" customWidth="1"/>
    <col min="12820" max="12820" width="12.28515625" style="5" customWidth="1"/>
    <col min="12821" max="12821" width="16.42578125" style="5" customWidth="1"/>
    <col min="12822" max="12822" width="11.5703125" style="5" bestFit="1" customWidth="1"/>
    <col min="12823" max="12823" width="14" style="5" customWidth="1"/>
    <col min="12824" max="12824" width="11.5703125" style="5" bestFit="1" customWidth="1"/>
    <col min="12825" max="12825" width="12.28515625" style="5" customWidth="1"/>
    <col min="12826" max="13060" width="8.7109375" style="5"/>
    <col min="13061" max="13061" width="12" style="5" customWidth="1"/>
    <col min="13062" max="13062" width="11.7109375" style="5" customWidth="1"/>
    <col min="13063" max="13063" width="19.7109375" style="5" customWidth="1"/>
    <col min="13064" max="13064" width="16.42578125" style="5" customWidth="1"/>
    <col min="13065" max="13065" width="13" style="5" customWidth="1"/>
    <col min="13066" max="13066" width="11.28515625" style="5" customWidth="1"/>
    <col min="13067" max="13067" width="35.42578125" style="5" customWidth="1"/>
    <col min="13068" max="13068" width="16.7109375" style="5" customWidth="1"/>
    <col min="13069" max="13069" width="22.7109375" style="5" customWidth="1"/>
    <col min="13070" max="13070" width="20.5703125" style="5" customWidth="1"/>
    <col min="13071" max="13071" width="13.42578125" style="5" customWidth="1"/>
    <col min="13072" max="13072" width="12.5703125" style="5" customWidth="1"/>
    <col min="13073" max="13073" width="15.7109375" style="5" customWidth="1"/>
    <col min="13074" max="13074" width="11.5703125" style="5" customWidth="1"/>
    <col min="13075" max="13075" width="13.7109375" style="5" customWidth="1"/>
    <col min="13076" max="13076" width="12.28515625" style="5" customWidth="1"/>
    <col min="13077" max="13077" width="16.42578125" style="5" customWidth="1"/>
    <col min="13078" max="13078" width="11.5703125" style="5" bestFit="1" customWidth="1"/>
    <col min="13079" max="13079" width="14" style="5" customWidth="1"/>
    <col min="13080" max="13080" width="11.5703125" style="5" bestFit="1" customWidth="1"/>
    <col min="13081" max="13081" width="12.28515625" style="5" customWidth="1"/>
    <col min="13082" max="13316" width="8.7109375" style="5"/>
    <col min="13317" max="13317" width="12" style="5" customWidth="1"/>
    <col min="13318" max="13318" width="11.7109375" style="5" customWidth="1"/>
    <col min="13319" max="13319" width="19.7109375" style="5" customWidth="1"/>
    <col min="13320" max="13320" width="16.42578125" style="5" customWidth="1"/>
    <col min="13321" max="13321" width="13" style="5" customWidth="1"/>
    <col min="13322" max="13322" width="11.28515625" style="5" customWidth="1"/>
    <col min="13323" max="13323" width="35.42578125" style="5" customWidth="1"/>
    <col min="13324" max="13324" width="16.7109375" style="5" customWidth="1"/>
    <col min="13325" max="13325" width="22.7109375" style="5" customWidth="1"/>
    <col min="13326" max="13326" width="20.5703125" style="5" customWidth="1"/>
    <col min="13327" max="13327" width="13.42578125" style="5" customWidth="1"/>
    <col min="13328" max="13328" width="12.5703125" style="5" customWidth="1"/>
    <col min="13329" max="13329" width="15.7109375" style="5" customWidth="1"/>
    <col min="13330" max="13330" width="11.5703125" style="5" customWidth="1"/>
    <col min="13331" max="13331" width="13.7109375" style="5" customWidth="1"/>
    <col min="13332" max="13332" width="12.28515625" style="5" customWidth="1"/>
    <col min="13333" max="13333" width="16.42578125" style="5" customWidth="1"/>
    <col min="13334" max="13334" width="11.5703125" style="5" bestFit="1" customWidth="1"/>
    <col min="13335" max="13335" width="14" style="5" customWidth="1"/>
    <col min="13336" max="13336" width="11.5703125" style="5" bestFit="1" customWidth="1"/>
    <col min="13337" max="13337" width="12.28515625" style="5" customWidth="1"/>
    <col min="13338" max="13572" width="8.7109375" style="5"/>
    <col min="13573" max="13573" width="12" style="5" customWidth="1"/>
    <col min="13574" max="13574" width="11.7109375" style="5" customWidth="1"/>
    <col min="13575" max="13575" width="19.7109375" style="5" customWidth="1"/>
    <col min="13576" max="13576" width="16.42578125" style="5" customWidth="1"/>
    <col min="13577" max="13577" width="13" style="5" customWidth="1"/>
    <col min="13578" max="13578" width="11.28515625" style="5" customWidth="1"/>
    <col min="13579" max="13579" width="35.42578125" style="5" customWidth="1"/>
    <col min="13580" max="13580" width="16.7109375" style="5" customWidth="1"/>
    <col min="13581" max="13581" width="22.7109375" style="5" customWidth="1"/>
    <col min="13582" max="13582" width="20.5703125" style="5" customWidth="1"/>
    <col min="13583" max="13583" width="13.42578125" style="5" customWidth="1"/>
    <col min="13584" max="13584" width="12.5703125" style="5" customWidth="1"/>
    <col min="13585" max="13585" width="15.7109375" style="5" customWidth="1"/>
    <col min="13586" max="13586" width="11.5703125" style="5" customWidth="1"/>
    <col min="13587" max="13587" width="13.7109375" style="5" customWidth="1"/>
    <col min="13588" max="13588" width="12.28515625" style="5" customWidth="1"/>
    <col min="13589" max="13589" width="16.42578125" style="5" customWidth="1"/>
    <col min="13590" max="13590" width="11.5703125" style="5" bestFit="1" customWidth="1"/>
    <col min="13591" max="13591" width="14" style="5" customWidth="1"/>
    <col min="13592" max="13592" width="11.5703125" style="5" bestFit="1" customWidth="1"/>
    <col min="13593" max="13593" width="12.28515625" style="5" customWidth="1"/>
    <col min="13594" max="13828" width="8.7109375" style="5"/>
    <col min="13829" max="13829" width="12" style="5" customWidth="1"/>
    <col min="13830" max="13830" width="11.7109375" style="5" customWidth="1"/>
    <col min="13831" max="13831" width="19.7109375" style="5" customWidth="1"/>
    <col min="13832" max="13832" width="16.42578125" style="5" customWidth="1"/>
    <col min="13833" max="13833" width="13" style="5" customWidth="1"/>
    <col min="13834" max="13834" width="11.28515625" style="5" customWidth="1"/>
    <col min="13835" max="13835" width="35.42578125" style="5" customWidth="1"/>
    <col min="13836" max="13836" width="16.7109375" style="5" customWidth="1"/>
    <col min="13837" max="13837" width="22.7109375" style="5" customWidth="1"/>
    <col min="13838" max="13838" width="20.5703125" style="5" customWidth="1"/>
    <col min="13839" max="13839" width="13.42578125" style="5" customWidth="1"/>
    <col min="13840" max="13840" width="12.5703125" style="5" customWidth="1"/>
    <col min="13841" max="13841" width="15.7109375" style="5" customWidth="1"/>
    <col min="13842" max="13842" width="11.5703125" style="5" customWidth="1"/>
    <col min="13843" max="13843" width="13.7109375" style="5" customWidth="1"/>
    <col min="13844" max="13844" width="12.28515625" style="5" customWidth="1"/>
    <col min="13845" max="13845" width="16.42578125" style="5" customWidth="1"/>
    <col min="13846" max="13846" width="11.5703125" style="5" bestFit="1" customWidth="1"/>
    <col min="13847" max="13847" width="14" style="5" customWidth="1"/>
    <col min="13848" max="13848" width="11.5703125" style="5" bestFit="1" customWidth="1"/>
    <col min="13849" max="13849" width="12.28515625" style="5" customWidth="1"/>
    <col min="13850" max="14084" width="8.7109375" style="5"/>
    <col min="14085" max="14085" width="12" style="5" customWidth="1"/>
    <col min="14086" max="14086" width="11.7109375" style="5" customWidth="1"/>
    <col min="14087" max="14087" width="19.7109375" style="5" customWidth="1"/>
    <col min="14088" max="14088" width="16.42578125" style="5" customWidth="1"/>
    <col min="14089" max="14089" width="13" style="5" customWidth="1"/>
    <col min="14090" max="14090" width="11.28515625" style="5" customWidth="1"/>
    <col min="14091" max="14091" width="35.42578125" style="5" customWidth="1"/>
    <col min="14092" max="14092" width="16.7109375" style="5" customWidth="1"/>
    <col min="14093" max="14093" width="22.7109375" style="5" customWidth="1"/>
    <col min="14094" max="14094" width="20.5703125" style="5" customWidth="1"/>
    <col min="14095" max="14095" width="13.42578125" style="5" customWidth="1"/>
    <col min="14096" max="14096" width="12.5703125" style="5" customWidth="1"/>
    <col min="14097" max="14097" width="15.7109375" style="5" customWidth="1"/>
    <col min="14098" max="14098" width="11.5703125" style="5" customWidth="1"/>
    <col min="14099" max="14099" width="13.7109375" style="5" customWidth="1"/>
    <col min="14100" max="14100" width="12.28515625" style="5" customWidth="1"/>
    <col min="14101" max="14101" width="16.42578125" style="5" customWidth="1"/>
    <col min="14102" max="14102" width="11.5703125" style="5" bestFit="1" customWidth="1"/>
    <col min="14103" max="14103" width="14" style="5" customWidth="1"/>
    <col min="14104" max="14104" width="11.5703125" style="5" bestFit="1" customWidth="1"/>
    <col min="14105" max="14105" width="12.28515625" style="5" customWidth="1"/>
    <col min="14106" max="14340" width="8.7109375" style="5"/>
    <col min="14341" max="14341" width="12" style="5" customWidth="1"/>
    <col min="14342" max="14342" width="11.7109375" style="5" customWidth="1"/>
    <col min="14343" max="14343" width="19.7109375" style="5" customWidth="1"/>
    <col min="14344" max="14344" width="16.42578125" style="5" customWidth="1"/>
    <col min="14345" max="14345" width="13" style="5" customWidth="1"/>
    <col min="14346" max="14346" width="11.28515625" style="5" customWidth="1"/>
    <col min="14347" max="14347" width="35.42578125" style="5" customWidth="1"/>
    <col min="14348" max="14348" width="16.7109375" style="5" customWidth="1"/>
    <col min="14349" max="14349" width="22.7109375" style="5" customWidth="1"/>
    <col min="14350" max="14350" width="20.5703125" style="5" customWidth="1"/>
    <col min="14351" max="14351" width="13.42578125" style="5" customWidth="1"/>
    <col min="14352" max="14352" width="12.5703125" style="5" customWidth="1"/>
    <col min="14353" max="14353" width="15.7109375" style="5" customWidth="1"/>
    <col min="14354" max="14354" width="11.5703125" style="5" customWidth="1"/>
    <col min="14355" max="14355" width="13.7109375" style="5" customWidth="1"/>
    <col min="14356" max="14356" width="12.28515625" style="5" customWidth="1"/>
    <col min="14357" max="14357" width="16.42578125" style="5" customWidth="1"/>
    <col min="14358" max="14358" width="11.5703125" style="5" bestFit="1" customWidth="1"/>
    <col min="14359" max="14359" width="14" style="5" customWidth="1"/>
    <col min="14360" max="14360" width="11.5703125" style="5" bestFit="1" customWidth="1"/>
    <col min="14361" max="14361" width="12.28515625" style="5" customWidth="1"/>
    <col min="14362" max="14596" width="8.7109375" style="5"/>
    <col min="14597" max="14597" width="12" style="5" customWidth="1"/>
    <col min="14598" max="14598" width="11.7109375" style="5" customWidth="1"/>
    <col min="14599" max="14599" width="19.7109375" style="5" customWidth="1"/>
    <col min="14600" max="14600" width="16.42578125" style="5" customWidth="1"/>
    <col min="14601" max="14601" width="13" style="5" customWidth="1"/>
    <col min="14602" max="14602" width="11.28515625" style="5" customWidth="1"/>
    <col min="14603" max="14603" width="35.42578125" style="5" customWidth="1"/>
    <col min="14604" max="14604" width="16.7109375" style="5" customWidth="1"/>
    <col min="14605" max="14605" width="22.7109375" style="5" customWidth="1"/>
    <col min="14606" max="14606" width="20.5703125" style="5" customWidth="1"/>
    <col min="14607" max="14607" width="13.42578125" style="5" customWidth="1"/>
    <col min="14608" max="14608" width="12.5703125" style="5" customWidth="1"/>
    <col min="14609" max="14609" width="15.7109375" style="5" customWidth="1"/>
    <col min="14610" max="14610" width="11.5703125" style="5" customWidth="1"/>
    <col min="14611" max="14611" width="13.7109375" style="5" customWidth="1"/>
    <col min="14612" max="14612" width="12.28515625" style="5" customWidth="1"/>
    <col min="14613" max="14613" width="16.42578125" style="5" customWidth="1"/>
    <col min="14614" max="14614" width="11.5703125" style="5" bestFit="1" customWidth="1"/>
    <col min="14615" max="14615" width="14" style="5" customWidth="1"/>
    <col min="14616" max="14616" width="11.5703125" style="5" bestFit="1" customWidth="1"/>
    <col min="14617" max="14617" width="12.28515625" style="5" customWidth="1"/>
    <col min="14618" max="14852" width="8.7109375" style="5"/>
    <col min="14853" max="14853" width="12" style="5" customWidth="1"/>
    <col min="14854" max="14854" width="11.7109375" style="5" customWidth="1"/>
    <col min="14855" max="14855" width="19.7109375" style="5" customWidth="1"/>
    <col min="14856" max="14856" width="16.42578125" style="5" customWidth="1"/>
    <col min="14857" max="14857" width="13" style="5" customWidth="1"/>
    <col min="14858" max="14858" width="11.28515625" style="5" customWidth="1"/>
    <col min="14859" max="14859" width="35.42578125" style="5" customWidth="1"/>
    <col min="14860" max="14860" width="16.7109375" style="5" customWidth="1"/>
    <col min="14861" max="14861" width="22.7109375" style="5" customWidth="1"/>
    <col min="14862" max="14862" width="20.5703125" style="5" customWidth="1"/>
    <col min="14863" max="14863" width="13.42578125" style="5" customWidth="1"/>
    <col min="14864" max="14864" width="12.5703125" style="5" customWidth="1"/>
    <col min="14865" max="14865" width="15.7109375" style="5" customWidth="1"/>
    <col min="14866" max="14866" width="11.5703125" style="5" customWidth="1"/>
    <col min="14867" max="14867" width="13.7109375" style="5" customWidth="1"/>
    <col min="14868" max="14868" width="12.28515625" style="5" customWidth="1"/>
    <col min="14869" max="14869" width="16.42578125" style="5" customWidth="1"/>
    <col min="14870" max="14870" width="11.5703125" style="5" bestFit="1" customWidth="1"/>
    <col min="14871" max="14871" width="14" style="5" customWidth="1"/>
    <col min="14872" max="14872" width="11.5703125" style="5" bestFit="1" customWidth="1"/>
    <col min="14873" max="14873" width="12.28515625" style="5" customWidth="1"/>
    <col min="14874" max="15108" width="8.7109375" style="5"/>
    <col min="15109" max="15109" width="12" style="5" customWidth="1"/>
    <col min="15110" max="15110" width="11.7109375" style="5" customWidth="1"/>
    <col min="15111" max="15111" width="19.7109375" style="5" customWidth="1"/>
    <col min="15112" max="15112" width="16.42578125" style="5" customWidth="1"/>
    <col min="15113" max="15113" width="13" style="5" customWidth="1"/>
    <col min="15114" max="15114" width="11.28515625" style="5" customWidth="1"/>
    <col min="15115" max="15115" width="35.42578125" style="5" customWidth="1"/>
    <col min="15116" max="15116" width="16.7109375" style="5" customWidth="1"/>
    <col min="15117" max="15117" width="22.7109375" style="5" customWidth="1"/>
    <col min="15118" max="15118" width="20.5703125" style="5" customWidth="1"/>
    <col min="15119" max="15119" width="13.42578125" style="5" customWidth="1"/>
    <col min="15120" max="15120" width="12.5703125" style="5" customWidth="1"/>
    <col min="15121" max="15121" width="15.7109375" style="5" customWidth="1"/>
    <col min="15122" max="15122" width="11.5703125" style="5" customWidth="1"/>
    <col min="15123" max="15123" width="13.7109375" style="5" customWidth="1"/>
    <col min="15124" max="15124" width="12.28515625" style="5" customWidth="1"/>
    <col min="15125" max="15125" width="16.42578125" style="5" customWidth="1"/>
    <col min="15126" max="15126" width="11.5703125" style="5" bestFit="1" customWidth="1"/>
    <col min="15127" max="15127" width="14" style="5" customWidth="1"/>
    <col min="15128" max="15128" width="11.5703125" style="5" bestFit="1" customWidth="1"/>
    <col min="15129" max="15129" width="12.28515625" style="5" customWidth="1"/>
    <col min="15130" max="15364" width="8.7109375" style="5"/>
    <col min="15365" max="15365" width="12" style="5" customWidth="1"/>
    <col min="15366" max="15366" width="11.7109375" style="5" customWidth="1"/>
    <col min="15367" max="15367" width="19.7109375" style="5" customWidth="1"/>
    <col min="15368" max="15368" width="16.42578125" style="5" customWidth="1"/>
    <col min="15369" max="15369" width="13" style="5" customWidth="1"/>
    <col min="15370" max="15370" width="11.28515625" style="5" customWidth="1"/>
    <col min="15371" max="15371" width="35.42578125" style="5" customWidth="1"/>
    <col min="15372" max="15372" width="16.7109375" style="5" customWidth="1"/>
    <col min="15373" max="15373" width="22.7109375" style="5" customWidth="1"/>
    <col min="15374" max="15374" width="20.5703125" style="5" customWidth="1"/>
    <col min="15375" max="15375" width="13.42578125" style="5" customWidth="1"/>
    <col min="15376" max="15376" width="12.5703125" style="5" customWidth="1"/>
    <col min="15377" max="15377" width="15.7109375" style="5" customWidth="1"/>
    <col min="15378" max="15378" width="11.5703125" style="5" customWidth="1"/>
    <col min="15379" max="15379" width="13.7109375" style="5" customWidth="1"/>
    <col min="15380" max="15380" width="12.28515625" style="5" customWidth="1"/>
    <col min="15381" max="15381" width="16.42578125" style="5" customWidth="1"/>
    <col min="15382" max="15382" width="11.5703125" style="5" bestFit="1" customWidth="1"/>
    <col min="15383" max="15383" width="14" style="5" customWidth="1"/>
    <col min="15384" max="15384" width="11.5703125" style="5" bestFit="1" customWidth="1"/>
    <col min="15385" max="15385" width="12.28515625" style="5" customWidth="1"/>
    <col min="15386" max="15620" width="8.7109375" style="5"/>
    <col min="15621" max="15621" width="12" style="5" customWidth="1"/>
    <col min="15622" max="15622" width="11.7109375" style="5" customWidth="1"/>
    <col min="15623" max="15623" width="19.7109375" style="5" customWidth="1"/>
    <col min="15624" max="15624" width="16.42578125" style="5" customWidth="1"/>
    <col min="15625" max="15625" width="13" style="5" customWidth="1"/>
    <col min="15626" max="15626" width="11.28515625" style="5" customWidth="1"/>
    <col min="15627" max="15627" width="35.42578125" style="5" customWidth="1"/>
    <col min="15628" max="15628" width="16.7109375" style="5" customWidth="1"/>
    <col min="15629" max="15629" width="22.7109375" style="5" customWidth="1"/>
    <col min="15630" max="15630" width="20.5703125" style="5" customWidth="1"/>
    <col min="15631" max="15631" width="13.42578125" style="5" customWidth="1"/>
    <col min="15632" max="15632" width="12.5703125" style="5" customWidth="1"/>
    <col min="15633" max="15633" width="15.7109375" style="5" customWidth="1"/>
    <col min="15634" max="15634" width="11.5703125" style="5" customWidth="1"/>
    <col min="15635" max="15635" width="13.7109375" style="5" customWidth="1"/>
    <col min="15636" max="15636" width="12.28515625" style="5" customWidth="1"/>
    <col min="15637" max="15637" width="16.42578125" style="5" customWidth="1"/>
    <col min="15638" max="15638" width="11.5703125" style="5" bestFit="1" customWidth="1"/>
    <col min="15639" max="15639" width="14" style="5" customWidth="1"/>
    <col min="15640" max="15640" width="11.5703125" style="5" bestFit="1" customWidth="1"/>
    <col min="15641" max="15641" width="12.28515625" style="5" customWidth="1"/>
    <col min="15642" max="15876" width="8.7109375" style="5"/>
    <col min="15877" max="15877" width="12" style="5" customWidth="1"/>
    <col min="15878" max="15878" width="11.7109375" style="5" customWidth="1"/>
    <col min="15879" max="15879" width="19.7109375" style="5" customWidth="1"/>
    <col min="15880" max="15880" width="16.42578125" style="5" customWidth="1"/>
    <col min="15881" max="15881" width="13" style="5" customWidth="1"/>
    <col min="15882" max="15882" width="11.28515625" style="5" customWidth="1"/>
    <col min="15883" max="15883" width="35.42578125" style="5" customWidth="1"/>
    <col min="15884" max="15884" width="16.7109375" style="5" customWidth="1"/>
    <col min="15885" max="15885" width="22.7109375" style="5" customWidth="1"/>
    <col min="15886" max="15886" width="20.5703125" style="5" customWidth="1"/>
    <col min="15887" max="15887" width="13.42578125" style="5" customWidth="1"/>
    <col min="15888" max="15888" width="12.5703125" style="5" customWidth="1"/>
    <col min="15889" max="15889" width="15.7109375" style="5" customWidth="1"/>
    <col min="15890" max="15890" width="11.5703125" style="5" customWidth="1"/>
    <col min="15891" max="15891" width="13.7109375" style="5" customWidth="1"/>
    <col min="15892" max="15892" width="12.28515625" style="5" customWidth="1"/>
    <col min="15893" max="15893" width="16.42578125" style="5" customWidth="1"/>
    <col min="15894" max="15894" width="11.5703125" style="5" bestFit="1" customWidth="1"/>
    <col min="15895" max="15895" width="14" style="5" customWidth="1"/>
    <col min="15896" max="15896" width="11.5703125" style="5" bestFit="1" customWidth="1"/>
    <col min="15897" max="15897" width="12.28515625" style="5" customWidth="1"/>
    <col min="15898" max="16132" width="8.7109375" style="5"/>
    <col min="16133" max="16133" width="12" style="5" customWidth="1"/>
    <col min="16134" max="16134" width="11.7109375" style="5" customWidth="1"/>
    <col min="16135" max="16135" width="19.7109375" style="5" customWidth="1"/>
    <col min="16136" max="16136" width="16.42578125" style="5" customWidth="1"/>
    <col min="16137" max="16137" width="13" style="5" customWidth="1"/>
    <col min="16138" max="16138" width="11.28515625" style="5" customWidth="1"/>
    <col min="16139" max="16139" width="35.42578125" style="5" customWidth="1"/>
    <col min="16140" max="16140" width="16.7109375" style="5" customWidth="1"/>
    <col min="16141" max="16141" width="22.7109375" style="5" customWidth="1"/>
    <col min="16142" max="16142" width="20.5703125" style="5" customWidth="1"/>
    <col min="16143" max="16143" width="13.42578125" style="5" customWidth="1"/>
    <col min="16144" max="16144" width="12.5703125" style="5" customWidth="1"/>
    <col min="16145" max="16145" width="15.7109375" style="5" customWidth="1"/>
    <col min="16146" max="16146" width="11.5703125" style="5" customWidth="1"/>
    <col min="16147" max="16147" width="13.7109375" style="5" customWidth="1"/>
    <col min="16148" max="16148" width="12.28515625" style="5" customWidth="1"/>
    <col min="16149" max="16149" width="16.42578125" style="5" customWidth="1"/>
    <col min="16150" max="16150" width="11.5703125" style="5" bestFit="1" customWidth="1"/>
    <col min="16151" max="16151" width="14" style="5" customWidth="1"/>
    <col min="16152" max="16152" width="11.5703125" style="5" bestFit="1" customWidth="1"/>
    <col min="16153" max="16153" width="12.28515625" style="5" customWidth="1"/>
    <col min="16154" max="16381" width="8.7109375" style="5"/>
    <col min="16382" max="16384" width="8.7109375" style="5" customWidth="1"/>
  </cols>
  <sheetData>
    <row r="1" spans="1:21" ht="45">
      <c r="A1" s="9" t="s">
        <v>145</v>
      </c>
      <c r="B1" s="9" t="s">
        <v>130</v>
      </c>
      <c r="C1" s="89" t="s">
        <v>0</v>
      </c>
      <c r="D1" s="89" t="s">
        <v>1</v>
      </c>
      <c r="E1" s="89" t="s">
        <v>33</v>
      </c>
      <c r="F1" s="9" t="s">
        <v>34</v>
      </c>
      <c r="G1" s="9" t="s">
        <v>35</v>
      </c>
      <c r="H1" s="9" t="s">
        <v>36</v>
      </c>
      <c r="I1" s="9" t="s">
        <v>41</v>
      </c>
      <c r="J1" s="9" t="s">
        <v>3</v>
      </c>
      <c r="K1" s="9" t="s">
        <v>42</v>
      </c>
      <c r="L1" s="118" t="s">
        <v>150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126</v>
      </c>
      <c r="R1" s="9" t="s">
        <v>2</v>
      </c>
      <c r="S1" s="9" t="s">
        <v>151</v>
      </c>
      <c r="T1" s="118" t="s">
        <v>127</v>
      </c>
      <c r="U1" s="9" t="s">
        <v>43</v>
      </c>
    </row>
    <row r="2" spans="1:21">
      <c r="A2" s="75" t="s">
        <v>146</v>
      </c>
      <c r="B2" s="10" t="s">
        <v>135</v>
      </c>
      <c r="C2" s="90">
        <v>45287</v>
      </c>
      <c r="D2" s="90">
        <v>45652</v>
      </c>
      <c r="E2" s="90">
        <v>45382</v>
      </c>
      <c r="F2" s="11">
        <f>D2-C2</f>
        <v>365</v>
      </c>
      <c r="G2" s="11">
        <f>E2-C2+1</f>
        <v>96</v>
      </c>
      <c r="H2" s="12" t="s">
        <v>44</v>
      </c>
      <c r="I2" s="13">
        <v>15702822</v>
      </c>
      <c r="J2" s="13">
        <v>785141</v>
      </c>
      <c r="K2" s="13">
        <v>300000</v>
      </c>
      <c r="L2" s="119">
        <f t="shared" ref="L2:L33" si="0">I2+J2+K2</f>
        <v>16787963</v>
      </c>
      <c r="M2" s="13">
        <v>16787963</v>
      </c>
      <c r="N2" s="13"/>
      <c r="O2" s="13"/>
      <c r="P2" s="13"/>
      <c r="Q2" s="13"/>
      <c r="R2" s="13"/>
      <c r="S2" s="13"/>
      <c r="T2" s="119">
        <f>I2+J2+K2+R2+S2</f>
        <v>16787963</v>
      </c>
      <c r="U2" s="14">
        <f>L2-M2</f>
        <v>0</v>
      </c>
    </row>
    <row r="3" spans="1:21">
      <c r="A3" s="75" t="s">
        <v>146</v>
      </c>
      <c r="B3" s="10" t="s">
        <v>134</v>
      </c>
      <c r="C3" s="90">
        <v>45301</v>
      </c>
      <c r="D3" s="92">
        <v>45666</v>
      </c>
      <c r="E3" s="90">
        <v>45382</v>
      </c>
      <c r="F3" s="11">
        <f t="shared" ref="F3:F62" si="1">D3-C3</f>
        <v>365</v>
      </c>
      <c r="G3" s="11">
        <f t="shared" ref="G3:G63" si="2">E3-C3+1</f>
        <v>82</v>
      </c>
      <c r="H3" s="12" t="s">
        <v>4</v>
      </c>
      <c r="I3" s="13">
        <v>21256481</v>
      </c>
      <c r="J3" s="13">
        <v>1062824</v>
      </c>
      <c r="K3" s="13">
        <v>590000</v>
      </c>
      <c r="L3" s="119">
        <f t="shared" si="0"/>
        <v>22909305</v>
      </c>
      <c r="M3" s="13">
        <v>22909305</v>
      </c>
      <c r="N3" s="13"/>
      <c r="O3" s="13"/>
      <c r="P3" s="13"/>
      <c r="Q3" s="13"/>
      <c r="R3" s="13"/>
      <c r="S3" s="13"/>
      <c r="T3" s="119">
        <f t="shared" ref="T3:T66" si="3">I3+J3+K3+R3+S3</f>
        <v>22909305</v>
      </c>
      <c r="U3" s="14">
        <f>L3-M3</f>
        <v>0</v>
      </c>
    </row>
    <row r="4" spans="1:21">
      <c r="A4" s="75" t="s">
        <v>147</v>
      </c>
      <c r="B4" s="10" t="s">
        <v>131</v>
      </c>
      <c r="C4" s="90">
        <v>45273</v>
      </c>
      <c r="D4" s="90">
        <v>45395</v>
      </c>
      <c r="E4" s="90">
        <v>45382</v>
      </c>
      <c r="F4" s="11">
        <f>D4-C4+1</f>
        <v>123</v>
      </c>
      <c r="G4" s="11">
        <f t="shared" si="2"/>
        <v>110</v>
      </c>
      <c r="H4" s="12" t="s">
        <v>45</v>
      </c>
      <c r="I4" s="13">
        <v>39441.213698630134</v>
      </c>
      <c r="J4" s="13">
        <f>I4*5%</f>
        <v>1972.0606849315068</v>
      </c>
      <c r="K4" s="13">
        <v>5000</v>
      </c>
      <c r="L4" s="120">
        <f t="shared" si="0"/>
        <v>46413.274383561642</v>
      </c>
      <c r="M4" s="13"/>
      <c r="N4" s="13"/>
      <c r="O4" s="13"/>
      <c r="P4" s="13"/>
      <c r="Q4" s="13"/>
      <c r="R4" s="13"/>
      <c r="S4" s="13"/>
      <c r="T4" s="119">
        <f t="shared" si="3"/>
        <v>46413.274383561642</v>
      </c>
      <c r="U4" s="16">
        <f>SUM(T4:T6)</f>
        <v>139239.82315068494</v>
      </c>
    </row>
    <row r="5" spans="1:21">
      <c r="A5" s="75" t="s">
        <v>147</v>
      </c>
      <c r="B5" s="10" t="s">
        <v>131</v>
      </c>
      <c r="C5" s="90">
        <v>45273</v>
      </c>
      <c r="D5" s="90">
        <v>45395</v>
      </c>
      <c r="E5" s="90">
        <v>45382</v>
      </c>
      <c r="F5" s="11">
        <f t="shared" ref="F5:F6" si="4">D5-C5+1</f>
        <v>123</v>
      </c>
      <c r="G5" s="11">
        <f t="shared" si="2"/>
        <v>110</v>
      </c>
      <c r="H5" s="12" t="s">
        <v>45</v>
      </c>
      <c r="I5" s="13">
        <v>39441.213698630134</v>
      </c>
      <c r="J5" s="13">
        <f t="shared" ref="J5:J54" si="5">I5*5%</f>
        <v>1972.0606849315068</v>
      </c>
      <c r="K5" s="13">
        <v>5000</v>
      </c>
      <c r="L5" s="120">
        <f t="shared" si="0"/>
        <v>46413.274383561642</v>
      </c>
      <c r="M5" s="13"/>
      <c r="N5" s="13"/>
      <c r="O5" s="13"/>
      <c r="P5" s="13"/>
      <c r="Q5" s="13"/>
      <c r="R5" s="13"/>
      <c r="S5" s="13"/>
      <c r="T5" s="119">
        <f t="shared" si="3"/>
        <v>46413.274383561642</v>
      </c>
      <c r="U5" s="16"/>
    </row>
    <row r="6" spans="1:21">
      <c r="A6" s="75" t="s">
        <v>147</v>
      </c>
      <c r="B6" s="10" t="s">
        <v>131</v>
      </c>
      <c r="C6" s="90">
        <v>45273</v>
      </c>
      <c r="D6" s="90">
        <v>45395</v>
      </c>
      <c r="E6" s="90">
        <v>45382</v>
      </c>
      <c r="F6" s="11">
        <f t="shared" si="4"/>
        <v>123</v>
      </c>
      <c r="G6" s="11">
        <f t="shared" si="2"/>
        <v>110</v>
      </c>
      <c r="H6" s="12" t="s">
        <v>45</v>
      </c>
      <c r="I6" s="13">
        <v>39441.213698630134</v>
      </c>
      <c r="J6" s="13">
        <f t="shared" si="5"/>
        <v>1972.0606849315068</v>
      </c>
      <c r="K6" s="13">
        <v>5000</v>
      </c>
      <c r="L6" s="120">
        <f t="shared" si="0"/>
        <v>46413.274383561642</v>
      </c>
      <c r="M6" s="13"/>
      <c r="N6" s="13"/>
      <c r="O6" s="13"/>
      <c r="P6" s="13"/>
      <c r="Q6" s="13"/>
      <c r="R6" s="13"/>
      <c r="S6" s="13"/>
      <c r="T6" s="119">
        <f t="shared" si="3"/>
        <v>46413.274383561642</v>
      </c>
      <c r="U6" s="16"/>
    </row>
    <row r="7" spans="1:21">
      <c r="A7" s="75" t="s">
        <v>147</v>
      </c>
      <c r="B7" s="10" t="s">
        <v>135</v>
      </c>
      <c r="C7" s="90">
        <v>45230</v>
      </c>
      <c r="D7" s="90">
        <v>45570</v>
      </c>
      <c r="E7" s="90">
        <v>45382</v>
      </c>
      <c r="F7" s="11">
        <f>D7-C7+1</f>
        <v>341</v>
      </c>
      <c r="G7" s="11">
        <f t="shared" si="2"/>
        <v>153</v>
      </c>
      <c r="H7" s="17" t="s">
        <v>46</v>
      </c>
      <c r="I7" s="13">
        <v>352864.93150684901</v>
      </c>
      <c r="J7" s="13">
        <f t="shared" si="5"/>
        <v>17643.246575342451</v>
      </c>
      <c r="K7" s="13">
        <v>3000</v>
      </c>
      <c r="L7" s="119">
        <f t="shared" si="0"/>
        <v>373508.17808219144</v>
      </c>
      <c r="M7" s="13">
        <v>16988377</v>
      </c>
      <c r="N7" s="13"/>
      <c r="O7" s="13"/>
      <c r="P7" s="13"/>
      <c r="Q7" s="13"/>
      <c r="R7" s="13"/>
      <c r="S7" s="13"/>
      <c r="T7" s="119">
        <f t="shared" si="3"/>
        <v>373508.17808219144</v>
      </c>
      <c r="U7" s="14"/>
    </row>
    <row r="8" spans="1:21">
      <c r="A8" s="75" t="s">
        <v>147</v>
      </c>
      <c r="B8" s="10" t="s">
        <v>135</v>
      </c>
      <c r="C8" s="90">
        <v>45230</v>
      </c>
      <c r="D8" s="90">
        <v>45570</v>
      </c>
      <c r="E8" s="90">
        <v>45382</v>
      </c>
      <c r="F8" s="11">
        <f t="shared" ref="F8:F54" si="6">D8-C8+1</f>
        <v>341</v>
      </c>
      <c r="G8" s="11">
        <f t="shared" si="2"/>
        <v>153</v>
      </c>
      <c r="H8" s="17" t="s">
        <v>46</v>
      </c>
      <c r="I8" s="13">
        <v>352864.9315068493</v>
      </c>
      <c r="J8" s="13">
        <f t="shared" si="5"/>
        <v>17643.246575342466</v>
      </c>
      <c r="K8" s="13">
        <v>3000</v>
      </c>
      <c r="L8" s="119">
        <f t="shared" si="0"/>
        <v>373508.17808219179</v>
      </c>
      <c r="M8" s="13"/>
      <c r="N8" s="13"/>
      <c r="O8" s="13"/>
      <c r="P8" s="13"/>
      <c r="Q8" s="13"/>
      <c r="R8" s="13"/>
      <c r="S8" s="13"/>
      <c r="T8" s="119">
        <f t="shared" si="3"/>
        <v>373508.17808219179</v>
      </c>
      <c r="U8" s="14"/>
    </row>
    <row r="9" spans="1:21">
      <c r="A9" s="75" t="s">
        <v>147</v>
      </c>
      <c r="B9" s="10" t="s">
        <v>135</v>
      </c>
      <c r="C9" s="90">
        <v>45231</v>
      </c>
      <c r="D9" s="90">
        <v>45570</v>
      </c>
      <c r="E9" s="90">
        <v>45382</v>
      </c>
      <c r="F9" s="11">
        <f t="shared" si="6"/>
        <v>340</v>
      </c>
      <c r="G9" s="11">
        <f t="shared" si="2"/>
        <v>152</v>
      </c>
      <c r="H9" s="17" t="s">
        <v>46</v>
      </c>
      <c r="I9" s="13">
        <v>351830.1369863014</v>
      </c>
      <c r="J9" s="13">
        <f t="shared" si="5"/>
        <v>17591.506849315072</v>
      </c>
      <c r="K9" s="13">
        <v>3000</v>
      </c>
      <c r="L9" s="119">
        <f t="shared" si="0"/>
        <v>372421.64383561647</v>
      </c>
      <c r="M9" s="13"/>
      <c r="N9" s="13"/>
      <c r="O9" s="13"/>
      <c r="P9" s="13"/>
      <c r="Q9" s="13"/>
      <c r="R9" s="13"/>
      <c r="S9" s="13"/>
      <c r="T9" s="119">
        <f t="shared" si="3"/>
        <v>372421.64383561647</v>
      </c>
      <c r="U9" s="14"/>
    </row>
    <row r="10" spans="1:21">
      <c r="A10" s="75" t="s">
        <v>147</v>
      </c>
      <c r="B10" s="10" t="s">
        <v>135</v>
      </c>
      <c r="C10" s="90">
        <v>45231</v>
      </c>
      <c r="D10" s="90">
        <v>45570</v>
      </c>
      <c r="E10" s="90">
        <v>45382</v>
      </c>
      <c r="F10" s="11">
        <f t="shared" si="6"/>
        <v>340</v>
      </c>
      <c r="G10" s="11">
        <f t="shared" si="2"/>
        <v>152</v>
      </c>
      <c r="H10" s="17" t="s">
        <v>46</v>
      </c>
      <c r="I10" s="13">
        <v>351830.1369863014</v>
      </c>
      <c r="J10" s="13">
        <f t="shared" si="5"/>
        <v>17591.506849315072</v>
      </c>
      <c r="K10" s="13">
        <v>3000</v>
      </c>
      <c r="L10" s="119">
        <f t="shared" si="0"/>
        <v>372421.64383561647</v>
      </c>
      <c r="M10" s="13"/>
      <c r="N10" s="13"/>
      <c r="O10" s="13"/>
      <c r="P10" s="13"/>
      <c r="Q10" s="13"/>
      <c r="R10" s="13"/>
      <c r="S10" s="13"/>
      <c r="T10" s="119">
        <f t="shared" si="3"/>
        <v>372421.64383561647</v>
      </c>
      <c r="U10" s="14"/>
    </row>
    <row r="11" spans="1:21">
      <c r="A11" s="75" t="s">
        <v>147</v>
      </c>
      <c r="B11" s="10" t="s">
        <v>135</v>
      </c>
      <c r="C11" s="90">
        <v>45231</v>
      </c>
      <c r="D11" s="90">
        <v>45570</v>
      </c>
      <c r="E11" s="90">
        <v>45382</v>
      </c>
      <c r="F11" s="11">
        <f t="shared" si="6"/>
        <v>340</v>
      </c>
      <c r="G11" s="11">
        <f t="shared" si="2"/>
        <v>152</v>
      </c>
      <c r="H11" s="17" t="s">
        <v>46</v>
      </c>
      <c r="I11" s="13">
        <v>351830.1369863014</v>
      </c>
      <c r="J11" s="13">
        <f t="shared" si="5"/>
        <v>17591.506849315072</v>
      </c>
      <c r="K11" s="13">
        <v>3000</v>
      </c>
      <c r="L11" s="119">
        <f t="shared" si="0"/>
        <v>372421.64383561647</v>
      </c>
      <c r="M11" s="13"/>
      <c r="N11" s="13"/>
      <c r="O11" s="13"/>
      <c r="P11" s="13"/>
      <c r="Q11" s="13"/>
      <c r="R11" s="13"/>
      <c r="S11" s="13"/>
      <c r="T11" s="119">
        <f t="shared" si="3"/>
        <v>372421.64383561647</v>
      </c>
      <c r="U11" s="14"/>
    </row>
    <row r="12" spans="1:21">
      <c r="A12" s="75" t="s">
        <v>147</v>
      </c>
      <c r="B12" s="10" t="s">
        <v>135</v>
      </c>
      <c r="C12" s="90">
        <v>45232</v>
      </c>
      <c r="D12" s="90">
        <v>45570</v>
      </c>
      <c r="E12" s="90">
        <v>45382</v>
      </c>
      <c r="F12" s="11">
        <f t="shared" si="6"/>
        <v>339</v>
      </c>
      <c r="G12" s="11">
        <f t="shared" si="2"/>
        <v>151</v>
      </c>
      <c r="H12" s="17" t="s">
        <v>46</v>
      </c>
      <c r="I12" s="13">
        <v>350795.34246575343</v>
      </c>
      <c r="J12" s="13">
        <f t="shared" si="5"/>
        <v>17539.767123287671</v>
      </c>
      <c r="K12" s="13">
        <v>9000</v>
      </c>
      <c r="L12" s="119">
        <f t="shared" si="0"/>
        <v>377335.10958904109</v>
      </c>
      <c r="M12" s="13"/>
      <c r="N12" s="13"/>
      <c r="O12" s="13"/>
      <c r="P12" s="13"/>
      <c r="Q12" s="13"/>
      <c r="R12" s="13"/>
      <c r="S12" s="13"/>
      <c r="T12" s="119">
        <f t="shared" si="3"/>
        <v>377335.10958904109</v>
      </c>
      <c r="U12" s="14"/>
    </row>
    <row r="13" spans="1:21">
      <c r="A13" s="75" t="s">
        <v>147</v>
      </c>
      <c r="B13" s="10" t="s">
        <v>135</v>
      </c>
      <c r="C13" s="90">
        <v>45236</v>
      </c>
      <c r="D13" s="90">
        <v>45570</v>
      </c>
      <c r="E13" s="90">
        <v>45382</v>
      </c>
      <c r="F13" s="11">
        <f t="shared" si="6"/>
        <v>335</v>
      </c>
      <c r="G13" s="11">
        <f t="shared" si="2"/>
        <v>147</v>
      </c>
      <c r="H13" s="17" t="s">
        <v>46</v>
      </c>
      <c r="I13" s="13">
        <v>346656.16438356164</v>
      </c>
      <c r="J13" s="13">
        <f t="shared" si="5"/>
        <v>17332.808219178081</v>
      </c>
      <c r="K13" s="13">
        <v>9000</v>
      </c>
      <c r="L13" s="119">
        <f t="shared" si="0"/>
        <v>372988.9726027397</v>
      </c>
      <c r="M13" s="13"/>
      <c r="N13" s="13"/>
      <c r="O13" s="13"/>
      <c r="P13" s="13"/>
      <c r="Q13" s="13"/>
      <c r="R13" s="13"/>
      <c r="S13" s="13"/>
      <c r="T13" s="119">
        <f t="shared" si="3"/>
        <v>372988.9726027397</v>
      </c>
      <c r="U13" s="14"/>
    </row>
    <row r="14" spans="1:21">
      <c r="A14" s="75" t="s">
        <v>147</v>
      </c>
      <c r="B14" s="10" t="s">
        <v>135</v>
      </c>
      <c r="C14" s="90">
        <v>45236</v>
      </c>
      <c r="D14" s="90">
        <v>45570</v>
      </c>
      <c r="E14" s="90">
        <v>45382</v>
      </c>
      <c r="F14" s="11">
        <f t="shared" si="6"/>
        <v>335</v>
      </c>
      <c r="G14" s="11">
        <f t="shared" si="2"/>
        <v>147</v>
      </c>
      <c r="H14" s="17" t="s">
        <v>46</v>
      </c>
      <c r="I14" s="13">
        <v>346656.16438356164</v>
      </c>
      <c r="J14" s="13">
        <f t="shared" si="5"/>
        <v>17332.808219178081</v>
      </c>
      <c r="K14" s="13">
        <v>3000</v>
      </c>
      <c r="L14" s="119">
        <f t="shared" si="0"/>
        <v>366988.9726027397</v>
      </c>
      <c r="M14" s="13"/>
      <c r="N14" s="13"/>
      <c r="O14" s="13"/>
      <c r="P14" s="13"/>
      <c r="Q14" s="13"/>
      <c r="R14" s="13"/>
      <c r="S14" s="13"/>
      <c r="T14" s="119">
        <f t="shared" si="3"/>
        <v>366988.9726027397</v>
      </c>
      <c r="U14" s="14"/>
    </row>
    <row r="15" spans="1:21">
      <c r="A15" s="75" t="s">
        <v>147</v>
      </c>
      <c r="B15" s="10" t="s">
        <v>135</v>
      </c>
      <c r="C15" s="90">
        <v>45236</v>
      </c>
      <c r="D15" s="90">
        <v>45570</v>
      </c>
      <c r="E15" s="90">
        <v>45382</v>
      </c>
      <c r="F15" s="11">
        <f t="shared" si="6"/>
        <v>335</v>
      </c>
      <c r="G15" s="11">
        <f t="shared" si="2"/>
        <v>147</v>
      </c>
      <c r="H15" s="17" t="s">
        <v>46</v>
      </c>
      <c r="I15" s="13">
        <v>346656.16438356164</v>
      </c>
      <c r="J15" s="13">
        <f t="shared" si="5"/>
        <v>17332.808219178081</v>
      </c>
      <c r="K15" s="13">
        <v>3000</v>
      </c>
      <c r="L15" s="119">
        <f t="shared" si="0"/>
        <v>366988.9726027397</v>
      </c>
      <c r="M15" s="13"/>
      <c r="N15" s="13"/>
      <c r="O15" s="13"/>
      <c r="P15" s="13"/>
      <c r="Q15" s="13"/>
      <c r="R15" s="13"/>
      <c r="S15" s="13"/>
      <c r="T15" s="119">
        <f t="shared" si="3"/>
        <v>366988.9726027397</v>
      </c>
      <c r="U15" s="14"/>
    </row>
    <row r="16" spans="1:21">
      <c r="A16" s="75" t="s">
        <v>147</v>
      </c>
      <c r="B16" s="10" t="s">
        <v>135</v>
      </c>
      <c r="C16" s="90">
        <v>45238</v>
      </c>
      <c r="D16" s="90">
        <v>45570</v>
      </c>
      <c r="E16" s="90">
        <v>45382</v>
      </c>
      <c r="F16" s="11">
        <f t="shared" si="6"/>
        <v>333</v>
      </c>
      <c r="G16" s="11">
        <f t="shared" si="2"/>
        <v>145</v>
      </c>
      <c r="H16" s="17" t="s">
        <v>46</v>
      </c>
      <c r="I16" s="13">
        <v>344586.57534246577</v>
      </c>
      <c r="J16" s="13">
        <f t="shared" si="5"/>
        <v>17229.32876712329</v>
      </c>
      <c r="K16" s="13">
        <v>3000</v>
      </c>
      <c r="L16" s="119">
        <f t="shared" si="0"/>
        <v>364815.90410958906</v>
      </c>
      <c r="M16" s="13"/>
      <c r="N16" s="13"/>
      <c r="O16" s="13"/>
      <c r="P16" s="13"/>
      <c r="Q16" s="13"/>
      <c r="R16" s="13"/>
      <c r="S16" s="13"/>
      <c r="T16" s="119">
        <f t="shared" si="3"/>
        <v>364815.90410958906</v>
      </c>
      <c r="U16" s="14"/>
    </row>
    <row r="17" spans="1:21">
      <c r="A17" s="75" t="s">
        <v>147</v>
      </c>
      <c r="B17" s="10" t="s">
        <v>135</v>
      </c>
      <c r="C17" s="90">
        <v>45238</v>
      </c>
      <c r="D17" s="90">
        <v>45570</v>
      </c>
      <c r="E17" s="90">
        <v>45382</v>
      </c>
      <c r="F17" s="11">
        <f t="shared" si="6"/>
        <v>333</v>
      </c>
      <c r="G17" s="11">
        <f t="shared" si="2"/>
        <v>145</v>
      </c>
      <c r="H17" s="17" t="s">
        <v>46</v>
      </c>
      <c r="I17" s="13">
        <v>344586.57534246577</v>
      </c>
      <c r="J17" s="13">
        <f t="shared" si="5"/>
        <v>17229.32876712329</v>
      </c>
      <c r="K17" s="13">
        <v>3000</v>
      </c>
      <c r="L17" s="119">
        <f t="shared" si="0"/>
        <v>364815.90410958906</v>
      </c>
      <c r="M17" s="13"/>
      <c r="N17" s="13"/>
      <c r="O17" s="13"/>
      <c r="P17" s="13"/>
      <c r="Q17" s="13"/>
      <c r="R17" s="13"/>
      <c r="S17" s="13"/>
      <c r="T17" s="119">
        <f t="shared" si="3"/>
        <v>364815.90410958906</v>
      </c>
      <c r="U17" s="14"/>
    </row>
    <row r="18" spans="1:21">
      <c r="A18" s="75" t="s">
        <v>147</v>
      </c>
      <c r="B18" s="10" t="s">
        <v>135</v>
      </c>
      <c r="C18" s="90">
        <v>45238</v>
      </c>
      <c r="D18" s="90">
        <v>45570</v>
      </c>
      <c r="E18" s="90">
        <v>45382</v>
      </c>
      <c r="F18" s="11">
        <f t="shared" si="6"/>
        <v>333</v>
      </c>
      <c r="G18" s="11">
        <f t="shared" si="2"/>
        <v>145</v>
      </c>
      <c r="H18" s="17" t="s">
        <v>46</v>
      </c>
      <c r="I18" s="13">
        <v>344586.57534246577</v>
      </c>
      <c r="J18" s="13">
        <f t="shared" si="5"/>
        <v>17229.32876712329</v>
      </c>
      <c r="K18" s="13">
        <v>3000</v>
      </c>
      <c r="L18" s="119">
        <f t="shared" si="0"/>
        <v>364815.90410958906</v>
      </c>
      <c r="M18" s="13"/>
      <c r="N18" s="13"/>
      <c r="O18" s="13"/>
      <c r="P18" s="13"/>
      <c r="Q18" s="13"/>
      <c r="R18" s="13"/>
      <c r="S18" s="13"/>
      <c r="T18" s="119">
        <f t="shared" si="3"/>
        <v>364815.90410958906</v>
      </c>
      <c r="U18" s="14"/>
    </row>
    <row r="19" spans="1:21">
      <c r="A19" s="75" t="s">
        <v>147</v>
      </c>
      <c r="B19" s="10" t="s">
        <v>135</v>
      </c>
      <c r="C19" s="90">
        <v>45238</v>
      </c>
      <c r="D19" s="90">
        <v>45570</v>
      </c>
      <c r="E19" s="90">
        <v>45382</v>
      </c>
      <c r="F19" s="11">
        <f t="shared" si="6"/>
        <v>333</v>
      </c>
      <c r="G19" s="11">
        <f t="shared" si="2"/>
        <v>145</v>
      </c>
      <c r="H19" s="17" t="s">
        <v>46</v>
      </c>
      <c r="I19" s="13">
        <v>344586.57534246577</v>
      </c>
      <c r="J19" s="13">
        <f t="shared" si="5"/>
        <v>17229.32876712329</v>
      </c>
      <c r="K19" s="13">
        <v>3000</v>
      </c>
      <c r="L19" s="119">
        <f t="shared" si="0"/>
        <v>364815.90410958906</v>
      </c>
      <c r="M19" s="13"/>
      <c r="N19" s="13"/>
      <c r="O19" s="13"/>
      <c r="P19" s="13"/>
      <c r="Q19" s="13"/>
      <c r="R19" s="13"/>
      <c r="S19" s="13"/>
      <c r="T19" s="119">
        <f t="shared" si="3"/>
        <v>364815.90410958906</v>
      </c>
      <c r="U19" s="14"/>
    </row>
    <row r="20" spans="1:21">
      <c r="A20" s="75" t="s">
        <v>147</v>
      </c>
      <c r="B20" s="10" t="s">
        <v>135</v>
      </c>
      <c r="C20" s="90">
        <v>45238</v>
      </c>
      <c r="D20" s="90">
        <v>45570</v>
      </c>
      <c r="E20" s="90">
        <v>45382</v>
      </c>
      <c r="F20" s="11">
        <f t="shared" si="6"/>
        <v>333</v>
      </c>
      <c r="G20" s="11">
        <f t="shared" si="2"/>
        <v>145</v>
      </c>
      <c r="H20" s="17" t="s">
        <v>46</v>
      </c>
      <c r="I20" s="13">
        <v>344586.57534246577</v>
      </c>
      <c r="J20" s="13">
        <f t="shared" si="5"/>
        <v>17229.32876712329</v>
      </c>
      <c r="K20" s="13">
        <v>3000</v>
      </c>
      <c r="L20" s="119">
        <f t="shared" si="0"/>
        <v>364815.90410958906</v>
      </c>
      <c r="M20" s="13"/>
      <c r="N20" s="13"/>
      <c r="O20" s="13"/>
      <c r="P20" s="13"/>
      <c r="Q20" s="13"/>
      <c r="R20" s="13"/>
      <c r="S20" s="13"/>
      <c r="T20" s="119">
        <f t="shared" si="3"/>
        <v>364815.90410958906</v>
      </c>
      <c r="U20" s="14"/>
    </row>
    <row r="21" spans="1:21">
      <c r="A21" s="75" t="s">
        <v>147</v>
      </c>
      <c r="B21" s="10" t="s">
        <v>135</v>
      </c>
      <c r="C21" s="90">
        <v>45238</v>
      </c>
      <c r="D21" s="90">
        <v>45570</v>
      </c>
      <c r="E21" s="90">
        <v>45382</v>
      </c>
      <c r="F21" s="11">
        <f t="shared" si="6"/>
        <v>333</v>
      </c>
      <c r="G21" s="11">
        <f t="shared" si="2"/>
        <v>145</v>
      </c>
      <c r="H21" s="17" t="s">
        <v>46</v>
      </c>
      <c r="I21" s="13">
        <v>344586.57534246577</v>
      </c>
      <c r="J21" s="13">
        <f t="shared" si="5"/>
        <v>17229.32876712329</v>
      </c>
      <c r="K21" s="13">
        <v>9000</v>
      </c>
      <c r="L21" s="119">
        <f t="shared" si="0"/>
        <v>370815.90410958906</v>
      </c>
      <c r="M21" s="13"/>
      <c r="N21" s="13"/>
      <c r="O21" s="13"/>
      <c r="P21" s="13"/>
      <c r="Q21" s="13"/>
      <c r="R21" s="13"/>
      <c r="S21" s="13"/>
      <c r="T21" s="119">
        <f t="shared" si="3"/>
        <v>370815.90410958906</v>
      </c>
      <c r="U21" s="14"/>
    </row>
    <row r="22" spans="1:21">
      <c r="A22" s="75" t="s">
        <v>147</v>
      </c>
      <c r="B22" s="10" t="s">
        <v>135</v>
      </c>
      <c r="C22" s="90">
        <v>45240</v>
      </c>
      <c r="D22" s="90">
        <v>45570</v>
      </c>
      <c r="E22" s="90">
        <v>45382</v>
      </c>
      <c r="F22" s="11">
        <f t="shared" si="6"/>
        <v>331</v>
      </c>
      <c r="G22" s="11">
        <f t="shared" si="2"/>
        <v>143</v>
      </c>
      <c r="H22" s="17" t="s">
        <v>46</v>
      </c>
      <c r="I22" s="13">
        <v>342516.98630136985</v>
      </c>
      <c r="J22" s="13">
        <f t="shared" si="5"/>
        <v>17125.849315068492</v>
      </c>
      <c r="K22" s="13">
        <v>3000</v>
      </c>
      <c r="L22" s="119">
        <f t="shared" si="0"/>
        <v>362642.83561643836</v>
      </c>
      <c r="M22" s="13"/>
      <c r="N22" s="13"/>
      <c r="O22" s="13"/>
      <c r="P22" s="13"/>
      <c r="Q22" s="13"/>
      <c r="R22" s="13"/>
      <c r="S22" s="13"/>
      <c r="T22" s="119">
        <f t="shared" si="3"/>
        <v>362642.83561643836</v>
      </c>
      <c r="U22" s="14"/>
    </row>
    <row r="23" spans="1:21">
      <c r="A23" s="75" t="s">
        <v>147</v>
      </c>
      <c r="B23" s="10" t="s">
        <v>135</v>
      </c>
      <c r="C23" s="90">
        <v>45240</v>
      </c>
      <c r="D23" s="90">
        <v>45570</v>
      </c>
      <c r="E23" s="90">
        <v>45382</v>
      </c>
      <c r="F23" s="11">
        <f t="shared" si="6"/>
        <v>331</v>
      </c>
      <c r="G23" s="11">
        <f t="shared" si="2"/>
        <v>143</v>
      </c>
      <c r="H23" s="17" t="s">
        <v>46</v>
      </c>
      <c r="I23" s="13">
        <v>342516.98630136985</v>
      </c>
      <c r="J23" s="13">
        <f t="shared" si="5"/>
        <v>17125.849315068492</v>
      </c>
      <c r="K23" s="13">
        <v>3000</v>
      </c>
      <c r="L23" s="119">
        <f t="shared" si="0"/>
        <v>362642.83561643836</v>
      </c>
      <c r="M23" s="13"/>
      <c r="N23" s="13"/>
      <c r="O23" s="13"/>
      <c r="P23" s="13"/>
      <c r="Q23" s="13"/>
      <c r="R23" s="13"/>
      <c r="S23" s="13"/>
      <c r="T23" s="119">
        <f t="shared" si="3"/>
        <v>362642.83561643836</v>
      </c>
      <c r="U23" s="14"/>
    </row>
    <row r="24" spans="1:21">
      <c r="A24" s="75" t="s">
        <v>147</v>
      </c>
      <c r="B24" s="10" t="s">
        <v>135</v>
      </c>
      <c r="C24" s="90">
        <v>45240</v>
      </c>
      <c r="D24" s="90">
        <v>45570</v>
      </c>
      <c r="E24" s="90">
        <v>45382</v>
      </c>
      <c r="F24" s="11">
        <f t="shared" si="6"/>
        <v>331</v>
      </c>
      <c r="G24" s="11">
        <f t="shared" si="2"/>
        <v>143</v>
      </c>
      <c r="H24" s="17" t="s">
        <v>46</v>
      </c>
      <c r="I24" s="13">
        <v>342516.98630136985</v>
      </c>
      <c r="J24" s="13">
        <f t="shared" si="5"/>
        <v>17125.849315068492</v>
      </c>
      <c r="K24" s="13">
        <v>3000</v>
      </c>
      <c r="L24" s="119">
        <f t="shared" si="0"/>
        <v>362642.83561643836</v>
      </c>
      <c r="M24" s="13"/>
      <c r="N24" s="13"/>
      <c r="O24" s="13"/>
      <c r="P24" s="13"/>
      <c r="Q24" s="13"/>
      <c r="R24" s="13"/>
      <c r="S24" s="13"/>
      <c r="T24" s="119">
        <f t="shared" si="3"/>
        <v>362642.83561643836</v>
      </c>
      <c r="U24" s="14"/>
    </row>
    <row r="25" spans="1:21">
      <c r="A25" s="75" t="s">
        <v>147</v>
      </c>
      <c r="B25" s="10" t="s">
        <v>135</v>
      </c>
      <c r="C25" s="90">
        <v>45240</v>
      </c>
      <c r="D25" s="90">
        <v>45570</v>
      </c>
      <c r="E25" s="90">
        <v>45382</v>
      </c>
      <c r="F25" s="11">
        <f t="shared" si="6"/>
        <v>331</v>
      </c>
      <c r="G25" s="11">
        <f t="shared" si="2"/>
        <v>143</v>
      </c>
      <c r="H25" s="17" t="s">
        <v>46</v>
      </c>
      <c r="I25" s="13">
        <v>342516.98630136985</v>
      </c>
      <c r="J25" s="13">
        <f t="shared" si="5"/>
        <v>17125.849315068492</v>
      </c>
      <c r="K25" s="13">
        <v>3000</v>
      </c>
      <c r="L25" s="119">
        <f t="shared" si="0"/>
        <v>362642.83561643836</v>
      </c>
      <c r="M25" s="13"/>
      <c r="N25" s="13"/>
      <c r="O25" s="13"/>
      <c r="P25" s="13"/>
      <c r="Q25" s="13"/>
      <c r="R25" s="13"/>
      <c r="S25" s="13"/>
      <c r="T25" s="119">
        <f t="shared" si="3"/>
        <v>362642.83561643836</v>
      </c>
      <c r="U25" s="14"/>
    </row>
    <row r="26" spans="1:21">
      <c r="A26" s="75" t="s">
        <v>147</v>
      </c>
      <c r="B26" s="10" t="s">
        <v>135</v>
      </c>
      <c r="C26" s="90">
        <v>45240</v>
      </c>
      <c r="D26" s="90">
        <v>45570</v>
      </c>
      <c r="E26" s="90">
        <v>45382</v>
      </c>
      <c r="F26" s="11">
        <f t="shared" si="6"/>
        <v>331</v>
      </c>
      <c r="G26" s="11">
        <f t="shared" si="2"/>
        <v>143</v>
      </c>
      <c r="H26" s="17" t="s">
        <v>46</v>
      </c>
      <c r="I26" s="13">
        <v>342516.98630136985</v>
      </c>
      <c r="J26" s="13">
        <f t="shared" si="5"/>
        <v>17125.849315068492</v>
      </c>
      <c r="K26" s="13">
        <v>3000</v>
      </c>
      <c r="L26" s="119">
        <f t="shared" si="0"/>
        <v>362642.83561643836</v>
      </c>
      <c r="M26" s="13"/>
      <c r="N26" s="13"/>
      <c r="O26" s="13"/>
      <c r="P26" s="13"/>
      <c r="Q26" s="13"/>
      <c r="R26" s="13"/>
      <c r="S26" s="13"/>
      <c r="T26" s="119">
        <f t="shared" si="3"/>
        <v>362642.83561643836</v>
      </c>
      <c r="U26" s="14"/>
    </row>
    <row r="27" spans="1:21">
      <c r="A27" s="75" t="s">
        <v>147</v>
      </c>
      <c r="B27" s="10" t="s">
        <v>135</v>
      </c>
      <c r="C27" s="90">
        <v>45243</v>
      </c>
      <c r="D27" s="90">
        <v>45570</v>
      </c>
      <c r="E27" s="90">
        <v>45382</v>
      </c>
      <c r="F27" s="11">
        <f t="shared" si="6"/>
        <v>328</v>
      </c>
      <c r="G27" s="11">
        <f t="shared" si="2"/>
        <v>140</v>
      </c>
      <c r="H27" s="17" t="s">
        <v>46</v>
      </c>
      <c r="I27" s="13">
        <v>339412.60273972602</v>
      </c>
      <c r="J27" s="13">
        <f t="shared" si="5"/>
        <v>16970.630136986303</v>
      </c>
      <c r="K27" s="13">
        <v>3000</v>
      </c>
      <c r="L27" s="119">
        <f t="shared" si="0"/>
        <v>359383.23287671234</v>
      </c>
      <c r="M27" s="13"/>
      <c r="N27" s="13"/>
      <c r="O27" s="13"/>
      <c r="P27" s="13"/>
      <c r="Q27" s="13"/>
      <c r="R27" s="13"/>
      <c r="S27" s="13"/>
      <c r="T27" s="119">
        <f t="shared" si="3"/>
        <v>359383.23287671234</v>
      </c>
      <c r="U27" s="14"/>
    </row>
    <row r="28" spans="1:21">
      <c r="A28" s="75" t="s">
        <v>147</v>
      </c>
      <c r="B28" s="10" t="s">
        <v>135</v>
      </c>
      <c r="C28" s="90">
        <v>45243</v>
      </c>
      <c r="D28" s="90">
        <v>45570</v>
      </c>
      <c r="E28" s="90">
        <v>45382</v>
      </c>
      <c r="F28" s="11">
        <f t="shared" si="6"/>
        <v>328</v>
      </c>
      <c r="G28" s="11">
        <f t="shared" si="2"/>
        <v>140</v>
      </c>
      <c r="H28" s="17" t="s">
        <v>46</v>
      </c>
      <c r="I28" s="13">
        <v>339412.60273972602</v>
      </c>
      <c r="J28" s="13">
        <f t="shared" si="5"/>
        <v>16970.630136986303</v>
      </c>
      <c r="K28" s="13">
        <v>3000</v>
      </c>
      <c r="L28" s="119">
        <f t="shared" si="0"/>
        <v>359383.23287671234</v>
      </c>
      <c r="M28" s="13"/>
      <c r="N28" s="13"/>
      <c r="O28" s="13"/>
      <c r="P28" s="13"/>
      <c r="Q28" s="13"/>
      <c r="R28" s="13"/>
      <c r="S28" s="13"/>
      <c r="T28" s="119">
        <f t="shared" si="3"/>
        <v>359383.23287671234</v>
      </c>
      <c r="U28" s="14"/>
    </row>
    <row r="29" spans="1:21">
      <c r="A29" s="75" t="s">
        <v>147</v>
      </c>
      <c r="B29" s="10" t="s">
        <v>135</v>
      </c>
      <c r="C29" s="90">
        <v>45244</v>
      </c>
      <c r="D29" s="90">
        <v>45570</v>
      </c>
      <c r="E29" s="90">
        <v>45382</v>
      </c>
      <c r="F29" s="11">
        <f t="shared" si="6"/>
        <v>327</v>
      </c>
      <c r="G29" s="11">
        <f t="shared" si="2"/>
        <v>139</v>
      </c>
      <c r="H29" s="17" t="s">
        <v>46</v>
      </c>
      <c r="I29" s="13">
        <v>338377.80821917806</v>
      </c>
      <c r="J29" s="13">
        <f t="shared" si="5"/>
        <v>16918.890410958902</v>
      </c>
      <c r="K29" s="13">
        <v>3000</v>
      </c>
      <c r="L29" s="119">
        <f t="shared" si="0"/>
        <v>358296.69863013696</v>
      </c>
      <c r="M29" s="13"/>
      <c r="N29" s="13"/>
      <c r="O29" s="13"/>
      <c r="P29" s="13"/>
      <c r="Q29" s="13"/>
      <c r="R29" s="13"/>
      <c r="S29" s="13"/>
      <c r="T29" s="119">
        <f t="shared" si="3"/>
        <v>358296.69863013696</v>
      </c>
      <c r="U29" s="14"/>
    </row>
    <row r="30" spans="1:21">
      <c r="A30" s="75" t="s">
        <v>147</v>
      </c>
      <c r="B30" s="10" t="s">
        <v>135</v>
      </c>
      <c r="C30" s="90">
        <v>45244</v>
      </c>
      <c r="D30" s="90">
        <v>45570</v>
      </c>
      <c r="E30" s="90">
        <v>45382</v>
      </c>
      <c r="F30" s="11">
        <f t="shared" si="6"/>
        <v>327</v>
      </c>
      <c r="G30" s="11">
        <f t="shared" si="2"/>
        <v>139</v>
      </c>
      <c r="H30" s="17" t="s">
        <v>46</v>
      </c>
      <c r="I30" s="13">
        <v>338377.80821917806</v>
      </c>
      <c r="J30" s="13">
        <f t="shared" si="5"/>
        <v>16918.890410958902</v>
      </c>
      <c r="K30" s="13">
        <v>3000</v>
      </c>
      <c r="L30" s="119">
        <f t="shared" si="0"/>
        <v>358296.69863013696</v>
      </c>
      <c r="M30" s="13"/>
      <c r="N30" s="13"/>
      <c r="O30" s="13"/>
      <c r="P30" s="13"/>
      <c r="Q30" s="13"/>
      <c r="R30" s="13"/>
      <c r="S30" s="13"/>
      <c r="T30" s="119">
        <f t="shared" si="3"/>
        <v>358296.69863013696</v>
      </c>
      <c r="U30" s="14"/>
    </row>
    <row r="31" spans="1:21">
      <c r="A31" s="75" t="s">
        <v>147</v>
      </c>
      <c r="B31" s="10" t="s">
        <v>135</v>
      </c>
      <c r="C31" s="90">
        <v>45245</v>
      </c>
      <c r="D31" s="90">
        <v>45570</v>
      </c>
      <c r="E31" s="90">
        <v>45382</v>
      </c>
      <c r="F31" s="11">
        <f t="shared" si="6"/>
        <v>326</v>
      </c>
      <c r="G31" s="11">
        <f t="shared" si="2"/>
        <v>138</v>
      </c>
      <c r="H31" s="17" t="s">
        <v>46</v>
      </c>
      <c r="I31" s="13">
        <v>337343.01369863015</v>
      </c>
      <c r="J31" s="13">
        <f t="shared" si="5"/>
        <v>16867.150684931508</v>
      </c>
      <c r="K31" s="13">
        <v>3000</v>
      </c>
      <c r="L31" s="119">
        <f t="shared" si="0"/>
        <v>357210.16438356164</v>
      </c>
      <c r="M31" s="13"/>
      <c r="N31" s="13"/>
      <c r="O31" s="13"/>
      <c r="P31" s="13"/>
      <c r="Q31" s="13"/>
      <c r="R31" s="13"/>
      <c r="S31" s="13"/>
      <c r="T31" s="119">
        <f t="shared" si="3"/>
        <v>357210.16438356164</v>
      </c>
      <c r="U31" s="14"/>
    </row>
    <row r="32" spans="1:21">
      <c r="A32" s="75" t="s">
        <v>147</v>
      </c>
      <c r="B32" s="10" t="s">
        <v>135</v>
      </c>
      <c r="C32" s="90">
        <v>45251</v>
      </c>
      <c r="D32" s="90">
        <v>45570</v>
      </c>
      <c r="E32" s="90">
        <v>45382</v>
      </c>
      <c r="F32" s="11">
        <f t="shared" si="6"/>
        <v>320</v>
      </c>
      <c r="G32" s="11">
        <f t="shared" si="2"/>
        <v>132</v>
      </c>
      <c r="H32" s="17" t="s">
        <v>46</v>
      </c>
      <c r="I32" s="13">
        <v>331134.24657534249</v>
      </c>
      <c r="J32" s="13">
        <f t="shared" si="5"/>
        <v>16556.712328767124</v>
      </c>
      <c r="K32" s="13">
        <v>3000</v>
      </c>
      <c r="L32" s="119">
        <f t="shared" si="0"/>
        <v>350690.9589041096</v>
      </c>
      <c r="M32" s="13"/>
      <c r="N32" s="13"/>
      <c r="O32" s="13"/>
      <c r="P32" s="13"/>
      <c r="Q32" s="13"/>
      <c r="R32" s="13"/>
      <c r="S32" s="13"/>
      <c r="T32" s="119">
        <f t="shared" si="3"/>
        <v>350690.9589041096</v>
      </c>
      <c r="U32" s="14"/>
    </row>
    <row r="33" spans="1:21">
      <c r="A33" s="75" t="s">
        <v>147</v>
      </c>
      <c r="B33" s="10" t="s">
        <v>135</v>
      </c>
      <c r="C33" s="90">
        <v>45251</v>
      </c>
      <c r="D33" s="90">
        <v>45570</v>
      </c>
      <c r="E33" s="90">
        <v>45382</v>
      </c>
      <c r="F33" s="11">
        <f t="shared" si="6"/>
        <v>320</v>
      </c>
      <c r="G33" s="11">
        <f t="shared" si="2"/>
        <v>132</v>
      </c>
      <c r="H33" s="17" t="s">
        <v>46</v>
      </c>
      <c r="I33" s="13">
        <v>331134.24657534249</v>
      </c>
      <c r="J33" s="13">
        <f t="shared" si="5"/>
        <v>16556.712328767124</v>
      </c>
      <c r="K33" s="13">
        <v>3000</v>
      </c>
      <c r="L33" s="119">
        <f t="shared" si="0"/>
        <v>350690.9589041096</v>
      </c>
      <c r="M33" s="13"/>
      <c r="N33" s="13"/>
      <c r="O33" s="13"/>
      <c r="P33" s="13"/>
      <c r="Q33" s="13"/>
      <c r="R33" s="13"/>
      <c r="S33" s="13"/>
      <c r="T33" s="119">
        <f t="shared" si="3"/>
        <v>350690.9589041096</v>
      </c>
      <c r="U33" s="14"/>
    </row>
    <row r="34" spans="1:21">
      <c r="A34" s="75" t="s">
        <v>147</v>
      </c>
      <c r="B34" s="10" t="s">
        <v>135</v>
      </c>
      <c r="C34" s="90">
        <v>45251</v>
      </c>
      <c r="D34" s="90">
        <v>45570</v>
      </c>
      <c r="E34" s="90">
        <v>45382</v>
      </c>
      <c r="F34" s="11">
        <f t="shared" si="6"/>
        <v>320</v>
      </c>
      <c r="G34" s="11">
        <f t="shared" si="2"/>
        <v>132</v>
      </c>
      <c r="H34" s="17" t="s">
        <v>46</v>
      </c>
      <c r="I34" s="13">
        <v>331134.24657534249</v>
      </c>
      <c r="J34" s="13">
        <f t="shared" si="5"/>
        <v>16556.712328767124</v>
      </c>
      <c r="K34" s="13">
        <v>3000</v>
      </c>
      <c r="L34" s="119">
        <f t="shared" ref="L34:L56" si="7">I34+J34+K34</f>
        <v>350690.9589041096</v>
      </c>
      <c r="M34" s="13"/>
      <c r="N34" s="13"/>
      <c r="O34" s="13"/>
      <c r="P34" s="13"/>
      <c r="Q34" s="13"/>
      <c r="R34" s="13"/>
      <c r="S34" s="13"/>
      <c r="T34" s="119">
        <f t="shared" si="3"/>
        <v>350690.9589041096</v>
      </c>
      <c r="U34" s="14"/>
    </row>
    <row r="35" spans="1:21">
      <c r="A35" s="75" t="s">
        <v>147</v>
      </c>
      <c r="B35" s="10" t="s">
        <v>135</v>
      </c>
      <c r="C35" s="90">
        <v>45251</v>
      </c>
      <c r="D35" s="90">
        <v>45570</v>
      </c>
      <c r="E35" s="90">
        <v>45382</v>
      </c>
      <c r="F35" s="11">
        <f t="shared" si="6"/>
        <v>320</v>
      </c>
      <c r="G35" s="11">
        <f t="shared" si="2"/>
        <v>132</v>
      </c>
      <c r="H35" s="17" t="s">
        <v>46</v>
      </c>
      <c r="I35" s="13">
        <v>331134.24657534249</v>
      </c>
      <c r="J35" s="13">
        <f t="shared" si="5"/>
        <v>16556.712328767124</v>
      </c>
      <c r="K35" s="13">
        <v>3000</v>
      </c>
      <c r="L35" s="119">
        <f t="shared" si="7"/>
        <v>350690.9589041096</v>
      </c>
      <c r="M35" s="13"/>
      <c r="N35" s="13"/>
      <c r="O35" s="13"/>
      <c r="P35" s="13"/>
      <c r="Q35" s="13"/>
      <c r="R35" s="13"/>
      <c r="S35" s="13"/>
      <c r="T35" s="119">
        <f t="shared" si="3"/>
        <v>350690.9589041096</v>
      </c>
      <c r="U35" s="14"/>
    </row>
    <row r="36" spans="1:21">
      <c r="A36" s="75" t="s">
        <v>147</v>
      </c>
      <c r="B36" s="10" t="s">
        <v>135</v>
      </c>
      <c r="C36" s="90">
        <v>45251</v>
      </c>
      <c r="D36" s="90">
        <v>45570</v>
      </c>
      <c r="E36" s="90">
        <v>45382</v>
      </c>
      <c r="F36" s="11">
        <f t="shared" si="6"/>
        <v>320</v>
      </c>
      <c r="G36" s="11">
        <f t="shared" si="2"/>
        <v>132</v>
      </c>
      <c r="H36" s="17" t="s">
        <v>46</v>
      </c>
      <c r="I36" s="13">
        <v>331134.24657534249</v>
      </c>
      <c r="J36" s="13">
        <f t="shared" si="5"/>
        <v>16556.712328767124</v>
      </c>
      <c r="K36" s="13">
        <v>3000</v>
      </c>
      <c r="L36" s="119">
        <f t="shared" si="7"/>
        <v>350690.9589041096</v>
      </c>
      <c r="M36" s="13"/>
      <c r="N36" s="13"/>
      <c r="O36" s="13"/>
      <c r="P36" s="13"/>
      <c r="Q36" s="13"/>
      <c r="R36" s="13"/>
      <c r="S36" s="13"/>
      <c r="T36" s="119">
        <f t="shared" si="3"/>
        <v>350690.9589041096</v>
      </c>
      <c r="U36" s="14"/>
    </row>
    <row r="37" spans="1:21">
      <c r="A37" s="75" t="s">
        <v>147</v>
      </c>
      <c r="B37" s="10" t="s">
        <v>135</v>
      </c>
      <c r="C37" s="90">
        <v>45251</v>
      </c>
      <c r="D37" s="90">
        <v>45570</v>
      </c>
      <c r="E37" s="90">
        <v>45382</v>
      </c>
      <c r="F37" s="11">
        <f t="shared" si="6"/>
        <v>320</v>
      </c>
      <c r="G37" s="11">
        <f t="shared" si="2"/>
        <v>132</v>
      </c>
      <c r="H37" s="17" t="s">
        <v>46</v>
      </c>
      <c r="I37" s="13">
        <v>331134.24657534249</v>
      </c>
      <c r="J37" s="13">
        <f t="shared" si="5"/>
        <v>16556.712328767124</v>
      </c>
      <c r="K37" s="13">
        <v>3000</v>
      </c>
      <c r="L37" s="119">
        <f t="shared" si="7"/>
        <v>350690.9589041096</v>
      </c>
      <c r="M37" s="13"/>
      <c r="N37" s="13"/>
      <c r="O37" s="13"/>
      <c r="P37" s="13"/>
      <c r="Q37" s="13"/>
      <c r="R37" s="13"/>
      <c r="S37" s="13"/>
      <c r="T37" s="119">
        <f t="shared" si="3"/>
        <v>350690.9589041096</v>
      </c>
      <c r="U37" s="14"/>
    </row>
    <row r="38" spans="1:21">
      <c r="A38" s="75" t="s">
        <v>147</v>
      </c>
      <c r="B38" s="10" t="s">
        <v>135</v>
      </c>
      <c r="C38" s="90">
        <v>45251</v>
      </c>
      <c r="D38" s="90">
        <v>45570</v>
      </c>
      <c r="E38" s="90">
        <v>45382</v>
      </c>
      <c r="F38" s="11">
        <f t="shared" si="6"/>
        <v>320</v>
      </c>
      <c r="G38" s="11">
        <f t="shared" si="2"/>
        <v>132</v>
      </c>
      <c r="H38" s="17" t="s">
        <v>46</v>
      </c>
      <c r="I38" s="13">
        <v>331134.24657534249</v>
      </c>
      <c r="J38" s="13">
        <f t="shared" si="5"/>
        <v>16556.712328767124</v>
      </c>
      <c r="K38" s="13">
        <v>3000</v>
      </c>
      <c r="L38" s="119">
        <f t="shared" si="7"/>
        <v>350690.9589041096</v>
      </c>
      <c r="M38" s="13"/>
      <c r="N38" s="13"/>
      <c r="O38" s="13"/>
      <c r="P38" s="13"/>
      <c r="Q38" s="13"/>
      <c r="R38" s="13"/>
      <c r="S38" s="13"/>
      <c r="T38" s="119">
        <f t="shared" si="3"/>
        <v>350690.9589041096</v>
      </c>
      <c r="U38" s="14"/>
    </row>
    <row r="39" spans="1:21">
      <c r="A39" s="75" t="s">
        <v>147</v>
      </c>
      <c r="B39" s="10" t="s">
        <v>135</v>
      </c>
      <c r="C39" s="90">
        <v>45251</v>
      </c>
      <c r="D39" s="90">
        <v>45570</v>
      </c>
      <c r="E39" s="90">
        <v>45382</v>
      </c>
      <c r="F39" s="11">
        <f t="shared" si="6"/>
        <v>320</v>
      </c>
      <c r="G39" s="11">
        <f t="shared" si="2"/>
        <v>132</v>
      </c>
      <c r="H39" s="17" t="s">
        <v>46</v>
      </c>
      <c r="I39" s="13">
        <v>331134.24657534249</v>
      </c>
      <c r="J39" s="13">
        <f t="shared" si="5"/>
        <v>16556.712328767124</v>
      </c>
      <c r="K39" s="13">
        <v>3000</v>
      </c>
      <c r="L39" s="119">
        <f t="shared" si="7"/>
        <v>350690.9589041096</v>
      </c>
      <c r="M39" s="13"/>
      <c r="N39" s="13"/>
      <c r="O39" s="13"/>
      <c r="P39" s="13"/>
      <c r="Q39" s="13"/>
      <c r="R39" s="13"/>
      <c r="S39" s="13"/>
      <c r="T39" s="119">
        <f t="shared" si="3"/>
        <v>350690.9589041096</v>
      </c>
      <c r="U39" s="14"/>
    </row>
    <row r="40" spans="1:21">
      <c r="A40" s="75" t="s">
        <v>147</v>
      </c>
      <c r="B40" s="10" t="s">
        <v>135</v>
      </c>
      <c r="C40" s="90">
        <v>45251</v>
      </c>
      <c r="D40" s="90">
        <v>45570</v>
      </c>
      <c r="E40" s="90">
        <v>45382</v>
      </c>
      <c r="F40" s="11">
        <f t="shared" si="6"/>
        <v>320</v>
      </c>
      <c r="G40" s="11">
        <f t="shared" si="2"/>
        <v>132</v>
      </c>
      <c r="H40" s="17" t="s">
        <v>46</v>
      </c>
      <c r="I40" s="13">
        <v>331134.24657534249</v>
      </c>
      <c r="J40" s="13">
        <f t="shared" si="5"/>
        <v>16556.712328767124</v>
      </c>
      <c r="K40" s="13">
        <v>3000</v>
      </c>
      <c r="L40" s="119">
        <f t="shared" si="7"/>
        <v>350690.9589041096</v>
      </c>
      <c r="M40" s="13"/>
      <c r="N40" s="13"/>
      <c r="O40" s="13"/>
      <c r="P40" s="13"/>
      <c r="Q40" s="13"/>
      <c r="R40" s="13"/>
      <c r="S40" s="13"/>
      <c r="T40" s="119">
        <f t="shared" si="3"/>
        <v>350690.9589041096</v>
      </c>
      <c r="U40" s="14"/>
    </row>
    <row r="41" spans="1:21">
      <c r="A41" s="75" t="s">
        <v>147</v>
      </c>
      <c r="B41" s="10" t="s">
        <v>135</v>
      </c>
      <c r="C41" s="90">
        <v>45260</v>
      </c>
      <c r="D41" s="90">
        <v>45570</v>
      </c>
      <c r="E41" s="90">
        <v>45382</v>
      </c>
      <c r="F41" s="11">
        <f t="shared" si="6"/>
        <v>311</v>
      </c>
      <c r="G41" s="11">
        <f t="shared" si="2"/>
        <v>123</v>
      </c>
      <c r="H41" s="17" t="s">
        <v>46</v>
      </c>
      <c r="I41" s="13">
        <v>321821.09589041094</v>
      </c>
      <c r="J41" s="13">
        <f t="shared" si="5"/>
        <v>16091.054794520547</v>
      </c>
      <c r="K41" s="13">
        <v>3000</v>
      </c>
      <c r="L41" s="119">
        <f t="shared" si="7"/>
        <v>340912.15068493149</v>
      </c>
      <c r="M41" s="13"/>
      <c r="N41" s="13"/>
      <c r="O41" s="13"/>
      <c r="P41" s="13"/>
      <c r="Q41" s="13"/>
      <c r="R41" s="13"/>
      <c r="S41" s="13"/>
      <c r="T41" s="119">
        <f t="shared" si="3"/>
        <v>340912.15068493149</v>
      </c>
      <c r="U41" s="14"/>
    </row>
    <row r="42" spans="1:21">
      <c r="A42" s="75" t="s">
        <v>147</v>
      </c>
      <c r="B42" s="10" t="s">
        <v>135</v>
      </c>
      <c r="C42" s="90">
        <v>45267</v>
      </c>
      <c r="D42" s="90">
        <v>45570</v>
      </c>
      <c r="E42" s="90">
        <v>45382</v>
      </c>
      <c r="F42" s="11">
        <f t="shared" si="6"/>
        <v>304</v>
      </c>
      <c r="G42" s="11">
        <f t="shared" si="2"/>
        <v>116</v>
      </c>
      <c r="H42" s="17" t="s">
        <v>46</v>
      </c>
      <c r="I42" s="13">
        <v>314577.53424657532</v>
      </c>
      <c r="J42" s="13">
        <f t="shared" si="5"/>
        <v>15728.876712328767</v>
      </c>
      <c r="K42" s="13">
        <v>3000</v>
      </c>
      <c r="L42" s="119">
        <f t="shared" si="7"/>
        <v>333306.41095890407</v>
      </c>
      <c r="M42" s="13"/>
      <c r="N42" s="13"/>
      <c r="O42" s="13"/>
      <c r="P42" s="13"/>
      <c r="Q42" s="13"/>
      <c r="R42" s="13"/>
      <c r="S42" s="13"/>
      <c r="T42" s="119">
        <f t="shared" si="3"/>
        <v>333306.41095890407</v>
      </c>
      <c r="U42" s="14"/>
    </row>
    <row r="43" spans="1:21">
      <c r="A43" s="75" t="s">
        <v>147</v>
      </c>
      <c r="B43" s="10" t="s">
        <v>135</v>
      </c>
      <c r="C43" s="90">
        <v>45267</v>
      </c>
      <c r="D43" s="90">
        <v>45570</v>
      </c>
      <c r="E43" s="90">
        <v>45382</v>
      </c>
      <c r="F43" s="11">
        <f t="shared" si="6"/>
        <v>304</v>
      </c>
      <c r="G43" s="11">
        <f t="shared" si="2"/>
        <v>116</v>
      </c>
      <c r="H43" s="17" t="s">
        <v>46</v>
      </c>
      <c r="I43" s="13">
        <v>314577.53424657532</v>
      </c>
      <c r="J43" s="13">
        <f t="shared" si="5"/>
        <v>15728.876712328767</v>
      </c>
      <c r="K43" s="13">
        <v>3000</v>
      </c>
      <c r="L43" s="119">
        <f t="shared" si="7"/>
        <v>333306.41095890407</v>
      </c>
      <c r="M43" s="13"/>
      <c r="N43" s="13"/>
      <c r="O43" s="13"/>
      <c r="P43" s="13"/>
      <c r="Q43" s="13"/>
      <c r="R43" s="13"/>
      <c r="S43" s="13"/>
      <c r="T43" s="119">
        <f t="shared" si="3"/>
        <v>333306.41095890407</v>
      </c>
      <c r="U43" s="14"/>
    </row>
    <row r="44" spans="1:21">
      <c r="A44" s="75" t="s">
        <v>147</v>
      </c>
      <c r="B44" s="10" t="s">
        <v>135</v>
      </c>
      <c r="C44" s="90">
        <v>45267</v>
      </c>
      <c r="D44" s="90">
        <v>45570</v>
      </c>
      <c r="E44" s="90">
        <v>45382</v>
      </c>
      <c r="F44" s="11">
        <f t="shared" si="6"/>
        <v>304</v>
      </c>
      <c r="G44" s="11">
        <f t="shared" si="2"/>
        <v>116</v>
      </c>
      <c r="H44" s="17" t="s">
        <v>46</v>
      </c>
      <c r="I44" s="13">
        <v>314577.53424657532</v>
      </c>
      <c r="J44" s="13">
        <f t="shared" si="5"/>
        <v>15728.876712328767</v>
      </c>
      <c r="K44" s="13">
        <v>3000</v>
      </c>
      <c r="L44" s="119">
        <f t="shared" si="7"/>
        <v>333306.41095890407</v>
      </c>
      <c r="M44" s="13"/>
      <c r="N44" s="13"/>
      <c r="O44" s="13"/>
      <c r="P44" s="13"/>
      <c r="Q44" s="13"/>
      <c r="R44" s="13"/>
      <c r="S44" s="13"/>
      <c r="T44" s="119">
        <f t="shared" si="3"/>
        <v>333306.41095890407</v>
      </c>
      <c r="U44" s="14"/>
    </row>
    <row r="45" spans="1:21">
      <c r="A45" s="75" t="s">
        <v>147</v>
      </c>
      <c r="B45" s="10" t="s">
        <v>135</v>
      </c>
      <c r="C45" s="90">
        <v>45267</v>
      </c>
      <c r="D45" s="90">
        <v>45570</v>
      </c>
      <c r="E45" s="90">
        <v>45382</v>
      </c>
      <c r="F45" s="11">
        <f t="shared" si="6"/>
        <v>304</v>
      </c>
      <c r="G45" s="11">
        <f t="shared" si="2"/>
        <v>116</v>
      </c>
      <c r="H45" s="17" t="s">
        <v>46</v>
      </c>
      <c r="I45" s="13">
        <v>314577.53424657532</v>
      </c>
      <c r="J45" s="13">
        <f t="shared" si="5"/>
        <v>15728.876712328767</v>
      </c>
      <c r="K45" s="13">
        <v>12000</v>
      </c>
      <c r="L45" s="119">
        <f t="shared" si="7"/>
        <v>342306.41095890407</v>
      </c>
      <c r="M45" s="13"/>
      <c r="N45" s="13"/>
      <c r="O45" s="13"/>
      <c r="P45" s="13"/>
      <c r="Q45" s="13"/>
      <c r="R45" s="13"/>
      <c r="S45" s="13"/>
      <c r="T45" s="119">
        <f t="shared" si="3"/>
        <v>342306.41095890407</v>
      </c>
      <c r="U45" s="14"/>
    </row>
    <row r="46" spans="1:21">
      <c r="A46" s="75" t="s">
        <v>147</v>
      </c>
      <c r="B46" s="10" t="s">
        <v>135</v>
      </c>
      <c r="C46" s="90">
        <v>45267</v>
      </c>
      <c r="D46" s="90">
        <v>45570</v>
      </c>
      <c r="E46" s="90">
        <v>45382</v>
      </c>
      <c r="F46" s="11">
        <f t="shared" si="6"/>
        <v>304</v>
      </c>
      <c r="G46" s="11">
        <f t="shared" si="2"/>
        <v>116</v>
      </c>
      <c r="H46" s="17" t="s">
        <v>46</v>
      </c>
      <c r="I46" s="13">
        <v>314577.53424657532</v>
      </c>
      <c r="J46" s="13">
        <f t="shared" si="5"/>
        <v>15728.876712328767</v>
      </c>
      <c r="K46" s="13">
        <v>3000</v>
      </c>
      <c r="L46" s="119">
        <f t="shared" si="7"/>
        <v>333306.41095890407</v>
      </c>
      <c r="M46" s="13"/>
      <c r="N46" s="13"/>
      <c r="O46" s="13"/>
      <c r="P46" s="13"/>
      <c r="Q46" s="13"/>
      <c r="R46" s="13"/>
      <c r="S46" s="13"/>
      <c r="T46" s="119">
        <f t="shared" si="3"/>
        <v>333306.41095890407</v>
      </c>
      <c r="U46" s="14"/>
    </row>
    <row r="47" spans="1:21">
      <c r="A47" s="75" t="s">
        <v>147</v>
      </c>
      <c r="B47" s="10" t="s">
        <v>135</v>
      </c>
      <c r="C47" s="90">
        <v>45267</v>
      </c>
      <c r="D47" s="90">
        <v>45570</v>
      </c>
      <c r="E47" s="90">
        <v>45382</v>
      </c>
      <c r="F47" s="11">
        <f t="shared" si="6"/>
        <v>304</v>
      </c>
      <c r="G47" s="11">
        <f t="shared" si="2"/>
        <v>116</v>
      </c>
      <c r="H47" s="17" t="s">
        <v>46</v>
      </c>
      <c r="I47" s="13">
        <v>314577.53424657532</v>
      </c>
      <c r="J47" s="13">
        <f t="shared" si="5"/>
        <v>15728.876712328767</v>
      </c>
      <c r="K47" s="13">
        <v>3000</v>
      </c>
      <c r="L47" s="119">
        <f t="shared" si="7"/>
        <v>333306.41095890407</v>
      </c>
      <c r="M47" s="13"/>
      <c r="N47" s="13"/>
      <c r="O47" s="13"/>
      <c r="P47" s="13"/>
      <c r="Q47" s="13"/>
      <c r="R47" s="13"/>
      <c r="S47" s="13"/>
      <c r="T47" s="119">
        <f t="shared" si="3"/>
        <v>333306.41095890407</v>
      </c>
      <c r="U47" s="14"/>
    </row>
    <row r="48" spans="1:21">
      <c r="A48" s="75" t="s">
        <v>147</v>
      </c>
      <c r="B48" s="10" t="s">
        <v>135</v>
      </c>
      <c r="C48" s="90">
        <v>45267</v>
      </c>
      <c r="D48" s="90">
        <v>45570</v>
      </c>
      <c r="E48" s="90">
        <v>45382</v>
      </c>
      <c r="F48" s="11">
        <f t="shared" si="6"/>
        <v>304</v>
      </c>
      <c r="G48" s="11">
        <f t="shared" si="2"/>
        <v>116</v>
      </c>
      <c r="H48" s="17" t="s">
        <v>46</v>
      </c>
      <c r="I48" s="13">
        <v>314577.53424657532</v>
      </c>
      <c r="J48" s="13">
        <f t="shared" si="5"/>
        <v>15728.876712328767</v>
      </c>
      <c r="K48" s="13">
        <v>3000</v>
      </c>
      <c r="L48" s="119">
        <f t="shared" si="7"/>
        <v>333306.41095890407</v>
      </c>
      <c r="M48" s="13"/>
      <c r="N48" s="13"/>
      <c r="O48" s="13"/>
      <c r="P48" s="13"/>
      <c r="Q48" s="13"/>
      <c r="R48" s="13"/>
      <c r="S48" s="13"/>
      <c r="T48" s="119">
        <f t="shared" si="3"/>
        <v>333306.41095890407</v>
      </c>
      <c r="U48" s="14"/>
    </row>
    <row r="49" spans="1:21">
      <c r="A49" s="75" t="s">
        <v>147</v>
      </c>
      <c r="B49" s="10" t="s">
        <v>135</v>
      </c>
      <c r="C49" s="90">
        <v>45267</v>
      </c>
      <c r="D49" s="90">
        <v>45570</v>
      </c>
      <c r="E49" s="90">
        <v>45382</v>
      </c>
      <c r="F49" s="11">
        <f t="shared" si="6"/>
        <v>304</v>
      </c>
      <c r="G49" s="11">
        <f t="shared" si="2"/>
        <v>116</v>
      </c>
      <c r="H49" s="17" t="s">
        <v>46</v>
      </c>
      <c r="I49" s="13">
        <v>314577.53424657532</v>
      </c>
      <c r="J49" s="13">
        <f t="shared" si="5"/>
        <v>15728.876712328767</v>
      </c>
      <c r="K49" s="13">
        <v>3000</v>
      </c>
      <c r="L49" s="119">
        <f t="shared" si="7"/>
        <v>333306.41095890407</v>
      </c>
      <c r="M49" s="13"/>
      <c r="N49" s="13"/>
      <c r="O49" s="13"/>
      <c r="P49" s="13"/>
      <c r="Q49" s="13"/>
      <c r="R49" s="13"/>
      <c r="S49" s="13"/>
      <c r="T49" s="119">
        <f t="shared" si="3"/>
        <v>333306.41095890407</v>
      </c>
      <c r="U49" s="14"/>
    </row>
    <row r="50" spans="1:21">
      <c r="A50" s="75" t="s">
        <v>147</v>
      </c>
      <c r="B50" s="10" t="s">
        <v>135</v>
      </c>
      <c r="C50" s="90">
        <v>45267</v>
      </c>
      <c r="D50" s="90">
        <v>45570</v>
      </c>
      <c r="E50" s="90">
        <v>45382</v>
      </c>
      <c r="F50" s="11">
        <f t="shared" si="6"/>
        <v>304</v>
      </c>
      <c r="G50" s="11">
        <f t="shared" si="2"/>
        <v>116</v>
      </c>
      <c r="H50" s="17" t="s">
        <v>46</v>
      </c>
      <c r="I50" s="13">
        <v>314577.53424657532</v>
      </c>
      <c r="J50" s="13">
        <f t="shared" si="5"/>
        <v>15728.876712328767</v>
      </c>
      <c r="K50" s="13">
        <v>3000</v>
      </c>
      <c r="L50" s="119">
        <f t="shared" si="7"/>
        <v>333306.41095890407</v>
      </c>
      <c r="M50" s="13"/>
      <c r="N50" s="13"/>
      <c r="O50" s="13"/>
      <c r="P50" s="13"/>
      <c r="Q50" s="13"/>
      <c r="R50" s="13"/>
      <c r="S50" s="13"/>
      <c r="T50" s="119">
        <f t="shared" si="3"/>
        <v>333306.41095890407</v>
      </c>
      <c r="U50" s="14"/>
    </row>
    <row r="51" spans="1:21">
      <c r="A51" s="75" t="s">
        <v>147</v>
      </c>
      <c r="B51" s="10" t="s">
        <v>135</v>
      </c>
      <c r="C51" s="90">
        <v>45267</v>
      </c>
      <c r="D51" s="90">
        <v>45570</v>
      </c>
      <c r="E51" s="90">
        <v>45382</v>
      </c>
      <c r="F51" s="11">
        <f t="shared" si="6"/>
        <v>304</v>
      </c>
      <c r="G51" s="11">
        <f t="shared" si="2"/>
        <v>116</v>
      </c>
      <c r="H51" s="17" t="s">
        <v>46</v>
      </c>
      <c r="I51" s="13">
        <v>314577.53424657532</v>
      </c>
      <c r="J51" s="13">
        <f t="shared" si="5"/>
        <v>15728.876712328767</v>
      </c>
      <c r="K51" s="13">
        <v>3000</v>
      </c>
      <c r="L51" s="119">
        <f t="shared" si="7"/>
        <v>333306.41095890407</v>
      </c>
      <c r="M51" s="13"/>
      <c r="N51" s="13"/>
      <c r="O51" s="13"/>
      <c r="P51" s="13"/>
      <c r="Q51" s="13"/>
      <c r="R51" s="13"/>
      <c r="S51" s="13"/>
      <c r="T51" s="119">
        <f t="shared" si="3"/>
        <v>333306.41095890407</v>
      </c>
      <c r="U51" s="14"/>
    </row>
    <row r="52" spans="1:21">
      <c r="A52" s="75" t="s">
        <v>147</v>
      </c>
      <c r="B52" s="10" t="s">
        <v>135</v>
      </c>
      <c r="C52" s="90">
        <v>45267</v>
      </c>
      <c r="D52" s="90">
        <v>45570</v>
      </c>
      <c r="E52" s="90">
        <v>45382</v>
      </c>
      <c r="F52" s="11">
        <f t="shared" si="6"/>
        <v>304</v>
      </c>
      <c r="G52" s="11">
        <f t="shared" si="2"/>
        <v>116</v>
      </c>
      <c r="H52" s="17" t="s">
        <v>46</v>
      </c>
      <c r="I52" s="13">
        <v>314577.53424657532</v>
      </c>
      <c r="J52" s="13">
        <f t="shared" si="5"/>
        <v>15728.876712328767</v>
      </c>
      <c r="K52" s="13">
        <v>3000</v>
      </c>
      <c r="L52" s="119">
        <f t="shared" si="7"/>
        <v>333306.41095890407</v>
      </c>
      <c r="M52" s="13"/>
      <c r="N52" s="13"/>
      <c r="O52" s="13"/>
      <c r="P52" s="13"/>
      <c r="Q52" s="13"/>
      <c r="R52" s="13"/>
      <c r="S52" s="13"/>
      <c r="T52" s="119">
        <f t="shared" si="3"/>
        <v>333306.41095890407</v>
      </c>
      <c r="U52" s="14"/>
    </row>
    <row r="53" spans="1:21">
      <c r="A53" s="75" t="s">
        <v>147</v>
      </c>
      <c r="B53" s="10" t="s">
        <v>135</v>
      </c>
      <c r="C53" s="90">
        <v>45267</v>
      </c>
      <c r="D53" s="90">
        <v>45570</v>
      </c>
      <c r="E53" s="90">
        <v>45382</v>
      </c>
      <c r="F53" s="11">
        <f t="shared" si="6"/>
        <v>304</v>
      </c>
      <c r="G53" s="11">
        <f t="shared" si="2"/>
        <v>116</v>
      </c>
      <c r="H53" s="17" t="s">
        <v>46</v>
      </c>
      <c r="I53" s="13">
        <v>314577.53424657532</v>
      </c>
      <c r="J53" s="13">
        <f t="shared" si="5"/>
        <v>15728.876712328767</v>
      </c>
      <c r="K53" s="13">
        <v>3000</v>
      </c>
      <c r="L53" s="119">
        <f t="shared" si="7"/>
        <v>333306.41095890407</v>
      </c>
      <c r="M53" s="13"/>
      <c r="N53" s="13"/>
      <c r="O53" s="13"/>
      <c r="P53" s="13"/>
      <c r="Q53" s="13"/>
      <c r="R53" s="13"/>
      <c r="S53" s="13"/>
      <c r="T53" s="119">
        <f t="shared" si="3"/>
        <v>333306.41095890407</v>
      </c>
      <c r="U53" s="14"/>
    </row>
    <row r="54" spans="1:21">
      <c r="A54" s="75" t="s">
        <v>147</v>
      </c>
      <c r="B54" s="10" t="s">
        <v>135</v>
      </c>
      <c r="C54" s="90">
        <v>45267</v>
      </c>
      <c r="D54" s="90">
        <v>45570</v>
      </c>
      <c r="E54" s="90">
        <v>45382</v>
      </c>
      <c r="F54" s="11">
        <f t="shared" si="6"/>
        <v>304</v>
      </c>
      <c r="G54" s="11">
        <f t="shared" si="2"/>
        <v>116</v>
      </c>
      <c r="H54" s="17" t="s">
        <v>46</v>
      </c>
      <c r="I54" s="13">
        <v>314577.53424657532</v>
      </c>
      <c r="J54" s="13">
        <f t="shared" si="5"/>
        <v>15728.876712328767</v>
      </c>
      <c r="K54" s="13">
        <v>3000</v>
      </c>
      <c r="L54" s="119">
        <f t="shared" si="7"/>
        <v>333306.41095890407</v>
      </c>
      <c r="M54" s="13"/>
      <c r="N54" s="13"/>
      <c r="O54" s="13"/>
      <c r="P54" s="13"/>
      <c r="Q54" s="13"/>
      <c r="R54" s="13"/>
      <c r="S54" s="13"/>
      <c r="T54" s="119">
        <f t="shared" si="3"/>
        <v>333306.41095890407</v>
      </c>
      <c r="U54" s="14"/>
    </row>
    <row r="55" spans="1:21" ht="14.45" customHeight="1">
      <c r="A55" s="75" t="s">
        <v>146</v>
      </c>
      <c r="B55" s="10" t="s">
        <v>135</v>
      </c>
      <c r="C55" s="90">
        <v>45301</v>
      </c>
      <c r="D55" s="90">
        <v>45666</v>
      </c>
      <c r="E55" s="90">
        <v>45382</v>
      </c>
      <c r="F55" s="11">
        <f t="shared" si="1"/>
        <v>365</v>
      </c>
      <c r="G55" s="11">
        <f t="shared" si="2"/>
        <v>82</v>
      </c>
      <c r="H55" s="17" t="s">
        <v>47</v>
      </c>
      <c r="I55" s="13">
        <v>1699519</v>
      </c>
      <c r="J55" s="13">
        <v>84976</v>
      </c>
      <c r="K55" s="13">
        <v>40000</v>
      </c>
      <c r="L55" s="119">
        <f t="shared" si="7"/>
        <v>1824495</v>
      </c>
      <c r="M55" s="13">
        <v>1824495</v>
      </c>
      <c r="N55" s="13"/>
      <c r="O55" s="13"/>
      <c r="P55" s="13"/>
      <c r="Q55" s="13"/>
      <c r="R55" s="13"/>
      <c r="S55" s="13"/>
      <c r="T55" s="119">
        <f t="shared" si="3"/>
        <v>1824495</v>
      </c>
      <c r="U55" s="14"/>
    </row>
    <row r="56" spans="1:21" s="18" customFormat="1">
      <c r="A56" s="76" t="s">
        <v>147</v>
      </c>
      <c r="B56" s="19" t="s">
        <v>135</v>
      </c>
      <c r="C56" s="91">
        <v>45292</v>
      </c>
      <c r="D56" s="91">
        <v>45412</v>
      </c>
      <c r="E56" s="106">
        <v>45382</v>
      </c>
      <c r="F56" s="20">
        <f t="shared" si="1"/>
        <v>120</v>
      </c>
      <c r="G56" s="20">
        <f t="shared" si="2"/>
        <v>91</v>
      </c>
      <c r="H56" s="21" t="s">
        <v>48</v>
      </c>
      <c r="I56" s="22">
        <v>55913148</v>
      </c>
      <c r="J56" s="22">
        <v>2795657.41</v>
      </c>
      <c r="K56" s="22"/>
      <c r="L56" s="121">
        <f t="shared" si="7"/>
        <v>58708805.409999996</v>
      </c>
      <c r="M56" s="22">
        <v>58708805.409999996</v>
      </c>
      <c r="N56" s="22"/>
      <c r="O56" s="22"/>
      <c r="P56" s="22"/>
      <c r="Q56" s="22"/>
      <c r="R56" s="22"/>
      <c r="S56" s="22"/>
      <c r="T56" s="119">
        <f t="shared" si="3"/>
        <v>58708805.409999996</v>
      </c>
      <c r="U56" s="23"/>
    </row>
    <row r="57" spans="1:21">
      <c r="A57" s="76" t="s">
        <v>146</v>
      </c>
      <c r="B57" s="15" t="s">
        <v>135</v>
      </c>
      <c r="C57" s="92">
        <v>45292</v>
      </c>
      <c r="D57" s="90">
        <v>45657</v>
      </c>
      <c r="E57" s="90">
        <v>45382</v>
      </c>
      <c r="F57" s="11">
        <f t="shared" si="1"/>
        <v>365</v>
      </c>
      <c r="G57" s="11">
        <f t="shared" si="2"/>
        <v>91</v>
      </c>
      <c r="H57" s="17" t="s">
        <v>49</v>
      </c>
      <c r="I57" s="13">
        <f>1405258/2</f>
        <v>702629</v>
      </c>
      <c r="J57" s="13">
        <f>70263/2</f>
        <v>35131.5</v>
      </c>
      <c r="K57" s="13">
        <f>30000/2</f>
        <v>15000</v>
      </c>
      <c r="L57" s="119">
        <v>752762</v>
      </c>
      <c r="M57" s="24">
        <v>752762</v>
      </c>
      <c r="N57" s="24"/>
      <c r="O57" s="24"/>
      <c r="P57" s="24"/>
      <c r="Q57" s="24"/>
      <c r="R57" s="13"/>
      <c r="S57" s="13"/>
      <c r="T57" s="119">
        <f t="shared" si="3"/>
        <v>752760.5</v>
      </c>
      <c r="U57" s="16"/>
    </row>
    <row r="58" spans="1:21">
      <c r="A58" s="75" t="s">
        <v>147</v>
      </c>
      <c r="B58" s="10" t="s">
        <v>135</v>
      </c>
      <c r="C58" s="90">
        <v>45272</v>
      </c>
      <c r="D58" s="90">
        <v>45535</v>
      </c>
      <c r="E58" s="90">
        <v>45382</v>
      </c>
      <c r="F58" s="11">
        <f>D58-C58+1</f>
        <v>264</v>
      </c>
      <c r="G58" s="11">
        <f t="shared" si="2"/>
        <v>111</v>
      </c>
      <c r="H58" s="17" t="s">
        <v>50</v>
      </c>
      <c r="I58" s="13">
        <v>302087.60547945206</v>
      </c>
      <c r="J58" s="13">
        <f>I58*5%</f>
        <v>15104.380273972603</v>
      </c>
      <c r="K58" s="13">
        <v>10000</v>
      </c>
      <c r="L58" s="119">
        <f>I58+J58+K58</f>
        <v>327191.98575342464</v>
      </c>
      <c r="M58" s="13">
        <v>1140857</v>
      </c>
      <c r="N58" s="13"/>
      <c r="O58" s="13"/>
      <c r="P58" s="13"/>
      <c r="Q58" s="13"/>
      <c r="R58" s="13"/>
      <c r="S58" s="13"/>
      <c r="T58" s="119">
        <f t="shared" si="3"/>
        <v>327191.98575342464</v>
      </c>
      <c r="U58" s="14"/>
    </row>
    <row r="59" spans="1:21">
      <c r="A59" s="75" t="s">
        <v>147</v>
      </c>
      <c r="B59" s="10" t="s">
        <v>135</v>
      </c>
      <c r="C59" s="90">
        <v>45272</v>
      </c>
      <c r="D59" s="90">
        <v>45535</v>
      </c>
      <c r="E59" s="90">
        <v>45382</v>
      </c>
      <c r="F59" s="11">
        <f>D59-C59+1</f>
        <v>264</v>
      </c>
      <c r="G59" s="11">
        <f t="shared" ref="G59" si="8">E59-C59+1</f>
        <v>111</v>
      </c>
      <c r="H59" s="17" t="s">
        <v>50</v>
      </c>
      <c r="I59" s="13">
        <v>736824</v>
      </c>
      <c r="J59" s="13">
        <f>I59*5%</f>
        <v>36841.200000000004</v>
      </c>
      <c r="K59" s="13">
        <v>40000</v>
      </c>
      <c r="L59" s="119">
        <f>I59+J59+K59</f>
        <v>813665.2</v>
      </c>
      <c r="M59" s="13"/>
      <c r="N59" s="13"/>
      <c r="O59" s="13"/>
      <c r="P59" s="13"/>
      <c r="Q59" s="13"/>
      <c r="R59" s="13"/>
      <c r="S59" s="13"/>
      <c r="T59" s="119">
        <f t="shared" si="3"/>
        <v>813665.2</v>
      </c>
      <c r="U59" s="14"/>
    </row>
    <row r="60" spans="1:21">
      <c r="A60" s="75" t="s">
        <v>146</v>
      </c>
      <c r="B60" s="10" t="s">
        <v>135</v>
      </c>
      <c r="C60" s="90">
        <v>45316</v>
      </c>
      <c r="D60" s="90">
        <v>45681</v>
      </c>
      <c r="E60" s="90">
        <v>45382</v>
      </c>
      <c r="F60" s="11">
        <f t="shared" si="1"/>
        <v>365</v>
      </c>
      <c r="G60" s="11">
        <f t="shared" si="2"/>
        <v>67</v>
      </c>
      <c r="H60" s="17" t="s">
        <v>51</v>
      </c>
      <c r="I60" s="13">
        <v>457803</v>
      </c>
      <c r="J60" s="13">
        <v>22890</v>
      </c>
      <c r="K60" s="13">
        <v>10000</v>
      </c>
      <c r="L60" s="119">
        <f>I60+J60+K60</f>
        <v>490693</v>
      </c>
      <c r="M60" s="13">
        <v>490694</v>
      </c>
      <c r="N60" s="13"/>
      <c r="O60" s="13"/>
      <c r="P60" s="13"/>
      <c r="Q60" s="13"/>
      <c r="R60" s="13"/>
      <c r="S60" s="13"/>
      <c r="T60" s="119">
        <f t="shared" si="3"/>
        <v>490693</v>
      </c>
      <c r="U60" s="14"/>
    </row>
    <row r="61" spans="1:21">
      <c r="A61" s="75" t="s">
        <v>146</v>
      </c>
      <c r="B61" s="10" t="s">
        <v>135</v>
      </c>
      <c r="C61" s="90">
        <v>45304</v>
      </c>
      <c r="D61" s="90">
        <v>45669</v>
      </c>
      <c r="E61" s="90">
        <v>45382</v>
      </c>
      <c r="F61" s="11">
        <f t="shared" si="1"/>
        <v>365</v>
      </c>
      <c r="G61" s="11">
        <f t="shared" si="2"/>
        <v>79</v>
      </c>
      <c r="H61" s="17" t="s">
        <v>52</v>
      </c>
      <c r="I61" s="13">
        <v>2731792</v>
      </c>
      <c r="J61" s="13">
        <v>136590</v>
      </c>
      <c r="K61" s="13">
        <v>50000</v>
      </c>
      <c r="L61" s="119">
        <v>2918381</v>
      </c>
      <c r="M61" s="13">
        <v>2918381</v>
      </c>
      <c r="N61" s="13"/>
      <c r="O61" s="13"/>
      <c r="P61" s="13"/>
      <c r="Q61" s="13"/>
      <c r="R61" s="13"/>
      <c r="S61" s="13"/>
      <c r="T61" s="119">
        <f t="shared" si="3"/>
        <v>2918382</v>
      </c>
      <c r="U61" s="14"/>
    </row>
    <row r="62" spans="1:21">
      <c r="A62" s="77" t="s">
        <v>147</v>
      </c>
      <c r="B62" s="10" t="s">
        <v>135</v>
      </c>
      <c r="C62" s="90">
        <v>45292</v>
      </c>
      <c r="D62" s="92">
        <v>45657</v>
      </c>
      <c r="E62" s="90">
        <v>45382</v>
      </c>
      <c r="F62" s="11">
        <f t="shared" si="1"/>
        <v>365</v>
      </c>
      <c r="G62" s="11">
        <f t="shared" si="2"/>
        <v>91</v>
      </c>
      <c r="H62" s="17" t="s">
        <v>53</v>
      </c>
      <c r="I62" s="13">
        <v>2519484</v>
      </c>
      <c r="J62" s="13">
        <v>125974</v>
      </c>
      <c r="K62" s="13">
        <v>70000</v>
      </c>
      <c r="L62" s="119">
        <f>I62+J62+K62</f>
        <v>2715458</v>
      </c>
      <c r="M62" s="13">
        <v>2715458</v>
      </c>
      <c r="N62" s="13"/>
      <c r="O62" s="13"/>
      <c r="P62" s="13"/>
      <c r="Q62" s="13"/>
      <c r="R62" s="13"/>
      <c r="S62" s="13"/>
      <c r="T62" s="119">
        <f t="shared" si="3"/>
        <v>2715458</v>
      </c>
      <c r="U62" s="14"/>
    </row>
    <row r="63" spans="1:21">
      <c r="A63" s="75" t="s">
        <v>146</v>
      </c>
      <c r="B63" s="10" t="s">
        <v>135</v>
      </c>
      <c r="C63" s="90">
        <v>45301</v>
      </c>
      <c r="D63" s="90">
        <v>45666</v>
      </c>
      <c r="E63" s="90">
        <v>45382</v>
      </c>
      <c r="F63" s="11">
        <f>D63-C63</f>
        <v>365</v>
      </c>
      <c r="G63" s="11">
        <f t="shared" si="2"/>
        <v>82</v>
      </c>
      <c r="H63" s="17" t="s">
        <v>54</v>
      </c>
      <c r="I63" s="13">
        <v>3328599</v>
      </c>
      <c r="J63" s="13">
        <v>166430</v>
      </c>
      <c r="K63" s="13">
        <v>100000</v>
      </c>
      <c r="L63" s="119">
        <f>I63+J63+K63</f>
        <v>3595029</v>
      </c>
      <c r="M63" s="13">
        <v>3595029</v>
      </c>
      <c r="N63" s="13"/>
      <c r="O63" s="13"/>
      <c r="P63" s="13"/>
      <c r="Q63" s="13"/>
      <c r="R63" s="13"/>
      <c r="S63" s="13"/>
      <c r="T63" s="119">
        <f t="shared" si="3"/>
        <v>3595029</v>
      </c>
      <c r="U63" s="14"/>
    </row>
    <row r="64" spans="1:21">
      <c r="A64" s="10" t="s">
        <v>146</v>
      </c>
      <c r="C64" s="200" t="s">
        <v>55</v>
      </c>
      <c r="D64" s="201"/>
      <c r="E64" s="201"/>
      <c r="F64" s="201"/>
      <c r="G64" s="201"/>
      <c r="H64" s="202"/>
      <c r="I64" s="25">
        <f t="shared" ref="I64:O64" si="9">SUM(I2:I63)</f>
        <v>121486061.8356165</v>
      </c>
      <c r="J64" s="25">
        <f t="shared" si="9"/>
        <v>6074303.1517808214</v>
      </c>
      <c r="K64" s="25">
        <f t="shared" si="9"/>
        <v>1411000</v>
      </c>
      <c r="L64" s="122">
        <f t="shared" si="9"/>
        <v>128971365.48739724</v>
      </c>
      <c r="M64" s="25">
        <f t="shared" si="9"/>
        <v>128832126.41</v>
      </c>
      <c r="N64" s="25">
        <f t="shared" si="9"/>
        <v>0</v>
      </c>
      <c r="O64" s="25">
        <f t="shared" si="9"/>
        <v>0</v>
      </c>
      <c r="P64" s="25"/>
      <c r="Q64" s="25"/>
      <c r="R64" s="25">
        <f t="shared" ref="R64:S64" si="10">SUM(R2:R63)</f>
        <v>0</v>
      </c>
      <c r="S64" s="25">
        <f t="shared" si="10"/>
        <v>0</v>
      </c>
      <c r="T64" s="119">
        <f t="shared" si="3"/>
        <v>128971364.98739731</v>
      </c>
      <c r="U64" s="25">
        <f>SUM(U2:U63)</f>
        <v>139239.82315068494</v>
      </c>
    </row>
    <row r="65" spans="1:24">
      <c r="A65" s="75" t="s">
        <v>147</v>
      </c>
      <c r="B65" s="10" t="s">
        <v>135</v>
      </c>
      <c r="C65" s="90">
        <v>45324</v>
      </c>
      <c r="D65" s="90">
        <v>45652</v>
      </c>
      <c r="E65" s="90">
        <v>45382</v>
      </c>
      <c r="F65" s="11">
        <f>D65-C65+1</f>
        <v>329</v>
      </c>
      <c r="G65" s="11">
        <f>E65-C65+1</f>
        <v>59</v>
      </c>
      <c r="H65" s="12" t="s">
        <v>56</v>
      </c>
      <c r="I65" s="13">
        <v>1286731.6191780821</v>
      </c>
      <c r="J65" s="13">
        <f>I65*5%</f>
        <v>64336.580958904109</v>
      </c>
      <c r="K65" s="13">
        <v>60000</v>
      </c>
      <c r="L65" s="119">
        <f>T65</f>
        <v>1411068.2001369861</v>
      </c>
      <c r="N65" s="13">
        <v>2822136</v>
      </c>
      <c r="O65" s="13"/>
      <c r="P65" s="13"/>
      <c r="Q65" s="13"/>
      <c r="R65" s="13"/>
      <c r="S65" s="13"/>
      <c r="T65" s="119">
        <f t="shared" si="3"/>
        <v>1411068.2001369861</v>
      </c>
      <c r="U65" s="14"/>
      <c r="V65" s="26"/>
    </row>
    <row r="66" spans="1:24">
      <c r="A66" s="75" t="s">
        <v>147</v>
      </c>
      <c r="B66" s="10" t="s">
        <v>135</v>
      </c>
      <c r="C66" s="90">
        <v>45324</v>
      </c>
      <c r="D66" s="90">
        <v>45652</v>
      </c>
      <c r="E66" s="90">
        <v>45382</v>
      </c>
      <c r="F66" s="11">
        <f>D66-C66+1</f>
        <v>329</v>
      </c>
      <c r="G66" s="11">
        <f>E66-C66+1</f>
        <v>59</v>
      </c>
      <c r="H66" s="12" t="s">
        <v>56</v>
      </c>
      <c r="I66" s="13">
        <v>1286731.6191780821</v>
      </c>
      <c r="J66" s="13">
        <f>I66*5%</f>
        <v>64336.580958904109</v>
      </c>
      <c r="K66" s="13">
        <v>60000</v>
      </c>
      <c r="L66" s="119">
        <f>T66</f>
        <v>1411068.2001369861</v>
      </c>
      <c r="N66" s="13"/>
      <c r="O66" s="13"/>
      <c r="P66" s="13"/>
      <c r="Q66" s="13"/>
      <c r="R66" s="13"/>
      <c r="S66" s="13"/>
      <c r="T66" s="119">
        <f t="shared" si="3"/>
        <v>1411068.2001369861</v>
      </c>
      <c r="U66" s="14"/>
      <c r="V66" s="26"/>
    </row>
    <row r="67" spans="1:24">
      <c r="A67" s="77" t="s">
        <v>147</v>
      </c>
      <c r="B67" s="10" t="s">
        <v>135</v>
      </c>
      <c r="C67" s="90">
        <v>45292</v>
      </c>
      <c r="D67" s="92">
        <v>45412</v>
      </c>
      <c r="E67" s="90">
        <v>45382</v>
      </c>
      <c r="F67" s="11">
        <f t="shared" ref="F67:F78" si="11">D67-C67</f>
        <v>120</v>
      </c>
      <c r="G67" s="11">
        <f t="shared" ref="G67:G127" si="12">E67-C67+1</f>
        <v>91</v>
      </c>
      <c r="H67" s="12" t="s">
        <v>57</v>
      </c>
      <c r="I67" s="13">
        <v>290486.8105000038</v>
      </c>
      <c r="J67" s="13">
        <v>15288.779500000201</v>
      </c>
      <c r="K67" s="13"/>
      <c r="L67" s="119">
        <v>305775.59000000398</v>
      </c>
      <c r="M67" s="24">
        <v>305775.59000000398</v>
      </c>
      <c r="N67" s="24"/>
      <c r="O67" s="24"/>
      <c r="P67" s="24"/>
      <c r="Q67" s="24"/>
      <c r="R67" s="13"/>
      <c r="S67" s="13"/>
      <c r="T67" s="119">
        <f t="shared" ref="T67:T77" si="13">I67+J67+K67+R67+S67</f>
        <v>305775.59000000398</v>
      </c>
      <c r="U67" s="14">
        <f>L67-M67</f>
        <v>0</v>
      </c>
      <c r="V67" s="26"/>
      <c r="W67" s="27"/>
    </row>
    <row r="68" spans="1:24">
      <c r="A68" s="75" t="s">
        <v>146</v>
      </c>
      <c r="B68" s="10" t="s">
        <v>135</v>
      </c>
      <c r="C68" s="90">
        <v>45206</v>
      </c>
      <c r="D68" s="90">
        <v>45571</v>
      </c>
      <c r="E68" s="90">
        <v>45382</v>
      </c>
      <c r="F68" s="11">
        <f t="shared" si="11"/>
        <v>365</v>
      </c>
      <c r="G68" s="11">
        <f t="shared" si="12"/>
        <v>177</v>
      </c>
      <c r="H68" s="17" t="s">
        <v>58</v>
      </c>
      <c r="I68" s="13">
        <v>11594577</v>
      </c>
      <c r="J68" s="13">
        <v>579729</v>
      </c>
      <c r="K68" s="13">
        <v>170000</v>
      </c>
      <c r="L68" s="120">
        <v>12344306</v>
      </c>
      <c r="M68" s="24">
        <v>12344306</v>
      </c>
      <c r="N68" s="24"/>
      <c r="O68" s="24"/>
      <c r="P68" s="24"/>
      <c r="Q68" s="24"/>
      <c r="R68" s="13"/>
      <c r="S68" s="13"/>
      <c r="T68" s="119">
        <f t="shared" si="13"/>
        <v>12344306</v>
      </c>
      <c r="U68" s="14">
        <f>L68-M68</f>
        <v>0</v>
      </c>
      <c r="V68" s="26"/>
    </row>
    <row r="69" spans="1:24">
      <c r="A69" s="75" t="s">
        <v>146</v>
      </c>
      <c r="B69" s="10" t="s">
        <v>135</v>
      </c>
      <c r="C69" s="90">
        <v>45331</v>
      </c>
      <c r="D69" s="90">
        <v>45696</v>
      </c>
      <c r="E69" s="90">
        <v>45382</v>
      </c>
      <c r="F69" s="11">
        <f t="shared" si="11"/>
        <v>365</v>
      </c>
      <c r="G69" s="11">
        <f t="shared" si="12"/>
        <v>52</v>
      </c>
      <c r="H69" s="17" t="s">
        <v>59</v>
      </c>
      <c r="I69" s="13">
        <v>9294478</v>
      </c>
      <c r="J69" s="13">
        <v>464723</v>
      </c>
      <c r="K69" s="13">
        <v>2580000</v>
      </c>
      <c r="L69" s="119">
        <v>12339201</v>
      </c>
      <c r="M69" s="24">
        <v>20648802</v>
      </c>
      <c r="N69" s="24"/>
      <c r="O69" s="24"/>
      <c r="P69" s="24"/>
      <c r="Q69" s="24"/>
      <c r="R69" s="13">
        <v>8000000</v>
      </c>
      <c r="S69" s="13"/>
      <c r="T69" s="119">
        <f t="shared" si="13"/>
        <v>20339201</v>
      </c>
      <c r="U69" s="13"/>
      <c r="V69" s="26"/>
      <c r="W69" s="6"/>
      <c r="X69" s="28"/>
    </row>
    <row r="70" spans="1:24">
      <c r="A70" s="76" t="s">
        <v>146</v>
      </c>
      <c r="B70" s="15" t="s">
        <v>135</v>
      </c>
      <c r="C70" s="92">
        <v>45344</v>
      </c>
      <c r="D70" s="92">
        <v>45709</v>
      </c>
      <c r="E70" s="90">
        <v>45382</v>
      </c>
      <c r="F70" s="11">
        <f t="shared" si="11"/>
        <v>365</v>
      </c>
      <c r="G70" s="11">
        <f t="shared" si="12"/>
        <v>39</v>
      </c>
      <c r="H70" s="17" t="s">
        <v>60</v>
      </c>
      <c r="I70" s="13">
        <v>22693363</v>
      </c>
      <c r="J70" s="13">
        <v>1134668</v>
      </c>
      <c r="K70" s="13">
        <v>720000</v>
      </c>
      <c r="L70" s="123">
        <v>24548031</v>
      </c>
      <c r="M70" s="24">
        <v>12274015</v>
      </c>
      <c r="N70" s="24"/>
      <c r="O70" s="24">
        <v>12274016</v>
      </c>
      <c r="P70" s="24"/>
      <c r="Q70" s="24"/>
      <c r="R70" s="13"/>
      <c r="S70" s="13"/>
      <c r="T70" s="119">
        <f t="shared" si="13"/>
        <v>24548031</v>
      </c>
      <c r="U70" s="14">
        <f>L70-M70-O70</f>
        <v>0</v>
      </c>
      <c r="V70" s="26"/>
      <c r="W70" s="28"/>
    </row>
    <row r="71" spans="1:24">
      <c r="A71" s="76" t="s">
        <v>146</v>
      </c>
      <c r="B71" s="15" t="s">
        <v>134</v>
      </c>
      <c r="C71" s="92">
        <v>45337</v>
      </c>
      <c r="D71" s="90">
        <v>45702</v>
      </c>
      <c r="E71" s="90">
        <v>45382</v>
      </c>
      <c r="F71" s="11">
        <f t="shared" si="11"/>
        <v>365</v>
      </c>
      <c r="G71" s="11">
        <f t="shared" si="12"/>
        <v>46</v>
      </c>
      <c r="H71" s="17" t="s">
        <v>61</v>
      </c>
      <c r="I71" s="13">
        <v>673775</v>
      </c>
      <c r="J71" s="13">
        <v>33689</v>
      </c>
      <c r="K71" s="13">
        <v>10000</v>
      </c>
      <c r="L71" s="119">
        <v>717464</v>
      </c>
      <c r="M71" s="24">
        <v>717463</v>
      </c>
      <c r="N71" s="24"/>
      <c r="O71" s="24"/>
      <c r="P71" s="24"/>
      <c r="Q71" s="24"/>
      <c r="R71" s="13"/>
      <c r="S71" s="13"/>
      <c r="T71" s="119">
        <f t="shared" si="13"/>
        <v>717464</v>
      </c>
      <c r="U71" s="14"/>
      <c r="V71" s="26"/>
    </row>
    <row r="72" spans="1:24">
      <c r="A72" s="75" t="s">
        <v>146</v>
      </c>
      <c r="B72" s="10" t="s">
        <v>135</v>
      </c>
      <c r="C72" s="90">
        <v>45331</v>
      </c>
      <c r="D72" s="90">
        <v>45696</v>
      </c>
      <c r="E72" s="90">
        <v>45382</v>
      </c>
      <c r="F72" s="11">
        <f t="shared" si="11"/>
        <v>365</v>
      </c>
      <c r="G72" s="11">
        <f t="shared" si="12"/>
        <v>52</v>
      </c>
      <c r="H72" s="17" t="s">
        <v>62</v>
      </c>
      <c r="I72" s="13">
        <v>2920457</v>
      </c>
      <c r="J72" s="13">
        <v>146023</v>
      </c>
      <c r="K72" s="13">
        <v>60000</v>
      </c>
      <c r="L72" s="120">
        <v>3126480</v>
      </c>
      <c r="M72" s="24">
        <v>3126480</v>
      </c>
      <c r="N72" s="24"/>
      <c r="O72" s="24"/>
      <c r="P72" s="24"/>
      <c r="Q72" s="24"/>
      <c r="R72" s="13"/>
      <c r="S72" s="13"/>
      <c r="T72" s="119">
        <f t="shared" si="13"/>
        <v>3126480</v>
      </c>
      <c r="U72" s="14">
        <f>L72-M72</f>
        <v>0</v>
      </c>
      <c r="V72" s="26"/>
    </row>
    <row r="73" spans="1:24">
      <c r="A73" s="75" t="s">
        <v>147</v>
      </c>
      <c r="B73" s="10" t="s">
        <v>131</v>
      </c>
      <c r="C73" s="90">
        <v>45313</v>
      </c>
      <c r="D73" s="90">
        <v>45494</v>
      </c>
      <c r="E73" s="90">
        <v>45382</v>
      </c>
      <c r="F73" s="11">
        <f>D73-C73+1</f>
        <v>182</v>
      </c>
      <c r="G73" s="11">
        <f t="shared" si="12"/>
        <v>70</v>
      </c>
      <c r="H73" s="17" t="s">
        <v>19</v>
      </c>
      <c r="I73" s="13">
        <v>432380.14246575342</v>
      </c>
      <c r="J73" s="13">
        <f>I73*5%</f>
        <v>21619.007123287673</v>
      </c>
      <c r="K73" s="13">
        <v>10000</v>
      </c>
      <c r="L73" s="120">
        <f>I73+J73+K73</f>
        <v>463999.14958904107</v>
      </c>
      <c r="M73" s="24">
        <v>908042</v>
      </c>
      <c r="N73" s="24"/>
      <c r="O73" s="24"/>
      <c r="P73" s="24"/>
      <c r="Q73" s="24"/>
      <c r="R73" s="13"/>
      <c r="S73" s="13"/>
      <c r="T73" s="119">
        <f t="shared" si="13"/>
        <v>463999.14958904107</v>
      </c>
      <c r="U73" s="14"/>
      <c r="V73" s="26"/>
    </row>
    <row r="74" spans="1:24">
      <c r="A74" s="75" t="s">
        <v>147</v>
      </c>
      <c r="B74" s="10" t="s">
        <v>131</v>
      </c>
      <c r="C74" s="90">
        <v>45321</v>
      </c>
      <c r="D74" s="90">
        <v>45494</v>
      </c>
      <c r="E74" s="90">
        <v>45382</v>
      </c>
      <c r="F74" s="11">
        <f>D74-C74+1</f>
        <v>174</v>
      </c>
      <c r="G74" s="11"/>
      <c r="H74" s="17" t="s">
        <v>19</v>
      </c>
      <c r="I74" s="13">
        <v>413374.42191780824</v>
      </c>
      <c r="J74" s="13">
        <f>I74*5%</f>
        <v>20668.721095890414</v>
      </c>
      <c r="K74" s="13">
        <v>10000</v>
      </c>
      <c r="L74" s="120">
        <f>I74+J74+K74</f>
        <v>444043.14301369863</v>
      </c>
      <c r="M74" s="24"/>
      <c r="N74" s="24"/>
      <c r="O74" s="24"/>
      <c r="P74" s="24"/>
      <c r="Q74" s="24"/>
      <c r="R74" s="13"/>
      <c r="S74" s="13"/>
      <c r="T74" s="119">
        <f t="shared" si="13"/>
        <v>444043.14301369863</v>
      </c>
      <c r="U74" s="14"/>
      <c r="V74" s="26"/>
    </row>
    <row r="75" spans="1:24">
      <c r="A75" s="75" t="s">
        <v>146</v>
      </c>
      <c r="B75" s="10" t="s">
        <v>135</v>
      </c>
      <c r="C75" s="90">
        <v>45350</v>
      </c>
      <c r="D75" s="90">
        <v>45715</v>
      </c>
      <c r="E75" s="90">
        <v>45382</v>
      </c>
      <c r="F75" s="11">
        <f t="shared" si="11"/>
        <v>365</v>
      </c>
      <c r="G75" s="11">
        <f t="shared" si="12"/>
        <v>33</v>
      </c>
      <c r="H75" s="17" t="s">
        <v>63</v>
      </c>
      <c r="I75" s="13">
        <v>2895313</v>
      </c>
      <c r="J75" s="13">
        <v>144766</v>
      </c>
      <c r="K75" s="13">
        <v>60000</v>
      </c>
      <c r="L75" s="119">
        <v>3100079</v>
      </c>
      <c r="M75" s="24">
        <v>3100079</v>
      </c>
      <c r="N75" s="24"/>
      <c r="O75" s="24"/>
      <c r="P75" s="24"/>
      <c r="Q75" s="24"/>
      <c r="R75" s="13"/>
      <c r="S75" s="13"/>
      <c r="T75" s="119">
        <f t="shared" si="13"/>
        <v>3100079</v>
      </c>
      <c r="U75" s="14">
        <f>L75-M75</f>
        <v>0</v>
      </c>
      <c r="V75" s="26"/>
    </row>
    <row r="76" spans="1:24">
      <c r="A76" s="75" t="s">
        <v>146</v>
      </c>
      <c r="B76" s="10" t="s">
        <v>135</v>
      </c>
      <c r="C76" s="90">
        <v>45327</v>
      </c>
      <c r="D76" s="92">
        <v>45692</v>
      </c>
      <c r="E76" s="90">
        <v>45382</v>
      </c>
      <c r="F76" s="11">
        <f t="shared" si="11"/>
        <v>365</v>
      </c>
      <c r="G76" s="11">
        <f t="shared" si="12"/>
        <v>56</v>
      </c>
      <c r="H76" s="30" t="s">
        <v>64</v>
      </c>
      <c r="I76" s="13">
        <v>582697</v>
      </c>
      <c r="J76" s="13">
        <v>29135</v>
      </c>
      <c r="K76" s="13">
        <v>10000</v>
      </c>
      <c r="L76" s="119">
        <v>621832</v>
      </c>
      <c r="M76" s="24">
        <v>621832</v>
      </c>
      <c r="N76" s="24"/>
      <c r="O76" s="24"/>
      <c r="P76" s="24"/>
      <c r="Q76" s="24"/>
      <c r="R76" s="13"/>
      <c r="S76" s="13"/>
      <c r="T76" s="119">
        <f t="shared" si="13"/>
        <v>621832</v>
      </c>
      <c r="U76" s="14">
        <f>L76-M76</f>
        <v>0</v>
      </c>
      <c r="V76" s="26"/>
    </row>
    <row r="77" spans="1:24">
      <c r="A77" s="75" t="s">
        <v>146</v>
      </c>
      <c r="B77" s="10" t="s">
        <v>131</v>
      </c>
      <c r="C77" s="90">
        <v>45328</v>
      </c>
      <c r="D77" s="90">
        <v>45693</v>
      </c>
      <c r="E77" s="90">
        <v>45382</v>
      </c>
      <c r="F77" s="11">
        <f t="shared" si="11"/>
        <v>365</v>
      </c>
      <c r="G77" s="11">
        <f t="shared" si="12"/>
        <v>55</v>
      </c>
      <c r="H77" s="17" t="s">
        <v>65</v>
      </c>
      <c r="I77" s="13">
        <v>11388150</v>
      </c>
      <c r="J77" s="13">
        <v>569408</v>
      </c>
      <c r="K77" s="13">
        <v>200000</v>
      </c>
      <c r="L77" s="119">
        <v>12157558</v>
      </c>
      <c r="M77" s="13">
        <v>12157558</v>
      </c>
      <c r="N77" s="13"/>
      <c r="O77" s="13"/>
      <c r="P77" s="13"/>
      <c r="Q77" s="13"/>
      <c r="R77" s="13"/>
      <c r="S77" s="13"/>
      <c r="T77" s="119">
        <f t="shared" si="13"/>
        <v>12157558</v>
      </c>
      <c r="U77" s="14">
        <f>L77-M77</f>
        <v>0</v>
      </c>
      <c r="V77" s="26"/>
    </row>
    <row r="78" spans="1:24" s="86" customFormat="1">
      <c r="A78" s="78" t="s">
        <v>146</v>
      </c>
      <c r="B78" s="78" t="s">
        <v>135</v>
      </c>
      <c r="C78" s="93">
        <v>45327</v>
      </c>
      <c r="D78" s="93">
        <v>45477</v>
      </c>
      <c r="E78" s="93">
        <v>45382</v>
      </c>
      <c r="F78" s="79">
        <f t="shared" si="11"/>
        <v>150</v>
      </c>
      <c r="G78" s="79">
        <f t="shared" si="12"/>
        <v>56</v>
      </c>
      <c r="H78" s="80" t="s">
        <v>66</v>
      </c>
      <c r="I78" s="81"/>
      <c r="J78" s="81"/>
      <c r="K78" s="81"/>
      <c r="L78" s="124"/>
      <c r="M78" s="82">
        <v>1125000</v>
      </c>
      <c r="N78" s="82"/>
      <c r="O78" s="82"/>
      <c r="P78" s="82"/>
      <c r="Q78" s="82"/>
      <c r="R78" s="81"/>
      <c r="S78" s="81">
        <v>1125000</v>
      </c>
      <c r="T78" s="124"/>
      <c r="U78" s="83"/>
      <c r="V78" s="84"/>
      <c r="W78" s="85"/>
    </row>
    <row r="79" spans="1:24">
      <c r="A79" s="75" t="s">
        <v>147</v>
      </c>
      <c r="B79" s="10" t="s">
        <v>135</v>
      </c>
      <c r="C79" s="90">
        <v>45296</v>
      </c>
      <c r="D79" s="90">
        <v>45570</v>
      </c>
      <c r="E79" s="90">
        <v>45382</v>
      </c>
      <c r="F79" s="11">
        <f>D79-C79+1</f>
        <v>275</v>
      </c>
      <c r="G79" s="11">
        <f t="shared" si="12"/>
        <v>87</v>
      </c>
      <c r="H79" s="17" t="s">
        <v>67</v>
      </c>
      <c r="I79" s="13">
        <v>284568.49315068492</v>
      </c>
      <c r="J79" s="13">
        <f>I79*5%</f>
        <v>14228.424657534248</v>
      </c>
      <c r="K79" s="13">
        <v>3000</v>
      </c>
      <c r="L79" s="119">
        <f>SUM(T79:T126)</f>
        <v>13708341.657534244</v>
      </c>
      <c r="M79" s="13">
        <v>13708442</v>
      </c>
      <c r="N79" s="13"/>
      <c r="O79" s="13"/>
      <c r="P79" s="13"/>
      <c r="Q79" s="13"/>
      <c r="R79" s="13"/>
      <c r="S79" s="13"/>
      <c r="T79" s="119">
        <f>I79+J79+K79+R79+S79</f>
        <v>301796.91780821915</v>
      </c>
      <c r="U79" s="14">
        <f>L79-M79</f>
        <v>-100.34246575646102</v>
      </c>
      <c r="V79" s="26"/>
      <c r="W79" s="28"/>
    </row>
    <row r="80" spans="1:24">
      <c r="A80" s="75" t="s">
        <v>147</v>
      </c>
      <c r="B80" s="10" t="s">
        <v>135</v>
      </c>
      <c r="C80" s="90">
        <v>45296</v>
      </c>
      <c r="D80" s="90">
        <v>45570</v>
      </c>
      <c r="E80" s="90">
        <v>45382</v>
      </c>
      <c r="F80" s="11">
        <f t="shared" ref="F80:F126" si="14">D80-C80+1</f>
        <v>275</v>
      </c>
      <c r="G80" s="11">
        <f t="shared" si="12"/>
        <v>87</v>
      </c>
      <c r="H80" s="17" t="s">
        <v>67</v>
      </c>
      <c r="I80" s="13">
        <v>284568.49315068492</v>
      </c>
      <c r="J80" s="13">
        <f t="shared" ref="J80:J126" si="15">I80*5%</f>
        <v>14228.424657534248</v>
      </c>
      <c r="K80" s="13">
        <v>3000</v>
      </c>
      <c r="L80" s="119"/>
      <c r="M80" s="13"/>
      <c r="N80" s="13"/>
      <c r="O80" s="13"/>
      <c r="P80" s="13"/>
      <c r="Q80" s="13"/>
      <c r="R80" s="13"/>
      <c r="S80" s="13"/>
      <c r="T80" s="119">
        <f t="shared" ref="T80:T126" si="16">I80+J80+K80+R80+S80</f>
        <v>301796.91780821915</v>
      </c>
      <c r="U80" s="14"/>
      <c r="V80" s="26"/>
      <c r="W80" s="28"/>
    </row>
    <row r="81" spans="1:23">
      <c r="A81" s="75" t="s">
        <v>147</v>
      </c>
      <c r="B81" s="10" t="s">
        <v>135</v>
      </c>
      <c r="C81" s="90">
        <v>45296</v>
      </c>
      <c r="D81" s="90">
        <v>45570</v>
      </c>
      <c r="E81" s="90">
        <v>45382</v>
      </c>
      <c r="F81" s="11">
        <f t="shared" si="14"/>
        <v>275</v>
      </c>
      <c r="G81" s="11">
        <f t="shared" si="12"/>
        <v>87</v>
      </c>
      <c r="H81" s="17" t="s">
        <v>67</v>
      </c>
      <c r="I81" s="13">
        <v>284568.49315068492</v>
      </c>
      <c r="J81" s="13">
        <f t="shared" si="15"/>
        <v>14228.424657534248</v>
      </c>
      <c r="K81" s="13">
        <v>3000</v>
      </c>
      <c r="L81" s="119"/>
      <c r="M81" s="13"/>
      <c r="N81" s="13"/>
      <c r="O81" s="13"/>
      <c r="P81" s="13"/>
      <c r="Q81" s="13"/>
      <c r="R81" s="13"/>
      <c r="S81" s="13"/>
      <c r="T81" s="119">
        <f t="shared" si="16"/>
        <v>301796.91780821915</v>
      </c>
      <c r="U81" s="14"/>
      <c r="V81" s="26"/>
      <c r="W81" s="28"/>
    </row>
    <row r="82" spans="1:23">
      <c r="A82" s="75" t="s">
        <v>147</v>
      </c>
      <c r="B82" s="10" t="s">
        <v>135</v>
      </c>
      <c r="C82" s="90">
        <v>45296</v>
      </c>
      <c r="D82" s="90">
        <v>45570</v>
      </c>
      <c r="E82" s="90">
        <v>45382</v>
      </c>
      <c r="F82" s="11">
        <f t="shared" si="14"/>
        <v>275</v>
      </c>
      <c r="G82" s="11">
        <f t="shared" si="12"/>
        <v>87</v>
      </c>
      <c r="H82" s="17" t="s">
        <v>67</v>
      </c>
      <c r="I82" s="13">
        <v>284568.49315068492</v>
      </c>
      <c r="J82" s="13">
        <f t="shared" si="15"/>
        <v>14228.424657534248</v>
      </c>
      <c r="K82" s="13">
        <v>9000</v>
      </c>
      <c r="L82" s="119"/>
      <c r="M82" s="13"/>
      <c r="N82" s="13"/>
      <c r="O82" s="13"/>
      <c r="P82" s="13"/>
      <c r="Q82" s="13"/>
      <c r="R82" s="13"/>
      <c r="S82" s="13"/>
      <c r="T82" s="119">
        <f t="shared" si="16"/>
        <v>307796.91780821915</v>
      </c>
      <c r="U82" s="14"/>
      <c r="V82" s="26"/>
      <c r="W82" s="28"/>
    </row>
    <row r="83" spans="1:23">
      <c r="A83" s="75" t="s">
        <v>147</v>
      </c>
      <c r="B83" s="10" t="s">
        <v>135</v>
      </c>
      <c r="C83" s="90">
        <v>45303</v>
      </c>
      <c r="D83" s="90">
        <v>45570</v>
      </c>
      <c r="E83" s="90">
        <v>45382</v>
      </c>
      <c r="F83" s="11">
        <f t="shared" si="14"/>
        <v>268</v>
      </c>
      <c r="G83" s="11">
        <f t="shared" si="12"/>
        <v>80</v>
      </c>
      <c r="H83" s="17" t="s">
        <v>67</v>
      </c>
      <c r="I83" s="13">
        <v>277324.9315068493</v>
      </c>
      <c r="J83" s="13">
        <f t="shared" si="15"/>
        <v>13866.246575342466</v>
      </c>
      <c r="K83" s="13">
        <v>3000</v>
      </c>
      <c r="L83" s="119"/>
      <c r="M83" s="13"/>
      <c r="N83" s="13"/>
      <c r="O83" s="13"/>
      <c r="P83" s="13"/>
      <c r="Q83" s="13"/>
      <c r="R83" s="13"/>
      <c r="S83" s="13"/>
      <c r="T83" s="119">
        <f t="shared" si="16"/>
        <v>294191.17808219179</v>
      </c>
      <c r="U83" s="14"/>
      <c r="V83" s="26"/>
      <c r="W83" s="28"/>
    </row>
    <row r="84" spans="1:23">
      <c r="A84" s="75" t="s">
        <v>147</v>
      </c>
      <c r="B84" s="10" t="s">
        <v>135</v>
      </c>
      <c r="C84" s="90">
        <v>45303</v>
      </c>
      <c r="D84" s="90">
        <v>45570</v>
      </c>
      <c r="E84" s="90">
        <v>45382</v>
      </c>
      <c r="F84" s="11">
        <f t="shared" si="14"/>
        <v>268</v>
      </c>
      <c r="G84" s="11">
        <f t="shared" si="12"/>
        <v>80</v>
      </c>
      <c r="H84" s="17" t="s">
        <v>67</v>
      </c>
      <c r="I84" s="13">
        <v>344586.57534246577</v>
      </c>
      <c r="J84" s="13">
        <f t="shared" si="15"/>
        <v>17229.32876712329</v>
      </c>
      <c r="K84" s="13">
        <v>3000</v>
      </c>
      <c r="L84" s="119"/>
      <c r="M84" s="13"/>
      <c r="N84" s="13"/>
      <c r="O84" s="13"/>
      <c r="P84" s="13"/>
      <c r="Q84" s="13"/>
      <c r="R84" s="13"/>
      <c r="S84" s="13"/>
      <c r="T84" s="119">
        <f t="shared" si="16"/>
        <v>364815.90410958906</v>
      </c>
      <c r="U84" s="14"/>
      <c r="V84" s="26"/>
      <c r="W84" s="28"/>
    </row>
    <row r="85" spans="1:23">
      <c r="A85" s="75" t="s">
        <v>147</v>
      </c>
      <c r="B85" s="10" t="s">
        <v>135</v>
      </c>
      <c r="C85" s="90">
        <v>45303</v>
      </c>
      <c r="D85" s="90">
        <v>45570</v>
      </c>
      <c r="E85" s="90">
        <v>45382</v>
      </c>
      <c r="F85" s="11">
        <f t="shared" si="14"/>
        <v>268</v>
      </c>
      <c r="G85" s="11">
        <f t="shared" si="12"/>
        <v>80</v>
      </c>
      <c r="H85" s="17" t="s">
        <v>67</v>
      </c>
      <c r="I85" s="13">
        <v>342516.98630136985</v>
      </c>
      <c r="J85" s="13">
        <f t="shared" si="15"/>
        <v>17125.849315068492</v>
      </c>
      <c r="K85" s="13">
        <v>3000</v>
      </c>
      <c r="L85" s="119"/>
      <c r="M85" s="13"/>
      <c r="N85" s="13"/>
      <c r="O85" s="13"/>
      <c r="P85" s="13"/>
      <c r="Q85" s="13"/>
      <c r="R85" s="13"/>
      <c r="S85" s="13"/>
      <c r="T85" s="119">
        <f t="shared" si="16"/>
        <v>362642.83561643836</v>
      </c>
      <c r="U85" s="14"/>
      <c r="V85" s="26"/>
      <c r="W85" s="28"/>
    </row>
    <row r="86" spans="1:23">
      <c r="A86" s="75" t="s">
        <v>147</v>
      </c>
      <c r="B86" s="10" t="s">
        <v>135</v>
      </c>
      <c r="C86" s="90">
        <v>45303</v>
      </c>
      <c r="D86" s="90">
        <v>45570</v>
      </c>
      <c r="E86" s="90">
        <v>45382</v>
      </c>
      <c r="F86" s="11">
        <f t="shared" si="14"/>
        <v>268</v>
      </c>
      <c r="G86" s="11">
        <f t="shared" si="12"/>
        <v>80</v>
      </c>
      <c r="H86" s="17" t="s">
        <v>67</v>
      </c>
      <c r="I86" s="13">
        <v>277324.9315068493</v>
      </c>
      <c r="J86" s="13">
        <f t="shared" si="15"/>
        <v>13866.246575342466</v>
      </c>
      <c r="K86" s="13">
        <v>3000</v>
      </c>
      <c r="L86" s="119"/>
      <c r="M86" s="13"/>
      <c r="N86" s="13"/>
      <c r="O86" s="13"/>
      <c r="P86" s="13"/>
      <c r="Q86" s="13"/>
      <c r="R86" s="13"/>
      <c r="S86" s="13"/>
      <c r="T86" s="119">
        <f t="shared" si="16"/>
        <v>294191.17808219179</v>
      </c>
      <c r="U86" s="14"/>
      <c r="V86" s="26"/>
      <c r="W86" s="28"/>
    </row>
    <row r="87" spans="1:23">
      <c r="A87" s="75" t="s">
        <v>147</v>
      </c>
      <c r="B87" s="10" t="s">
        <v>135</v>
      </c>
      <c r="C87" s="90">
        <v>45303</v>
      </c>
      <c r="D87" s="90">
        <v>45570</v>
      </c>
      <c r="E87" s="90">
        <v>45382</v>
      </c>
      <c r="F87" s="11">
        <f t="shared" si="14"/>
        <v>268</v>
      </c>
      <c r="G87" s="11">
        <f t="shared" si="12"/>
        <v>80</v>
      </c>
      <c r="H87" s="17" t="s">
        <v>67</v>
      </c>
      <c r="I87" s="13">
        <v>277324.9315068493</v>
      </c>
      <c r="J87" s="13">
        <f t="shared" si="15"/>
        <v>13866.246575342466</v>
      </c>
      <c r="K87" s="13">
        <v>3000</v>
      </c>
      <c r="L87" s="119"/>
      <c r="M87" s="13"/>
      <c r="N87" s="13"/>
      <c r="O87" s="13"/>
      <c r="P87" s="13"/>
      <c r="Q87" s="13"/>
      <c r="R87" s="13"/>
      <c r="S87" s="13"/>
      <c r="T87" s="119">
        <f t="shared" si="16"/>
        <v>294191.17808219179</v>
      </c>
      <c r="U87" s="14"/>
      <c r="V87" s="26"/>
      <c r="W87" s="28"/>
    </row>
    <row r="88" spans="1:23">
      <c r="A88" s="75" t="s">
        <v>147</v>
      </c>
      <c r="B88" s="10" t="s">
        <v>135</v>
      </c>
      <c r="C88" s="90">
        <v>45303</v>
      </c>
      <c r="D88" s="90">
        <v>45570</v>
      </c>
      <c r="E88" s="90">
        <v>45382</v>
      </c>
      <c r="F88" s="11">
        <f t="shared" si="14"/>
        <v>268</v>
      </c>
      <c r="G88" s="11">
        <f t="shared" si="12"/>
        <v>80</v>
      </c>
      <c r="H88" s="17" t="s">
        <v>67</v>
      </c>
      <c r="I88" s="13">
        <v>277324.9315068493</v>
      </c>
      <c r="J88" s="13">
        <f t="shared" si="15"/>
        <v>13866.246575342466</v>
      </c>
      <c r="K88" s="13">
        <v>3000</v>
      </c>
      <c r="L88" s="119"/>
      <c r="M88" s="13"/>
      <c r="N88" s="13"/>
      <c r="O88" s="13"/>
      <c r="P88" s="13"/>
      <c r="Q88" s="13"/>
      <c r="R88" s="13"/>
      <c r="S88" s="13"/>
      <c r="T88" s="119">
        <f t="shared" si="16"/>
        <v>294191.17808219179</v>
      </c>
      <c r="U88" s="14"/>
      <c r="V88" s="26"/>
      <c r="W88" s="28"/>
    </row>
    <row r="89" spans="1:23">
      <c r="A89" s="75" t="s">
        <v>147</v>
      </c>
      <c r="B89" s="10" t="s">
        <v>135</v>
      </c>
      <c r="C89" s="90">
        <v>45303</v>
      </c>
      <c r="D89" s="90">
        <v>45570</v>
      </c>
      <c r="E89" s="90">
        <v>45382</v>
      </c>
      <c r="F89" s="11">
        <f t="shared" si="14"/>
        <v>268</v>
      </c>
      <c r="G89" s="11">
        <f t="shared" si="12"/>
        <v>80</v>
      </c>
      <c r="H89" s="17" t="s">
        <v>67</v>
      </c>
      <c r="I89" s="13">
        <v>277324.9315068493</v>
      </c>
      <c r="J89" s="13">
        <f t="shared" si="15"/>
        <v>13866.246575342466</v>
      </c>
      <c r="K89" s="13">
        <v>3000</v>
      </c>
      <c r="L89" s="119"/>
      <c r="M89" s="13"/>
      <c r="N89" s="13"/>
      <c r="O89" s="13"/>
      <c r="P89" s="13"/>
      <c r="Q89" s="13"/>
      <c r="R89" s="13"/>
      <c r="S89" s="13"/>
      <c r="T89" s="119">
        <f t="shared" si="16"/>
        <v>294191.17808219179</v>
      </c>
      <c r="U89" s="14"/>
      <c r="V89" s="26"/>
      <c r="W89" s="28"/>
    </row>
    <row r="90" spans="1:23">
      <c r="A90" s="75" t="s">
        <v>147</v>
      </c>
      <c r="B90" s="10" t="s">
        <v>135</v>
      </c>
      <c r="C90" s="90">
        <v>45303</v>
      </c>
      <c r="D90" s="90">
        <v>45570</v>
      </c>
      <c r="E90" s="90">
        <v>45382</v>
      </c>
      <c r="F90" s="11">
        <f t="shared" si="14"/>
        <v>268</v>
      </c>
      <c r="G90" s="11">
        <f t="shared" si="12"/>
        <v>80</v>
      </c>
      <c r="H90" s="17" t="s">
        <v>67</v>
      </c>
      <c r="I90" s="13">
        <v>277324.9315068493</v>
      </c>
      <c r="J90" s="13">
        <f t="shared" si="15"/>
        <v>13866.246575342466</v>
      </c>
      <c r="K90" s="13">
        <v>3000</v>
      </c>
      <c r="L90" s="119"/>
      <c r="M90" s="13"/>
      <c r="N90" s="13"/>
      <c r="O90" s="13"/>
      <c r="P90" s="13"/>
      <c r="Q90" s="13"/>
      <c r="R90" s="13"/>
      <c r="S90" s="13"/>
      <c r="T90" s="119">
        <f t="shared" si="16"/>
        <v>294191.17808219179</v>
      </c>
      <c r="U90" s="14"/>
      <c r="V90" s="26"/>
      <c r="W90" s="28"/>
    </row>
    <row r="91" spans="1:23">
      <c r="A91" s="75" t="s">
        <v>147</v>
      </c>
      <c r="B91" s="10" t="s">
        <v>135</v>
      </c>
      <c r="C91" s="90">
        <v>45303</v>
      </c>
      <c r="D91" s="90">
        <v>45570</v>
      </c>
      <c r="E91" s="90">
        <v>45382</v>
      </c>
      <c r="F91" s="11">
        <f t="shared" si="14"/>
        <v>268</v>
      </c>
      <c r="G91" s="11">
        <f t="shared" si="12"/>
        <v>80</v>
      </c>
      <c r="H91" s="17" t="s">
        <v>67</v>
      </c>
      <c r="I91" s="13">
        <v>277324.9315068493</v>
      </c>
      <c r="J91" s="13">
        <f t="shared" si="15"/>
        <v>13866.246575342466</v>
      </c>
      <c r="K91" s="13">
        <v>3000</v>
      </c>
      <c r="L91" s="119"/>
      <c r="M91" s="13"/>
      <c r="N91" s="13"/>
      <c r="O91" s="13"/>
      <c r="P91" s="13"/>
      <c r="Q91" s="13"/>
      <c r="R91" s="13"/>
      <c r="S91" s="13"/>
      <c r="T91" s="119">
        <f t="shared" si="16"/>
        <v>294191.17808219179</v>
      </c>
      <c r="U91" s="14"/>
      <c r="V91" s="26"/>
      <c r="W91" s="28"/>
    </row>
    <row r="92" spans="1:23">
      <c r="A92" s="75" t="s">
        <v>147</v>
      </c>
      <c r="B92" s="10" t="s">
        <v>135</v>
      </c>
      <c r="C92" s="90">
        <v>45303</v>
      </c>
      <c r="D92" s="90">
        <v>45570</v>
      </c>
      <c r="E92" s="90">
        <v>45382</v>
      </c>
      <c r="F92" s="11">
        <f t="shared" si="14"/>
        <v>268</v>
      </c>
      <c r="G92" s="11">
        <f t="shared" si="12"/>
        <v>80</v>
      </c>
      <c r="H92" s="17" t="s">
        <v>67</v>
      </c>
      <c r="I92" s="13">
        <v>277324.9315068493</v>
      </c>
      <c r="J92" s="13">
        <f t="shared" si="15"/>
        <v>13866.246575342466</v>
      </c>
      <c r="K92" s="13">
        <v>3000</v>
      </c>
      <c r="L92" s="119"/>
      <c r="M92" s="13"/>
      <c r="N92" s="13"/>
      <c r="O92" s="13"/>
      <c r="P92" s="13"/>
      <c r="Q92" s="13"/>
      <c r="R92" s="13"/>
      <c r="S92" s="13"/>
      <c r="T92" s="119">
        <f t="shared" si="16"/>
        <v>294191.17808219179</v>
      </c>
      <c r="U92" s="14"/>
      <c r="V92" s="26"/>
      <c r="W92" s="28"/>
    </row>
    <row r="93" spans="1:23">
      <c r="A93" s="75" t="s">
        <v>147</v>
      </c>
      <c r="B93" s="10" t="s">
        <v>135</v>
      </c>
      <c r="C93" s="90">
        <v>45303</v>
      </c>
      <c r="D93" s="90">
        <v>45570</v>
      </c>
      <c r="E93" s="90">
        <v>45382</v>
      </c>
      <c r="F93" s="11">
        <f t="shared" si="14"/>
        <v>268</v>
      </c>
      <c r="G93" s="11">
        <f t="shared" si="12"/>
        <v>80</v>
      </c>
      <c r="H93" s="17" t="s">
        <v>67</v>
      </c>
      <c r="I93" s="13">
        <v>277324.9315068493</v>
      </c>
      <c r="J93" s="13">
        <f t="shared" si="15"/>
        <v>13866.246575342466</v>
      </c>
      <c r="K93" s="13">
        <v>3000</v>
      </c>
      <c r="L93" s="119"/>
      <c r="M93" s="13"/>
      <c r="N93" s="13"/>
      <c r="O93" s="13"/>
      <c r="P93" s="13"/>
      <c r="Q93" s="13"/>
      <c r="R93" s="13"/>
      <c r="S93" s="13"/>
      <c r="T93" s="119">
        <f t="shared" si="16"/>
        <v>294191.17808219179</v>
      </c>
      <c r="U93" s="14"/>
      <c r="V93" s="26"/>
      <c r="W93" s="28"/>
    </row>
    <row r="94" spans="1:23">
      <c r="A94" s="75" t="s">
        <v>147</v>
      </c>
      <c r="B94" s="10" t="s">
        <v>135</v>
      </c>
      <c r="C94" s="90">
        <v>45303</v>
      </c>
      <c r="D94" s="90">
        <v>45570</v>
      </c>
      <c r="E94" s="90">
        <v>45382</v>
      </c>
      <c r="F94" s="11">
        <f t="shared" si="14"/>
        <v>268</v>
      </c>
      <c r="G94" s="11">
        <f t="shared" si="12"/>
        <v>80</v>
      </c>
      <c r="H94" s="17" t="s">
        <v>67</v>
      </c>
      <c r="I94" s="13">
        <v>277324.9315068493</v>
      </c>
      <c r="J94" s="13">
        <f t="shared" si="15"/>
        <v>13866.246575342466</v>
      </c>
      <c r="K94" s="13">
        <v>3000</v>
      </c>
      <c r="L94" s="119"/>
      <c r="M94" s="13"/>
      <c r="N94" s="13"/>
      <c r="O94" s="13"/>
      <c r="P94" s="13"/>
      <c r="Q94" s="13"/>
      <c r="R94" s="13"/>
      <c r="S94" s="13"/>
      <c r="T94" s="119">
        <f t="shared" si="16"/>
        <v>294191.17808219179</v>
      </c>
      <c r="U94" s="14"/>
      <c r="V94" s="26"/>
      <c r="W94" s="28"/>
    </row>
    <row r="95" spans="1:23">
      <c r="A95" s="75" t="s">
        <v>147</v>
      </c>
      <c r="B95" s="10" t="s">
        <v>135</v>
      </c>
      <c r="C95" s="90">
        <v>45303</v>
      </c>
      <c r="D95" s="90">
        <v>45570</v>
      </c>
      <c r="E95" s="90">
        <v>45382</v>
      </c>
      <c r="F95" s="11">
        <f t="shared" si="14"/>
        <v>268</v>
      </c>
      <c r="G95" s="11">
        <f t="shared" si="12"/>
        <v>80</v>
      </c>
      <c r="H95" s="17" t="s">
        <v>67</v>
      </c>
      <c r="I95" s="13">
        <v>277324.9315068493</v>
      </c>
      <c r="J95" s="13">
        <f t="shared" si="15"/>
        <v>13866.246575342466</v>
      </c>
      <c r="K95" s="13">
        <v>3000</v>
      </c>
      <c r="L95" s="119"/>
      <c r="M95" s="13"/>
      <c r="N95" s="13"/>
      <c r="O95" s="13"/>
      <c r="P95" s="13"/>
      <c r="Q95" s="13"/>
      <c r="R95" s="13"/>
      <c r="S95" s="13"/>
      <c r="T95" s="119">
        <f t="shared" si="16"/>
        <v>294191.17808219179</v>
      </c>
      <c r="U95" s="14"/>
      <c r="V95" s="26"/>
      <c r="W95" s="28"/>
    </row>
    <row r="96" spans="1:23">
      <c r="A96" s="75" t="s">
        <v>147</v>
      </c>
      <c r="B96" s="10" t="s">
        <v>135</v>
      </c>
      <c r="C96" s="90">
        <v>45303</v>
      </c>
      <c r="D96" s="90">
        <v>45570</v>
      </c>
      <c r="E96" s="90">
        <v>45382</v>
      </c>
      <c r="F96" s="11">
        <f t="shared" si="14"/>
        <v>268</v>
      </c>
      <c r="G96" s="11">
        <f t="shared" si="12"/>
        <v>80</v>
      </c>
      <c r="H96" s="17" t="s">
        <v>67</v>
      </c>
      <c r="I96" s="13">
        <v>277324.9315068493</v>
      </c>
      <c r="J96" s="13">
        <f t="shared" si="15"/>
        <v>13866.246575342466</v>
      </c>
      <c r="K96" s="13">
        <v>3000</v>
      </c>
      <c r="L96" s="119"/>
      <c r="M96" s="13"/>
      <c r="N96" s="13"/>
      <c r="O96" s="13"/>
      <c r="P96" s="13"/>
      <c r="Q96" s="13"/>
      <c r="R96" s="13"/>
      <c r="S96" s="13"/>
      <c r="T96" s="119">
        <f t="shared" si="16"/>
        <v>294191.17808219179</v>
      </c>
      <c r="U96" s="14"/>
      <c r="V96" s="26"/>
      <c r="W96" s="28"/>
    </row>
    <row r="97" spans="1:23">
      <c r="A97" s="75" t="s">
        <v>147</v>
      </c>
      <c r="B97" s="10" t="s">
        <v>135</v>
      </c>
      <c r="C97" s="90">
        <v>45303</v>
      </c>
      <c r="D97" s="90">
        <v>45570</v>
      </c>
      <c r="E97" s="90">
        <v>45382</v>
      </c>
      <c r="F97" s="11">
        <f t="shared" si="14"/>
        <v>268</v>
      </c>
      <c r="G97" s="11">
        <f t="shared" si="12"/>
        <v>80</v>
      </c>
      <c r="H97" s="17" t="s">
        <v>67</v>
      </c>
      <c r="I97" s="13">
        <v>277324.9315068493</v>
      </c>
      <c r="J97" s="13">
        <f t="shared" si="15"/>
        <v>13866.246575342466</v>
      </c>
      <c r="K97" s="13">
        <v>3000</v>
      </c>
      <c r="L97" s="119"/>
      <c r="M97" s="13"/>
      <c r="N97" s="13"/>
      <c r="O97" s="13"/>
      <c r="P97" s="13"/>
      <c r="Q97" s="13"/>
      <c r="R97" s="13"/>
      <c r="S97" s="13"/>
      <c r="T97" s="119">
        <f t="shared" si="16"/>
        <v>294191.17808219179</v>
      </c>
      <c r="U97" s="14"/>
      <c r="V97" s="26"/>
      <c r="W97" s="28"/>
    </row>
    <row r="98" spans="1:23">
      <c r="A98" s="75" t="s">
        <v>147</v>
      </c>
      <c r="B98" s="10" t="s">
        <v>135</v>
      </c>
      <c r="C98" s="90">
        <v>45308</v>
      </c>
      <c r="D98" s="90">
        <v>45570</v>
      </c>
      <c r="E98" s="90">
        <v>45382</v>
      </c>
      <c r="F98" s="11">
        <f t="shared" si="14"/>
        <v>263</v>
      </c>
      <c r="G98" s="11">
        <f t="shared" si="12"/>
        <v>75</v>
      </c>
      <c r="H98" s="17" t="s">
        <v>67</v>
      </c>
      <c r="I98" s="13">
        <v>272150.9589041096</v>
      </c>
      <c r="J98" s="13">
        <f t="shared" si="15"/>
        <v>13607.547945205481</v>
      </c>
      <c r="K98" s="13">
        <v>3000</v>
      </c>
      <c r="L98" s="119"/>
      <c r="M98" s="13"/>
      <c r="N98" s="13"/>
      <c r="O98" s="13"/>
      <c r="P98" s="13"/>
      <c r="Q98" s="13"/>
      <c r="R98" s="13"/>
      <c r="S98" s="13"/>
      <c r="T98" s="119">
        <f t="shared" si="16"/>
        <v>288758.50684931508</v>
      </c>
      <c r="U98" s="14"/>
      <c r="V98" s="26"/>
      <c r="W98" s="28"/>
    </row>
    <row r="99" spans="1:23">
      <c r="A99" s="75" t="s">
        <v>147</v>
      </c>
      <c r="B99" s="10" t="s">
        <v>135</v>
      </c>
      <c r="C99" s="90">
        <v>45308</v>
      </c>
      <c r="D99" s="90">
        <v>45570</v>
      </c>
      <c r="E99" s="90">
        <v>45382</v>
      </c>
      <c r="F99" s="11">
        <f t="shared" si="14"/>
        <v>263</v>
      </c>
      <c r="G99" s="11">
        <f t="shared" si="12"/>
        <v>75</v>
      </c>
      <c r="H99" s="17" t="s">
        <v>67</v>
      </c>
      <c r="I99" s="13">
        <v>272150.9589041096</v>
      </c>
      <c r="J99" s="13">
        <f t="shared" si="15"/>
        <v>13607.547945205481</v>
      </c>
      <c r="K99" s="13">
        <v>3000</v>
      </c>
      <c r="L99" s="119"/>
      <c r="M99" s="13"/>
      <c r="N99" s="13"/>
      <c r="O99" s="13"/>
      <c r="P99" s="13"/>
      <c r="Q99" s="13"/>
      <c r="R99" s="13"/>
      <c r="S99" s="13"/>
      <c r="T99" s="119">
        <f t="shared" si="16"/>
        <v>288758.50684931508</v>
      </c>
      <c r="U99" s="14"/>
      <c r="V99" s="26"/>
      <c r="W99" s="28"/>
    </row>
    <row r="100" spans="1:23">
      <c r="A100" s="75" t="s">
        <v>147</v>
      </c>
      <c r="B100" s="10" t="s">
        <v>135</v>
      </c>
      <c r="C100" s="90">
        <v>45309</v>
      </c>
      <c r="D100" s="90">
        <v>45570</v>
      </c>
      <c r="E100" s="90">
        <v>45382</v>
      </c>
      <c r="F100" s="11">
        <f t="shared" si="14"/>
        <v>262</v>
      </c>
      <c r="G100" s="11">
        <f t="shared" si="12"/>
        <v>74</v>
      </c>
      <c r="H100" s="17" t="s">
        <v>67</v>
      </c>
      <c r="I100" s="13">
        <v>271116.16438356164</v>
      </c>
      <c r="J100" s="13">
        <f t="shared" si="15"/>
        <v>13555.808219178083</v>
      </c>
      <c r="K100" s="13">
        <v>3000</v>
      </c>
      <c r="L100" s="119"/>
      <c r="M100" s="13"/>
      <c r="N100" s="13"/>
      <c r="O100" s="13"/>
      <c r="P100" s="13"/>
      <c r="Q100" s="13"/>
      <c r="R100" s="13"/>
      <c r="S100" s="13"/>
      <c r="T100" s="119">
        <f t="shared" si="16"/>
        <v>287671.9726027397</v>
      </c>
      <c r="U100" s="14"/>
      <c r="V100" s="26"/>
      <c r="W100" s="28"/>
    </row>
    <row r="101" spans="1:23">
      <c r="A101" s="75" t="s">
        <v>147</v>
      </c>
      <c r="B101" s="10" t="s">
        <v>135</v>
      </c>
      <c r="C101" s="90">
        <v>45315</v>
      </c>
      <c r="D101" s="90">
        <v>45570</v>
      </c>
      <c r="E101" s="90">
        <v>45382</v>
      </c>
      <c r="F101" s="11">
        <f t="shared" si="14"/>
        <v>256</v>
      </c>
      <c r="G101" s="11">
        <f t="shared" si="12"/>
        <v>68</v>
      </c>
      <c r="H101" s="17" t="s">
        <v>67</v>
      </c>
      <c r="I101" s="13">
        <v>264907.39726027398</v>
      </c>
      <c r="J101" s="13">
        <f t="shared" si="15"/>
        <v>13245.369863013701</v>
      </c>
      <c r="K101" s="13">
        <v>3000</v>
      </c>
      <c r="L101" s="119"/>
      <c r="M101" s="13"/>
      <c r="N101" s="13"/>
      <c r="O101" s="13"/>
      <c r="P101" s="13"/>
      <c r="Q101" s="13"/>
      <c r="R101" s="13"/>
      <c r="S101" s="13"/>
      <c r="T101" s="119">
        <f t="shared" si="16"/>
        <v>281152.76712328766</v>
      </c>
      <c r="U101" s="14"/>
      <c r="V101" s="26"/>
      <c r="W101" s="28"/>
    </row>
    <row r="102" spans="1:23">
      <c r="A102" s="75" t="s">
        <v>147</v>
      </c>
      <c r="B102" s="10" t="s">
        <v>135</v>
      </c>
      <c r="C102" s="90">
        <v>45315</v>
      </c>
      <c r="D102" s="90">
        <v>45570</v>
      </c>
      <c r="E102" s="90">
        <v>45382</v>
      </c>
      <c r="F102" s="11">
        <f t="shared" si="14"/>
        <v>256</v>
      </c>
      <c r="G102" s="11">
        <f t="shared" si="12"/>
        <v>68</v>
      </c>
      <c r="H102" s="17" t="s">
        <v>67</v>
      </c>
      <c r="I102" s="13">
        <v>264907.39726027398</v>
      </c>
      <c r="J102" s="13">
        <f t="shared" si="15"/>
        <v>13245.369863013701</v>
      </c>
      <c r="K102" s="13">
        <v>3000</v>
      </c>
      <c r="L102" s="119"/>
      <c r="M102" s="13"/>
      <c r="N102" s="13"/>
      <c r="O102" s="13"/>
      <c r="P102" s="13"/>
      <c r="Q102" s="13"/>
      <c r="R102" s="13"/>
      <c r="S102" s="13"/>
      <c r="T102" s="119">
        <f t="shared" si="16"/>
        <v>281152.76712328766</v>
      </c>
      <c r="U102" s="14"/>
      <c r="V102" s="26"/>
      <c r="W102" s="28"/>
    </row>
    <row r="103" spans="1:23">
      <c r="A103" s="75" t="s">
        <v>147</v>
      </c>
      <c r="B103" s="10" t="s">
        <v>135</v>
      </c>
      <c r="C103" s="90">
        <v>45315</v>
      </c>
      <c r="D103" s="90">
        <v>45570</v>
      </c>
      <c r="E103" s="90">
        <v>45382</v>
      </c>
      <c r="F103" s="11">
        <f t="shared" si="14"/>
        <v>256</v>
      </c>
      <c r="G103" s="11">
        <f t="shared" si="12"/>
        <v>68</v>
      </c>
      <c r="H103" s="17" t="s">
        <v>67</v>
      </c>
      <c r="I103" s="13">
        <v>264907.39726027398</v>
      </c>
      <c r="J103" s="13">
        <f t="shared" si="15"/>
        <v>13245.369863013701</v>
      </c>
      <c r="K103" s="13">
        <v>6000</v>
      </c>
      <c r="L103" s="119"/>
      <c r="M103" s="13"/>
      <c r="N103" s="13"/>
      <c r="O103" s="13"/>
      <c r="P103" s="13"/>
      <c r="Q103" s="13"/>
      <c r="R103" s="13"/>
      <c r="S103" s="13"/>
      <c r="T103" s="119">
        <f t="shared" si="16"/>
        <v>284152.76712328766</v>
      </c>
      <c r="U103" s="14"/>
      <c r="V103" s="26"/>
      <c r="W103" s="28"/>
    </row>
    <row r="104" spans="1:23">
      <c r="A104" s="75" t="s">
        <v>147</v>
      </c>
      <c r="B104" s="10" t="s">
        <v>135</v>
      </c>
      <c r="C104" s="90">
        <v>45315</v>
      </c>
      <c r="D104" s="90">
        <v>45570</v>
      </c>
      <c r="E104" s="90">
        <v>45382</v>
      </c>
      <c r="F104" s="11">
        <f t="shared" si="14"/>
        <v>256</v>
      </c>
      <c r="G104" s="11">
        <f t="shared" si="12"/>
        <v>68</v>
      </c>
      <c r="H104" s="17" t="s">
        <v>67</v>
      </c>
      <c r="I104" s="13">
        <v>264907.39726027398</v>
      </c>
      <c r="J104" s="13">
        <f t="shared" si="15"/>
        <v>13245.369863013701</v>
      </c>
      <c r="K104" s="13">
        <v>3000</v>
      </c>
      <c r="L104" s="119"/>
      <c r="M104" s="13"/>
      <c r="N104" s="13"/>
      <c r="O104" s="13"/>
      <c r="P104" s="13"/>
      <c r="Q104" s="13"/>
      <c r="R104" s="13"/>
      <c r="S104" s="13"/>
      <c r="T104" s="119">
        <f t="shared" si="16"/>
        <v>281152.76712328766</v>
      </c>
      <c r="U104" s="14"/>
      <c r="V104" s="26"/>
      <c r="W104" s="28"/>
    </row>
    <row r="105" spans="1:23">
      <c r="A105" s="75" t="s">
        <v>147</v>
      </c>
      <c r="B105" s="10" t="s">
        <v>135</v>
      </c>
      <c r="C105" s="90">
        <v>45315</v>
      </c>
      <c r="D105" s="90">
        <v>45570</v>
      </c>
      <c r="E105" s="90">
        <v>45382</v>
      </c>
      <c r="F105" s="11">
        <f t="shared" si="14"/>
        <v>256</v>
      </c>
      <c r="G105" s="11">
        <f t="shared" si="12"/>
        <v>68</v>
      </c>
      <c r="H105" s="17" t="s">
        <v>67</v>
      </c>
      <c r="I105" s="13">
        <v>264907.39726027398</v>
      </c>
      <c r="J105" s="13">
        <f t="shared" si="15"/>
        <v>13245.369863013701</v>
      </c>
      <c r="K105" s="13">
        <v>3000</v>
      </c>
      <c r="L105" s="119"/>
      <c r="M105" s="13"/>
      <c r="N105" s="13"/>
      <c r="O105" s="13"/>
      <c r="P105" s="13"/>
      <c r="Q105" s="13"/>
      <c r="R105" s="13"/>
      <c r="S105" s="13"/>
      <c r="T105" s="119">
        <f t="shared" si="16"/>
        <v>281152.76712328766</v>
      </c>
      <c r="U105" s="14"/>
      <c r="V105" s="26"/>
      <c r="W105" s="28"/>
    </row>
    <row r="106" spans="1:23">
      <c r="A106" s="75" t="s">
        <v>147</v>
      </c>
      <c r="B106" s="10" t="s">
        <v>135</v>
      </c>
      <c r="C106" s="90">
        <v>45316</v>
      </c>
      <c r="D106" s="90">
        <v>45570</v>
      </c>
      <c r="E106" s="90">
        <v>45382</v>
      </c>
      <c r="F106" s="11">
        <f t="shared" si="14"/>
        <v>255</v>
      </c>
      <c r="G106" s="11">
        <f t="shared" si="12"/>
        <v>67</v>
      </c>
      <c r="H106" s="17" t="s">
        <v>67</v>
      </c>
      <c r="I106" s="13">
        <v>263872.60273972602</v>
      </c>
      <c r="J106" s="13">
        <f t="shared" si="15"/>
        <v>13193.630136986301</v>
      </c>
      <c r="K106" s="13">
        <v>3000</v>
      </c>
      <c r="L106" s="119"/>
      <c r="M106" s="13"/>
      <c r="N106" s="13"/>
      <c r="O106" s="13"/>
      <c r="P106" s="13"/>
      <c r="Q106" s="13"/>
      <c r="R106" s="13"/>
      <c r="S106" s="13"/>
      <c r="T106" s="119">
        <f t="shared" si="16"/>
        <v>280066.23287671234</v>
      </c>
      <c r="U106" s="14"/>
      <c r="V106" s="26"/>
      <c r="W106" s="28"/>
    </row>
    <row r="107" spans="1:23">
      <c r="A107" s="75" t="s">
        <v>147</v>
      </c>
      <c r="B107" s="10" t="s">
        <v>135</v>
      </c>
      <c r="C107" s="90">
        <v>45316</v>
      </c>
      <c r="D107" s="90">
        <v>45570</v>
      </c>
      <c r="E107" s="90">
        <v>45382</v>
      </c>
      <c r="F107" s="11">
        <f t="shared" si="14"/>
        <v>255</v>
      </c>
      <c r="G107" s="11">
        <f t="shared" si="12"/>
        <v>67</v>
      </c>
      <c r="H107" s="17" t="s">
        <v>67</v>
      </c>
      <c r="I107" s="13">
        <v>263872.60273972602</v>
      </c>
      <c r="J107" s="13">
        <f t="shared" si="15"/>
        <v>13193.630136986301</v>
      </c>
      <c r="K107" s="13">
        <v>3000</v>
      </c>
      <c r="L107" s="119"/>
      <c r="M107" s="13"/>
      <c r="N107" s="13"/>
      <c r="O107" s="13"/>
      <c r="P107" s="13"/>
      <c r="Q107" s="13"/>
      <c r="R107" s="13"/>
      <c r="S107" s="13"/>
      <c r="T107" s="119">
        <f t="shared" si="16"/>
        <v>280066.23287671234</v>
      </c>
      <c r="U107" s="14"/>
      <c r="V107" s="26"/>
      <c r="W107" s="28"/>
    </row>
    <row r="108" spans="1:23">
      <c r="A108" s="75" t="s">
        <v>147</v>
      </c>
      <c r="B108" s="10" t="s">
        <v>135</v>
      </c>
      <c r="C108" s="90">
        <v>45322</v>
      </c>
      <c r="D108" s="90">
        <v>45570</v>
      </c>
      <c r="E108" s="90">
        <v>45382</v>
      </c>
      <c r="F108" s="11">
        <f t="shared" si="14"/>
        <v>249</v>
      </c>
      <c r="G108" s="11">
        <f t="shared" si="12"/>
        <v>61</v>
      </c>
      <c r="H108" s="17" t="s">
        <v>67</v>
      </c>
      <c r="I108" s="13">
        <v>257663.83561643836</v>
      </c>
      <c r="J108" s="13">
        <f t="shared" si="15"/>
        <v>12883.191780821919</v>
      </c>
      <c r="K108" s="13">
        <v>3000</v>
      </c>
      <c r="L108" s="119"/>
      <c r="M108" s="13"/>
      <c r="N108" s="13"/>
      <c r="O108" s="13"/>
      <c r="P108" s="13"/>
      <c r="Q108" s="13"/>
      <c r="R108" s="13"/>
      <c r="S108" s="13"/>
      <c r="T108" s="119">
        <f t="shared" si="16"/>
        <v>273547.0273972603</v>
      </c>
      <c r="U108" s="14"/>
      <c r="V108" s="26"/>
      <c r="W108" s="28"/>
    </row>
    <row r="109" spans="1:23">
      <c r="A109" s="75" t="s">
        <v>147</v>
      </c>
      <c r="B109" s="10" t="s">
        <v>135</v>
      </c>
      <c r="C109" s="90">
        <v>45322</v>
      </c>
      <c r="D109" s="90">
        <v>45570</v>
      </c>
      <c r="E109" s="90">
        <v>45382</v>
      </c>
      <c r="F109" s="11">
        <f t="shared" si="14"/>
        <v>249</v>
      </c>
      <c r="G109" s="11">
        <f t="shared" si="12"/>
        <v>61</v>
      </c>
      <c r="H109" s="17" t="s">
        <v>67</v>
      </c>
      <c r="I109" s="13">
        <v>257663.83561643836</v>
      </c>
      <c r="J109" s="13">
        <f t="shared" si="15"/>
        <v>12883.191780821919</v>
      </c>
      <c r="K109" s="13">
        <v>3000</v>
      </c>
      <c r="L109" s="119"/>
      <c r="M109" s="13"/>
      <c r="N109" s="13"/>
      <c r="O109" s="13"/>
      <c r="P109" s="13"/>
      <c r="Q109" s="13"/>
      <c r="R109" s="13"/>
      <c r="S109" s="13"/>
      <c r="T109" s="119">
        <f t="shared" si="16"/>
        <v>273547.0273972603</v>
      </c>
      <c r="U109" s="14"/>
      <c r="V109" s="26"/>
      <c r="W109" s="28"/>
    </row>
    <row r="110" spans="1:23">
      <c r="A110" s="75" t="s">
        <v>147</v>
      </c>
      <c r="B110" s="10" t="s">
        <v>135</v>
      </c>
      <c r="C110" s="90">
        <v>45324</v>
      </c>
      <c r="D110" s="90">
        <v>45570</v>
      </c>
      <c r="E110" s="90">
        <v>45382</v>
      </c>
      <c r="F110" s="11">
        <f t="shared" si="14"/>
        <v>247</v>
      </c>
      <c r="G110" s="11">
        <f t="shared" si="12"/>
        <v>59</v>
      </c>
      <c r="H110" s="17" t="s">
        <v>67</v>
      </c>
      <c r="I110" s="13">
        <v>255594.24657534246</v>
      </c>
      <c r="J110" s="13">
        <f t="shared" si="15"/>
        <v>12779.712328767124</v>
      </c>
      <c r="K110" s="13">
        <v>3000</v>
      </c>
      <c r="L110" s="119"/>
      <c r="M110" s="13"/>
      <c r="N110" s="13"/>
      <c r="O110" s="13"/>
      <c r="P110" s="13"/>
      <c r="Q110" s="13"/>
      <c r="R110" s="13"/>
      <c r="S110" s="13"/>
      <c r="T110" s="119">
        <f t="shared" si="16"/>
        <v>271373.9589041096</v>
      </c>
      <c r="U110" s="14"/>
      <c r="V110" s="26"/>
      <c r="W110" s="28"/>
    </row>
    <row r="111" spans="1:23">
      <c r="A111" s="75" t="s">
        <v>147</v>
      </c>
      <c r="B111" s="10" t="s">
        <v>135</v>
      </c>
      <c r="C111" s="90">
        <v>45324</v>
      </c>
      <c r="D111" s="90">
        <v>45570</v>
      </c>
      <c r="E111" s="90">
        <v>45382</v>
      </c>
      <c r="F111" s="11">
        <f t="shared" si="14"/>
        <v>247</v>
      </c>
      <c r="G111" s="11">
        <f t="shared" si="12"/>
        <v>59</v>
      </c>
      <c r="H111" s="17" t="s">
        <v>67</v>
      </c>
      <c r="I111" s="13">
        <v>255594.24657534246</v>
      </c>
      <c r="J111" s="13">
        <f t="shared" si="15"/>
        <v>12779.712328767124</v>
      </c>
      <c r="K111" s="13">
        <v>3000</v>
      </c>
      <c r="L111" s="119"/>
      <c r="M111" s="13"/>
      <c r="N111" s="13"/>
      <c r="O111" s="13"/>
      <c r="P111" s="13"/>
      <c r="Q111" s="13"/>
      <c r="R111" s="13"/>
      <c r="S111" s="13"/>
      <c r="T111" s="119">
        <f t="shared" si="16"/>
        <v>271373.9589041096</v>
      </c>
      <c r="U111" s="14"/>
      <c r="V111" s="26"/>
      <c r="W111" s="28"/>
    </row>
    <row r="112" spans="1:23">
      <c r="A112" s="75" t="s">
        <v>147</v>
      </c>
      <c r="B112" s="10" t="s">
        <v>135</v>
      </c>
      <c r="C112" s="90">
        <v>45324</v>
      </c>
      <c r="D112" s="90">
        <v>45570</v>
      </c>
      <c r="E112" s="90">
        <v>45382</v>
      </c>
      <c r="F112" s="11">
        <f t="shared" si="14"/>
        <v>247</v>
      </c>
      <c r="G112" s="11">
        <f t="shared" si="12"/>
        <v>59</v>
      </c>
      <c r="H112" s="17" t="s">
        <v>67</v>
      </c>
      <c r="I112" s="13">
        <v>255594.24657534246</v>
      </c>
      <c r="J112" s="13">
        <f t="shared" si="15"/>
        <v>12779.712328767124</v>
      </c>
      <c r="K112" s="13">
        <v>6000</v>
      </c>
      <c r="L112" s="119"/>
      <c r="M112" s="13"/>
      <c r="N112" s="13"/>
      <c r="O112" s="13"/>
      <c r="P112" s="13"/>
      <c r="Q112" s="13"/>
      <c r="R112" s="13"/>
      <c r="S112" s="13"/>
      <c r="T112" s="119">
        <f t="shared" si="16"/>
        <v>274373.9589041096</v>
      </c>
      <c r="U112" s="14"/>
      <c r="V112" s="26"/>
      <c r="W112" s="28"/>
    </row>
    <row r="113" spans="1:25">
      <c r="A113" s="75" t="s">
        <v>147</v>
      </c>
      <c r="B113" s="10" t="s">
        <v>135</v>
      </c>
      <c r="C113" s="90">
        <v>45324</v>
      </c>
      <c r="D113" s="90">
        <v>45570</v>
      </c>
      <c r="E113" s="90">
        <v>45382</v>
      </c>
      <c r="F113" s="11">
        <f t="shared" si="14"/>
        <v>247</v>
      </c>
      <c r="G113" s="11">
        <f t="shared" si="12"/>
        <v>59</v>
      </c>
      <c r="H113" s="17" t="s">
        <v>67</v>
      </c>
      <c r="I113" s="13">
        <v>255594.24657534246</v>
      </c>
      <c r="J113" s="13">
        <f t="shared" si="15"/>
        <v>12779.712328767124</v>
      </c>
      <c r="K113" s="13">
        <v>3000</v>
      </c>
      <c r="L113" s="119"/>
      <c r="M113" s="13"/>
      <c r="N113" s="13"/>
      <c r="O113" s="13"/>
      <c r="P113" s="13"/>
      <c r="Q113" s="13"/>
      <c r="R113" s="13"/>
      <c r="S113" s="13"/>
      <c r="T113" s="119">
        <f t="shared" si="16"/>
        <v>271373.9589041096</v>
      </c>
      <c r="U113" s="14"/>
      <c r="V113" s="26"/>
      <c r="W113" s="28"/>
    </row>
    <row r="114" spans="1:25">
      <c r="A114" s="75" t="s">
        <v>147</v>
      </c>
      <c r="B114" s="10" t="s">
        <v>135</v>
      </c>
      <c r="C114" s="90">
        <v>45324</v>
      </c>
      <c r="D114" s="90">
        <v>45570</v>
      </c>
      <c r="E114" s="90">
        <v>45382</v>
      </c>
      <c r="F114" s="11">
        <f t="shared" si="14"/>
        <v>247</v>
      </c>
      <c r="G114" s="11">
        <f t="shared" si="12"/>
        <v>59</v>
      </c>
      <c r="H114" s="17" t="s">
        <v>67</v>
      </c>
      <c r="I114" s="13">
        <v>255594.24657534246</v>
      </c>
      <c r="J114" s="13">
        <f t="shared" si="15"/>
        <v>12779.712328767124</v>
      </c>
      <c r="K114" s="13">
        <v>3000</v>
      </c>
      <c r="L114" s="119"/>
      <c r="M114" s="13"/>
      <c r="N114" s="13"/>
      <c r="O114" s="13"/>
      <c r="P114" s="13"/>
      <c r="Q114" s="13"/>
      <c r="R114" s="13"/>
      <c r="S114" s="13"/>
      <c r="T114" s="119">
        <f t="shared" si="16"/>
        <v>271373.9589041096</v>
      </c>
      <c r="U114" s="14"/>
      <c r="V114" s="26"/>
      <c r="W114" s="28"/>
    </row>
    <row r="115" spans="1:25">
      <c r="A115" s="75" t="s">
        <v>147</v>
      </c>
      <c r="B115" s="10" t="s">
        <v>135</v>
      </c>
      <c r="C115" s="90">
        <v>45324</v>
      </c>
      <c r="D115" s="90">
        <v>45570</v>
      </c>
      <c r="E115" s="90">
        <v>45382</v>
      </c>
      <c r="F115" s="11">
        <f t="shared" si="14"/>
        <v>247</v>
      </c>
      <c r="G115" s="11">
        <f t="shared" si="12"/>
        <v>59</v>
      </c>
      <c r="H115" s="17" t="s">
        <v>67</v>
      </c>
      <c r="I115" s="13">
        <v>255594.24657534246</v>
      </c>
      <c r="J115" s="13">
        <f t="shared" si="15"/>
        <v>12779.712328767124</v>
      </c>
      <c r="K115" s="13">
        <v>3000</v>
      </c>
      <c r="L115" s="119"/>
      <c r="M115" s="13"/>
      <c r="N115" s="13"/>
      <c r="O115" s="13"/>
      <c r="P115" s="13"/>
      <c r="Q115" s="13"/>
      <c r="R115" s="13"/>
      <c r="S115" s="13"/>
      <c r="T115" s="119">
        <f t="shared" si="16"/>
        <v>271373.9589041096</v>
      </c>
      <c r="U115" s="14"/>
      <c r="V115" s="26"/>
      <c r="W115" s="28"/>
    </row>
    <row r="116" spans="1:25">
      <c r="A116" s="75" t="s">
        <v>147</v>
      </c>
      <c r="B116" s="10" t="s">
        <v>135</v>
      </c>
      <c r="C116" s="90">
        <v>45324</v>
      </c>
      <c r="D116" s="90">
        <v>45570</v>
      </c>
      <c r="E116" s="90">
        <v>45382</v>
      </c>
      <c r="F116" s="11">
        <f t="shared" si="14"/>
        <v>247</v>
      </c>
      <c r="G116" s="11">
        <f t="shared" si="12"/>
        <v>59</v>
      </c>
      <c r="H116" s="17" t="s">
        <v>67</v>
      </c>
      <c r="I116" s="13">
        <v>255594.24657534246</v>
      </c>
      <c r="J116" s="13">
        <f t="shared" si="15"/>
        <v>12779.712328767124</v>
      </c>
      <c r="K116" s="13">
        <v>3000</v>
      </c>
      <c r="L116" s="119"/>
      <c r="M116" s="13"/>
      <c r="N116" s="13"/>
      <c r="O116" s="13"/>
      <c r="P116" s="13"/>
      <c r="Q116" s="13"/>
      <c r="R116" s="13"/>
      <c r="S116" s="13"/>
      <c r="T116" s="119">
        <f t="shared" si="16"/>
        <v>271373.9589041096</v>
      </c>
      <c r="U116" s="14"/>
      <c r="V116" s="26"/>
      <c r="W116" s="28"/>
    </row>
    <row r="117" spans="1:25">
      <c r="A117" s="75" t="s">
        <v>147</v>
      </c>
      <c r="B117" s="10" t="s">
        <v>135</v>
      </c>
      <c r="C117" s="90">
        <v>45329</v>
      </c>
      <c r="D117" s="90">
        <v>45570</v>
      </c>
      <c r="E117" s="90">
        <v>45382</v>
      </c>
      <c r="F117" s="11">
        <f t="shared" si="14"/>
        <v>242</v>
      </c>
      <c r="G117" s="11">
        <f t="shared" si="12"/>
        <v>54</v>
      </c>
      <c r="H117" s="17" t="s">
        <v>67</v>
      </c>
      <c r="I117" s="13">
        <v>250420.27397260274</v>
      </c>
      <c r="J117" s="13">
        <f t="shared" si="15"/>
        <v>12521.013698630137</v>
      </c>
      <c r="K117" s="13">
        <v>3000</v>
      </c>
      <c r="L117" s="119"/>
      <c r="M117" s="13"/>
      <c r="N117" s="13"/>
      <c r="O117" s="13"/>
      <c r="P117" s="13"/>
      <c r="Q117" s="13"/>
      <c r="R117" s="13"/>
      <c r="S117" s="13"/>
      <c r="T117" s="119">
        <f t="shared" si="16"/>
        <v>265941.28767123289</v>
      </c>
      <c r="U117" s="14"/>
      <c r="V117" s="26"/>
      <c r="W117" s="28"/>
    </row>
    <row r="118" spans="1:25">
      <c r="A118" s="75" t="s">
        <v>147</v>
      </c>
      <c r="B118" s="10" t="s">
        <v>135</v>
      </c>
      <c r="C118" s="90">
        <v>45329</v>
      </c>
      <c r="D118" s="90">
        <v>45570</v>
      </c>
      <c r="E118" s="90">
        <v>45382</v>
      </c>
      <c r="F118" s="11">
        <f t="shared" si="14"/>
        <v>242</v>
      </c>
      <c r="G118" s="11">
        <f t="shared" si="12"/>
        <v>54</v>
      </c>
      <c r="H118" s="17" t="s">
        <v>67</v>
      </c>
      <c r="I118" s="13">
        <v>250420.27397260274</v>
      </c>
      <c r="J118" s="13">
        <f t="shared" si="15"/>
        <v>12521.013698630137</v>
      </c>
      <c r="K118" s="13">
        <v>3000</v>
      </c>
      <c r="L118" s="119"/>
      <c r="M118" s="13"/>
      <c r="N118" s="13"/>
      <c r="O118" s="13"/>
      <c r="P118" s="13"/>
      <c r="Q118" s="13"/>
      <c r="R118" s="13"/>
      <c r="S118" s="13"/>
      <c r="T118" s="119">
        <f t="shared" si="16"/>
        <v>265941.28767123289</v>
      </c>
      <c r="U118" s="14"/>
      <c r="V118" s="26"/>
      <c r="W118" s="28"/>
    </row>
    <row r="119" spans="1:25">
      <c r="A119" s="75" t="s">
        <v>147</v>
      </c>
      <c r="B119" s="10" t="s">
        <v>135</v>
      </c>
      <c r="C119" s="90">
        <v>45329</v>
      </c>
      <c r="D119" s="90">
        <v>45570</v>
      </c>
      <c r="E119" s="90">
        <v>45382</v>
      </c>
      <c r="F119" s="11">
        <f t="shared" si="14"/>
        <v>242</v>
      </c>
      <c r="G119" s="11">
        <f t="shared" si="12"/>
        <v>54</v>
      </c>
      <c r="H119" s="17" t="s">
        <v>67</v>
      </c>
      <c r="I119" s="13">
        <v>250420.27397260274</v>
      </c>
      <c r="J119" s="13">
        <f t="shared" si="15"/>
        <v>12521.013698630137</v>
      </c>
      <c r="K119" s="13">
        <v>3000</v>
      </c>
      <c r="L119" s="119"/>
      <c r="M119" s="13"/>
      <c r="N119" s="13"/>
      <c r="O119" s="13"/>
      <c r="P119" s="13"/>
      <c r="Q119" s="13"/>
      <c r="R119" s="13"/>
      <c r="S119" s="13"/>
      <c r="T119" s="119">
        <f t="shared" si="16"/>
        <v>265941.28767123289</v>
      </c>
      <c r="U119" s="14"/>
      <c r="V119" s="26"/>
      <c r="W119" s="28"/>
    </row>
    <row r="120" spans="1:25">
      <c r="A120" s="75" t="s">
        <v>147</v>
      </c>
      <c r="B120" s="10" t="s">
        <v>135</v>
      </c>
      <c r="C120" s="90">
        <v>45329</v>
      </c>
      <c r="D120" s="90">
        <v>45570</v>
      </c>
      <c r="E120" s="90">
        <v>45382</v>
      </c>
      <c r="F120" s="11">
        <f t="shared" si="14"/>
        <v>242</v>
      </c>
      <c r="G120" s="11">
        <f t="shared" si="12"/>
        <v>54</v>
      </c>
      <c r="H120" s="17" t="s">
        <v>67</v>
      </c>
      <c r="I120" s="13">
        <v>250420.27397260274</v>
      </c>
      <c r="J120" s="13">
        <f t="shared" si="15"/>
        <v>12521.013698630137</v>
      </c>
      <c r="K120" s="13">
        <v>3000</v>
      </c>
      <c r="L120" s="119"/>
      <c r="M120" s="13"/>
      <c r="N120" s="13"/>
      <c r="O120" s="13"/>
      <c r="P120" s="13"/>
      <c r="Q120" s="13"/>
      <c r="R120" s="13"/>
      <c r="S120" s="13"/>
      <c r="T120" s="119">
        <f t="shared" si="16"/>
        <v>265941.28767123289</v>
      </c>
      <c r="U120" s="14"/>
      <c r="V120" s="26"/>
      <c r="W120" s="28"/>
    </row>
    <row r="121" spans="1:25">
      <c r="A121" s="75" t="s">
        <v>147</v>
      </c>
      <c r="B121" s="10" t="s">
        <v>135</v>
      </c>
      <c r="C121" s="90">
        <v>45329</v>
      </c>
      <c r="D121" s="90">
        <v>45570</v>
      </c>
      <c r="E121" s="90">
        <v>45382</v>
      </c>
      <c r="F121" s="11">
        <f t="shared" si="14"/>
        <v>242</v>
      </c>
      <c r="G121" s="11">
        <f t="shared" si="12"/>
        <v>54</v>
      </c>
      <c r="H121" s="17" t="s">
        <v>67</v>
      </c>
      <c r="I121" s="13">
        <v>250420.27397260274</v>
      </c>
      <c r="J121" s="13">
        <f t="shared" si="15"/>
        <v>12521.013698630137</v>
      </c>
      <c r="K121" s="13">
        <v>3000</v>
      </c>
      <c r="L121" s="119"/>
      <c r="M121" s="13"/>
      <c r="N121" s="13"/>
      <c r="O121" s="13"/>
      <c r="P121" s="13"/>
      <c r="Q121" s="13"/>
      <c r="R121" s="13"/>
      <c r="S121" s="13"/>
      <c r="T121" s="119">
        <f t="shared" si="16"/>
        <v>265941.28767123289</v>
      </c>
      <c r="U121" s="14"/>
      <c r="V121" s="26"/>
      <c r="W121" s="28"/>
    </row>
    <row r="122" spans="1:25">
      <c r="A122" s="75" t="s">
        <v>147</v>
      </c>
      <c r="B122" s="10" t="s">
        <v>135</v>
      </c>
      <c r="C122" s="90">
        <v>45329</v>
      </c>
      <c r="D122" s="90">
        <v>45570</v>
      </c>
      <c r="E122" s="90">
        <v>45382</v>
      </c>
      <c r="F122" s="11">
        <f t="shared" si="14"/>
        <v>242</v>
      </c>
      <c r="G122" s="11">
        <f t="shared" si="12"/>
        <v>54</v>
      </c>
      <c r="H122" s="17" t="s">
        <v>67</v>
      </c>
      <c r="I122" s="13">
        <v>250420.27397260274</v>
      </c>
      <c r="J122" s="13">
        <f t="shared" si="15"/>
        <v>12521.013698630137</v>
      </c>
      <c r="K122" s="13">
        <v>3000</v>
      </c>
      <c r="L122" s="119"/>
      <c r="M122" s="13"/>
      <c r="N122" s="13"/>
      <c r="O122" s="13"/>
      <c r="P122" s="13"/>
      <c r="Q122" s="13"/>
      <c r="R122" s="13"/>
      <c r="S122" s="13"/>
      <c r="T122" s="119">
        <f t="shared" si="16"/>
        <v>265941.28767123289</v>
      </c>
      <c r="U122" s="14"/>
      <c r="V122" s="26"/>
      <c r="W122" s="28"/>
    </row>
    <row r="123" spans="1:25">
      <c r="A123" s="75" t="s">
        <v>147</v>
      </c>
      <c r="B123" s="10" t="s">
        <v>135</v>
      </c>
      <c r="C123" s="90">
        <v>45329</v>
      </c>
      <c r="D123" s="90">
        <v>45570</v>
      </c>
      <c r="E123" s="90">
        <v>45382</v>
      </c>
      <c r="F123" s="11">
        <f t="shared" si="14"/>
        <v>242</v>
      </c>
      <c r="G123" s="11">
        <f t="shared" si="12"/>
        <v>54</v>
      </c>
      <c r="H123" s="17" t="s">
        <v>67</v>
      </c>
      <c r="I123" s="13">
        <v>250420.27397260274</v>
      </c>
      <c r="J123" s="13">
        <f t="shared" si="15"/>
        <v>12521.013698630137</v>
      </c>
      <c r="K123" s="13">
        <v>3000</v>
      </c>
      <c r="L123" s="119"/>
      <c r="M123" s="13"/>
      <c r="N123" s="13"/>
      <c r="O123" s="13"/>
      <c r="P123" s="13"/>
      <c r="Q123" s="13"/>
      <c r="R123" s="13"/>
      <c r="S123" s="13"/>
      <c r="T123" s="119">
        <f t="shared" si="16"/>
        <v>265941.28767123289</v>
      </c>
      <c r="U123" s="14"/>
      <c r="V123" s="26"/>
      <c r="W123" s="28"/>
    </row>
    <row r="124" spans="1:25">
      <c r="A124" s="75" t="s">
        <v>147</v>
      </c>
      <c r="B124" s="10" t="s">
        <v>135</v>
      </c>
      <c r="C124" s="90">
        <v>45329</v>
      </c>
      <c r="D124" s="90">
        <v>45570</v>
      </c>
      <c r="E124" s="90">
        <v>45382</v>
      </c>
      <c r="F124" s="11">
        <f t="shared" si="14"/>
        <v>242</v>
      </c>
      <c r="G124" s="11">
        <f t="shared" si="12"/>
        <v>54</v>
      </c>
      <c r="H124" s="17" t="s">
        <v>67</v>
      </c>
      <c r="I124" s="13">
        <v>250420.27397260274</v>
      </c>
      <c r="J124" s="13">
        <f t="shared" si="15"/>
        <v>12521.013698630137</v>
      </c>
      <c r="K124" s="13">
        <v>3000</v>
      </c>
      <c r="L124" s="119"/>
      <c r="M124" s="13"/>
      <c r="N124" s="13"/>
      <c r="O124" s="13"/>
      <c r="P124" s="13"/>
      <c r="Q124" s="13"/>
      <c r="R124" s="13"/>
      <c r="S124" s="13"/>
      <c r="T124" s="119">
        <f t="shared" si="16"/>
        <v>265941.28767123289</v>
      </c>
      <c r="U124" s="14"/>
      <c r="V124" s="26"/>
      <c r="W124" s="28"/>
    </row>
    <row r="125" spans="1:25">
      <c r="A125" s="75" t="s">
        <v>147</v>
      </c>
      <c r="B125" s="10" t="s">
        <v>135</v>
      </c>
      <c r="C125" s="90">
        <v>45329</v>
      </c>
      <c r="D125" s="90">
        <v>45570</v>
      </c>
      <c r="E125" s="90">
        <v>45382</v>
      </c>
      <c r="F125" s="11">
        <f t="shared" si="14"/>
        <v>242</v>
      </c>
      <c r="G125" s="11">
        <f t="shared" si="12"/>
        <v>54</v>
      </c>
      <c r="H125" s="17" t="s">
        <v>67</v>
      </c>
      <c r="I125" s="13">
        <v>250420.27397260274</v>
      </c>
      <c r="J125" s="13">
        <f t="shared" si="15"/>
        <v>12521.013698630137</v>
      </c>
      <c r="K125" s="13">
        <v>3000</v>
      </c>
      <c r="L125" s="119"/>
      <c r="M125" s="13"/>
      <c r="N125" s="13"/>
      <c r="O125" s="13"/>
      <c r="P125" s="13"/>
      <c r="Q125" s="13"/>
      <c r="R125" s="13"/>
      <c r="S125" s="13"/>
      <c r="T125" s="119">
        <f t="shared" si="16"/>
        <v>265941.28767123289</v>
      </c>
      <c r="U125" s="14"/>
      <c r="V125" s="26"/>
      <c r="W125" s="28"/>
    </row>
    <row r="126" spans="1:25">
      <c r="A126" s="75" t="s">
        <v>147</v>
      </c>
      <c r="B126" s="10" t="s">
        <v>135</v>
      </c>
      <c r="C126" s="90">
        <v>45329</v>
      </c>
      <c r="D126" s="90">
        <v>45570</v>
      </c>
      <c r="E126" s="90">
        <v>45382</v>
      </c>
      <c r="F126" s="11">
        <f t="shared" si="14"/>
        <v>242</v>
      </c>
      <c r="G126" s="11">
        <f t="shared" si="12"/>
        <v>54</v>
      </c>
      <c r="H126" s="17" t="s">
        <v>67</v>
      </c>
      <c r="I126" s="13">
        <v>250420.27397260274</v>
      </c>
      <c r="J126" s="13">
        <f t="shared" si="15"/>
        <v>12521.013698630137</v>
      </c>
      <c r="K126" s="13">
        <v>3000</v>
      </c>
      <c r="L126" s="119"/>
      <c r="M126" s="13"/>
      <c r="N126" s="13"/>
      <c r="O126" s="13"/>
      <c r="P126" s="13"/>
      <c r="Q126" s="13"/>
      <c r="R126" s="13"/>
      <c r="S126" s="13"/>
      <c r="T126" s="119">
        <f t="shared" si="16"/>
        <v>265941.28767123289</v>
      </c>
      <c r="U126" s="14"/>
      <c r="V126" s="26"/>
      <c r="W126" s="28"/>
    </row>
    <row r="127" spans="1:25">
      <c r="A127" s="75" t="s">
        <v>148</v>
      </c>
      <c r="B127" s="10" t="s">
        <v>135</v>
      </c>
      <c r="C127" s="90">
        <v>45336</v>
      </c>
      <c r="D127" s="90">
        <v>45701</v>
      </c>
      <c r="E127" s="90">
        <v>45382</v>
      </c>
      <c r="F127" s="11">
        <f>D127-C127</f>
        <v>365</v>
      </c>
      <c r="G127" s="11">
        <f t="shared" si="12"/>
        <v>47</v>
      </c>
      <c r="H127" s="17" t="s">
        <v>7</v>
      </c>
      <c r="I127" s="13">
        <v>24573282</v>
      </c>
      <c r="J127" s="13">
        <v>1228664</v>
      </c>
      <c r="K127" s="13">
        <v>330000</v>
      </c>
      <c r="L127" s="119">
        <v>26131947</v>
      </c>
      <c r="M127" s="24">
        <v>26131947</v>
      </c>
      <c r="N127" s="24"/>
      <c r="O127" s="24"/>
      <c r="P127" s="24"/>
      <c r="Q127" s="24"/>
      <c r="R127" s="13"/>
      <c r="S127" s="13"/>
      <c r="T127" s="119">
        <f>I127+J127+K127+R127+S127</f>
        <v>26131946</v>
      </c>
      <c r="U127" s="14">
        <f>L127-M127</f>
        <v>0</v>
      </c>
      <c r="V127" s="26"/>
      <c r="W127" s="28"/>
      <c r="Y127" s="6">
        <f>Y128+Y129+Y130</f>
        <v>7896780</v>
      </c>
    </row>
    <row r="128" spans="1:25">
      <c r="A128" s="5">
        <v>0</v>
      </c>
      <c r="C128" s="200" t="s">
        <v>68</v>
      </c>
      <c r="D128" s="201"/>
      <c r="E128" s="201"/>
      <c r="F128" s="201"/>
      <c r="G128" s="201"/>
      <c r="H128" s="202"/>
      <c r="I128" s="25">
        <f t="shared" ref="I128:O128" si="17">SUM(I65:I127)</f>
        <v>103232788.66803411</v>
      </c>
      <c r="J128" s="25">
        <f t="shared" si="17"/>
        <v>5162404.2723767115</v>
      </c>
      <c r="K128" s="25">
        <f t="shared" si="17"/>
        <v>4436000</v>
      </c>
      <c r="L128" s="122">
        <f t="shared" si="17"/>
        <v>112831193.94041096</v>
      </c>
      <c r="M128" s="25">
        <f t="shared" si="17"/>
        <v>107169741.59</v>
      </c>
      <c r="N128" s="25">
        <f t="shared" si="17"/>
        <v>2822136</v>
      </c>
      <c r="O128" s="25">
        <f t="shared" si="17"/>
        <v>12274016</v>
      </c>
      <c r="P128" s="25"/>
      <c r="Q128" s="25"/>
      <c r="R128" s="25">
        <f t="shared" ref="R128:U128" si="18">SUM(R65:R127)</f>
        <v>8000000</v>
      </c>
      <c r="S128" s="25">
        <f t="shared" si="18"/>
        <v>1125000</v>
      </c>
      <c r="T128" s="122">
        <f t="shared" si="18"/>
        <v>120831192.94041103</v>
      </c>
      <c r="U128" s="25">
        <f t="shared" si="18"/>
        <v>-100.34246575646102</v>
      </c>
      <c r="Y128" s="6">
        <f>L138</f>
        <v>4169210</v>
      </c>
    </row>
    <row r="129" spans="1:25" ht="27" customHeight="1">
      <c r="A129" s="87" t="s">
        <v>146</v>
      </c>
      <c r="B129" s="31" t="s">
        <v>131</v>
      </c>
      <c r="C129" s="94">
        <v>45378</v>
      </c>
      <c r="D129" s="94">
        <v>45742</v>
      </c>
      <c r="E129" s="90">
        <v>45382</v>
      </c>
      <c r="F129" s="32">
        <f>D129-C129</f>
        <v>364</v>
      </c>
      <c r="G129" s="32">
        <f>E129-C129+1</f>
        <v>5</v>
      </c>
      <c r="H129" s="32" t="s">
        <v>69</v>
      </c>
      <c r="I129" s="14">
        <v>18273873</v>
      </c>
      <c r="J129" s="14">
        <v>913694</v>
      </c>
      <c r="K129" s="14">
        <v>480000</v>
      </c>
      <c r="L129" s="119">
        <v>19667567</v>
      </c>
      <c r="N129" s="14">
        <v>19667567</v>
      </c>
      <c r="O129" s="14"/>
      <c r="P129" s="14"/>
      <c r="Q129" s="14"/>
      <c r="R129" s="33"/>
      <c r="S129" s="33"/>
      <c r="T129" s="119">
        <f>I129+J129+K129+R129+S129</f>
        <v>19667567</v>
      </c>
      <c r="U129" s="33">
        <f>L129-N129</f>
        <v>0</v>
      </c>
      <c r="Y129" s="6">
        <f>L137</f>
        <v>510000</v>
      </c>
    </row>
    <row r="130" spans="1:25" ht="18.95" customHeight="1">
      <c r="A130" s="88" t="s">
        <v>147</v>
      </c>
      <c r="B130" s="31" t="s">
        <v>135</v>
      </c>
      <c r="C130" s="94">
        <v>45358</v>
      </c>
      <c r="D130" s="94">
        <v>45559</v>
      </c>
      <c r="E130" s="90">
        <v>45382</v>
      </c>
      <c r="F130" s="32">
        <f t="shared" ref="F130:F140" si="19">D130-C130</f>
        <v>201</v>
      </c>
      <c r="G130" s="32">
        <f t="shared" ref="G130:G140" si="20">E130-C130+1</f>
        <v>25</v>
      </c>
      <c r="H130" s="32" t="s">
        <v>70</v>
      </c>
      <c r="I130" s="14">
        <v>45491</v>
      </c>
      <c r="J130" s="14">
        <v>2275</v>
      </c>
      <c r="K130" s="14">
        <v>5000</v>
      </c>
      <c r="L130" s="119">
        <v>52766</v>
      </c>
      <c r="M130" s="34">
        <v>52766</v>
      </c>
      <c r="N130" s="34"/>
      <c r="O130" s="34"/>
      <c r="P130" s="34"/>
      <c r="Q130" s="34"/>
      <c r="R130" s="33"/>
      <c r="S130" s="33"/>
      <c r="T130" s="119">
        <f t="shared" ref="T130:T140" si="21">I130+J130+K130+R130+S130</f>
        <v>52766</v>
      </c>
      <c r="U130" s="33">
        <f>L130-M130</f>
        <v>0</v>
      </c>
      <c r="W130" s="6"/>
      <c r="Y130" s="6">
        <f>R138</f>
        <v>3217570</v>
      </c>
    </row>
    <row r="131" spans="1:25" ht="18.95" customHeight="1">
      <c r="A131" s="88" t="s">
        <v>148</v>
      </c>
      <c r="B131" s="31" t="s">
        <v>135</v>
      </c>
      <c r="C131" s="94">
        <v>45359</v>
      </c>
      <c r="D131" s="94">
        <v>45723</v>
      </c>
      <c r="E131" s="90">
        <v>45382</v>
      </c>
      <c r="F131" s="32">
        <f t="shared" si="19"/>
        <v>364</v>
      </c>
      <c r="G131" s="32">
        <f t="shared" si="20"/>
        <v>24</v>
      </c>
      <c r="H131" s="32" t="s">
        <v>71</v>
      </c>
      <c r="I131" s="14">
        <v>34306666</v>
      </c>
      <c r="J131" s="14">
        <v>1715333</v>
      </c>
      <c r="K131" s="14">
        <v>0</v>
      </c>
      <c r="L131" s="119">
        <v>36021999</v>
      </c>
      <c r="N131" s="13">
        <v>36021999</v>
      </c>
      <c r="O131" s="13"/>
      <c r="P131" s="13"/>
      <c r="Q131" s="13"/>
      <c r="R131" s="33"/>
      <c r="S131" s="33"/>
      <c r="T131" s="119">
        <f t="shared" si="21"/>
        <v>36021999</v>
      </c>
      <c r="U131" s="33">
        <f>L131-N131</f>
        <v>0</v>
      </c>
      <c r="W131" s="6"/>
    </row>
    <row r="132" spans="1:25" ht="18.95" customHeight="1">
      <c r="A132" s="88" t="s">
        <v>146</v>
      </c>
      <c r="B132" s="31" t="s">
        <v>135</v>
      </c>
      <c r="C132" s="94">
        <v>45361</v>
      </c>
      <c r="D132" s="94">
        <v>45725</v>
      </c>
      <c r="E132" s="90">
        <v>45382</v>
      </c>
      <c r="F132" s="32">
        <f t="shared" si="19"/>
        <v>364</v>
      </c>
      <c r="G132" s="32">
        <f t="shared" si="20"/>
        <v>22</v>
      </c>
      <c r="H132" s="32" t="s">
        <v>72</v>
      </c>
      <c r="I132" s="14">
        <v>17137620</v>
      </c>
      <c r="J132" s="14">
        <v>856881</v>
      </c>
      <c r="K132" s="14">
        <v>480000</v>
      </c>
      <c r="L132" s="119">
        <v>18474501</v>
      </c>
      <c r="M132" s="34">
        <v>18474501</v>
      </c>
      <c r="N132" s="34"/>
      <c r="O132" s="34"/>
      <c r="P132" s="34"/>
      <c r="Q132" s="34"/>
      <c r="R132" s="33"/>
      <c r="S132" s="33"/>
      <c r="T132" s="119">
        <f t="shared" si="21"/>
        <v>18474501</v>
      </c>
      <c r="U132" s="33">
        <f>L132-M132</f>
        <v>0</v>
      </c>
      <c r="W132" s="6"/>
    </row>
    <row r="133" spans="1:25" ht="18.95" customHeight="1">
      <c r="A133" s="88" t="s">
        <v>146</v>
      </c>
      <c r="B133" s="31" t="s">
        <v>135</v>
      </c>
      <c r="C133" s="94">
        <v>45356</v>
      </c>
      <c r="D133" s="94">
        <v>45720</v>
      </c>
      <c r="E133" s="90">
        <v>45382</v>
      </c>
      <c r="F133" s="32">
        <f t="shared" si="19"/>
        <v>364</v>
      </c>
      <c r="G133" s="32">
        <f t="shared" si="20"/>
        <v>27</v>
      </c>
      <c r="H133" s="31" t="s">
        <v>73</v>
      </c>
      <c r="I133" s="14">
        <v>379939</v>
      </c>
      <c r="J133" s="14">
        <v>18997</v>
      </c>
      <c r="K133" s="14">
        <v>10000</v>
      </c>
      <c r="L133" s="119">
        <v>408936</v>
      </c>
      <c r="M133" s="34">
        <v>408936</v>
      </c>
      <c r="N133" s="34"/>
      <c r="O133" s="34"/>
      <c r="P133" s="34"/>
      <c r="Q133" s="34"/>
      <c r="R133" s="33"/>
      <c r="S133" s="35"/>
      <c r="T133" s="119">
        <f t="shared" si="21"/>
        <v>408936</v>
      </c>
      <c r="U133" s="33">
        <f>L133-M133</f>
        <v>0</v>
      </c>
      <c r="W133" s="6"/>
    </row>
    <row r="134" spans="1:25">
      <c r="A134" s="104" t="s">
        <v>147</v>
      </c>
      <c r="B134" s="36" t="s">
        <v>135</v>
      </c>
      <c r="C134" s="95">
        <v>45348</v>
      </c>
      <c r="D134" s="95">
        <v>45535</v>
      </c>
      <c r="E134" s="90">
        <v>45382</v>
      </c>
      <c r="F134" s="32">
        <f t="shared" si="19"/>
        <v>187</v>
      </c>
      <c r="G134" s="32">
        <f t="shared" si="20"/>
        <v>35</v>
      </c>
      <c r="H134" s="37" t="s">
        <v>74</v>
      </c>
      <c r="I134" s="26">
        <v>215123</v>
      </c>
      <c r="J134" s="26">
        <v>10756</v>
      </c>
      <c r="K134" s="13">
        <v>10000</v>
      </c>
      <c r="L134" s="123">
        <v>235879</v>
      </c>
      <c r="M134" s="38">
        <v>235879</v>
      </c>
      <c r="N134" s="38"/>
      <c r="O134" s="38"/>
      <c r="P134" s="38"/>
      <c r="Q134" s="38"/>
      <c r="R134" s="33"/>
      <c r="S134" s="35"/>
      <c r="T134" s="119">
        <f t="shared" si="21"/>
        <v>235879</v>
      </c>
      <c r="U134" s="33">
        <f>L134-M134</f>
        <v>0</v>
      </c>
      <c r="W134" s="6"/>
    </row>
    <row r="135" spans="1:25" ht="18.95" customHeight="1">
      <c r="A135" s="88" t="s">
        <v>146</v>
      </c>
      <c r="B135" s="31" t="s">
        <v>134</v>
      </c>
      <c r="C135" s="94">
        <v>45363</v>
      </c>
      <c r="D135" s="94">
        <v>45454</v>
      </c>
      <c r="E135" s="90">
        <v>45382</v>
      </c>
      <c r="F135" s="32">
        <f t="shared" si="19"/>
        <v>91</v>
      </c>
      <c r="G135" s="32">
        <f t="shared" si="20"/>
        <v>20</v>
      </c>
      <c r="H135" s="37" t="s">
        <v>75</v>
      </c>
      <c r="I135" s="29">
        <v>4210083</v>
      </c>
      <c r="J135" s="29">
        <v>210504</v>
      </c>
      <c r="K135" s="29">
        <f>265000</f>
        <v>265000</v>
      </c>
      <c r="L135" s="123">
        <f>13552883-R135</f>
        <v>4685587</v>
      </c>
      <c r="M135" s="37"/>
      <c r="N135" s="203">
        <v>16243283</v>
      </c>
      <c r="O135" s="38"/>
      <c r="P135" s="38"/>
      <c r="Q135" s="38"/>
      <c r="R135" s="29">
        <v>8867296</v>
      </c>
      <c r="S135" s="39"/>
      <c r="T135" s="119">
        <f t="shared" si="21"/>
        <v>13552883</v>
      </c>
      <c r="V135" s="33"/>
      <c r="W135" s="6"/>
    </row>
    <row r="136" spans="1:25" ht="18.95" customHeight="1">
      <c r="A136" s="88" t="s">
        <v>146</v>
      </c>
      <c r="B136" s="31" t="s">
        <v>134</v>
      </c>
      <c r="C136" s="94">
        <v>45363</v>
      </c>
      <c r="D136" s="94">
        <v>45454</v>
      </c>
      <c r="E136" s="90">
        <v>45382</v>
      </c>
      <c r="F136" s="32">
        <f t="shared" si="19"/>
        <v>91</v>
      </c>
      <c r="G136" s="32">
        <f t="shared" si="20"/>
        <v>20</v>
      </c>
      <c r="H136" s="37" t="s">
        <v>76</v>
      </c>
      <c r="I136" s="14"/>
      <c r="J136" s="14"/>
      <c r="K136" s="6">
        <v>2280000</v>
      </c>
      <c r="L136" s="123">
        <f>K136</f>
        <v>2280000</v>
      </c>
      <c r="M136" s="37"/>
      <c r="N136" s="204"/>
      <c r="O136" s="40"/>
      <c r="P136" s="40"/>
      <c r="Q136" s="40"/>
      <c r="R136" s="33"/>
      <c r="S136" s="35"/>
      <c r="T136" s="119">
        <f t="shared" si="21"/>
        <v>2280000</v>
      </c>
      <c r="U136" s="33"/>
      <c r="V136" s="28"/>
      <c r="W136" s="6"/>
    </row>
    <row r="137" spans="1:25" ht="18.95" customHeight="1">
      <c r="A137" s="88" t="s">
        <v>146</v>
      </c>
      <c r="B137" s="31" t="s">
        <v>134</v>
      </c>
      <c r="C137" s="94">
        <v>45362</v>
      </c>
      <c r="D137" s="94">
        <v>45726</v>
      </c>
      <c r="E137" s="90">
        <v>45382</v>
      </c>
      <c r="F137" s="32">
        <f t="shared" si="19"/>
        <v>364</v>
      </c>
      <c r="G137" s="32">
        <f t="shared" si="20"/>
        <v>21</v>
      </c>
      <c r="H137" s="37" t="s">
        <v>77</v>
      </c>
      <c r="I137" s="14"/>
      <c r="J137" s="14"/>
      <c r="K137" s="29">
        <v>510000</v>
      </c>
      <c r="L137" s="123">
        <f>K137</f>
        <v>510000</v>
      </c>
      <c r="M137" s="37"/>
      <c r="N137" s="195">
        <v>7988580</v>
      </c>
      <c r="O137" s="41"/>
      <c r="P137" s="41"/>
      <c r="Q137" s="41"/>
      <c r="R137" s="33"/>
      <c r="S137" s="35"/>
      <c r="T137" s="119">
        <f t="shared" si="21"/>
        <v>510000</v>
      </c>
      <c r="U137" s="197">
        <f>(R138+I138+J138+K138+K137+T137)-N137</f>
        <v>418202</v>
      </c>
      <c r="V137" s="28"/>
    </row>
    <row r="138" spans="1:25" ht="23.25" customHeight="1">
      <c r="A138" s="88" t="s">
        <v>146</v>
      </c>
      <c r="B138" s="31" t="s">
        <v>134</v>
      </c>
      <c r="C138" s="94">
        <v>45362</v>
      </c>
      <c r="D138" s="94">
        <v>45726</v>
      </c>
      <c r="E138" s="90">
        <v>45382</v>
      </c>
      <c r="F138" s="32">
        <f t="shared" si="19"/>
        <v>364</v>
      </c>
      <c r="G138" s="32">
        <f t="shared" si="20"/>
        <v>21</v>
      </c>
      <c r="H138" s="37" t="s">
        <v>78</v>
      </c>
      <c r="I138" s="29">
        <v>3808773</v>
      </c>
      <c r="J138" s="29">
        <v>190439</v>
      </c>
      <c r="K138" s="29">
        <v>170000</v>
      </c>
      <c r="L138" s="125">
        <v>4169210</v>
      </c>
      <c r="M138" s="37"/>
      <c r="N138" s="196"/>
      <c r="O138" s="42"/>
      <c r="P138" s="42"/>
      <c r="Q138" s="42"/>
      <c r="R138" s="29">
        <v>3217570</v>
      </c>
      <c r="T138" s="119">
        <f t="shared" si="21"/>
        <v>7386782</v>
      </c>
      <c r="U138" s="198"/>
    </row>
    <row r="139" spans="1:25" ht="32.25" customHeight="1">
      <c r="A139" s="76" t="s">
        <v>146</v>
      </c>
      <c r="B139" s="15" t="s">
        <v>135</v>
      </c>
      <c r="C139" s="92">
        <v>45365</v>
      </c>
      <c r="D139" s="92">
        <v>45729</v>
      </c>
      <c r="E139" s="90">
        <v>45382</v>
      </c>
      <c r="F139" s="32">
        <f t="shared" si="19"/>
        <v>364</v>
      </c>
      <c r="G139" s="32">
        <f t="shared" si="20"/>
        <v>18</v>
      </c>
      <c r="H139" s="43" t="s">
        <v>79</v>
      </c>
      <c r="I139" s="29">
        <v>595144</v>
      </c>
      <c r="J139" s="29">
        <v>29757</v>
      </c>
      <c r="K139" s="14">
        <v>10000</v>
      </c>
      <c r="L139" s="126">
        <v>635000</v>
      </c>
      <c r="M139" s="38">
        <v>635000</v>
      </c>
      <c r="N139" s="38"/>
      <c r="O139" s="38"/>
      <c r="P139" s="38"/>
      <c r="Q139" s="38"/>
      <c r="R139" s="33"/>
      <c r="S139" s="35"/>
      <c r="T139" s="119">
        <f t="shared" si="21"/>
        <v>634901</v>
      </c>
      <c r="U139" s="33">
        <f>L139-M139</f>
        <v>0</v>
      </c>
    </row>
    <row r="140" spans="1:25" ht="18.95" customHeight="1">
      <c r="A140" s="105" t="s">
        <v>146</v>
      </c>
      <c r="B140" s="45" t="s">
        <v>135</v>
      </c>
      <c r="C140" s="96">
        <v>45371</v>
      </c>
      <c r="D140" s="96">
        <v>45735</v>
      </c>
      <c r="E140" s="90">
        <v>45382</v>
      </c>
      <c r="F140" s="32">
        <f t="shared" si="19"/>
        <v>364</v>
      </c>
      <c r="G140" s="32">
        <f t="shared" si="20"/>
        <v>12</v>
      </c>
      <c r="H140" s="46" t="s">
        <v>80</v>
      </c>
      <c r="I140" s="29">
        <v>2197067</v>
      </c>
      <c r="J140" s="29">
        <v>109853</v>
      </c>
      <c r="K140" s="14">
        <v>40000</v>
      </c>
      <c r="L140" s="127">
        <v>2346920</v>
      </c>
      <c r="M140" s="47">
        <v>2346920</v>
      </c>
      <c r="N140" s="47"/>
      <c r="O140" s="47"/>
      <c r="P140" s="47"/>
      <c r="Q140" s="47"/>
      <c r="R140" s="48"/>
      <c r="S140" s="33"/>
      <c r="T140" s="119">
        <f t="shared" si="21"/>
        <v>2346920</v>
      </c>
      <c r="U140" s="33">
        <f>L140-M140</f>
        <v>0</v>
      </c>
    </row>
    <row r="141" spans="1:25" ht="18.95" customHeight="1">
      <c r="A141" s="5">
        <v>0</v>
      </c>
      <c r="C141" s="199" t="s">
        <v>81</v>
      </c>
      <c r="D141" s="199"/>
      <c r="E141" s="199"/>
      <c r="F141" s="199"/>
      <c r="G141" s="199"/>
      <c r="H141" s="199"/>
      <c r="I141" s="50">
        <f>SUM(I129:I140)</f>
        <v>81169779</v>
      </c>
      <c r="J141" s="50">
        <f>SUM(J129:J140)</f>
        <v>4058489</v>
      </c>
      <c r="K141" s="50">
        <f>SUM(K129:K140)</f>
        <v>4260000</v>
      </c>
      <c r="L141" s="128">
        <f>SUM(L129:L140)</f>
        <v>89488365</v>
      </c>
      <c r="M141" s="50">
        <f t="shared" ref="M141:U141" si="22">SUM(M129:M140)</f>
        <v>22154002</v>
      </c>
      <c r="N141" s="50">
        <f t="shared" si="22"/>
        <v>79921429</v>
      </c>
      <c r="O141" s="50">
        <f t="shared" si="22"/>
        <v>0</v>
      </c>
      <c r="P141" s="50"/>
      <c r="Q141" s="50"/>
      <c r="R141" s="50">
        <f t="shared" si="22"/>
        <v>12084866</v>
      </c>
      <c r="S141" s="50">
        <f t="shared" si="22"/>
        <v>0</v>
      </c>
      <c r="T141" s="128">
        <f>SUM(T129:T140)</f>
        <v>101573134</v>
      </c>
      <c r="U141" s="50">
        <f t="shared" si="22"/>
        <v>418202</v>
      </c>
    </row>
    <row r="142" spans="1:25" ht="18.95" customHeight="1">
      <c r="A142" s="8">
        <v>0</v>
      </c>
      <c r="B142" s="8"/>
      <c r="C142" s="97"/>
      <c r="D142" s="97"/>
      <c r="E142" s="97"/>
      <c r="F142" s="8"/>
      <c r="G142" s="8"/>
      <c r="H142" s="8"/>
      <c r="I142" s="4"/>
      <c r="J142" s="4"/>
      <c r="K142" s="4"/>
      <c r="L142" s="129"/>
      <c r="M142" s="4"/>
      <c r="N142" s="4"/>
      <c r="O142" s="4"/>
      <c r="P142" s="4"/>
      <c r="Q142" s="4"/>
      <c r="R142" s="4"/>
      <c r="S142" s="4"/>
      <c r="T142" s="119">
        <f>K142+J142+I142</f>
        <v>0</v>
      </c>
      <c r="U142" s="4"/>
    </row>
    <row r="143" spans="1:25" ht="17.25" customHeight="1">
      <c r="A143" s="31" t="s">
        <v>147</v>
      </c>
      <c r="B143" s="31" t="s">
        <v>134</v>
      </c>
      <c r="C143" s="94">
        <v>45230</v>
      </c>
      <c r="D143" s="94">
        <v>45595</v>
      </c>
      <c r="E143" s="94">
        <v>45412</v>
      </c>
      <c r="F143" s="32">
        <f>D143-C143</f>
        <v>365</v>
      </c>
      <c r="G143" s="32">
        <f>E143-C143+1</f>
        <v>183</v>
      </c>
      <c r="H143" s="32" t="s">
        <v>82</v>
      </c>
      <c r="I143" s="44">
        <v>867103</v>
      </c>
      <c r="J143" s="44">
        <v>43355</v>
      </c>
      <c r="K143" s="44">
        <v>40000</v>
      </c>
      <c r="L143" s="126">
        <v>950459</v>
      </c>
      <c r="M143" s="44"/>
      <c r="N143" s="44">
        <v>950459</v>
      </c>
      <c r="O143" s="44"/>
      <c r="P143" s="44"/>
      <c r="Q143" s="44"/>
      <c r="R143" s="44"/>
      <c r="S143" s="44"/>
      <c r="T143" s="119">
        <f t="shared" ref="T143:T170" si="23">I143+J143+K143+R143+S143</f>
        <v>950458</v>
      </c>
      <c r="U143" s="44">
        <f>L143-M143-N143</f>
        <v>0</v>
      </c>
      <c r="V143" s="6"/>
    </row>
    <row r="144" spans="1:25" ht="18.95" customHeight="1">
      <c r="A144" s="88" t="s">
        <v>146</v>
      </c>
      <c r="B144" s="31" t="s">
        <v>135</v>
      </c>
      <c r="C144" s="94">
        <v>45394</v>
      </c>
      <c r="D144" s="94">
        <v>45758</v>
      </c>
      <c r="E144" s="94">
        <v>45412</v>
      </c>
      <c r="F144" s="32">
        <f t="shared" ref="F144:F152" si="24">D144-C144</f>
        <v>364</v>
      </c>
      <c r="G144" s="32">
        <f t="shared" ref="G144:G169" si="25">E144-C144+1</f>
        <v>19</v>
      </c>
      <c r="H144" s="32" t="s">
        <v>83</v>
      </c>
      <c r="I144" s="44">
        <v>1766317</v>
      </c>
      <c r="J144" s="44">
        <v>88316</v>
      </c>
      <c r="K144" s="44">
        <v>30000</v>
      </c>
      <c r="L144" s="126">
        <v>1884633</v>
      </c>
      <c r="M144" s="37"/>
      <c r="N144" s="44">
        <v>1884633</v>
      </c>
      <c r="O144" s="44"/>
      <c r="P144" s="44"/>
      <c r="Q144" s="44"/>
      <c r="R144" s="44"/>
      <c r="S144" s="44"/>
      <c r="T144" s="119">
        <f t="shared" si="23"/>
        <v>1884633</v>
      </c>
      <c r="U144" s="44"/>
      <c r="V144" s="6"/>
      <c r="X144" s="26"/>
    </row>
    <row r="145" spans="1:24" ht="18.95" customHeight="1">
      <c r="A145" s="88" t="s">
        <v>146</v>
      </c>
      <c r="B145" s="31" t="s">
        <v>135</v>
      </c>
      <c r="C145" s="94">
        <v>45226</v>
      </c>
      <c r="D145" s="94">
        <v>45591</v>
      </c>
      <c r="E145" s="94">
        <v>45412</v>
      </c>
      <c r="F145" s="32">
        <f t="shared" si="24"/>
        <v>365</v>
      </c>
      <c r="G145" s="32">
        <f t="shared" si="25"/>
        <v>187</v>
      </c>
      <c r="H145" s="32" t="s">
        <v>84</v>
      </c>
      <c r="I145" s="44"/>
      <c r="J145" s="44"/>
      <c r="K145" s="44"/>
      <c r="L145" s="126"/>
      <c r="M145" s="37"/>
      <c r="N145" s="44">
        <v>2088990</v>
      </c>
      <c r="O145" s="44"/>
      <c r="P145" s="44"/>
      <c r="Q145" s="44"/>
      <c r="R145" s="44"/>
      <c r="S145" s="44">
        <v>2088990</v>
      </c>
      <c r="T145" s="119">
        <f t="shared" si="23"/>
        <v>2088990</v>
      </c>
      <c r="U145" s="44"/>
      <c r="V145" s="6"/>
      <c r="X145" s="26"/>
    </row>
    <row r="146" spans="1:24" ht="18.95" customHeight="1">
      <c r="A146" s="88" t="s">
        <v>146</v>
      </c>
      <c r="B146" s="31" t="s">
        <v>134</v>
      </c>
      <c r="C146" s="94">
        <v>45407</v>
      </c>
      <c r="D146" s="94">
        <v>45771</v>
      </c>
      <c r="E146" s="94">
        <v>45412</v>
      </c>
      <c r="F146" s="32">
        <f t="shared" si="24"/>
        <v>364</v>
      </c>
      <c r="G146" s="32">
        <f t="shared" si="25"/>
        <v>6</v>
      </c>
      <c r="H146" s="32" t="s">
        <v>85</v>
      </c>
      <c r="I146" s="44">
        <v>199687532</v>
      </c>
      <c r="J146" s="44">
        <v>9984377</v>
      </c>
      <c r="K146" s="44">
        <v>10510000</v>
      </c>
      <c r="L146" s="126">
        <v>220181909</v>
      </c>
      <c r="M146" s="44"/>
      <c r="N146" s="44"/>
      <c r="O146" s="44">
        <v>220181909</v>
      </c>
      <c r="P146" s="44"/>
      <c r="Q146" s="44"/>
      <c r="R146" s="44"/>
      <c r="S146" s="44"/>
      <c r="T146" s="119">
        <f t="shared" si="23"/>
        <v>220181909</v>
      </c>
      <c r="U146" s="44">
        <f>L146-O146</f>
        <v>0</v>
      </c>
      <c r="V146" s="6"/>
      <c r="X146" s="26"/>
    </row>
    <row r="147" spans="1:24" s="51" customFormat="1" ht="18.95" customHeight="1">
      <c r="A147" s="88" t="s">
        <v>147</v>
      </c>
      <c r="B147" s="31" t="s">
        <v>135</v>
      </c>
      <c r="C147" s="94">
        <v>45357</v>
      </c>
      <c r="D147" s="94">
        <v>45571</v>
      </c>
      <c r="E147" s="94">
        <v>45412</v>
      </c>
      <c r="F147" s="32">
        <f>D147-C147</f>
        <v>214</v>
      </c>
      <c r="G147" s="32">
        <f t="shared" si="25"/>
        <v>56</v>
      </c>
      <c r="H147" s="32" t="s">
        <v>58</v>
      </c>
      <c r="I147" s="52">
        <v>80571.293150684927</v>
      </c>
      <c r="J147" s="52">
        <f>I147*5%</f>
        <v>4028.5646575342466</v>
      </c>
      <c r="K147" s="52">
        <v>5000</v>
      </c>
      <c r="L147" s="126">
        <f>I147+J147+K147</f>
        <v>89599.857808219167</v>
      </c>
      <c r="N147" s="44">
        <v>176433</v>
      </c>
      <c r="O147" s="52"/>
      <c r="P147" s="52"/>
      <c r="Q147" s="52"/>
      <c r="R147" s="52"/>
      <c r="S147" s="52"/>
      <c r="T147" s="119">
        <f t="shared" si="23"/>
        <v>89599.857808219167</v>
      </c>
      <c r="U147" s="52"/>
      <c r="V147" s="53"/>
    </row>
    <row r="148" spans="1:24" s="51" customFormat="1" ht="18.95" customHeight="1">
      <c r="A148" s="88" t="s">
        <v>147</v>
      </c>
      <c r="B148" s="31" t="s">
        <v>135</v>
      </c>
      <c r="C148" s="94">
        <v>45364</v>
      </c>
      <c r="D148" s="94">
        <v>45571</v>
      </c>
      <c r="E148" s="94">
        <v>45412</v>
      </c>
      <c r="F148" s="32">
        <f t="shared" si="24"/>
        <v>207</v>
      </c>
      <c r="G148" s="32">
        <f t="shared" ref="G148" si="26">E148-C148+1</f>
        <v>49</v>
      </c>
      <c r="H148" s="32" t="s">
        <v>58</v>
      </c>
      <c r="I148" s="52">
        <v>77935.783561643839</v>
      </c>
      <c r="J148" s="52">
        <f>I148*5%</f>
        <v>3896.7891780821919</v>
      </c>
      <c r="K148" s="52">
        <v>5000</v>
      </c>
      <c r="L148" s="126">
        <f>I148+J148+K148</f>
        <v>86832.572739726034</v>
      </c>
      <c r="N148" s="44"/>
      <c r="O148" s="52"/>
      <c r="P148" s="52"/>
      <c r="Q148" s="52"/>
      <c r="R148" s="52"/>
      <c r="S148" s="52"/>
      <c r="T148" s="119">
        <f t="shared" si="23"/>
        <v>86832.572739726034</v>
      </c>
      <c r="U148" s="52"/>
      <c r="V148" s="53"/>
    </row>
    <row r="149" spans="1:24" ht="18.95" customHeight="1">
      <c r="A149" s="88" t="s">
        <v>146</v>
      </c>
      <c r="B149" s="31" t="s">
        <v>134</v>
      </c>
      <c r="C149" s="94">
        <v>45410</v>
      </c>
      <c r="D149" s="94">
        <v>45774</v>
      </c>
      <c r="E149" s="94">
        <v>45412</v>
      </c>
      <c r="F149" s="32">
        <f t="shared" si="24"/>
        <v>364</v>
      </c>
      <c r="G149" s="32">
        <f t="shared" si="25"/>
        <v>3</v>
      </c>
      <c r="H149" s="32" t="s">
        <v>17</v>
      </c>
      <c r="I149" s="44">
        <v>67184113</v>
      </c>
      <c r="J149" s="44">
        <v>3359205</v>
      </c>
      <c r="K149" s="44">
        <v>890000</v>
      </c>
      <c r="L149" s="126">
        <v>71433318</v>
      </c>
      <c r="M149" s="44"/>
      <c r="N149" s="44">
        <v>71433319</v>
      </c>
      <c r="O149" s="44"/>
      <c r="P149" s="44"/>
      <c r="Q149" s="44"/>
      <c r="R149" s="44"/>
      <c r="S149" s="44"/>
      <c r="T149" s="119">
        <f t="shared" si="23"/>
        <v>71433318</v>
      </c>
      <c r="U149" s="44">
        <f>L149-M149-N149</f>
        <v>-1</v>
      </c>
      <c r="V149" s="6"/>
    </row>
    <row r="150" spans="1:24" ht="18.95" customHeight="1">
      <c r="A150" s="88" t="s">
        <v>148</v>
      </c>
      <c r="B150" s="31" t="s">
        <v>131</v>
      </c>
      <c r="C150" s="94">
        <v>45413</v>
      </c>
      <c r="D150" s="94">
        <v>45777</v>
      </c>
      <c r="E150" s="94">
        <v>45412</v>
      </c>
      <c r="F150" s="32">
        <f t="shared" si="24"/>
        <v>364</v>
      </c>
      <c r="G150" s="32">
        <f t="shared" si="25"/>
        <v>0</v>
      </c>
      <c r="H150" s="32" t="s">
        <v>86</v>
      </c>
      <c r="I150" s="44">
        <v>3933752</v>
      </c>
      <c r="J150" s="44">
        <v>196688</v>
      </c>
      <c r="K150" s="44">
        <v>80000</v>
      </c>
      <c r="L150" s="126">
        <v>4210439</v>
      </c>
      <c r="N150" s="44">
        <v>4210439</v>
      </c>
      <c r="O150" s="44"/>
      <c r="P150" s="44"/>
      <c r="Q150" s="44"/>
      <c r="R150" s="44"/>
      <c r="S150" s="44"/>
      <c r="T150" s="119">
        <f t="shared" si="23"/>
        <v>4210440</v>
      </c>
      <c r="U150" s="44">
        <f>L150-M150-N150</f>
        <v>0</v>
      </c>
      <c r="V150" s="6"/>
    </row>
    <row r="151" spans="1:24" ht="18.95" customHeight="1">
      <c r="A151" s="88" t="s">
        <v>146</v>
      </c>
      <c r="B151" s="31" t="s">
        <v>135</v>
      </c>
      <c r="C151" s="94">
        <v>45408</v>
      </c>
      <c r="D151" s="94">
        <v>45773</v>
      </c>
      <c r="E151" s="94">
        <v>45412</v>
      </c>
      <c r="F151" s="32">
        <f t="shared" si="24"/>
        <v>365</v>
      </c>
      <c r="G151" s="32">
        <f t="shared" si="25"/>
        <v>5</v>
      </c>
      <c r="H151" s="32" t="s">
        <v>87</v>
      </c>
      <c r="I151" s="44">
        <v>1222368</v>
      </c>
      <c r="J151" s="44">
        <v>61118</v>
      </c>
      <c r="K151" s="44">
        <v>30000</v>
      </c>
      <c r="L151" s="126">
        <v>1313486</v>
      </c>
      <c r="M151" s="44"/>
      <c r="N151" s="44"/>
      <c r="O151" s="44">
        <f>2247472-933986</f>
        <v>1313486</v>
      </c>
      <c r="P151" s="44"/>
      <c r="Q151" s="44"/>
      <c r="R151" s="44"/>
      <c r="S151" s="44"/>
      <c r="T151" s="119">
        <f t="shared" si="23"/>
        <v>1313486</v>
      </c>
      <c r="U151" s="44">
        <f>L151-O151</f>
        <v>0</v>
      </c>
      <c r="V151" s="6"/>
    </row>
    <row r="152" spans="1:24" ht="30">
      <c r="A152" s="88" t="s">
        <v>147</v>
      </c>
      <c r="B152" s="31" t="s">
        <v>135</v>
      </c>
      <c r="C152" s="94">
        <v>45350</v>
      </c>
      <c r="D152" s="94">
        <v>45715</v>
      </c>
      <c r="E152" s="94">
        <v>45412</v>
      </c>
      <c r="F152" s="32">
        <f t="shared" si="24"/>
        <v>365</v>
      </c>
      <c r="G152" s="32">
        <f t="shared" si="25"/>
        <v>63</v>
      </c>
      <c r="H152" s="37" t="s">
        <v>88</v>
      </c>
      <c r="I152" s="44">
        <v>362154</v>
      </c>
      <c r="J152" s="44">
        <v>18108</v>
      </c>
      <c r="K152" s="44">
        <v>10000</v>
      </c>
      <c r="L152" s="126">
        <v>390262</v>
      </c>
      <c r="M152" s="44"/>
      <c r="N152" s="44"/>
      <c r="O152" s="44"/>
      <c r="P152" s="44"/>
      <c r="Q152" s="44"/>
      <c r="R152" s="44"/>
      <c r="S152" s="44"/>
      <c r="T152" s="119">
        <f t="shared" si="23"/>
        <v>390262</v>
      </c>
      <c r="U152" s="44">
        <f>L152-M152-N152</f>
        <v>390262</v>
      </c>
      <c r="V152" s="6"/>
    </row>
    <row r="153" spans="1:24" ht="18.95" customHeight="1">
      <c r="A153" s="88" t="s">
        <v>147</v>
      </c>
      <c r="B153" s="31" t="s">
        <v>135</v>
      </c>
      <c r="C153" s="94">
        <v>45350</v>
      </c>
      <c r="D153" s="94">
        <v>45570</v>
      </c>
      <c r="E153" s="94">
        <v>45412</v>
      </c>
      <c r="F153" s="32">
        <f>D153-C153+1</f>
        <v>221</v>
      </c>
      <c r="G153" s="32">
        <f t="shared" si="25"/>
        <v>63</v>
      </c>
      <c r="H153" s="32" t="s">
        <v>46</v>
      </c>
      <c r="I153" s="44">
        <v>228689.5890410959</v>
      </c>
      <c r="J153" s="44">
        <f>I153*5%</f>
        <v>11434.479452054795</v>
      </c>
      <c r="K153" s="44">
        <v>3000</v>
      </c>
      <c r="L153" s="130">
        <f t="shared" ref="L153:L165" si="27">I153+J153+K153</f>
        <v>243124.0684931507</v>
      </c>
      <c r="M153" s="37"/>
      <c r="N153" s="54">
        <v>2920489</v>
      </c>
      <c r="O153" s="54"/>
      <c r="P153" s="54"/>
      <c r="Q153" s="54"/>
      <c r="R153" s="44"/>
      <c r="S153" s="44"/>
      <c r="T153" s="119">
        <f t="shared" si="23"/>
        <v>243124.0684931507</v>
      </c>
      <c r="U153" s="44">
        <f>L153-M153-N153</f>
        <v>-2677364.9315068494</v>
      </c>
      <c r="V153" s="6"/>
    </row>
    <row r="154" spans="1:24" ht="18.95" customHeight="1">
      <c r="A154" s="88" t="s">
        <v>147</v>
      </c>
      <c r="B154" s="31" t="s">
        <v>135</v>
      </c>
      <c r="C154" s="94">
        <v>45359</v>
      </c>
      <c r="D154" s="94">
        <v>45570</v>
      </c>
      <c r="E154" s="94">
        <v>45412</v>
      </c>
      <c r="F154" s="32">
        <f t="shared" ref="F154:F170" si="28">D154-C154+1</f>
        <v>212</v>
      </c>
      <c r="G154" s="32"/>
      <c r="H154" s="32" t="s">
        <v>46</v>
      </c>
      <c r="I154" s="44">
        <v>219376.43835616438</v>
      </c>
      <c r="J154" s="44">
        <f t="shared" ref="J154:J165" si="29">I154*5%</f>
        <v>10968.82191780822</v>
      </c>
      <c r="K154" s="44">
        <v>3000</v>
      </c>
      <c r="L154" s="130">
        <f t="shared" si="27"/>
        <v>233345.26027397258</v>
      </c>
      <c r="M154" s="37"/>
      <c r="N154" s="109"/>
      <c r="O154" s="109"/>
      <c r="P154" s="109"/>
      <c r="Q154" s="109"/>
      <c r="R154" s="44"/>
      <c r="S154" s="44"/>
      <c r="T154" s="119">
        <f t="shared" si="23"/>
        <v>233345.26027397258</v>
      </c>
      <c r="U154" s="44"/>
      <c r="V154" s="6"/>
    </row>
    <row r="155" spans="1:24" ht="18.95" customHeight="1">
      <c r="A155" s="88" t="s">
        <v>147</v>
      </c>
      <c r="B155" s="31" t="s">
        <v>135</v>
      </c>
      <c r="C155" s="94">
        <v>45362</v>
      </c>
      <c r="D155" s="94">
        <v>45570</v>
      </c>
      <c r="E155" s="94">
        <v>45412</v>
      </c>
      <c r="F155" s="32">
        <f t="shared" si="28"/>
        <v>209</v>
      </c>
      <c r="G155" s="32"/>
      <c r="H155" s="32" t="s">
        <v>46</v>
      </c>
      <c r="I155" s="44">
        <v>216272.05479452055</v>
      </c>
      <c r="J155" s="44">
        <f t="shared" si="29"/>
        <v>10813.602739726028</v>
      </c>
      <c r="K155" s="44">
        <v>3000</v>
      </c>
      <c r="L155" s="130">
        <f t="shared" si="27"/>
        <v>230085.65753424657</v>
      </c>
      <c r="M155" s="37"/>
      <c r="N155" s="109"/>
      <c r="O155" s="109"/>
      <c r="P155" s="109"/>
      <c r="Q155" s="109"/>
      <c r="R155" s="44"/>
      <c r="S155" s="44"/>
      <c r="T155" s="119">
        <f t="shared" si="23"/>
        <v>230085.65753424657</v>
      </c>
      <c r="U155" s="44"/>
      <c r="V155" s="6"/>
    </row>
    <row r="156" spans="1:24" ht="18.95" customHeight="1">
      <c r="A156" s="88" t="s">
        <v>147</v>
      </c>
      <c r="B156" s="31" t="s">
        <v>135</v>
      </c>
      <c r="C156" s="94">
        <v>45370</v>
      </c>
      <c r="D156" s="94">
        <v>45570</v>
      </c>
      <c r="E156" s="94">
        <v>45412</v>
      </c>
      <c r="F156" s="32">
        <f t="shared" si="28"/>
        <v>201</v>
      </c>
      <c r="G156" s="32"/>
      <c r="H156" s="32" t="s">
        <v>46</v>
      </c>
      <c r="I156" s="44">
        <v>207993.69863013699</v>
      </c>
      <c r="J156" s="44">
        <f t="shared" si="29"/>
        <v>10399.68493150685</v>
      </c>
      <c r="K156" s="44">
        <v>3000</v>
      </c>
      <c r="L156" s="130">
        <f t="shared" si="27"/>
        <v>221393.38356164383</v>
      </c>
      <c r="M156" s="37"/>
      <c r="N156" s="109"/>
      <c r="O156" s="109"/>
      <c r="P156" s="109"/>
      <c r="Q156" s="109"/>
      <c r="R156" s="44"/>
      <c r="S156" s="44"/>
      <c r="T156" s="119">
        <f t="shared" si="23"/>
        <v>221393.38356164383</v>
      </c>
      <c r="U156" s="44"/>
      <c r="V156" s="6"/>
    </row>
    <row r="157" spans="1:24" ht="18.95" customHeight="1">
      <c r="A157" s="88" t="s">
        <v>147</v>
      </c>
      <c r="B157" s="31" t="s">
        <v>135</v>
      </c>
      <c r="C157" s="94">
        <v>45370</v>
      </c>
      <c r="D157" s="94">
        <v>45570</v>
      </c>
      <c r="E157" s="94">
        <v>45412</v>
      </c>
      <c r="F157" s="32">
        <f t="shared" si="28"/>
        <v>201</v>
      </c>
      <c r="G157" s="32"/>
      <c r="H157" s="32" t="s">
        <v>46</v>
      </c>
      <c r="I157" s="44">
        <v>207993.69863013699</v>
      </c>
      <c r="J157" s="44">
        <f t="shared" si="29"/>
        <v>10399.68493150685</v>
      </c>
      <c r="K157" s="44">
        <v>3000</v>
      </c>
      <c r="L157" s="130">
        <f t="shared" si="27"/>
        <v>221393.38356164383</v>
      </c>
      <c r="M157" s="37"/>
      <c r="N157" s="109"/>
      <c r="O157" s="109"/>
      <c r="P157" s="109"/>
      <c r="Q157" s="109"/>
      <c r="R157" s="44"/>
      <c r="S157" s="44"/>
      <c r="T157" s="119">
        <f t="shared" si="23"/>
        <v>221393.38356164383</v>
      </c>
      <c r="U157" s="44"/>
      <c r="V157" s="6"/>
    </row>
    <row r="158" spans="1:24" ht="18.95" customHeight="1">
      <c r="A158" s="88" t="s">
        <v>147</v>
      </c>
      <c r="B158" s="31" t="s">
        <v>135</v>
      </c>
      <c r="C158" s="94">
        <v>45370</v>
      </c>
      <c r="D158" s="94">
        <v>45570</v>
      </c>
      <c r="E158" s="94">
        <v>45412</v>
      </c>
      <c r="F158" s="32">
        <f t="shared" si="28"/>
        <v>201</v>
      </c>
      <c r="G158" s="32"/>
      <c r="H158" s="32" t="s">
        <v>46</v>
      </c>
      <c r="I158" s="44">
        <v>207993.69863013699</v>
      </c>
      <c r="J158" s="44">
        <f t="shared" si="29"/>
        <v>10399.68493150685</v>
      </c>
      <c r="K158" s="44">
        <v>3000</v>
      </c>
      <c r="L158" s="130">
        <f t="shared" si="27"/>
        <v>221393.38356164383</v>
      </c>
      <c r="M158" s="37"/>
      <c r="N158" s="109"/>
      <c r="O158" s="109"/>
      <c r="P158" s="109"/>
      <c r="Q158" s="109"/>
      <c r="R158" s="44"/>
      <c r="S158" s="44"/>
      <c r="T158" s="119">
        <f t="shared" si="23"/>
        <v>221393.38356164383</v>
      </c>
      <c r="U158" s="44"/>
      <c r="V158" s="6"/>
    </row>
    <row r="159" spans="1:24" ht="18.95" customHeight="1">
      <c r="A159" s="88" t="s">
        <v>147</v>
      </c>
      <c r="B159" s="31" t="s">
        <v>135</v>
      </c>
      <c r="C159" s="94">
        <v>45370</v>
      </c>
      <c r="D159" s="94">
        <v>45570</v>
      </c>
      <c r="E159" s="94">
        <v>45412</v>
      </c>
      <c r="F159" s="32">
        <f t="shared" si="28"/>
        <v>201</v>
      </c>
      <c r="G159" s="32"/>
      <c r="H159" s="32" t="s">
        <v>46</v>
      </c>
      <c r="I159" s="44">
        <v>207993.69863013699</v>
      </c>
      <c r="J159" s="44">
        <f t="shared" si="29"/>
        <v>10399.68493150685</v>
      </c>
      <c r="K159" s="44">
        <v>3000</v>
      </c>
      <c r="L159" s="130">
        <f t="shared" si="27"/>
        <v>221393.38356164383</v>
      </c>
      <c r="M159" s="37"/>
      <c r="N159" s="109"/>
      <c r="O159" s="109"/>
      <c r="P159" s="109"/>
      <c r="Q159" s="109"/>
      <c r="R159" s="44"/>
      <c r="S159" s="44"/>
      <c r="T159" s="119">
        <f t="shared" si="23"/>
        <v>221393.38356164383</v>
      </c>
      <c r="U159" s="44"/>
      <c r="V159" s="6"/>
    </row>
    <row r="160" spans="1:24" ht="18.95" customHeight="1">
      <c r="A160" s="88" t="s">
        <v>147</v>
      </c>
      <c r="B160" s="31" t="s">
        <v>135</v>
      </c>
      <c r="C160" s="94">
        <v>45370</v>
      </c>
      <c r="D160" s="94">
        <v>45570</v>
      </c>
      <c r="E160" s="94">
        <v>45412</v>
      </c>
      <c r="F160" s="32">
        <f t="shared" si="28"/>
        <v>201</v>
      </c>
      <c r="G160" s="32"/>
      <c r="H160" s="32" t="s">
        <v>46</v>
      </c>
      <c r="I160" s="44">
        <v>207993.69863013699</v>
      </c>
      <c r="J160" s="44">
        <f t="shared" si="29"/>
        <v>10399.68493150685</v>
      </c>
      <c r="K160" s="44">
        <v>3000</v>
      </c>
      <c r="L160" s="130">
        <f t="shared" si="27"/>
        <v>221393.38356164383</v>
      </c>
      <c r="M160" s="37"/>
      <c r="N160" s="109"/>
      <c r="O160" s="109"/>
      <c r="P160" s="109"/>
      <c r="Q160" s="109"/>
      <c r="R160" s="44"/>
      <c r="S160" s="44"/>
      <c r="T160" s="119">
        <f t="shared" si="23"/>
        <v>221393.38356164383</v>
      </c>
      <c r="U160" s="44"/>
      <c r="V160" s="6"/>
    </row>
    <row r="161" spans="1:22" ht="18.95" customHeight="1">
      <c r="A161" s="88" t="s">
        <v>147</v>
      </c>
      <c r="B161" s="31" t="s">
        <v>135</v>
      </c>
      <c r="C161" s="94">
        <v>45370</v>
      </c>
      <c r="D161" s="94">
        <v>45570</v>
      </c>
      <c r="E161" s="94">
        <v>45412</v>
      </c>
      <c r="F161" s="32">
        <f t="shared" si="28"/>
        <v>201</v>
      </c>
      <c r="G161" s="32"/>
      <c r="H161" s="32" t="s">
        <v>46</v>
      </c>
      <c r="I161" s="44">
        <v>207993.69863013699</v>
      </c>
      <c r="J161" s="44">
        <f t="shared" si="29"/>
        <v>10399.68493150685</v>
      </c>
      <c r="K161" s="44">
        <v>3000</v>
      </c>
      <c r="L161" s="130">
        <f t="shared" si="27"/>
        <v>221393.38356164383</v>
      </c>
      <c r="M161" s="37"/>
      <c r="N161" s="109"/>
      <c r="O161" s="109"/>
      <c r="P161" s="109"/>
      <c r="Q161" s="109"/>
      <c r="R161" s="44"/>
      <c r="S161" s="44"/>
      <c r="T161" s="119">
        <f t="shared" si="23"/>
        <v>221393.38356164383</v>
      </c>
      <c r="U161" s="44"/>
      <c r="V161" s="6"/>
    </row>
    <row r="162" spans="1:22" ht="18.95" customHeight="1">
      <c r="A162" s="88" t="s">
        <v>147</v>
      </c>
      <c r="B162" s="31" t="s">
        <v>135</v>
      </c>
      <c r="C162" s="94">
        <v>45370</v>
      </c>
      <c r="D162" s="94">
        <v>45570</v>
      </c>
      <c r="E162" s="94">
        <v>45412</v>
      </c>
      <c r="F162" s="32">
        <f t="shared" si="28"/>
        <v>201</v>
      </c>
      <c r="G162" s="32"/>
      <c r="H162" s="32" t="s">
        <v>46</v>
      </c>
      <c r="I162" s="44">
        <v>207993.69863013699</v>
      </c>
      <c r="J162" s="44">
        <f t="shared" si="29"/>
        <v>10399.68493150685</v>
      </c>
      <c r="K162" s="44">
        <v>3000</v>
      </c>
      <c r="L162" s="130">
        <f t="shared" si="27"/>
        <v>221393.38356164383</v>
      </c>
      <c r="M162" s="37"/>
      <c r="N162" s="109"/>
      <c r="O162" s="109"/>
      <c r="P162" s="109"/>
      <c r="Q162" s="109"/>
      <c r="R162" s="44"/>
      <c r="S162" s="44"/>
      <c r="T162" s="119">
        <f t="shared" si="23"/>
        <v>221393.38356164383</v>
      </c>
      <c r="U162" s="44"/>
      <c r="V162" s="6"/>
    </row>
    <row r="163" spans="1:22" ht="18.95" customHeight="1">
      <c r="A163" s="88" t="s">
        <v>147</v>
      </c>
      <c r="B163" s="31" t="s">
        <v>135</v>
      </c>
      <c r="C163" s="94">
        <v>45370</v>
      </c>
      <c r="D163" s="94">
        <v>45570</v>
      </c>
      <c r="E163" s="94">
        <v>45412</v>
      </c>
      <c r="F163" s="32">
        <f t="shared" si="28"/>
        <v>201</v>
      </c>
      <c r="G163" s="32"/>
      <c r="H163" s="32" t="s">
        <v>46</v>
      </c>
      <c r="I163" s="44">
        <v>207993.69863013699</v>
      </c>
      <c r="J163" s="44">
        <f t="shared" si="29"/>
        <v>10399.68493150685</v>
      </c>
      <c r="K163" s="44">
        <v>3000</v>
      </c>
      <c r="L163" s="130">
        <f t="shared" si="27"/>
        <v>221393.38356164383</v>
      </c>
      <c r="M163" s="37"/>
      <c r="N163" s="109"/>
      <c r="O163" s="109"/>
      <c r="P163" s="109"/>
      <c r="Q163" s="109"/>
      <c r="R163" s="44"/>
      <c r="S163" s="44"/>
      <c r="T163" s="119">
        <f t="shared" si="23"/>
        <v>221393.38356164383</v>
      </c>
      <c r="U163" s="44"/>
      <c r="V163" s="6"/>
    </row>
    <row r="164" spans="1:22" ht="18.95" customHeight="1">
      <c r="A164" s="88" t="s">
        <v>147</v>
      </c>
      <c r="B164" s="31" t="s">
        <v>135</v>
      </c>
      <c r="C164" s="94">
        <v>45370</v>
      </c>
      <c r="D164" s="94">
        <v>45570</v>
      </c>
      <c r="E164" s="94">
        <v>45412</v>
      </c>
      <c r="F164" s="32">
        <f t="shared" si="28"/>
        <v>201</v>
      </c>
      <c r="G164" s="32"/>
      <c r="H164" s="32" t="s">
        <v>46</v>
      </c>
      <c r="I164" s="44">
        <v>207993.69863013699</v>
      </c>
      <c r="J164" s="44">
        <f t="shared" si="29"/>
        <v>10399.68493150685</v>
      </c>
      <c r="K164" s="44">
        <v>3000</v>
      </c>
      <c r="L164" s="130">
        <f t="shared" si="27"/>
        <v>221393.38356164383</v>
      </c>
      <c r="M164" s="37"/>
      <c r="N164" s="109"/>
      <c r="O164" s="109"/>
      <c r="P164" s="109"/>
      <c r="Q164" s="109"/>
      <c r="R164" s="44"/>
      <c r="S164" s="44"/>
      <c r="T164" s="119">
        <f t="shared" si="23"/>
        <v>221393.38356164383</v>
      </c>
      <c r="U164" s="44"/>
      <c r="V164" s="6"/>
    </row>
    <row r="165" spans="1:22" ht="18.95" customHeight="1">
      <c r="A165" s="88" t="s">
        <v>147</v>
      </c>
      <c r="B165" s="31" t="s">
        <v>135</v>
      </c>
      <c r="C165" s="94">
        <v>45370</v>
      </c>
      <c r="D165" s="94">
        <v>45570</v>
      </c>
      <c r="E165" s="94">
        <v>45412</v>
      </c>
      <c r="F165" s="32">
        <f t="shared" si="28"/>
        <v>201</v>
      </c>
      <c r="G165" s="32"/>
      <c r="H165" s="32" t="s">
        <v>46</v>
      </c>
      <c r="I165" s="44">
        <v>207993.69863013699</v>
      </c>
      <c r="J165" s="44">
        <f t="shared" si="29"/>
        <v>10399.68493150685</v>
      </c>
      <c r="K165" s="44">
        <v>3000</v>
      </c>
      <c r="L165" s="130">
        <f t="shared" si="27"/>
        <v>221393.38356164383</v>
      </c>
      <c r="M165" s="37"/>
      <c r="N165" s="109"/>
      <c r="O165" s="109"/>
      <c r="P165" s="109"/>
      <c r="Q165" s="109"/>
      <c r="R165" s="44"/>
      <c r="S165" s="44"/>
      <c r="T165" s="119">
        <f t="shared" si="23"/>
        <v>221393.38356164383</v>
      </c>
      <c r="U165" s="44"/>
      <c r="V165" s="6"/>
    </row>
    <row r="166" spans="1:22" ht="18.95" customHeight="1">
      <c r="A166" s="88" t="s">
        <v>148</v>
      </c>
      <c r="B166" s="31" t="s">
        <v>135</v>
      </c>
      <c r="C166" s="94">
        <v>45379</v>
      </c>
      <c r="D166" s="94">
        <v>45743</v>
      </c>
      <c r="E166" s="94">
        <v>45412</v>
      </c>
      <c r="F166" s="32">
        <f t="shared" si="28"/>
        <v>365</v>
      </c>
      <c r="G166" s="32">
        <f t="shared" si="25"/>
        <v>34</v>
      </c>
      <c r="H166" s="32" t="s">
        <v>89</v>
      </c>
      <c r="I166" s="44">
        <v>3790302</v>
      </c>
      <c r="J166" s="44">
        <v>189515</v>
      </c>
      <c r="K166" s="44">
        <v>70000</v>
      </c>
      <c r="L166" s="130">
        <v>4049817</v>
      </c>
      <c r="M166" s="37"/>
      <c r="N166" s="6">
        <v>4049817</v>
      </c>
      <c r="O166" s="6"/>
      <c r="P166" s="6"/>
      <c r="Q166" s="6"/>
      <c r="R166" s="44"/>
      <c r="S166" s="44"/>
      <c r="T166" s="119">
        <f t="shared" si="23"/>
        <v>4049817</v>
      </c>
      <c r="U166" s="44">
        <f>L166-M166-N166</f>
        <v>0</v>
      </c>
      <c r="V166" s="6"/>
    </row>
    <row r="167" spans="1:22" ht="18.95" customHeight="1">
      <c r="A167" s="88" t="s">
        <v>147</v>
      </c>
      <c r="B167" s="31" t="s">
        <v>135</v>
      </c>
      <c r="C167" s="94">
        <v>45387</v>
      </c>
      <c r="D167" s="94">
        <v>45701</v>
      </c>
      <c r="E167" s="94">
        <v>45412</v>
      </c>
      <c r="F167" s="32">
        <f t="shared" si="28"/>
        <v>315</v>
      </c>
      <c r="G167" s="32">
        <f t="shared" si="25"/>
        <v>26</v>
      </c>
      <c r="H167" s="32" t="s">
        <v>7</v>
      </c>
      <c r="I167" s="44">
        <v>1085844</v>
      </c>
      <c r="J167" s="44">
        <v>54292.19</v>
      </c>
      <c r="K167" s="44">
        <v>15000</v>
      </c>
      <c r="L167" s="130">
        <v>1155136</v>
      </c>
      <c r="M167" s="37"/>
      <c r="N167" s="54">
        <v>1155136</v>
      </c>
      <c r="O167" s="54"/>
      <c r="P167" s="54"/>
      <c r="Q167" s="54"/>
      <c r="R167" s="44"/>
      <c r="S167" s="44"/>
      <c r="T167" s="119">
        <f t="shared" si="23"/>
        <v>1155136.19</v>
      </c>
      <c r="U167" s="44">
        <f>L167-M167-N167</f>
        <v>0</v>
      </c>
      <c r="V167" s="6"/>
    </row>
    <row r="168" spans="1:22" ht="18.95" customHeight="1">
      <c r="A168" s="88" t="s">
        <v>146</v>
      </c>
      <c r="B168" s="31" t="s">
        <v>135</v>
      </c>
      <c r="C168" s="94">
        <v>45394</v>
      </c>
      <c r="D168" s="94">
        <v>45758</v>
      </c>
      <c r="E168" s="94">
        <v>45412</v>
      </c>
      <c r="F168" s="32">
        <f t="shared" si="28"/>
        <v>365</v>
      </c>
      <c r="G168" s="32">
        <f t="shared" si="25"/>
        <v>19</v>
      </c>
      <c r="H168" s="32" t="s">
        <v>90</v>
      </c>
      <c r="I168" s="44">
        <v>654024</v>
      </c>
      <c r="J168" s="44">
        <v>32701</v>
      </c>
      <c r="K168" s="44">
        <v>10000</v>
      </c>
      <c r="L168" s="73">
        <v>696725</v>
      </c>
      <c r="M168" s="37"/>
      <c r="N168" s="54">
        <v>696725</v>
      </c>
      <c r="O168" s="54"/>
      <c r="P168" s="54"/>
      <c r="Q168" s="54"/>
      <c r="R168" s="44"/>
      <c r="S168" s="44"/>
      <c r="T168" s="119">
        <f t="shared" si="23"/>
        <v>696725</v>
      </c>
      <c r="U168" s="44">
        <f>L168-M168-N168</f>
        <v>0</v>
      </c>
      <c r="V168" s="6"/>
    </row>
    <row r="169" spans="1:22" ht="18.95" customHeight="1">
      <c r="A169" s="88" t="s">
        <v>146</v>
      </c>
      <c r="B169" s="31" t="s">
        <v>135</v>
      </c>
      <c r="C169" s="94">
        <v>45394</v>
      </c>
      <c r="D169" s="94">
        <v>45758</v>
      </c>
      <c r="E169" s="94">
        <v>45412</v>
      </c>
      <c r="F169" s="32">
        <f t="shared" si="28"/>
        <v>365</v>
      </c>
      <c r="G169" s="32">
        <f t="shared" si="25"/>
        <v>19</v>
      </c>
      <c r="H169" s="32" t="s">
        <v>91</v>
      </c>
      <c r="I169" s="44">
        <v>504665</v>
      </c>
      <c r="J169" s="44">
        <v>25233</v>
      </c>
      <c r="K169" s="44">
        <v>10000</v>
      </c>
      <c r="L169" s="130">
        <v>539898</v>
      </c>
      <c r="M169" s="37"/>
      <c r="N169" s="54">
        <v>539898</v>
      </c>
      <c r="O169" s="54"/>
      <c r="P169" s="54"/>
      <c r="Q169" s="54"/>
      <c r="R169" s="44"/>
      <c r="S169" s="44"/>
      <c r="T169" s="119">
        <f t="shared" si="23"/>
        <v>539898</v>
      </c>
      <c r="U169" s="44">
        <f>L169-M169-N169</f>
        <v>0</v>
      </c>
      <c r="V169" s="6"/>
    </row>
    <row r="170" spans="1:22" ht="18.95" customHeight="1">
      <c r="A170" s="88" t="s">
        <v>146</v>
      </c>
      <c r="B170" s="31" t="s">
        <v>135</v>
      </c>
      <c r="C170" s="94">
        <v>45395</v>
      </c>
      <c r="D170" s="94">
        <v>45759</v>
      </c>
      <c r="E170" s="94">
        <v>45412</v>
      </c>
      <c r="F170" s="32">
        <f t="shared" si="28"/>
        <v>365</v>
      </c>
      <c r="G170" s="32">
        <f>E170-C170+1</f>
        <v>18</v>
      </c>
      <c r="H170" s="55" t="s">
        <v>6</v>
      </c>
      <c r="I170" s="44">
        <v>43221197</v>
      </c>
      <c r="J170" s="44">
        <v>2161060</v>
      </c>
      <c r="K170" s="44">
        <v>1310000</v>
      </c>
      <c r="L170" s="130">
        <f>I170+J170+K170</f>
        <v>46692257</v>
      </c>
      <c r="M170" s="29">
        <f>L170</f>
        <v>46692257</v>
      </c>
      <c r="N170" s="54"/>
      <c r="O170" s="54"/>
      <c r="P170" s="54"/>
      <c r="Q170" s="54"/>
      <c r="R170" s="44"/>
      <c r="S170" s="44"/>
      <c r="T170" s="119">
        <f t="shared" si="23"/>
        <v>46692257</v>
      </c>
      <c r="U170" s="44"/>
      <c r="V170" s="6"/>
    </row>
    <row r="171" spans="1:22" ht="18.95" customHeight="1">
      <c r="A171" s="5">
        <v>0</v>
      </c>
      <c r="C171" s="199" t="s">
        <v>92</v>
      </c>
      <c r="D171" s="199"/>
      <c r="E171" s="199"/>
      <c r="F171" s="199"/>
      <c r="G171" s="199"/>
      <c r="H171" s="199"/>
      <c r="I171" s="50">
        <f t="shared" ref="I171:O171" si="30">SUM(I143:I170)</f>
        <v>327182153.14520574</v>
      </c>
      <c r="J171" s="50">
        <f t="shared" si="30"/>
        <v>16359107.297260277</v>
      </c>
      <c r="K171" s="50">
        <f t="shared" si="30"/>
        <v>13054000</v>
      </c>
      <c r="L171" s="128">
        <f t="shared" si="30"/>
        <v>356595260.25246602</v>
      </c>
      <c r="M171" s="50">
        <f t="shared" si="30"/>
        <v>46692257</v>
      </c>
      <c r="N171" s="50">
        <f t="shared" si="30"/>
        <v>90106338</v>
      </c>
      <c r="O171" s="50">
        <f t="shared" si="30"/>
        <v>221495395</v>
      </c>
      <c r="P171" s="50"/>
      <c r="Q171" s="50"/>
      <c r="R171" s="50">
        <f>SUM(R143:R170)</f>
        <v>0</v>
      </c>
      <c r="S171" s="50">
        <f>SUM(S143:S170)</f>
        <v>2088990</v>
      </c>
      <c r="T171" s="128">
        <f>SUM(T143:T170)</f>
        <v>358684250.44246602</v>
      </c>
      <c r="U171" s="50">
        <f>SUM(U143:U170)</f>
        <v>-2287103.9315068494</v>
      </c>
      <c r="V171" s="6"/>
    </row>
    <row r="172" spans="1:22" ht="18.95" customHeight="1">
      <c r="A172" s="5">
        <v>0</v>
      </c>
      <c r="B172" s="56"/>
      <c r="C172" s="97"/>
      <c r="D172" s="97"/>
      <c r="E172" s="97"/>
      <c r="F172" s="8"/>
      <c r="G172" s="8"/>
      <c r="H172" s="8"/>
      <c r="I172" s="4"/>
      <c r="J172" s="4"/>
      <c r="K172" s="4"/>
      <c r="L172" s="129"/>
      <c r="M172" s="4"/>
      <c r="N172" s="4"/>
      <c r="O172" s="4"/>
      <c r="P172" s="4"/>
      <c r="Q172" s="4"/>
      <c r="R172" s="4"/>
      <c r="S172" s="4"/>
      <c r="T172" s="129"/>
      <c r="U172" s="4"/>
      <c r="V172" s="6"/>
    </row>
    <row r="173" spans="1:22" ht="29.25" customHeight="1">
      <c r="A173" s="76" t="s">
        <v>146</v>
      </c>
      <c r="B173" s="15" t="s">
        <v>135</v>
      </c>
      <c r="C173" s="92">
        <v>45413</v>
      </c>
      <c r="D173" s="92">
        <v>45777</v>
      </c>
      <c r="E173" s="94">
        <v>45473</v>
      </c>
      <c r="F173" s="32">
        <f t="shared" ref="F173:F217" si="31">D173-C173+1</f>
        <v>365</v>
      </c>
      <c r="G173" s="32">
        <f>E173-C173+1</f>
        <v>61</v>
      </c>
      <c r="H173" s="57" t="s">
        <v>93</v>
      </c>
      <c r="I173" s="44">
        <v>12020631</v>
      </c>
      <c r="J173" s="44">
        <v>601032</v>
      </c>
      <c r="K173" s="44">
        <v>320000</v>
      </c>
      <c r="L173" s="126">
        <v>12941663</v>
      </c>
      <c r="M173" s="4"/>
      <c r="N173" s="58">
        <v>7500000</v>
      </c>
      <c r="O173" s="44">
        <v>2500000</v>
      </c>
      <c r="P173" s="44">
        <v>2941662</v>
      </c>
      <c r="Q173" s="44"/>
      <c r="R173" s="4"/>
      <c r="S173" s="4"/>
      <c r="T173" s="119">
        <f t="shared" ref="T173:T217" si="32">I173+J173+K173+R173+S173</f>
        <v>12941663</v>
      </c>
      <c r="U173" s="44">
        <f>L173-N173-O173-P173</f>
        <v>1</v>
      </c>
      <c r="V173" s="6"/>
    </row>
    <row r="174" spans="1:22" ht="18.95" customHeight="1">
      <c r="A174" s="75" t="s">
        <v>147</v>
      </c>
      <c r="B174" s="10" t="s">
        <v>135</v>
      </c>
      <c r="C174" s="90">
        <v>45301</v>
      </c>
      <c r="D174" s="90">
        <v>45666</v>
      </c>
      <c r="E174" s="94">
        <v>45473</v>
      </c>
      <c r="F174" s="32">
        <f t="shared" si="31"/>
        <v>366</v>
      </c>
      <c r="G174" s="32">
        <f t="shared" ref="G174:G248" si="33">E174-C174+1</f>
        <v>173</v>
      </c>
      <c r="H174" s="17" t="s">
        <v>54</v>
      </c>
      <c r="I174" s="44">
        <v>943648</v>
      </c>
      <c r="J174" s="44">
        <v>47182</v>
      </c>
      <c r="K174" s="44">
        <v>40000</v>
      </c>
      <c r="L174" s="126">
        <v>1030830</v>
      </c>
      <c r="M174" s="4"/>
      <c r="N174" s="58"/>
      <c r="O174" s="4"/>
      <c r="P174" s="4"/>
      <c r="Q174" s="4"/>
      <c r="R174" s="4"/>
      <c r="S174" s="4"/>
      <c r="T174" s="119">
        <f t="shared" si="32"/>
        <v>1030830</v>
      </c>
      <c r="U174" s="59">
        <f>L174-N174-O174</f>
        <v>1030830</v>
      </c>
      <c r="V174" s="60"/>
    </row>
    <row r="175" spans="1:22" ht="18.95" customHeight="1">
      <c r="A175" s="110" t="s">
        <v>146</v>
      </c>
      <c r="B175" s="61" t="s">
        <v>135</v>
      </c>
      <c r="C175" s="98">
        <v>45433</v>
      </c>
      <c r="D175" s="98">
        <v>45797</v>
      </c>
      <c r="E175" s="94">
        <v>45473</v>
      </c>
      <c r="F175" s="32">
        <f t="shared" si="31"/>
        <v>365</v>
      </c>
      <c r="G175" s="32">
        <f t="shared" si="33"/>
        <v>41</v>
      </c>
      <c r="H175" s="62" t="s">
        <v>94</v>
      </c>
      <c r="I175" s="44">
        <v>1322572</v>
      </c>
      <c r="J175" s="44">
        <v>66129</v>
      </c>
      <c r="K175" s="44">
        <v>20000</v>
      </c>
      <c r="L175" s="126">
        <v>1408700</v>
      </c>
      <c r="M175" s="4"/>
      <c r="N175" s="58">
        <v>1408700</v>
      </c>
      <c r="O175" s="4"/>
      <c r="P175" s="4"/>
      <c r="Q175" s="4"/>
      <c r="R175" s="4"/>
      <c r="S175" s="4"/>
      <c r="T175" s="119">
        <f t="shared" si="32"/>
        <v>1408701</v>
      </c>
      <c r="U175" s="44">
        <f>L175-N175-O175</f>
        <v>0</v>
      </c>
      <c r="V175" s="6"/>
    </row>
    <row r="176" spans="1:22" ht="18.95" customHeight="1">
      <c r="A176" s="110" t="s">
        <v>147</v>
      </c>
      <c r="B176" s="61" t="s">
        <v>135</v>
      </c>
      <c r="C176" s="98">
        <v>45413</v>
      </c>
      <c r="D176" s="98">
        <v>45725</v>
      </c>
      <c r="E176" s="94">
        <v>45473</v>
      </c>
      <c r="F176" s="32">
        <f t="shared" si="31"/>
        <v>313</v>
      </c>
      <c r="G176" s="32">
        <f t="shared" si="33"/>
        <v>61</v>
      </c>
      <c r="H176" s="62" t="s">
        <v>95</v>
      </c>
      <c r="I176" s="44">
        <v>1224675</v>
      </c>
      <c r="J176" s="44">
        <v>61234</v>
      </c>
      <c r="K176" s="44">
        <v>10000</v>
      </c>
      <c r="L176" s="126">
        <v>1295908</v>
      </c>
      <c r="M176" s="4"/>
      <c r="N176" s="4"/>
      <c r="O176" s="44">
        <v>1295908</v>
      </c>
      <c r="P176" s="44"/>
      <c r="Q176" s="44"/>
      <c r="R176" s="4"/>
      <c r="S176" s="4"/>
      <c r="T176" s="119">
        <f t="shared" si="32"/>
        <v>1295909</v>
      </c>
      <c r="U176" s="44">
        <f>L176-N176-O176</f>
        <v>0</v>
      </c>
      <c r="V176" s="6"/>
    </row>
    <row r="177" spans="1:22" ht="18.95" customHeight="1">
      <c r="A177" s="110" t="s">
        <v>147</v>
      </c>
      <c r="B177" s="61" t="s">
        <v>135</v>
      </c>
      <c r="C177" s="98">
        <v>45393</v>
      </c>
      <c r="D177" s="98">
        <v>45570</v>
      </c>
      <c r="E177" s="94">
        <v>45473</v>
      </c>
      <c r="F177" s="32">
        <f t="shared" si="31"/>
        <v>178</v>
      </c>
      <c r="G177" s="32">
        <f t="shared" si="33"/>
        <v>81</v>
      </c>
      <c r="H177" s="62" t="s">
        <v>46</v>
      </c>
      <c r="I177" s="44">
        <v>184193.42465753425</v>
      </c>
      <c r="J177" s="44">
        <f>I177*5%</f>
        <v>9209.6712328767135</v>
      </c>
      <c r="K177" s="44">
        <v>3000</v>
      </c>
      <c r="L177" s="126">
        <f t="shared" ref="L177:L209" si="34">I177+J177+K177</f>
        <v>196403.09589041097</v>
      </c>
      <c r="M177" s="4"/>
      <c r="N177" s="4"/>
      <c r="O177" s="44">
        <v>5375210</v>
      </c>
      <c r="P177" s="44"/>
      <c r="Q177" s="44"/>
      <c r="R177" s="4"/>
      <c r="S177" s="4"/>
      <c r="T177" s="119">
        <f t="shared" si="32"/>
        <v>196403.09589041097</v>
      </c>
      <c r="U177" s="44">
        <f>L177-N177-O177</f>
        <v>-5178806.9041095888</v>
      </c>
      <c r="V177" s="6"/>
    </row>
    <row r="178" spans="1:22" ht="18.95" customHeight="1">
      <c r="A178" s="110" t="s">
        <v>147</v>
      </c>
      <c r="B178" s="61" t="s">
        <v>135</v>
      </c>
      <c r="C178" s="98">
        <v>45393</v>
      </c>
      <c r="D178" s="98">
        <v>45570</v>
      </c>
      <c r="E178" s="94">
        <v>45473</v>
      </c>
      <c r="F178" s="32">
        <f t="shared" si="31"/>
        <v>178</v>
      </c>
      <c r="G178" s="32">
        <f t="shared" si="33"/>
        <v>81</v>
      </c>
      <c r="H178" s="62" t="s">
        <v>46</v>
      </c>
      <c r="I178" s="44">
        <v>184193.42465753425</v>
      </c>
      <c r="J178" s="44">
        <f t="shared" ref="J178:J209" si="35">I178*5%</f>
        <v>9209.6712328767135</v>
      </c>
      <c r="K178" s="44">
        <v>12000</v>
      </c>
      <c r="L178" s="126">
        <f t="shared" si="34"/>
        <v>205403.09589041097</v>
      </c>
      <c r="M178" s="4"/>
      <c r="N178" s="4"/>
      <c r="O178" s="44"/>
      <c r="P178" s="44"/>
      <c r="Q178" s="44"/>
      <c r="R178" s="4"/>
      <c r="S178" s="4"/>
      <c r="T178" s="119">
        <f t="shared" si="32"/>
        <v>205403.09589041097</v>
      </c>
      <c r="U178" s="44"/>
      <c r="V178" s="6"/>
    </row>
    <row r="179" spans="1:22" ht="18.95" customHeight="1">
      <c r="A179" s="110" t="s">
        <v>147</v>
      </c>
      <c r="B179" s="61" t="s">
        <v>135</v>
      </c>
      <c r="C179" s="98">
        <v>45393</v>
      </c>
      <c r="D179" s="98">
        <v>45570</v>
      </c>
      <c r="E179" s="94">
        <v>45473</v>
      </c>
      <c r="F179" s="32">
        <f t="shared" si="31"/>
        <v>178</v>
      </c>
      <c r="G179" s="32">
        <f t="shared" si="33"/>
        <v>81</v>
      </c>
      <c r="H179" s="62" t="s">
        <v>46</v>
      </c>
      <c r="I179" s="44">
        <v>184193.42465753425</v>
      </c>
      <c r="J179" s="44">
        <f t="shared" si="35"/>
        <v>9209.6712328767135</v>
      </c>
      <c r="K179" s="44">
        <v>3000</v>
      </c>
      <c r="L179" s="126">
        <f t="shared" si="34"/>
        <v>196403.09589041097</v>
      </c>
      <c r="M179" s="4"/>
      <c r="N179" s="4"/>
      <c r="O179" s="44"/>
      <c r="P179" s="44"/>
      <c r="Q179" s="44"/>
      <c r="R179" s="4"/>
      <c r="S179" s="4"/>
      <c r="T179" s="119">
        <f t="shared" si="32"/>
        <v>196403.09589041097</v>
      </c>
      <c r="U179" s="44"/>
      <c r="V179" s="6"/>
    </row>
    <row r="180" spans="1:22" ht="18.95" customHeight="1">
      <c r="A180" s="110" t="s">
        <v>147</v>
      </c>
      <c r="B180" s="61" t="s">
        <v>135</v>
      </c>
      <c r="C180" s="98">
        <v>45393</v>
      </c>
      <c r="D180" s="98">
        <v>45570</v>
      </c>
      <c r="E180" s="94">
        <v>45473</v>
      </c>
      <c r="F180" s="32">
        <f t="shared" si="31"/>
        <v>178</v>
      </c>
      <c r="G180" s="32">
        <f t="shared" si="33"/>
        <v>81</v>
      </c>
      <c r="H180" s="62" t="s">
        <v>46</v>
      </c>
      <c r="I180" s="44">
        <v>184193.42465753425</v>
      </c>
      <c r="J180" s="44">
        <f t="shared" si="35"/>
        <v>9209.6712328767135</v>
      </c>
      <c r="K180" s="44">
        <v>3000</v>
      </c>
      <c r="L180" s="126">
        <f t="shared" si="34"/>
        <v>196403.09589041097</v>
      </c>
      <c r="M180" s="4"/>
      <c r="N180" s="4"/>
      <c r="O180" s="44"/>
      <c r="P180" s="44"/>
      <c r="Q180" s="44"/>
      <c r="R180" s="4"/>
      <c r="S180" s="4"/>
      <c r="T180" s="119">
        <f t="shared" si="32"/>
        <v>196403.09589041097</v>
      </c>
      <c r="U180" s="44"/>
      <c r="V180" s="6"/>
    </row>
    <row r="181" spans="1:22" ht="18.95" customHeight="1">
      <c r="A181" s="110" t="s">
        <v>147</v>
      </c>
      <c r="B181" s="61" t="s">
        <v>135</v>
      </c>
      <c r="C181" s="98">
        <v>45393</v>
      </c>
      <c r="D181" s="98">
        <v>45570</v>
      </c>
      <c r="E181" s="94">
        <v>45473</v>
      </c>
      <c r="F181" s="32">
        <f t="shared" si="31"/>
        <v>178</v>
      </c>
      <c r="G181" s="32">
        <f t="shared" si="33"/>
        <v>81</v>
      </c>
      <c r="H181" s="62" t="s">
        <v>46</v>
      </c>
      <c r="I181" s="44">
        <v>184193.42465753425</v>
      </c>
      <c r="J181" s="44">
        <f t="shared" si="35"/>
        <v>9209.6712328767135</v>
      </c>
      <c r="K181" s="44">
        <v>3000</v>
      </c>
      <c r="L181" s="126">
        <f t="shared" si="34"/>
        <v>196403.09589041097</v>
      </c>
      <c r="M181" s="4"/>
      <c r="N181" s="4"/>
      <c r="O181" s="44"/>
      <c r="P181" s="44"/>
      <c r="Q181" s="44"/>
      <c r="R181" s="4"/>
      <c r="S181" s="4"/>
      <c r="T181" s="119">
        <f t="shared" si="32"/>
        <v>196403.09589041097</v>
      </c>
      <c r="U181" s="44"/>
      <c r="V181" s="6"/>
    </row>
    <row r="182" spans="1:22" ht="18.95" customHeight="1">
      <c r="A182" s="110" t="s">
        <v>147</v>
      </c>
      <c r="B182" s="61" t="s">
        <v>135</v>
      </c>
      <c r="C182" s="98">
        <v>45393</v>
      </c>
      <c r="D182" s="98">
        <v>45570</v>
      </c>
      <c r="E182" s="94">
        <v>45473</v>
      </c>
      <c r="F182" s="32">
        <f t="shared" si="31"/>
        <v>178</v>
      </c>
      <c r="G182" s="32">
        <f t="shared" si="33"/>
        <v>81</v>
      </c>
      <c r="H182" s="62" t="s">
        <v>46</v>
      </c>
      <c r="I182" s="44">
        <v>184193.42465753425</v>
      </c>
      <c r="J182" s="44">
        <f t="shared" si="35"/>
        <v>9209.6712328767135</v>
      </c>
      <c r="K182" s="44">
        <v>3000</v>
      </c>
      <c r="L182" s="126">
        <f t="shared" si="34"/>
        <v>196403.09589041097</v>
      </c>
      <c r="M182" s="4"/>
      <c r="N182" s="4"/>
      <c r="O182" s="44"/>
      <c r="P182" s="44"/>
      <c r="Q182" s="44"/>
      <c r="R182" s="4"/>
      <c r="S182" s="4"/>
      <c r="T182" s="119">
        <f t="shared" si="32"/>
        <v>196403.09589041097</v>
      </c>
      <c r="U182" s="44"/>
      <c r="V182" s="6"/>
    </row>
    <row r="183" spans="1:22" ht="18.95" customHeight="1">
      <c r="A183" s="110" t="s">
        <v>147</v>
      </c>
      <c r="B183" s="61" t="s">
        <v>135</v>
      </c>
      <c r="C183" s="98">
        <v>45393</v>
      </c>
      <c r="D183" s="98">
        <v>45570</v>
      </c>
      <c r="E183" s="94">
        <v>45473</v>
      </c>
      <c r="F183" s="32">
        <f t="shared" si="31"/>
        <v>178</v>
      </c>
      <c r="G183" s="32">
        <f t="shared" si="33"/>
        <v>81</v>
      </c>
      <c r="H183" s="62" t="s">
        <v>46</v>
      </c>
      <c r="I183" s="44">
        <v>184193.42465753425</v>
      </c>
      <c r="J183" s="44">
        <f t="shared" si="35"/>
        <v>9209.6712328767135</v>
      </c>
      <c r="K183" s="44">
        <v>3000</v>
      </c>
      <c r="L183" s="126">
        <f t="shared" si="34"/>
        <v>196403.09589041097</v>
      </c>
      <c r="M183" s="4"/>
      <c r="N183" s="4"/>
      <c r="O183" s="44"/>
      <c r="P183" s="44"/>
      <c r="Q183" s="44"/>
      <c r="R183" s="4"/>
      <c r="S183" s="4"/>
      <c r="T183" s="119">
        <f t="shared" si="32"/>
        <v>196403.09589041097</v>
      </c>
      <c r="U183" s="44"/>
      <c r="V183" s="6"/>
    </row>
    <row r="184" spans="1:22" ht="18.95" customHeight="1">
      <c r="A184" s="110" t="s">
        <v>147</v>
      </c>
      <c r="B184" s="61" t="s">
        <v>135</v>
      </c>
      <c r="C184" s="98">
        <v>45393</v>
      </c>
      <c r="D184" s="98">
        <v>45570</v>
      </c>
      <c r="E184" s="94">
        <v>45473</v>
      </c>
      <c r="F184" s="32">
        <f t="shared" si="31"/>
        <v>178</v>
      </c>
      <c r="G184" s="32">
        <f t="shared" si="33"/>
        <v>81</v>
      </c>
      <c r="H184" s="62" t="s">
        <v>46</v>
      </c>
      <c r="I184" s="44">
        <v>184193.42465753425</v>
      </c>
      <c r="J184" s="44">
        <f t="shared" si="35"/>
        <v>9209.6712328767135</v>
      </c>
      <c r="K184" s="44">
        <v>3000</v>
      </c>
      <c r="L184" s="126">
        <f t="shared" si="34"/>
        <v>196403.09589041097</v>
      </c>
      <c r="M184" s="4"/>
      <c r="N184" s="4"/>
      <c r="O184" s="44"/>
      <c r="P184" s="44"/>
      <c r="Q184" s="44"/>
      <c r="R184" s="4"/>
      <c r="S184" s="4"/>
      <c r="T184" s="119">
        <f t="shared" si="32"/>
        <v>196403.09589041097</v>
      </c>
      <c r="U184" s="44"/>
      <c r="V184" s="6"/>
    </row>
    <row r="185" spans="1:22" ht="18.95" customHeight="1">
      <c r="A185" s="110" t="s">
        <v>147</v>
      </c>
      <c r="B185" s="61" t="s">
        <v>135</v>
      </c>
      <c r="C185" s="98">
        <v>45393</v>
      </c>
      <c r="D185" s="98">
        <v>45570</v>
      </c>
      <c r="E185" s="94">
        <v>45473</v>
      </c>
      <c r="F185" s="32">
        <f t="shared" si="31"/>
        <v>178</v>
      </c>
      <c r="G185" s="32">
        <f t="shared" si="33"/>
        <v>81</v>
      </c>
      <c r="H185" s="62" t="s">
        <v>46</v>
      </c>
      <c r="I185" s="44">
        <v>184193.42465753425</v>
      </c>
      <c r="J185" s="44">
        <f t="shared" si="35"/>
        <v>9209.6712328767135</v>
      </c>
      <c r="K185" s="44">
        <v>3000</v>
      </c>
      <c r="L185" s="126">
        <f t="shared" si="34"/>
        <v>196403.09589041097</v>
      </c>
      <c r="M185" s="4"/>
      <c r="N185" s="4"/>
      <c r="O185" s="44"/>
      <c r="P185" s="44"/>
      <c r="Q185" s="44"/>
      <c r="R185" s="4"/>
      <c r="S185" s="4"/>
      <c r="T185" s="119">
        <f t="shared" si="32"/>
        <v>196403.09589041097</v>
      </c>
      <c r="U185" s="44"/>
      <c r="V185" s="6"/>
    </row>
    <row r="186" spans="1:22" ht="18.95" customHeight="1">
      <c r="A186" s="110" t="s">
        <v>147</v>
      </c>
      <c r="B186" s="61" t="s">
        <v>135</v>
      </c>
      <c r="C186" s="98">
        <v>45393</v>
      </c>
      <c r="D186" s="98">
        <v>45570</v>
      </c>
      <c r="E186" s="94">
        <v>45473</v>
      </c>
      <c r="F186" s="32">
        <f t="shared" si="31"/>
        <v>178</v>
      </c>
      <c r="G186" s="32">
        <f t="shared" si="33"/>
        <v>81</v>
      </c>
      <c r="H186" s="62" t="s">
        <v>46</v>
      </c>
      <c r="I186" s="44">
        <v>184193.42465753425</v>
      </c>
      <c r="J186" s="44">
        <f t="shared" si="35"/>
        <v>9209.6712328767135</v>
      </c>
      <c r="K186" s="44">
        <v>3000</v>
      </c>
      <c r="L186" s="126">
        <f t="shared" si="34"/>
        <v>196403.09589041097</v>
      </c>
      <c r="M186" s="4"/>
      <c r="N186" s="4"/>
      <c r="O186" s="44"/>
      <c r="P186" s="44"/>
      <c r="Q186" s="44"/>
      <c r="R186" s="4"/>
      <c r="S186" s="4"/>
      <c r="T186" s="119">
        <f t="shared" si="32"/>
        <v>196403.09589041097</v>
      </c>
      <c r="U186" s="44"/>
      <c r="V186" s="6"/>
    </row>
    <row r="187" spans="1:22" ht="18.95" customHeight="1">
      <c r="A187" s="110" t="s">
        <v>147</v>
      </c>
      <c r="B187" s="61" t="s">
        <v>135</v>
      </c>
      <c r="C187" s="98">
        <v>45393</v>
      </c>
      <c r="D187" s="98">
        <v>45570</v>
      </c>
      <c r="E187" s="94">
        <v>45473</v>
      </c>
      <c r="F187" s="32">
        <f t="shared" si="31"/>
        <v>178</v>
      </c>
      <c r="G187" s="32">
        <f t="shared" si="33"/>
        <v>81</v>
      </c>
      <c r="H187" s="62" t="s">
        <v>46</v>
      </c>
      <c r="I187" s="44">
        <v>184193.42465753425</v>
      </c>
      <c r="J187" s="44">
        <f t="shared" si="35"/>
        <v>9209.6712328767135</v>
      </c>
      <c r="K187" s="44">
        <v>3000</v>
      </c>
      <c r="L187" s="126">
        <f t="shared" si="34"/>
        <v>196403.09589041097</v>
      </c>
      <c r="M187" s="4"/>
      <c r="N187" s="4"/>
      <c r="O187" s="44"/>
      <c r="P187" s="44"/>
      <c r="Q187" s="44"/>
      <c r="R187" s="4"/>
      <c r="S187" s="4"/>
      <c r="T187" s="119">
        <f t="shared" si="32"/>
        <v>196403.09589041097</v>
      </c>
      <c r="U187" s="44"/>
      <c r="V187" s="6"/>
    </row>
    <row r="188" spans="1:22" ht="18.95" customHeight="1">
      <c r="A188" s="110" t="s">
        <v>147</v>
      </c>
      <c r="B188" s="61" t="s">
        <v>135</v>
      </c>
      <c r="C188" s="98">
        <v>45394</v>
      </c>
      <c r="D188" s="98">
        <v>45570</v>
      </c>
      <c r="E188" s="94">
        <v>45473</v>
      </c>
      <c r="F188" s="32">
        <f t="shared" si="31"/>
        <v>177</v>
      </c>
      <c r="G188" s="32">
        <f t="shared" si="33"/>
        <v>80</v>
      </c>
      <c r="H188" s="62" t="s">
        <v>46</v>
      </c>
      <c r="I188" s="44">
        <v>183158.63013698629</v>
      </c>
      <c r="J188" s="44">
        <f t="shared" si="35"/>
        <v>9157.9315068493142</v>
      </c>
      <c r="K188" s="44">
        <v>3000</v>
      </c>
      <c r="L188" s="126">
        <f t="shared" si="34"/>
        <v>195316.56164383559</v>
      </c>
      <c r="M188" s="4"/>
      <c r="N188" s="4"/>
      <c r="O188" s="44"/>
      <c r="P188" s="44"/>
      <c r="Q188" s="44"/>
      <c r="R188" s="4"/>
      <c r="S188" s="4"/>
      <c r="T188" s="119">
        <f t="shared" si="32"/>
        <v>195316.56164383559</v>
      </c>
      <c r="U188" s="44"/>
      <c r="V188" s="6"/>
    </row>
    <row r="189" spans="1:22" ht="18.95" customHeight="1">
      <c r="A189" s="110" t="s">
        <v>147</v>
      </c>
      <c r="B189" s="61" t="s">
        <v>135</v>
      </c>
      <c r="C189" s="98">
        <v>45399</v>
      </c>
      <c r="D189" s="98">
        <v>45570</v>
      </c>
      <c r="E189" s="94">
        <v>45473</v>
      </c>
      <c r="F189" s="32">
        <f t="shared" si="31"/>
        <v>172</v>
      </c>
      <c r="G189" s="32">
        <f t="shared" si="33"/>
        <v>75</v>
      </c>
      <c r="H189" s="62" t="s">
        <v>46</v>
      </c>
      <c r="I189" s="44">
        <v>177984.65753424657</v>
      </c>
      <c r="J189" s="44">
        <f t="shared" si="35"/>
        <v>8899.232876712329</v>
      </c>
      <c r="K189" s="44">
        <v>3000</v>
      </c>
      <c r="L189" s="126">
        <f t="shared" si="34"/>
        <v>189883.89041095891</v>
      </c>
      <c r="M189" s="4"/>
      <c r="N189" s="4"/>
      <c r="O189" s="44"/>
      <c r="P189" s="44"/>
      <c r="Q189" s="44"/>
      <c r="R189" s="4"/>
      <c r="S189" s="4"/>
      <c r="T189" s="119">
        <f t="shared" si="32"/>
        <v>189883.89041095891</v>
      </c>
      <c r="U189" s="44"/>
      <c r="V189" s="6"/>
    </row>
    <row r="190" spans="1:22" ht="18.95" customHeight="1">
      <c r="A190" s="110" t="s">
        <v>147</v>
      </c>
      <c r="B190" s="61" t="s">
        <v>135</v>
      </c>
      <c r="C190" s="98">
        <v>45400</v>
      </c>
      <c r="D190" s="98">
        <v>45570</v>
      </c>
      <c r="E190" s="94">
        <v>45473</v>
      </c>
      <c r="F190" s="32">
        <f t="shared" si="31"/>
        <v>171</v>
      </c>
      <c r="G190" s="32">
        <f t="shared" si="33"/>
        <v>74</v>
      </c>
      <c r="H190" s="62" t="s">
        <v>46</v>
      </c>
      <c r="I190" s="44">
        <v>176949.86301369863</v>
      </c>
      <c r="J190" s="44">
        <f t="shared" si="35"/>
        <v>8847.4931506849316</v>
      </c>
      <c r="K190" s="44">
        <v>3000</v>
      </c>
      <c r="L190" s="126">
        <f t="shared" si="34"/>
        <v>188797.35616438356</v>
      </c>
      <c r="M190" s="4"/>
      <c r="N190" s="4"/>
      <c r="O190" s="44"/>
      <c r="P190" s="44"/>
      <c r="Q190" s="44"/>
      <c r="R190" s="4"/>
      <c r="S190" s="4"/>
      <c r="T190" s="119">
        <f t="shared" si="32"/>
        <v>188797.35616438356</v>
      </c>
      <c r="U190" s="44"/>
      <c r="V190" s="6"/>
    </row>
    <row r="191" spans="1:22" ht="18.95" customHeight="1">
      <c r="A191" s="110" t="s">
        <v>147</v>
      </c>
      <c r="B191" s="61" t="s">
        <v>135</v>
      </c>
      <c r="C191" s="98">
        <v>45405</v>
      </c>
      <c r="D191" s="98">
        <v>45570</v>
      </c>
      <c r="E191" s="94">
        <v>45473</v>
      </c>
      <c r="F191" s="32">
        <f t="shared" si="31"/>
        <v>166</v>
      </c>
      <c r="G191" s="32">
        <f t="shared" si="33"/>
        <v>69</v>
      </c>
      <c r="H191" s="62" t="s">
        <v>46</v>
      </c>
      <c r="I191" s="44">
        <v>171775.89041095891</v>
      </c>
      <c r="J191" s="44">
        <f t="shared" si="35"/>
        <v>8588.7945205479464</v>
      </c>
      <c r="K191" s="44">
        <v>3000</v>
      </c>
      <c r="L191" s="126">
        <f t="shared" si="34"/>
        <v>183364.68493150684</v>
      </c>
      <c r="M191" s="4"/>
      <c r="N191" s="4"/>
      <c r="O191" s="44"/>
      <c r="P191" s="44"/>
      <c r="Q191" s="44"/>
      <c r="R191" s="4"/>
      <c r="S191" s="4"/>
      <c r="T191" s="119">
        <f t="shared" si="32"/>
        <v>183364.68493150684</v>
      </c>
      <c r="U191" s="44"/>
      <c r="V191" s="6"/>
    </row>
    <row r="192" spans="1:22" ht="18.95" customHeight="1">
      <c r="A192" s="110" t="s">
        <v>147</v>
      </c>
      <c r="B192" s="61" t="s">
        <v>135</v>
      </c>
      <c r="C192" s="98">
        <v>45418</v>
      </c>
      <c r="D192" s="98">
        <v>45570</v>
      </c>
      <c r="E192" s="94">
        <v>45473</v>
      </c>
      <c r="F192" s="32">
        <f t="shared" si="31"/>
        <v>153</v>
      </c>
      <c r="G192" s="32">
        <f t="shared" si="33"/>
        <v>56</v>
      </c>
      <c r="H192" s="62" t="s">
        <v>46</v>
      </c>
      <c r="I192" s="44">
        <v>158323.56164383562</v>
      </c>
      <c r="J192" s="44">
        <f t="shared" si="35"/>
        <v>7916.1780821917819</v>
      </c>
      <c r="K192" s="44">
        <v>3000</v>
      </c>
      <c r="L192" s="126">
        <f t="shared" si="34"/>
        <v>169239.73972602742</v>
      </c>
      <c r="M192" s="4"/>
      <c r="N192" s="4"/>
      <c r="O192" s="44"/>
      <c r="P192" s="44"/>
      <c r="Q192" s="44"/>
      <c r="R192" s="4"/>
      <c r="S192" s="4"/>
      <c r="T192" s="119">
        <f t="shared" si="32"/>
        <v>169239.73972602742</v>
      </c>
      <c r="U192" s="44"/>
      <c r="V192" s="6"/>
    </row>
    <row r="193" spans="1:22" ht="18.95" customHeight="1">
      <c r="A193" s="110" t="s">
        <v>147</v>
      </c>
      <c r="B193" s="61" t="s">
        <v>135</v>
      </c>
      <c r="C193" s="98">
        <v>45418</v>
      </c>
      <c r="D193" s="98">
        <v>45570</v>
      </c>
      <c r="E193" s="94">
        <v>45473</v>
      </c>
      <c r="F193" s="32">
        <f t="shared" si="31"/>
        <v>153</v>
      </c>
      <c r="G193" s="32">
        <f t="shared" si="33"/>
        <v>56</v>
      </c>
      <c r="H193" s="62" t="s">
        <v>46</v>
      </c>
      <c r="I193" s="44">
        <v>158323.56164383562</v>
      </c>
      <c r="J193" s="44">
        <f t="shared" si="35"/>
        <v>7916.1780821917819</v>
      </c>
      <c r="K193" s="44">
        <v>3000</v>
      </c>
      <c r="L193" s="126">
        <f t="shared" si="34"/>
        <v>169239.73972602742</v>
      </c>
      <c r="M193" s="4"/>
      <c r="N193" s="4"/>
      <c r="O193" s="44"/>
      <c r="P193" s="44"/>
      <c r="Q193" s="44"/>
      <c r="R193" s="4"/>
      <c r="S193" s="4"/>
      <c r="T193" s="119">
        <f t="shared" si="32"/>
        <v>169239.73972602742</v>
      </c>
      <c r="U193" s="44"/>
      <c r="V193" s="6"/>
    </row>
    <row r="194" spans="1:22" ht="18.95" customHeight="1">
      <c r="A194" s="110" t="s">
        <v>147</v>
      </c>
      <c r="B194" s="61" t="s">
        <v>135</v>
      </c>
      <c r="C194" s="98">
        <v>45419</v>
      </c>
      <c r="D194" s="98">
        <v>45570</v>
      </c>
      <c r="E194" s="94">
        <v>45473</v>
      </c>
      <c r="F194" s="32">
        <f t="shared" si="31"/>
        <v>152</v>
      </c>
      <c r="G194" s="32">
        <f t="shared" si="33"/>
        <v>55</v>
      </c>
      <c r="H194" s="62" t="s">
        <v>46</v>
      </c>
      <c r="I194" s="44">
        <v>157288.76712328766</v>
      </c>
      <c r="J194" s="44">
        <f t="shared" si="35"/>
        <v>7864.4383561643835</v>
      </c>
      <c r="K194" s="44">
        <v>3000</v>
      </c>
      <c r="L194" s="126">
        <f t="shared" si="34"/>
        <v>168153.20547945204</v>
      </c>
      <c r="M194" s="4"/>
      <c r="N194" s="4"/>
      <c r="O194" s="44"/>
      <c r="P194" s="44"/>
      <c r="Q194" s="44"/>
      <c r="R194" s="4"/>
      <c r="S194" s="4"/>
      <c r="T194" s="119">
        <f t="shared" si="32"/>
        <v>168153.20547945204</v>
      </c>
      <c r="U194" s="44"/>
      <c r="V194" s="6"/>
    </row>
    <row r="195" spans="1:22" ht="18.95" customHeight="1">
      <c r="A195" s="110" t="s">
        <v>147</v>
      </c>
      <c r="B195" s="61" t="s">
        <v>135</v>
      </c>
      <c r="C195" s="98">
        <v>45419</v>
      </c>
      <c r="D195" s="98">
        <v>45570</v>
      </c>
      <c r="E195" s="94">
        <v>45473</v>
      </c>
      <c r="F195" s="32">
        <f t="shared" si="31"/>
        <v>152</v>
      </c>
      <c r="G195" s="32">
        <f t="shared" si="33"/>
        <v>55</v>
      </c>
      <c r="H195" s="62" t="s">
        <v>46</v>
      </c>
      <c r="I195" s="44">
        <v>157288.76712328766</v>
      </c>
      <c r="J195" s="44">
        <f t="shared" si="35"/>
        <v>7864.4383561643835</v>
      </c>
      <c r="K195" s="44">
        <v>3000</v>
      </c>
      <c r="L195" s="126">
        <f t="shared" si="34"/>
        <v>168153.20547945204</v>
      </c>
      <c r="M195" s="4"/>
      <c r="N195" s="4"/>
      <c r="O195" s="44"/>
      <c r="P195" s="44"/>
      <c r="Q195" s="44"/>
      <c r="R195" s="4"/>
      <c r="S195" s="4"/>
      <c r="T195" s="119">
        <f t="shared" si="32"/>
        <v>168153.20547945204</v>
      </c>
      <c r="U195" s="44"/>
      <c r="V195" s="6"/>
    </row>
    <row r="196" spans="1:22" ht="18.95" customHeight="1">
      <c r="A196" s="110" t="s">
        <v>147</v>
      </c>
      <c r="B196" s="61" t="s">
        <v>135</v>
      </c>
      <c r="C196" s="98">
        <v>45421</v>
      </c>
      <c r="D196" s="98">
        <v>45570</v>
      </c>
      <c r="E196" s="94">
        <v>45473</v>
      </c>
      <c r="F196" s="32">
        <f t="shared" si="31"/>
        <v>150</v>
      </c>
      <c r="G196" s="32">
        <f t="shared" si="33"/>
        <v>53</v>
      </c>
      <c r="H196" s="62" t="s">
        <v>46</v>
      </c>
      <c r="I196" s="44">
        <v>155219.17808219179</v>
      </c>
      <c r="J196" s="44">
        <f t="shared" si="35"/>
        <v>7760.9589041095896</v>
      </c>
      <c r="K196" s="44">
        <v>3000</v>
      </c>
      <c r="L196" s="126">
        <f t="shared" si="34"/>
        <v>165980.1369863014</v>
      </c>
      <c r="M196" s="4"/>
      <c r="N196" s="4"/>
      <c r="O196" s="44"/>
      <c r="P196" s="44"/>
      <c r="Q196" s="44"/>
      <c r="R196" s="4"/>
      <c r="S196" s="4"/>
      <c r="T196" s="119">
        <f t="shared" si="32"/>
        <v>165980.1369863014</v>
      </c>
      <c r="U196" s="44"/>
      <c r="V196" s="6"/>
    </row>
    <row r="197" spans="1:22" ht="18.95" customHeight="1">
      <c r="A197" s="110" t="s">
        <v>147</v>
      </c>
      <c r="B197" s="61" t="s">
        <v>135</v>
      </c>
      <c r="C197" s="98">
        <v>45425</v>
      </c>
      <c r="D197" s="98">
        <v>45570</v>
      </c>
      <c r="E197" s="94">
        <v>45473</v>
      </c>
      <c r="F197" s="32">
        <f t="shared" si="31"/>
        <v>146</v>
      </c>
      <c r="G197" s="32">
        <f t="shared" si="33"/>
        <v>49</v>
      </c>
      <c r="H197" s="62" t="s">
        <v>46</v>
      </c>
      <c r="I197" s="44">
        <v>151080</v>
      </c>
      <c r="J197" s="44">
        <f t="shared" si="35"/>
        <v>7554</v>
      </c>
      <c r="K197" s="44">
        <v>3000</v>
      </c>
      <c r="L197" s="126">
        <f t="shared" si="34"/>
        <v>161634</v>
      </c>
      <c r="M197" s="4"/>
      <c r="N197" s="4"/>
      <c r="O197" s="44"/>
      <c r="P197" s="44"/>
      <c r="Q197" s="44"/>
      <c r="R197" s="4"/>
      <c r="S197" s="4"/>
      <c r="T197" s="119">
        <f t="shared" si="32"/>
        <v>161634</v>
      </c>
      <c r="U197" s="44"/>
      <c r="V197" s="6"/>
    </row>
    <row r="198" spans="1:22" ht="18.95" customHeight="1">
      <c r="A198" s="110" t="s">
        <v>147</v>
      </c>
      <c r="B198" s="61" t="s">
        <v>135</v>
      </c>
      <c r="C198" s="98">
        <v>45425</v>
      </c>
      <c r="D198" s="98">
        <v>45570</v>
      </c>
      <c r="E198" s="94">
        <v>45473</v>
      </c>
      <c r="F198" s="32">
        <f t="shared" si="31"/>
        <v>146</v>
      </c>
      <c r="G198" s="32">
        <f t="shared" si="33"/>
        <v>49</v>
      </c>
      <c r="H198" s="62" t="s">
        <v>46</v>
      </c>
      <c r="I198" s="44">
        <v>151080</v>
      </c>
      <c r="J198" s="44">
        <f t="shared" si="35"/>
        <v>7554</v>
      </c>
      <c r="K198" s="44">
        <v>3000</v>
      </c>
      <c r="L198" s="126">
        <f t="shared" si="34"/>
        <v>161634</v>
      </c>
      <c r="M198" s="4"/>
      <c r="N198" s="4"/>
      <c r="O198" s="44"/>
      <c r="P198" s="44"/>
      <c r="Q198" s="44"/>
      <c r="R198" s="4"/>
      <c r="S198" s="4"/>
      <c r="T198" s="119">
        <f t="shared" si="32"/>
        <v>161634</v>
      </c>
      <c r="U198" s="44"/>
      <c r="V198" s="6"/>
    </row>
    <row r="199" spans="1:22" ht="18.95" customHeight="1">
      <c r="A199" s="110" t="s">
        <v>147</v>
      </c>
      <c r="B199" s="61" t="s">
        <v>135</v>
      </c>
      <c r="C199" s="98">
        <v>45426</v>
      </c>
      <c r="D199" s="98">
        <v>45570</v>
      </c>
      <c r="E199" s="94">
        <v>45473</v>
      </c>
      <c r="F199" s="32">
        <f t="shared" si="31"/>
        <v>145</v>
      </c>
      <c r="G199" s="32">
        <f t="shared" si="33"/>
        <v>48</v>
      </c>
      <c r="H199" s="62" t="s">
        <v>46</v>
      </c>
      <c r="I199" s="44">
        <v>150045.20547945207</v>
      </c>
      <c r="J199" s="44">
        <f t="shared" si="35"/>
        <v>7502.2602739726035</v>
      </c>
      <c r="K199" s="44">
        <v>3000</v>
      </c>
      <c r="L199" s="126">
        <f t="shared" si="34"/>
        <v>160547.46575342468</v>
      </c>
      <c r="M199" s="4"/>
      <c r="N199" s="4"/>
      <c r="O199" s="44"/>
      <c r="P199" s="44"/>
      <c r="Q199" s="44"/>
      <c r="R199" s="4"/>
      <c r="S199" s="4"/>
      <c r="T199" s="119">
        <f t="shared" si="32"/>
        <v>160547.46575342468</v>
      </c>
      <c r="U199" s="44"/>
      <c r="V199" s="6"/>
    </row>
    <row r="200" spans="1:22" ht="18.95" customHeight="1">
      <c r="A200" s="110" t="s">
        <v>147</v>
      </c>
      <c r="B200" s="61" t="s">
        <v>135</v>
      </c>
      <c r="C200" s="98">
        <v>45426</v>
      </c>
      <c r="D200" s="98">
        <v>45570</v>
      </c>
      <c r="E200" s="94">
        <v>45473</v>
      </c>
      <c r="F200" s="32">
        <f t="shared" si="31"/>
        <v>145</v>
      </c>
      <c r="G200" s="32">
        <f t="shared" si="33"/>
        <v>48</v>
      </c>
      <c r="H200" s="62" t="s">
        <v>46</v>
      </c>
      <c r="I200" s="44">
        <v>150045.20547945207</v>
      </c>
      <c r="J200" s="44">
        <f t="shared" si="35"/>
        <v>7502.2602739726035</v>
      </c>
      <c r="K200" s="44">
        <v>3000</v>
      </c>
      <c r="L200" s="126">
        <f t="shared" si="34"/>
        <v>160547.46575342468</v>
      </c>
      <c r="M200" s="4"/>
      <c r="N200" s="4"/>
      <c r="O200" s="44"/>
      <c r="P200" s="44"/>
      <c r="Q200" s="44"/>
      <c r="R200" s="4"/>
      <c r="S200" s="4"/>
      <c r="T200" s="119">
        <f t="shared" si="32"/>
        <v>160547.46575342468</v>
      </c>
      <c r="U200" s="44"/>
      <c r="V200" s="6"/>
    </row>
    <row r="201" spans="1:22" ht="18.95" customHeight="1">
      <c r="A201" s="110" t="s">
        <v>147</v>
      </c>
      <c r="B201" s="61" t="s">
        <v>135</v>
      </c>
      <c r="C201" s="98">
        <v>45426</v>
      </c>
      <c r="D201" s="98">
        <v>45570</v>
      </c>
      <c r="E201" s="94">
        <v>45473</v>
      </c>
      <c r="F201" s="32">
        <f t="shared" si="31"/>
        <v>145</v>
      </c>
      <c r="G201" s="32">
        <f t="shared" si="33"/>
        <v>48</v>
      </c>
      <c r="H201" s="62" t="s">
        <v>46</v>
      </c>
      <c r="I201" s="44">
        <v>150045.20547945207</v>
      </c>
      <c r="J201" s="44">
        <f t="shared" si="35"/>
        <v>7502.2602739726035</v>
      </c>
      <c r="K201" s="44">
        <v>3000</v>
      </c>
      <c r="L201" s="126">
        <f t="shared" si="34"/>
        <v>160547.46575342468</v>
      </c>
      <c r="M201" s="4"/>
      <c r="N201" s="4"/>
      <c r="O201" s="44"/>
      <c r="P201" s="44"/>
      <c r="Q201" s="44"/>
      <c r="R201" s="4"/>
      <c r="S201" s="4"/>
      <c r="T201" s="119">
        <f t="shared" si="32"/>
        <v>160547.46575342468</v>
      </c>
      <c r="U201" s="44"/>
      <c r="V201" s="6"/>
    </row>
    <row r="202" spans="1:22" ht="18.95" customHeight="1">
      <c r="A202" s="110" t="s">
        <v>147</v>
      </c>
      <c r="B202" s="61" t="s">
        <v>135</v>
      </c>
      <c r="C202" s="98">
        <v>45426</v>
      </c>
      <c r="D202" s="98">
        <v>45570</v>
      </c>
      <c r="E202" s="94">
        <v>45473</v>
      </c>
      <c r="F202" s="32">
        <f t="shared" si="31"/>
        <v>145</v>
      </c>
      <c r="G202" s="32">
        <f t="shared" si="33"/>
        <v>48</v>
      </c>
      <c r="H202" s="62" t="s">
        <v>46</v>
      </c>
      <c r="I202" s="44">
        <v>150045.20547945207</v>
      </c>
      <c r="J202" s="44">
        <f t="shared" si="35"/>
        <v>7502.2602739726035</v>
      </c>
      <c r="K202" s="44">
        <v>3000</v>
      </c>
      <c r="L202" s="126">
        <f t="shared" si="34"/>
        <v>160547.46575342468</v>
      </c>
      <c r="M202" s="4"/>
      <c r="N202" s="4"/>
      <c r="O202" s="44"/>
      <c r="P202" s="44"/>
      <c r="Q202" s="44"/>
      <c r="R202" s="4"/>
      <c r="S202" s="4"/>
      <c r="T202" s="119">
        <f t="shared" si="32"/>
        <v>160547.46575342468</v>
      </c>
      <c r="U202" s="44"/>
      <c r="V202" s="6"/>
    </row>
    <row r="203" spans="1:22" ht="18.95" customHeight="1">
      <c r="A203" s="110" t="s">
        <v>147</v>
      </c>
      <c r="B203" s="61" t="s">
        <v>135</v>
      </c>
      <c r="C203" s="98">
        <v>45426</v>
      </c>
      <c r="D203" s="98">
        <v>45570</v>
      </c>
      <c r="E203" s="94">
        <v>45473</v>
      </c>
      <c r="F203" s="32">
        <f t="shared" si="31"/>
        <v>145</v>
      </c>
      <c r="G203" s="32">
        <f t="shared" si="33"/>
        <v>48</v>
      </c>
      <c r="H203" s="62" t="s">
        <v>46</v>
      </c>
      <c r="I203" s="44">
        <v>150045.20547945207</v>
      </c>
      <c r="J203" s="44">
        <f t="shared" si="35"/>
        <v>7502.2602739726035</v>
      </c>
      <c r="K203" s="44">
        <v>3000</v>
      </c>
      <c r="L203" s="126">
        <f t="shared" si="34"/>
        <v>160547.46575342468</v>
      </c>
      <c r="M203" s="4"/>
      <c r="N203" s="4"/>
      <c r="O203" s="44"/>
      <c r="P203" s="44"/>
      <c r="Q203" s="44"/>
      <c r="R203" s="4"/>
      <c r="S203" s="4"/>
      <c r="T203" s="119">
        <f t="shared" si="32"/>
        <v>160547.46575342468</v>
      </c>
      <c r="U203" s="44"/>
      <c r="V203" s="6"/>
    </row>
    <row r="204" spans="1:22" ht="18.95" customHeight="1">
      <c r="A204" s="110" t="s">
        <v>147</v>
      </c>
      <c r="B204" s="61" t="s">
        <v>135</v>
      </c>
      <c r="C204" s="98">
        <v>45426</v>
      </c>
      <c r="D204" s="98">
        <v>45570</v>
      </c>
      <c r="E204" s="94">
        <v>45473</v>
      </c>
      <c r="F204" s="32">
        <f t="shared" si="31"/>
        <v>145</v>
      </c>
      <c r="G204" s="32">
        <f t="shared" si="33"/>
        <v>48</v>
      </c>
      <c r="H204" s="62" t="s">
        <v>46</v>
      </c>
      <c r="I204" s="44">
        <v>150045.20547945207</v>
      </c>
      <c r="J204" s="44">
        <f t="shared" si="35"/>
        <v>7502.2602739726035</v>
      </c>
      <c r="K204" s="44">
        <v>3000</v>
      </c>
      <c r="L204" s="126">
        <f t="shared" si="34"/>
        <v>160547.46575342468</v>
      </c>
      <c r="M204" s="4"/>
      <c r="N204" s="4"/>
      <c r="O204" s="44"/>
      <c r="P204" s="44"/>
      <c r="Q204" s="44"/>
      <c r="R204" s="4"/>
      <c r="S204" s="4"/>
      <c r="T204" s="119">
        <f t="shared" si="32"/>
        <v>160547.46575342468</v>
      </c>
      <c r="U204" s="44"/>
      <c r="V204" s="6"/>
    </row>
    <row r="205" spans="1:22" ht="18.95" customHeight="1">
      <c r="A205" s="110" t="s">
        <v>147</v>
      </c>
      <c r="B205" s="61" t="s">
        <v>135</v>
      </c>
      <c r="C205" s="98">
        <v>45426</v>
      </c>
      <c r="D205" s="98">
        <v>45570</v>
      </c>
      <c r="E205" s="94">
        <v>45473</v>
      </c>
      <c r="F205" s="32">
        <f t="shared" si="31"/>
        <v>145</v>
      </c>
      <c r="G205" s="32">
        <f t="shared" si="33"/>
        <v>48</v>
      </c>
      <c r="H205" s="62" t="s">
        <v>46</v>
      </c>
      <c r="I205" s="44">
        <v>150045.20547945207</v>
      </c>
      <c r="J205" s="44">
        <f t="shared" si="35"/>
        <v>7502.2602739726035</v>
      </c>
      <c r="K205" s="44">
        <v>3000</v>
      </c>
      <c r="L205" s="126">
        <f t="shared" si="34"/>
        <v>160547.46575342468</v>
      </c>
      <c r="M205" s="4"/>
      <c r="N205" s="4"/>
      <c r="O205" s="44"/>
      <c r="P205" s="44"/>
      <c r="Q205" s="44"/>
      <c r="R205" s="4"/>
      <c r="S205" s="4"/>
      <c r="T205" s="119">
        <f t="shared" si="32"/>
        <v>160547.46575342468</v>
      </c>
      <c r="U205" s="44"/>
      <c r="V205" s="6"/>
    </row>
    <row r="206" spans="1:22" ht="18.95" customHeight="1">
      <c r="A206" s="110" t="s">
        <v>147</v>
      </c>
      <c r="B206" s="61" t="s">
        <v>135</v>
      </c>
      <c r="C206" s="98">
        <v>45426</v>
      </c>
      <c r="D206" s="98">
        <v>45570</v>
      </c>
      <c r="E206" s="94">
        <v>45473</v>
      </c>
      <c r="F206" s="32">
        <f t="shared" si="31"/>
        <v>145</v>
      </c>
      <c r="G206" s="32">
        <f t="shared" si="33"/>
        <v>48</v>
      </c>
      <c r="H206" s="62" t="s">
        <v>46</v>
      </c>
      <c r="I206" s="44">
        <v>150045.20547945207</v>
      </c>
      <c r="J206" s="44">
        <f t="shared" si="35"/>
        <v>7502.2602739726035</v>
      </c>
      <c r="K206" s="44">
        <v>3000</v>
      </c>
      <c r="L206" s="126">
        <f t="shared" si="34"/>
        <v>160547.46575342468</v>
      </c>
      <c r="M206" s="4"/>
      <c r="N206" s="4"/>
      <c r="O206" s="44"/>
      <c r="P206" s="44"/>
      <c r="Q206" s="44"/>
      <c r="R206" s="4"/>
      <c r="S206" s="4"/>
      <c r="T206" s="119">
        <f t="shared" si="32"/>
        <v>160547.46575342468</v>
      </c>
      <c r="U206" s="44"/>
      <c r="V206" s="6"/>
    </row>
    <row r="207" spans="1:22" ht="18.95" customHeight="1">
      <c r="A207" s="110" t="s">
        <v>147</v>
      </c>
      <c r="B207" s="61" t="s">
        <v>134</v>
      </c>
      <c r="C207" s="98">
        <v>45432</v>
      </c>
      <c r="D207" s="98">
        <v>45774</v>
      </c>
      <c r="E207" s="94">
        <v>45473</v>
      </c>
      <c r="F207" s="32">
        <f t="shared" si="31"/>
        <v>343</v>
      </c>
      <c r="G207" s="32">
        <f t="shared" si="33"/>
        <v>42</v>
      </c>
      <c r="H207" s="62" t="s">
        <v>17</v>
      </c>
      <c r="I207" s="44">
        <v>950804.87671232875</v>
      </c>
      <c r="J207" s="44">
        <f t="shared" si="35"/>
        <v>47540.243835616442</v>
      </c>
      <c r="K207" s="44">
        <v>15000</v>
      </c>
      <c r="L207" s="126">
        <f t="shared" si="34"/>
        <v>1013345.1205479451</v>
      </c>
      <c r="M207" s="4"/>
      <c r="N207" s="4"/>
      <c r="O207" s="44">
        <v>2698522</v>
      </c>
      <c r="P207" s="44"/>
      <c r="Q207" s="44"/>
      <c r="R207" s="4"/>
      <c r="S207" s="4"/>
      <c r="T207" s="119">
        <f t="shared" si="32"/>
        <v>1013345.1205479451</v>
      </c>
      <c r="U207" s="44">
        <f>L207-N207-O207</f>
        <v>-1685176.8794520549</v>
      </c>
      <c r="V207" s="6"/>
    </row>
    <row r="208" spans="1:22" ht="18.95" customHeight="1">
      <c r="A208" s="110" t="s">
        <v>147</v>
      </c>
      <c r="B208" s="61" t="s">
        <v>134</v>
      </c>
      <c r="C208" s="98">
        <v>45432</v>
      </c>
      <c r="D208" s="98">
        <v>45774</v>
      </c>
      <c r="E208" s="94">
        <v>45473</v>
      </c>
      <c r="F208" s="32">
        <f t="shared" si="31"/>
        <v>343</v>
      </c>
      <c r="G208" s="32">
        <f t="shared" si="33"/>
        <v>42</v>
      </c>
      <c r="H208" s="62" t="s">
        <v>17</v>
      </c>
      <c r="I208" s="44">
        <v>456772.76712328766</v>
      </c>
      <c r="J208" s="44">
        <f t="shared" si="35"/>
        <v>22838.638356164385</v>
      </c>
      <c r="K208" s="44">
        <v>5000</v>
      </c>
      <c r="L208" s="126">
        <f t="shared" si="34"/>
        <v>484611.40547945205</v>
      </c>
      <c r="M208" s="4"/>
      <c r="N208" s="4"/>
      <c r="O208" s="44"/>
      <c r="P208" s="44"/>
      <c r="Q208" s="44"/>
      <c r="R208" s="4"/>
      <c r="S208" s="4"/>
      <c r="T208" s="119">
        <f t="shared" si="32"/>
        <v>484611.40547945205</v>
      </c>
      <c r="U208" s="44"/>
      <c r="V208" s="6"/>
    </row>
    <row r="209" spans="1:22" ht="18.95" customHeight="1">
      <c r="A209" s="110" t="s">
        <v>147</v>
      </c>
      <c r="B209" s="61" t="s">
        <v>134</v>
      </c>
      <c r="C209" s="98">
        <v>45432</v>
      </c>
      <c r="D209" s="98">
        <v>45774</v>
      </c>
      <c r="E209" s="94">
        <v>45473</v>
      </c>
      <c r="F209" s="32">
        <f t="shared" si="31"/>
        <v>343</v>
      </c>
      <c r="G209" s="32">
        <f t="shared" si="33"/>
        <v>42</v>
      </c>
      <c r="H209" s="62" t="s">
        <v>17</v>
      </c>
      <c r="I209" s="44">
        <v>1124348.3287671234</v>
      </c>
      <c r="J209" s="44">
        <f t="shared" si="35"/>
        <v>56217.416438356173</v>
      </c>
      <c r="K209" s="44">
        <v>20000</v>
      </c>
      <c r="L209" s="126">
        <f t="shared" si="34"/>
        <v>1200565.7452054797</v>
      </c>
      <c r="M209" s="4"/>
      <c r="N209" s="4"/>
      <c r="O209" s="44"/>
      <c r="P209" s="44"/>
      <c r="Q209" s="44"/>
      <c r="R209" s="4"/>
      <c r="S209" s="4"/>
      <c r="T209" s="119">
        <f t="shared" si="32"/>
        <v>1200565.7452054797</v>
      </c>
      <c r="U209" s="44"/>
      <c r="V209" s="6"/>
    </row>
    <row r="210" spans="1:22" ht="18.95" customHeight="1">
      <c r="A210" s="110" t="s">
        <v>147</v>
      </c>
      <c r="B210" s="61" t="s">
        <v>135</v>
      </c>
      <c r="C210" s="98">
        <v>45426</v>
      </c>
      <c r="D210" s="98">
        <v>45742</v>
      </c>
      <c r="E210" s="94">
        <v>45473</v>
      </c>
      <c r="F210" s="32">
        <f t="shared" si="31"/>
        <v>317</v>
      </c>
      <c r="G210" s="32">
        <f t="shared" si="33"/>
        <v>48</v>
      </c>
      <c r="H210" s="62" t="s">
        <v>96</v>
      </c>
      <c r="I210" s="44">
        <v>860939</v>
      </c>
      <c r="J210" s="44">
        <v>43047</v>
      </c>
      <c r="K210" s="44">
        <v>30000</v>
      </c>
      <c r="L210" s="126">
        <v>933986</v>
      </c>
      <c r="M210" s="4"/>
      <c r="N210" s="4"/>
      <c r="O210" s="44">
        <f>2247472-1313486</f>
        <v>933986</v>
      </c>
      <c r="P210" s="44"/>
      <c r="Q210" s="44"/>
      <c r="R210" s="4"/>
      <c r="S210" s="4"/>
      <c r="T210" s="119">
        <f t="shared" si="32"/>
        <v>933986</v>
      </c>
      <c r="U210" s="44">
        <f>L210-N210-O210</f>
        <v>0</v>
      </c>
      <c r="V210" s="6"/>
    </row>
    <row r="211" spans="1:22" ht="18.95" customHeight="1">
      <c r="A211" s="110" t="s">
        <v>147</v>
      </c>
      <c r="B211" s="61" t="s">
        <v>135</v>
      </c>
      <c r="C211" s="98">
        <v>45370</v>
      </c>
      <c r="D211" s="98">
        <v>45588</v>
      </c>
      <c r="E211" s="94">
        <v>45473</v>
      </c>
      <c r="F211" s="32">
        <f t="shared" si="31"/>
        <v>219</v>
      </c>
      <c r="G211" s="32">
        <f t="shared" si="33"/>
        <v>104</v>
      </c>
      <c r="H211" s="62" t="s">
        <v>97</v>
      </c>
      <c r="I211" s="44">
        <v>248717</v>
      </c>
      <c r="J211" s="44">
        <v>12436</v>
      </c>
      <c r="K211" s="44">
        <v>10000</v>
      </c>
      <c r="L211" s="126">
        <v>271153</v>
      </c>
      <c r="M211" s="4"/>
      <c r="N211" s="4"/>
      <c r="O211" s="44">
        <v>271153</v>
      </c>
      <c r="P211" s="44"/>
      <c r="Q211" s="44"/>
      <c r="R211" s="4"/>
      <c r="S211" s="4"/>
      <c r="T211" s="119">
        <f t="shared" si="32"/>
        <v>271153</v>
      </c>
      <c r="U211" s="44">
        <f>L211-N211-O211</f>
        <v>0</v>
      </c>
      <c r="V211" s="6"/>
    </row>
    <row r="212" spans="1:22" ht="18.95" customHeight="1">
      <c r="A212" s="110" t="s">
        <v>146</v>
      </c>
      <c r="B212" s="61" t="s">
        <v>135</v>
      </c>
      <c r="C212" s="98">
        <v>45441</v>
      </c>
      <c r="D212" s="98">
        <v>45805</v>
      </c>
      <c r="E212" s="94">
        <v>45473</v>
      </c>
      <c r="F212" s="32">
        <f t="shared" si="31"/>
        <v>365</v>
      </c>
      <c r="G212" s="32">
        <f t="shared" si="33"/>
        <v>33</v>
      </c>
      <c r="H212" s="62" t="s">
        <v>98</v>
      </c>
      <c r="I212" s="44">
        <v>1277471</v>
      </c>
      <c r="J212" s="44">
        <v>63874</v>
      </c>
      <c r="K212" s="44">
        <v>30000</v>
      </c>
      <c r="L212" s="126">
        <v>1371350</v>
      </c>
      <c r="M212" s="4"/>
      <c r="N212" s="4"/>
      <c r="O212" s="44">
        <v>1371350</v>
      </c>
      <c r="P212" s="44"/>
      <c r="Q212" s="44"/>
      <c r="R212" s="4"/>
      <c r="S212" s="4"/>
      <c r="T212" s="119">
        <f t="shared" si="32"/>
        <v>1371345</v>
      </c>
      <c r="U212" s="44">
        <f>L212-N212-O212</f>
        <v>0</v>
      </c>
      <c r="V212" s="6"/>
    </row>
    <row r="213" spans="1:22" ht="18.95" customHeight="1">
      <c r="A213" s="110" t="s">
        <v>146</v>
      </c>
      <c r="B213" s="61" t="s">
        <v>135</v>
      </c>
      <c r="C213" s="98">
        <v>45427</v>
      </c>
      <c r="D213" s="98">
        <v>45791</v>
      </c>
      <c r="E213" s="94">
        <v>45473</v>
      </c>
      <c r="F213" s="32">
        <f t="shared" si="31"/>
        <v>365</v>
      </c>
      <c r="G213" s="32">
        <f t="shared" si="33"/>
        <v>47</v>
      </c>
      <c r="H213" s="62" t="s">
        <v>99</v>
      </c>
      <c r="I213" s="44">
        <v>3897152</v>
      </c>
      <c r="J213" s="44">
        <v>194858</v>
      </c>
      <c r="K213" s="44">
        <v>70000</v>
      </c>
      <c r="L213" s="126">
        <f>4162010</f>
        <v>4162010</v>
      </c>
      <c r="M213" s="4"/>
      <c r="N213" s="4"/>
      <c r="O213" s="44">
        <f>[1]Data!G2043</f>
        <v>1248603</v>
      </c>
      <c r="P213" s="44"/>
      <c r="Q213" s="44"/>
      <c r="R213" s="4"/>
      <c r="S213" s="4"/>
      <c r="T213" s="119">
        <f t="shared" si="32"/>
        <v>4162010</v>
      </c>
      <c r="U213" s="44">
        <f>L213-N213-O213</f>
        <v>2913407</v>
      </c>
      <c r="V213" s="6"/>
    </row>
    <row r="214" spans="1:22" ht="18.95" customHeight="1">
      <c r="A214" s="110" t="s">
        <v>146</v>
      </c>
      <c r="B214" s="61" t="s">
        <v>131</v>
      </c>
      <c r="C214" s="98">
        <v>45432</v>
      </c>
      <c r="D214" s="98">
        <v>45796</v>
      </c>
      <c r="E214" s="94">
        <v>45473</v>
      </c>
      <c r="F214" s="32">
        <f t="shared" si="31"/>
        <v>365</v>
      </c>
      <c r="G214" s="32">
        <f t="shared" si="33"/>
        <v>42</v>
      </c>
      <c r="H214" s="62" t="s">
        <v>100</v>
      </c>
      <c r="I214" s="44">
        <f>24249925+2162027+2179983+1520025</f>
        <v>30111960</v>
      </c>
      <c r="J214" s="44">
        <f>1212496+108101+108999+76001</f>
        <v>1505597</v>
      </c>
      <c r="K214" s="44">
        <f>252500+25000+30000+20000</f>
        <v>327500</v>
      </c>
      <c r="L214" s="126">
        <f>I214+J214+K214</f>
        <v>31945057</v>
      </c>
      <c r="M214" s="4"/>
      <c r="N214" s="4"/>
      <c r="O214" s="4"/>
      <c r="P214" s="44">
        <v>10344443</v>
      </c>
      <c r="Q214" s="44"/>
      <c r="R214" s="4"/>
      <c r="S214" s="4"/>
      <c r="T214" s="119">
        <f t="shared" si="32"/>
        <v>31945057</v>
      </c>
      <c r="U214" s="44">
        <f>L214-N214-O214-P214</f>
        <v>21600614</v>
      </c>
      <c r="V214" s="6"/>
    </row>
    <row r="215" spans="1:22" ht="18.95" customHeight="1">
      <c r="A215" s="110" t="s">
        <v>146</v>
      </c>
      <c r="B215" s="61" t="s">
        <v>135</v>
      </c>
      <c r="C215" s="98">
        <v>45443</v>
      </c>
      <c r="D215" s="98">
        <v>45807</v>
      </c>
      <c r="E215" s="94">
        <v>45473</v>
      </c>
      <c r="F215" s="32">
        <f t="shared" si="31"/>
        <v>365</v>
      </c>
      <c r="G215" s="32">
        <f t="shared" si="33"/>
        <v>31</v>
      </c>
      <c r="H215" s="62" t="s">
        <v>101</v>
      </c>
      <c r="I215" s="44">
        <v>519366</v>
      </c>
      <c r="J215" s="44">
        <v>25968</v>
      </c>
      <c r="K215" s="44">
        <v>10000</v>
      </c>
      <c r="L215" s="126">
        <f>I215+J215+K215</f>
        <v>555334</v>
      </c>
      <c r="M215" s="4"/>
      <c r="N215" s="4"/>
      <c r="O215" s="4"/>
      <c r="P215" s="4"/>
      <c r="Q215" s="4"/>
      <c r="R215" s="4"/>
      <c r="S215" s="4"/>
      <c r="T215" s="119">
        <f t="shared" si="32"/>
        <v>555334</v>
      </c>
      <c r="U215" s="44">
        <f>L215-N215-O215</f>
        <v>555334</v>
      </c>
      <c r="V215" s="6"/>
    </row>
    <row r="216" spans="1:22" ht="18.95" customHeight="1">
      <c r="A216" s="110" t="s">
        <v>146</v>
      </c>
      <c r="B216" s="61" t="s">
        <v>135</v>
      </c>
      <c r="C216" s="98">
        <v>45432</v>
      </c>
      <c r="D216" s="98">
        <v>45796</v>
      </c>
      <c r="E216" s="94">
        <v>45473</v>
      </c>
      <c r="F216" s="32">
        <f t="shared" si="31"/>
        <v>365</v>
      </c>
      <c r="G216" s="32">
        <f t="shared" si="33"/>
        <v>42</v>
      </c>
      <c r="H216" s="2" t="s">
        <v>102</v>
      </c>
      <c r="I216" s="44">
        <v>510698</v>
      </c>
      <c r="J216" s="44">
        <v>25535</v>
      </c>
      <c r="K216" s="44">
        <v>10000</v>
      </c>
      <c r="L216" s="126">
        <f>I216+J216+K216</f>
        <v>546233</v>
      </c>
      <c r="M216" s="4"/>
      <c r="N216" s="4"/>
      <c r="O216" s="4"/>
      <c r="P216" s="4"/>
      <c r="Q216" s="4"/>
      <c r="R216" s="4"/>
      <c r="S216" s="4"/>
      <c r="T216" s="119">
        <f t="shared" si="32"/>
        <v>546233</v>
      </c>
      <c r="U216" s="59">
        <f>L216-N216-O216</f>
        <v>546233</v>
      </c>
      <c r="V216" s="60"/>
    </row>
    <row r="217" spans="1:22" ht="18.95" customHeight="1">
      <c r="A217" s="110" t="s">
        <v>146</v>
      </c>
      <c r="B217" s="61" t="s">
        <v>135</v>
      </c>
      <c r="C217" s="98">
        <v>45432</v>
      </c>
      <c r="D217" s="98">
        <v>45796</v>
      </c>
      <c r="E217" s="94">
        <v>45473</v>
      </c>
      <c r="F217" s="32">
        <f t="shared" si="31"/>
        <v>365</v>
      </c>
      <c r="G217" s="32">
        <f t="shared" si="33"/>
        <v>42</v>
      </c>
      <c r="H217" s="2" t="s">
        <v>103</v>
      </c>
      <c r="I217" s="44">
        <v>727401</v>
      </c>
      <c r="J217" s="44">
        <v>36370</v>
      </c>
      <c r="K217" s="44">
        <v>10000</v>
      </c>
      <c r="L217" s="126">
        <f>I217+J217+K217</f>
        <v>773771</v>
      </c>
      <c r="M217" s="4"/>
      <c r="N217" s="4"/>
      <c r="O217" s="4"/>
      <c r="P217" s="4"/>
      <c r="Q217" s="4"/>
      <c r="R217" s="4"/>
      <c r="S217" s="4"/>
      <c r="T217" s="119">
        <f t="shared" si="32"/>
        <v>773771</v>
      </c>
      <c r="U217" s="59">
        <f>L217-N217-O217</f>
        <v>773771</v>
      </c>
      <c r="V217" s="60"/>
    </row>
    <row r="218" spans="1:22" ht="18.95" customHeight="1">
      <c r="A218" s="49">
        <v>0</v>
      </c>
      <c r="B218" s="49"/>
      <c r="C218" s="99" t="s">
        <v>104</v>
      </c>
      <c r="D218" s="99"/>
      <c r="E218" s="99"/>
      <c r="F218" s="49"/>
      <c r="G218" s="32"/>
      <c r="H218" s="49"/>
      <c r="I218" s="50">
        <f t="shared" ref="I218:P218" si="36">SUM(I173:I217)</f>
        <v>61222118.16438356</v>
      </c>
      <c r="J218" s="50">
        <f t="shared" si="36"/>
        <v>3061106.4082191782</v>
      </c>
      <c r="K218" s="50">
        <f t="shared" si="36"/>
        <v>1026500</v>
      </c>
      <c r="L218" s="128">
        <f t="shared" si="36"/>
        <v>65309727.572602734</v>
      </c>
      <c r="M218" s="50">
        <f t="shared" si="36"/>
        <v>0</v>
      </c>
      <c r="N218" s="50">
        <f t="shared" si="36"/>
        <v>8908700</v>
      </c>
      <c r="O218" s="50">
        <f t="shared" si="36"/>
        <v>15694732</v>
      </c>
      <c r="P218" s="50">
        <f t="shared" si="36"/>
        <v>13286105</v>
      </c>
      <c r="Q218" s="50"/>
      <c r="R218" s="50">
        <f t="shared" ref="R218:U218" si="37">SUM(R173:R217)</f>
        <v>0</v>
      </c>
      <c r="S218" s="50">
        <f t="shared" si="37"/>
        <v>0</v>
      </c>
      <c r="T218" s="128">
        <f t="shared" si="37"/>
        <v>65309724.572602734</v>
      </c>
      <c r="U218" s="50">
        <f t="shared" si="37"/>
        <v>20556206.216438357</v>
      </c>
    </row>
    <row r="219" spans="1:22">
      <c r="A219" s="63">
        <v>0</v>
      </c>
      <c r="B219" s="63"/>
      <c r="C219" s="100"/>
      <c r="D219" s="100"/>
      <c r="E219" s="107"/>
      <c r="F219" s="64"/>
      <c r="G219" s="32">
        <f t="shared" si="33"/>
        <v>1</v>
      </c>
      <c r="H219" s="65"/>
      <c r="U219" s="7"/>
    </row>
    <row r="220" spans="1:22">
      <c r="A220" s="111" t="s">
        <v>147</v>
      </c>
      <c r="B220" s="1" t="s">
        <v>134</v>
      </c>
      <c r="C220" s="101">
        <v>45301</v>
      </c>
      <c r="D220" s="101">
        <v>45666</v>
      </c>
      <c r="E220" s="108">
        <v>45535</v>
      </c>
      <c r="F220" s="32">
        <f>D220-C220+1</f>
        <v>366</v>
      </c>
      <c r="G220" s="32">
        <f>E220-C220+1</f>
        <v>235</v>
      </c>
      <c r="H220" s="2" t="s">
        <v>4</v>
      </c>
      <c r="I220" s="66">
        <v>0</v>
      </c>
      <c r="J220" s="66">
        <v>0</v>
      </c>
      <c r="K220" s="66">
        <v>0</v>
      </c>
      <c r="L220" s="123"/>
      <c r="M220" s="66"/>
      <c r="N220" s="66"/>
      <c r="O220" s="66"/>
      <c r="P220" s="66">
        <v>2000000</v>
      </c>
      <c r="Q220" s="66"/>
      <c r="R220" s="66">
        <v>2000000</v>
      </c>
      <c r="S220" s="66">
        <v>0</v>
      </c>
      <c r="T220" s="119">
        <f t="shared" ref="T220:T258" si="38">I220+J220+K220+R220+S220</f>
        <v>2000000</v>
      </c>
      <c r="U220" s="66">
        <f>P220-R220</f>
        <v>0</v>
      </c>
    </row>
    <row r="221" spans="1:22">
      <c r="A221" s="111" t="s">
        <v>146</v>
      </c>
      <c r="B221" s="1" t="s">
        <v>135</v>
      </c>
      <c r="C221" s="101">
        <v>45432</v>
      </c>
      <c r="D221" s="101">
        <v>45797</v>
      </c>
      <c r="E221" s="108">
        <v>45535</v>
      </c>
      <c r="F221" s="32">
        <f t="shared" ref="F221:F258" si="39">D221-C221+1</f>
        <v>366</v>
      </c>
      <c r="G221" s="32">
        <f t="shared" si="33"/>
        <v>104</v>
      </c>
      <c r="H221" s="2" t="s">
        <v>5</v>
      </c>
      <c r="I221" s="66">
        <v>510698</v>
      </c>
      <c r="J221" s="66">
        <v>25535</v>
      </c>
      <c r="K221" s="66">
        <v>10000</v>
      </c>
      <c r="L221" s="123">
        <v>546233</v>
      </c>
      <c r="M221" s="66"/>
      <c r="N221" s="66"/>
      <c r="O221" s="66"/>
      <c r="P221" s="66"/>
      <c r="Q221" s="66"/>
      <c r="R221" s="66">
        <v>0</v>
      </c>
      <c r="S221" s="66">
        <v>0</v>
      </c>
      <c r="T221" s="119">
        <f t="shared" si="38"/>
        <v>546233</v>
      </c>
      <c r="U221" s="67">
        <f t="shared" ref="U221:U233" si="40">L221-P221</f>
        <v>546233</v>
      </c>
      <c r="V221" s="60"/>
    </row>
    <row r="222" spans="1:22">
      <c r="A222" s="111" t="s">
        <v>147</v>
      </c>
      <c r="B222" s="1" t="s">
        <v>135</v>
      </c>
      <c r="C222" s="101">
        <v>45432</v>
      </c>
      <c r="D222" s="101">
        <v>45760</v>
      </c>
      <c r="E222" s="108">
        <v>45535</v>
      </c>
      <c r="F222" s="32">
        <f t="shared" si="39"/>
        <v>329</v>
      </c>
      <c r="G222" s="32">
        <f t="shared" si="33"/>
        <v>104</v>
      </c>
      <c r="H222" s="2" t="s">
        <v>6</v>
      </c>
      <c r="I222" s="66">
        <v>334556</v>
      </c>
      <c r="J222" s="66">
        <v>16728</v>
      </c>
      <c r="K222" s="66">
        <v>10000</v>
      </c>
      <c r="L222" s="123">
        <v>361283</v>
      </c>
      <c r="M222" s="66"/>
      <c r="N222" s="66"/>
      <c r="O222" s="66"/>
      <c r="P222" s="66"/>
      <c r="Q222" s="66"/>
      <c r="R222" s="66">
        <v>0</v>
      </c>
      <c r="S222" s="66">
        <v>0</v>
      </c>
      <c r="T222" s="119">
        <f t="shared" si="38"/>
        <v>361284</v>
      </c>
      <c r="U222" s="66">
        <f t="shared" si="40"/>
        <v>361283</v>
      </c>
    </row>
    <row r="223" spans="1:22">
      <c r="A223" s="111" t="s">
        <v>147</v>
      </c>
      <c r="B223" s="1" t="s">
        <v>135</v>
      </c>
      <c r="C223" s="101">
        <v>45446</v>
      </c>
      <c r="D223" s="101">
        <v>45701</v>
      </c>
      <c r="E223" s="108">
        <v>45535</v>
      </c>
      <c r="F223" s="32">
        <f t="shared" si="39"/>
        <v>256</v>
      </c>
      <c r="G223" s="32">
        <f t="shared" si="33"/>
        <v>90</v>
      </c>
      <c r="H223" s="2" t="s">
        <v>7</v>
      </c>
      <c r="I223" s="66">
        <v>355532.09863013698</v>
      </c>
      <c r="J223" s="66">
        <f>I223*5%</f>
        <v>17776.604931506849</v>
      </c>
      <c r="K223" s="66">
        <v>5000</v>
      </c>
      <c r="L223" s="123">
        <v>2271287</v>
      </c>
      <c r="M223" s="66"/>
      <c r="N223" s="66"/>
      <c r="O223" s="66"/>
      <c r="P223" s="66">
        <v>2271288</v>
      </c>
      <c r="Q223" s="66"/>
      <c r="R223" s="66">
        <v>0</v>
      </c>
      <c r="S223" s="66">
        <v>0</v>
      </c>
      <c r="T223" s="119">
        <f t="shared" si="38"/>
        <v>378308.70356164384</v>
      </c>
      <c r="U223" s="66">
        <f t="shared" si="40"/>
        <v>-1</v>
      </c>
    </row>
    <row r="224" spans="1:22">
      <c r="A224" s="111" t="s">
        <v>147</v>
      </c>
      <c r="B224" s="1" t="s">
        <v>135</v>
      </c>
      <c r="C224" s="101">
        <v>45446</v>
      </c>
      <c r="D224" s="101">
        <v>45701</v>
      </c>
      <c r="E224" s="108">
        <v>45535</v>
      </c>
      <c r="F224" s="32">
        <f t="shared" si="39"/>
        <v>256</v>
      </c>
      <c r="G224" s="32">
        <f t="shared" si="33"/>
        <v>90</v>
      </c>
      <c r="H224" s="2" t="s">
        <v>7</v>
      </c>
      <c r="I224" s="66">
        <v>1058438.6630136985</v>
      </c>
      <c r="J224" s="66">
        <f t="shared" ref="J224:J226" si="41">I224*5%</f>
        <v>52921.933150684927</v>
      </c>
      <c r="K224" s="66">
        <v>25000</v>
      </c>
      <c r="L224" s="123"/>
      <c r="M224" s="66"/>
      <c r="N224" s="66"/>
      <c r="O224" s="66"/>
      <c r="P224" s="66"/>
      <c r="Q224" s="66"/>
      <c r="R224" s="66"/>
      <c r="S224" s="66"/>
      <c r="T224" s="119">
        <f t="shared" si="38"/>
        <v>1136360.5961643835</v>
      </c>
      <c r="U224" s="66"/>
    </row>
    <row r="225" spans="1:22">
      <c r="A225" s="111" t="s">
        <v>147</v>
      </c>
      <c r="B225" s="1" t="s">
        <v>135</v>
      </c>
      <c r="C225" s="101">
        <v>45446</v>
      </c>
      <c r="D225" s="101">
        <v>45701</v>
      </c>
      <c r="E225" s="108">
        <v>45535</v>
      </c>
      <c r="F225" s="32">
        <f t="shared" si="39"/>
        <v>256</v>
      </c>
      <c r="G225" s="32">
        <f t="shared" si="33"/>
        <v>90</v>
      </c>
      <c r="H225" s="2" t="s">
        <v>7</v>
      </c>
      <c r="I225" s="66">
        <v>355532.09863013698</v>
      </c>
      <c r="J225" s="66">
        <f t="shared" si="41"/>
        <v>17776.604931506849</v>
      </c>
      <c r="K225" s="66">
        <v>5000</v>
      </c>
      <c r="L225" s="123"/>
      <c r="M225" s="66"/>
      <c r="N225" s="66"/>
      <c r="O225" s="66"/>
      <c r="P225" s="66"/>
      <c r="Q225" s="66"/>
      <c r="R225" s="66"/>
      <c r="S225" s="66"/>
      <c r="T225" s="119">
        <f t="shared" si="38"/>
        <v>378308.70356164384</v>
      </c>
      <c r="U225" s="66"/>
    </row>
    <row r="226" spans="1:22">
      <c r="A226" s="111" t="s">
        <v>147</v>
      </c>
      <c r="B226" s="1" t="s">
        <v>135</v>
      </c>
      <c r="C226" s="101">
        <v>45446</v>
      </c>
      <c r="D226" s="101">
        <v>45701</v>
      </c>
      <c r="E226" s="108">
        <v>45535</v>
      </c>
      <c r="F226" s="32">
        <f t="shared" si="39"/>
        <v>256</v>
      </c>
      <c r="G226" s="32">
        <f t="shared" si="33"/>
        <v>90</v>
      </c>
      <c r="H226" s="2" t="s">
        <v>7</v>
      </c>
      <c r="I226" s="66">
        <v>355532.09863013698</v>
      </c>
      <c r="J226" s="66">
        <f t="shared" si="41"/>
        <v>17776.604931506849</v>
      </c>
      <c r="K226" s="66">
        <v>5000</v>
      </c>
      <c r="L226" s="123"/>
      <c r="M226" s="66"/>
      <c r="N226" s="66"/>
      <c r="O226" s="66"/>
      <c r="P226" s="66"/>
      <c r="Q226" s="66"/>
      <c r="R226" s="66"/>
      <c r="S226" s="66"/>
      <c r="T226" s="119">
        <f t="shared" si="38"/>
        <v>378308.70356164384</v>
      </c>
      <c r="U226" s="66"/>
    </row>
    <row r="227" spans="1:22">
      <c r="A227" s="111" t="s">
        <v>146</v>
      </c>
      <c r="B227" s="1" t="s">
        <v>135</v>
      </c>
      <c r="C227" s="101">
        <v>45455</v>
      </c>
      <c r="D227" s="101">
        <v>45820</v>
      </c>
      <c r="E227" s="108">
        <v>45535</v>
      </c>
      <c r="F227" s="32">
        <f t="shared" si="39"/>
        <v>366</v>
      </c>
      <c r="G227" s="32">
        <f t="shared" si="33"/>
        <v>81</v>
      </c>
      <c r="H227" s="2" t="s">
        <v>8</v>
      </c>
      <c r="I227" s="66">
        <v>1240171</v>
      </c>
      <c r="J227" s="66">
        <v>62009</v>
      </c>
      <c r="K227" s="66">
        <v>20000</v>
      </c>
      <c r="L227" s="123">
        <v>1322180</v>
      </c>
      <c r="M227" s="66"/>
      <c r="N227" s="66"/>
      <c r="O227" s="66"/>
      <c r="P227" s="66">
        <v>1322180</v>
      </c>
      <c r="Q227" s="66"/>
      <c r="R227" s="66">
        <v>0</v>
      </c>
      <c r="S227" s="66">
        <v>0</v>
      </c>
      <c r="T227" s="119">
        <f t="shared" si="38"/>
        <v>1322180</v>
      </c>
      <c r="U227" s="66">
        <f t="shared" si="40"/>
        <v>0</v>
      </c>
    </row>
    <row r="228" spans="1:22">
      <c r="A228" s="111" t="s">
        <v>146</v>
      </c>
      <c r="B228" s="1" t="s">
        <v>135</v>
      </c>
      <c r="C228" s="101">
        <v>45455</v>
      </c>
      <c r="D228" s="101">
        <v>45835</v>
      </c>
      <c r="E228" s="108">
        <v>45535</v>
      </c>
      <c r="F228" s="32">
        <f t="shared" si="39"/>
        <v>381</v>
      </c>
      <c r="G228" s="32">
        <f t="shared" si="33"/>
        <v>81</v>
      </c>
      <c r="H228" s="2" t="s">
        <v>9</v>
      </c>
      <c r="I228" s="66">
        <v>2839401</v>
      </c>
      <c r="J228" s="66">
        <v>141970</v>
      </c>
      <c r="K228" s="66">
        <v>50000</v>
      </c>
      <c r="L228" s="123">
        <v>3031371</v>
      </c>
      <c r="M228" s="66"/>
      <c r="N228" s="66"/>
      <c r="O228" s="66"/>
      <c r="P228" s="66">
        <v>3031371</v>
      </c>
      <c r="Q228" s="66"/>
      <c r="R228" s="66">
        <v>0</v>
      </c>
      <c r="S228" s="66">
        <v>0</v>
      </c>
      <c r="T228" s="119">
        <f t="shared" si="38"/>
        <v>3031371</v>
      </c>
      <c r="U228" s="66">
        <f t="shared" si="40"/>
        <v>0</v>
      </c>
    </row>
    <row r="229" spans="1:22">
      <c r="A229" s="111" t="s">
        <v>147</v>
      </c>
      <c r="B229" s="1" t="s">
        <v>135</v>
      </c>
      <c r="C229" s="101">
        <v>45170</v>
      </c>
      <c r="D229" s="101">
        <v>45535</v>
      </c>
      <c r="E229" s="108">
        <v>45535</v>
      </c>
      <c r="F229" s="32">
        <f t="shared" si="39"/>
        <v>366</v>
      </c>
      <c r="G229" s="32">
        <f t="shared" si="33"/>
        <v>366</v>
      </c>
      <c r="H229" s="2" t="s">
        <v>10</v>
      </c>
      <c r="I229" s="66">
        <v>66360408.576000005</v>
      </c>
      <c r="J229" s="66">
        <v>3318021</v>
      </c>
      <c r="K229" s="66">
        <v>0</v>
      </c>
      <c r="L229" s="123">
        <v>69678430</v>
      </c>
      <c r="M229" s="66"/>
      <c r="N229" s="66"/>
      <c r="O229" s="66"/>
      <c r="P229" s="66"/>
      <c r="Q229" s="66"/>
      <c r="R229" s="66">
        <v>0</v>
      </c>
      <c r="S229" s="66">
        <v>0</v>
      </c>
      <c r="T229" s="119">
        <f t="shared" si="38"/>
        <v>69678429.576000005</v>
      </c>
      <c r="U229" s="66">
        <f t="shared" si="40"/>
        <v>69678430</v>
      </c>
    </row>
    <row r="230" spans="1:22">
      <c r="A230" s="111" t="s">
        <v>148</v>
      </c>
      <c r="B230" s="1" t="s">
        <v>134</v>
      </c>
      <c r="C230" s="101">
        <v>45459</v>
      </c>
      <c r="D230" s="101">
        <v>45823</v>
      </c>
      <c r="E230" s="108">
        <v>45535</v>
      </c>
      <c r="F230" s="32">
        <f t="shared" si="39"/>
        <v>365</v>
      </c>
      <c r="G230" s="32">
        <f t="shared" si="33"/>
        <v>77</v>
      </c>
      <c r="H230" s="2" t="s">
        <v>11</v>
      </c>
      <c r="I230" s="66">
        <v>6794224</v>
      </c>
      <c r="J230" s="66">
        <v>339711</v>
      </c>
      <c r="K230" s="66">
        <v>70000</v>
      </c>
      <c r="L230" s="123">
        <v>7203935</v>
      </c>
      <c r="M230" s="66"/>
      <c r="N230" s="66"/>
      <c r="O230" s="66"/>
      <c r="P230" s="66">
        <v>7203935</v>
      </c>
      <c r="Q230" s="66"/>
      <c r="R230" s="66">
        <v>0</v>
      </c>
      <c r="S230" s="66">
        <v>0</v>
      </c>
      <c r="T230" s="119">
        <f t="shared" si="38"/>
        <v>7203935</v>
      </c>
      <c r="U230" s="66">
        <f t="shared" si="40"/>
        <v>0</v>
      </c>
    </row>
    <row r="231" spans="1:22">
      <c r="A231" s="111" t="s">
        <v>146</v>
      </c>
      <c r="B231" s="1" t="s">
        <v>134</v>
      </c>
      <c r="C231" s="101">
        <v>45444</v>
      </c>
      <c r="D231" s="101">
        <v>45808</v>
      </c>
      <c r="E231" s="108">
        <v>45535</v>
      </c>
      <c r="F231" s="32">
        <f t="shared" si="39"/>
        <v>365</v>
      </c>
      <c r="G231" s="32">
        <f t="shared" si="33"/>
        <v>92</v>
      </c>
      <c r="H231" s="2" t="s">
        <v>12</v>
      </c>
      <c r="I231" s="13">
        <v>58386990</v>
      </c>
      <c r="J231" s="13">
        <v>2919350</v>
      </c>
      <c r="K231" s="13">
        <v>1635000</v>
      </c>
      <c r="L231" s="119">
        <v>62941340</v>
      </c>
      <c r="M231" s="13"/>
      <c r="N231" s="13"/>
      <c r="O231" s="13"/>
      <c r="P231" s="13"/>
      <c r="Q231" s="13"/>
      <c r="R231" s="13">
        <v>0</v>
      </c>
      <c r="S231" s="13">
        <v>0</v>
      </c>
      <c r="T231" s="119">
        <f t="shared" si="38"/>
        <v>62941340</v>
      </c>
      <c r="U231" s="13">
        <f t="shared" si="40"/>
        <v>62941340</v>
      </c>
    </row>
    <row r="232" spans="1:22">
      <c r="A232" s="111" t="s">
        <v>146</v>
      </c>
      <c r="B232" s="1" t="s">
        <v>135</v>
      </c>
      <c r="C232" s="101">
        <v>45456</v>
      </c>
      <c r="D232" s="101">
        <v>45820</v>
      </c>
      <c r="E232" s="108">
        <v>45535</v>
      </c>
      <c r="F232" s="32">
        <f t="shared" si="39"/>
        <v>365</v>
      </c>
      <c r="G232" s="32">
        <f t="shared" si="33"/>
        <v>80</v>
      </c>
      <c r="H232" s="2" t="s">
        <v>13</v>
      </c>
      <c r="I232" s="13">
        <v>1499116</v>
      </c>
      <c r="J232" s="13">
        <v>74956</v>
      </c>
      <c r="K232" s="13">
        <v>30000</v>
      </c>
      <c r="L232" s="119">
        <v>1604072</v>
      </c>
      <c r="M232" s="13"/>
      <c r="N232" s="13"/>
      <c r="O232" s="13"/>
      <c r="P232" s="13">
        <v>1600000</v>
      </c>
      <c r="Q232" s="13"/>
      <c r="R232" s="13">
        <v>0</v>
      </c>
      <c r="S232" s="13">
        <v>0</v>
      </c>
      <c r="T232" s="119">
        <f t="shared" si="38"/>
        <v>1604072</v>
      </c>
      <c r="U232" s="67">
        <f t="shared" si="40"/>
        <v>4072</v>
      </c>
      <c r="V232" s="60"/>
    </row>
    <row r="233" spans="1:22">
      <c r="A233" s="111" t="s">
        <v>146</v>
      </c>
      <c r="B233" s="1" t="s">
        <v>135</v>
      </c>
      <c r="C233" s="101">
        <v>45456</v>
      </c>
      <c r="D233" s="101">
        <v>45820</v>
      </c>
      <c r="E233" s="108">
        <v>45535</v>
      </c>
      <c r="F233" s="32">
        <f t="shared" si="39"/>
        <v>365</v>
      </c>
      <c r="G233" s="32">
        <f t="shared" si="33"/>
        <v>80</v>
      </c>
      <c r="H233" s="2" t="s">
        <v>14</v>
      </c>
      <c r="I233" s="13">
        <v>510698</v>
      </c>
      <c r="J233" s="13">
        <v>25535</v>
      </c>
      <c r="K233" s="13">
        <v>10000</v>
      </c>
      <c r="L233" s="119">
        <v>546233</v>
      </c>
      <c r="M233" s="13"/>
      <c r="N233" s="13"/>
      <c r="O233" s="13"/>
      <c r="P233" s="13">
        <v>546233</v>
      </c>
      <c r="Q233" s="13"/>
      <c r="R233" s="13">
        <v>0</v>
      </c>
      <c r="S233" s="13">
        <v>0</v>
      </c>
      <c r="T233" s="119">
        <f t="shared" si="38"/>
        <v>546233</v>
      </c>
      <c r="U233" s="13">
        <f t="shared" si="40"/>
        <v>0</v>
      </c>
    </row>
    <row r="234" spans="1:22">
      <c r="A234" s="111" t="s">
        <v>147</v>
      </c>
      <c r="B234" s="1" t="s">
        <v>135</v>
      </c>
      <c r="C234" s="101">
        <v>45358</v>
      </c>
      <c r="D234" s="101">
        <v>45611</v>
      </c>
      <c r="E234" s="108">
        <v>45535</v>
      </c>
      <c r="F234" s="32">
        <f t="shared" si="39"/>
        <v>254</v>
      </c>
      <c r="G234" s="32">
        <f t="shared" si="33"/>
        <v>178</v>
      </c>
      <c r="H234" s="2" t="s">
        <v>15</v>
      </c>
      <c r="I234" s="13">
        <v>308772.64657534246</v>
      </c>
      <c r="J234" s="13">
        <f>I234*5%</f>
        <v>15438.632328767124</v>
      </c>
      <c r="K234" s="13">
        <v>10000</v>
      </c>
      <c r="L234" s="119">
        <v>2224329</v>
      </c>
      <c r="M234" s="13"/>
      <c r="N234" s="13"/>
      <c r="O234" s="13"/>
      <c r="P234" s="13"/>
      <c r="Q234" s="13"/>
      <c r="R234" s="13">
        <v>1000000</v>
      </c>
      <c r="S234" s="13">
        <v>0</v>
      </c>
      <c r="T234" s="119">
        <f t="shared" si="38"/>
        <v>1334211.2789041095</v>
      </c>
      <c r="U234" s="13">
        <f>L234+R234-P234</f>
        <v>3224329</v>
      </c>
    </row>
    <row r="235" spans="1:22">
      <c r="A235" s="111" t="s">
        <v>147</v>
      </c>
      <c r="B235" s="1"/>
      <c r="C235" s="101">
        <v>45364</v>
      </c>
      <c r="D235" s="101">
        <v>45611</v>
      </c>
      <c r="E235" s="108">
        <v>45535</v>
      </c>
      <c r="F235" s="32">
        <f t="shared" si="39"/>
        <v>248</v>
      </c>
      <c r="G235" s="32">
        <f t="shared" si="33"/>
        <v>172</v>
      </c>
      <c r="H235" s="2" t="s">
        <v>15</v>
      </c>
      <c r="I235" s="13">
        <v>733607.03013698629</v>
      </c>
      <c r="J235" s="13">
        <f t="shared" ref="J235:J238" si="42">I235*5%</f>
        <v>36680.351506849314</v>
      </c>
      <c r="K235" s="13">
        <v>60000</v>
      </c>
      <c r="L235" s="119"/>
      <c r="M235" s="13"/>
      <c r="N235" s="13"/>
      <c r="O235" s="13"/>
      <c r="P235" s="13"/>
      <c r="Q235" s="13"/>
      <c r="R235" s="13"/>
      <c r="S235" s="13"/>
      <c r="T235" s="119">
        <f t="shared" si="38"/>
        <v>830287.38164383557</v>
      </c>
      <c r="U235" s="13"/>
    </row>
    <row r="236" spans="1:22">
      <c r="A236" s="111" t="s">
        <v>147</v>
      </c>
      <c r="B236" s="1"/>
      <c r="C236" s="101">
        <v>45425</v>
      </c>
      <c r="D236" s="101">
        <v>45611</v>
      </c>
      <c r="E236" s="108">
        <v>45535</v>
      </c>
      <c r="F236" s="32">
        <f t="shared" si="39"/>
        <v>187</v>
      </c>
      <c r="G236" s="32">
        <f t="shared" si="33"/>
        <v>111</v>
      </c>
      <c r="H236" s="2" t="s">
        <v>15</v>
      </c>
      <c r="I236" s="13">
        <v>216416.54246575342</v>
      </c>
      <c r="J236" s="13">
        <f t="shared" si="42"/>
        <v>10820.827123287672</v>
      </c>
      <c r="K236" s="13">
        <v>10000</v>
      </c>
      <c r="L236" s="119"/>
      <c r="M236" s="13"/>
      <c r="N236" s="13"/>
      <c r="O236" s="13"/>
      <c r="P236" s="13"/>
      <c r="Q236" s="13"/>
      <c r="R236" s="13"/>
      <c r="S236" s="13"/>
      <c r="T236" s="119">
        <f t="shared" si="38"/>
        <v>237237.3695890411</v>
      </c>
      <c r="U236" s="13"/>
    </row>
    <row r="237" spans="1:22">
      <c r="A237" s="111" t="s">
        <v>147</v>
      </c>
      <c r="B237" s="1"/>
      <c r="C237" s="101">
        <v>45425</v>
      </c>
      <c r="D237" s="101">
        <v>45611</v>
      </c>
      <c r="E237" s="108">
        <v>45535</v>
      </c>
      <c r="F237" s="32">
        <f t="shared" si="39"/>
        <v>187</v>
      </c>
      <c r="G237" s="32">
        <f t="shared" si="33"/>
        <v>111</v>
      </c>
      <c r="H237" s="2" t="s">
        <v>15</v>
      </c>
      <c r="I237" s="13">
        <v>594386.5150684932</v>
      </c>
      <c r="J237" s="13">
        <f t="shared" si="42"/>
        <v>29719.325753424662</v>
      </c>
      <c r="K237" s="13">
        <v>40000</v>
      </c>
      <c r="L237" s="119"/>
      <c r="M237" s="13"/>
      <c r="N237" s="13"/>
      <c r="O237" s="13"/>
      <c r="P237" s="13"/>
      <c r="Q237" s="13"/>
      <c r="R237" s="13"/>
      <c r="S237" s="13"/>
      <c r="T237" s="119">
        <f t="shared" si="38"/>
        <v>664105.84082191787</v>
      </c>
      <c r="U237" s="13"/>
    </row>
    <row r="238" spans="1:22">
      <c r="A238" s="111" t="s">
        <v>147</v>
      </c>
      <c r="B238" s="1"/>
      <c r="C238" s="101">
        <v>45473</v>
      </c>
      <c r="D238" s="101">
        <v>45611</v>
      </c>
      <c r="E238" s="108">
        <v>45535</v>
      </c>
      <c r="F238" s="32">
        <f t="shared" si="39"/>
        <v>139</v>
      </c>
      <c r="G238" s="32">
        <f t="shared" si="33"/>
        <v>63</v>
      </c>
      <c r="H238" s="2" t="s">
        <v>15</v>
      </c>
      <c r="I238" s="13">
        <v>150940.21369863013</v>
      </c>
      <c r="J238" s="13">
        <f t="shared" si="42"/>
        <v>7547.0106849315071</v>
      </c>
      <c r="K238" s="13"/>
      <c r="L238" s="119"/>
      <c r="M238" s="13"/>
      <c r="N238" s="13"/>
      <c r="O238" s="13"/>
      <c r="P238" s="13"/>
      <c r="Q238" s="13"/>
      <c r="R238" s="13"/>
      <c r="S238" s="13"/>
      <c r="T238" s="119">
        <f t="shared" si="38"/>
        <v>158487.22438356164</v>
      </c>
      <c r="U238" s="13"/>
    </row>
    <row r="239" spans="1:22">
      <c r="A239" s="111" t="s">
        <v>146</v>
      </c>
      <c r="B239" s="1" t="s">
        <v>131</v>
      </c>
      <c r="C239" s="101">
        <v>45464</v>
      </c>
      <c r="D239" s="101">
        <v>45829</v>
      </c>
      <c r="E239" s="108">
        <v>45535</v>
      </c>
      <c r="F239" s="32">
        <f t="shared" si="39"/>
        <v>366</v>
      </c>
      <c r="G239" s="32">
        <f t="shared" si="33"/>
        <v>72</v>
      </c>
      <c r="H239" s="2" t="s">
        <v>16</v>
      </c>
      <c r="I239" s="13">
        <v>19229136</v>
      </c>
      <c r="J239" s="13">
        <v>961456.8</v>
      </c>
      <c r="K239" s="13">
        <v>320000</v>
      </c>
      <c r="L239" s="119">
        <v>20510593</v>
      </c>
      <c r="M239" s="13"/>
      <c r="N239" s="13"/>
      <c r="O239" s="13"/>
      <c r="P239" s="13">
        <v>20510593</v>
      </c>
      <c r="Q239" s="13"/>
      <c r="R239" s="13">
        <v>0</v>
      </c>
      <c r="S239" s="13">
        <v>0</v>
      </c>
      <c r="T239" s="119">
        <f t="shared" si="38"/>
        <v>20510592.800000001</v>
      </c>
      <c r="U239" s="13">
        <f>L239-P239</f>
        <v>0</v>
      </c>
    </row>
    <row r="240" spans="1:22" ht="15.75" customHeight="1">
      <c r="A240" s="111" t="s">
        <v>147</v>
      </c>
      <c r="B240" s="1" t="s">
        <v>134</v>
      </c>
      <c r="C240" s="101">
        <v>45464</v>
      </c>
      <c r="D240" s="101">
        <v>45775</v>
      </c>
      <c r="E240" s="108">
        <v>45535</v>
      </c>
      <c r="F240" s="32">
        <f t="shared" si="39"/>
        <v>312</v>
      </c>
      <c r="G240" s="32">
        <f t="shared" si="33"/>
        <v>72</v>
      </c>
      <c r="H240" s="2" t="s">
        <v>17</v>
      </c>
      <c r="I240" s="13">
        <v>169195.07671232877</v>
      </c>
      <c r="J240" s="13">
        <f>I240*5%</f>
        <v>8459.7538356164387</v>
      </c>
      <c r="K240" s="13">
        <v>5000</v>
      </c>
      <c r="L240" s="119">
        <v>482097</v>
      </c>
      <c r="M240" s="13"/>
      <c r="N240" s="13"/>
      <c r="O240" s="13"/>
      <c r="P240" s="13">
        <v>482097</v>
      </c>
      <c r="Q240" s="13"/>
      <c r="R240" s="13">
        <v>0</v>
      </c>
      <c r="S240" s="13">
        <v>0</v>
      </c>
      <c r="T240" s="119">
        <f t="shared" si="38"/>
        <v>182654.8305479452</v>
      </c>
      <c r="U240" s="13">
        <f>L240-P240</f>
        <v>0</v>
      </c>
    </row>
    <row r="241" spans="1:22" ht="15.75" customHeight="1">
      <c r="A241" s="111" t="s">
        <v>147</v>
      </c>
      <c r="B241" s="1" t="s">
        <v>134</v>
      </c>
      <c r="C241" s="101">
        <v>45464</v>
      </c>
      <c r="D241" s="101">
        <v>45775</v>
      </c>
      <c r="E241" s="108">
        <v>45535</v>
      </c>
      <c r="F241" s="32">
        <f t="shared" si="39"/>
        <v>312</v>
      </c>
      <c r="G241" s="32">
        <f t="shared" si="33"/>
        <v>72</v>
      </c>
      <c r="H241" s="2" t="s">
        <v>17</v>
      </c>
      <c r="I241" s="13">
        <v>116918.10684931507</v>
      </c>
      <c r="J241" s="13">
        <f t="shared" ref="J241:J242" si="43">I241*5%</f>
        <v>5845.9053424657541</v>
      </c>
      <c r="K241" s="13">
        <v>5000</v>
      </c>
      <c r="L241" s="119"/>
      <c r="M241" s="13"/>
      <c r="N241" s="13"/>
      <c r="O241" s="13"/>
      <c r="P241" s="13"/>
      <c r="Q241" s="13"/>
      <c r="R241" s="13"/>
      <c r="S241" s="13"/>
      <c r="T241" s="119">
        <f t="shared" si="38"/>
        <v>127764.01219178081</v>
      </c>
      <c r="U241" s="13"/>
    </row>
    <row r="242" spans="1:22" ht="15.75" customHeight="1">
      <c r="A242" s="111" t="s">
        <v>147</v>
      </c>
      <c r="B242" s="1" t="s">
        <v>134</v>
      </c>
      <c r="C242" s="101">
        <v>45464</v>
      </c>
      <c r="D242" s="101">
        <v>45775</v>
      </c>
      <c r="E242" s="108">
        <v>45535</v>
      </c>
      <c r="F242" s="32">
        <f t="shared" si="39"/>
        <v>312</v>
      </c>
      <c r="G242" s="32">
        <f t="shared" si="33"/>
        <v>72</v>
      </c>
      <c r="H242" s="2" t="s">
        <v>17</v>
      </c>
      <c r="I242" s="13">
        <v>158741.21643835618</v>
      </c>
      <c r="J242" s="13">
        <f t="shared" si="43"/>
        <v>7937.0608219178093</v>
      </c>
      <c r="K242" s="13">
        <v>5000</v>
      </c>
      <c r="L242" s="119"/>
      <c r="M242" s="13"/>
      <c r="N242" s="13"/>
      <c r="O242" s="13"/>
      <c r="P242" s="13"/>
      <c r="Q242" s="13"/>
      <c r="R242" s="13"/>
      <c r="S242" s="13"/>
      <c r="T242" s="119">
        <f t="shared" si="38"/>
        <v>171678.27726027399</v>
      </c>
      <c r="U242" s="13"/>
    </row>
    <row r="243" spans="1:22">
      <c r="A243" s="117" t="s">
        <v>146</v>
      </c>
      <c r="B243" s="112" t="s">
        <v>135</v>
      </c>
      <c r="C243" s="113">
        <v>45462</v>
      </c>
      <c r="D243" s="113">
        <v>45826</v>
      </c>
      <c r="E243" s="107">
        <v>45535</v>
      </c>
      <c r="F243" s="114">
        <f t="shared" si="39"/>
        <v>365</v>
      </c>
      <c r="G243" s="114">
        <f t="shared" si="33"/>
        <v>74</v>
      </c>
      <c r="H243" s="115" t="s">
        <v>18</v>
      </c>
      <c r="I243" s="116">
        <v>5466560</v>
      </c>
      <c r="J243" s="116">
        <v>273328</v>
      </c>
      <c r="K243" s="116">
        <v>340000</v>
      </c>
      <c r="L243" s="131">
        <v>6079888</v>
      </c>
      <c r="M243" s="116"/>
      <c r="N243" s="116"/>
      <c r="O243" s="116">
        <v>2150000</v>
      </c>
      <c r="R243" s="116">
        <v>0</v>
      </c>
      <c r="S243" s="116">
        <v>0</v>
      </c>
      <c r="T243" s="119">
        <f t="shared" si="38"/>
        <v>6079888</v>
      </c>
      <c r="U243" s="28">
        <f>L243-O243</f>
        <v>3929888</v>
      </c>
      <c r="V243" s="28"/>
    </row>
    <row r="244" spans="1:22">
      <c r="A244" s="111" t="s">
        <v>148</v>
      </c>
      <c r="B244" s="1" t="s">
        <v>131</v>
      </c>
      <c r="C244" s="101">
        <v>45129</v>
      </c>
      <c r="D244" s="101">
        <v>45494</v>
      </c>
      <c r="E244" s="108">
        <v>45535</v>
      </c>
      <c r="F244" s="32">
        <f t="shared" si="39"/>
        <v>366</v>
      </c>
      <c r="G244" s="32">
        <f t="shared" si="33"/>
        <v>407</v>
      </c>
      <c r="H244" s="2" t="s">
        <v>19</v>
      </c>
      <c r="I244" s="13">
        <v>22542226</v>
      </c>
      <c r="J244" s="13">
        <v>1127111</v>
      </c>
      <c r="K244" s="13">
        <v>165000</v>
      </c>
      <c r="L244" s="119">
        <v>23834337</v>
      </c>
      <c r="M244" s="13"/>
      <c r="N244" s="13"/>
      <c r="O244" s="13"/>
      <c r="P244" s="13">
        <v>23834337</v>
      </c>
      <c r="Q244" s="13"/>
      <c r="R244" s="13">
        <v>0</v>
      </c>
      <c r="S244" s="13">
        <v>0</v>
      </c>
      <c r="T244" s="119">
        <f t="shared" si="38"/>
        <v>23834337</v>
      </c>
      <c r="U244" s="13">
        <f>L244+S245-P244-P245</f>
        <v>0</v>
      </c>
    </row>
    <row r="245" spans="1:22">
      <c r="A245" s="111" t="s">
        <v>148</v>
      </c>
      <c r="B245" s="1" t="s">
        <v>131</v>
      </c>
      <c r="C245" s="101">
        <v>45474</v>
      </c>
      <c r="D245" s="101">
        <v>45838</v>
      </c>
      <c r="E245" s="108">
        <v>45535</v>
      </c>
      <c r="F245" s="32">
        <f t="shared" si="39"/>
        <v>365</v>
      </c>
      <c r="G245" s="32">
        <f t="shared" si="33"/>
        <v>62</v>
      </c>
      <c r="H245" s="2" t="s">
        <v>19</v>
      </c>
      <c r="I245" s="13">
        <v>0</v>
      </c>
      <c r="J245" s="13">
        <v>0</v>
      </c>
      <c r="K245" s="13">
        <v>0</v>
      </c>
      <c r="L245" s="119">
        <v>0</v>
      </c>
      <c r="M245" s="13"/>
      <c r="N245" s="13"/>
      <c r="O245" s="13"/>
      <c r="P245" s="13">
        <v>8934501</v>
      </c>
      <c r="Q245" s="13"/>
      <c r="R245" s="13">
        <v>0</v>
      </c>
      <c r="S245" s="13">
        <v>8934501</v>
      </c>
      <c r="T245" s="119">
        <f t="shared" si="38"/>
        <v>8934501</v>
      </c>
      <c r="U245" s="13"/>
    </row>
    <row r="246" spans="1:22">
      <c r="A246" s="111" t="s">
        <v>146</v>
      </c>
      <c r="B246" s="1" t="s">
        <v>135</v>
      </c>
      <c r="C246" s="101">
        <v>45468</v>
      </c>
      <c r="D246" s="101">
        <v>45832</v>
      </c>
      <c r="E246" s="108">
        <v>45535</v>
      </c>
      <c r="F246" s="32">
        <f t="shared" si="39"/>
        <v>365</v>
      </c>
      <c r="G246" s="32">
        <f t="shared" si="33"/>
        <v>68</v>
      </c>
      <c r="H246" s="2" t="s">
        <v>20</v>
      </c>
      <c r="I246" s="13">
        <v>1381142</v>
      </c>
      <c r="J246" s="13">
        <v>69057</v>
      </c>
      <c r="K246" s="13">
        <v>30000</v>
      </c>
      <c r="L246" s="119">
        <v>1480199</v>
      </c>
      <c r="M246" s="13"/>
      <c r="N246" s="13"/>
      <c r="O246" s="13"/>
      <c r="P246" s="13"/>
      <c r="Q246" s="13"/>
      <c r="R246" s="13">
        <v>0</v>
      </c>
      <c r="S246" s="13">
        <v>0</v>
      </c>
      <c r="T246" s="119">
        <f t="shared" si="38"/>
        <v>1480199</v>
      </c>
      <c r="U246" s="13">
        <f t="shared" ref="U246:U253" si="44">L246-P246</f>
        <v>1480199</v>
      </c>
    </row>
    <row r="247" spans="1:22">
      <c r="A247" s="111" t="s">
        <v>148</v>
      </c>
      <c r="B247" s="1" t="s">
        <v>134</v>
      </c>
      <c r="C247" s="101">
        <v>45461</v>
      </c>
      <c r="D247" s="101">
        <v>45825</v>
      </c>
      <c r="E247" s="108">
        <v>45535</v>
      </c>
      <c r="F247" s="32">
        <f t="shared" si="39"/>
        <v>365</v>
      </c>
      <c r="G247" s="32">
        <f t="shared" si="33"/>
        <v>75</v>
      </c>
      <c r="H247" s="2" t="s">
        <v>21</v>
      </c>
      <c r="I247" s="13">
        <v>23221393</v>
      </c>
      <c r="J247" s="13">
        <v>1161070</v>
      </c>
      <c r="K247" s="13">
        <v>570000</v>
      </c>
      <c r="L247" s="119">
        <v>24952463</v>
      </c>
      <c r="M247" s="13"/>
      <c r="N247" s="13"/>
      <c r="O247" s="13"/>
      <c r="P247" s="13"/>
      <c r="Q247" s="13"/>
      <c r="R247" s="13">
        <v>0</v>
      </c>
      <c r="S247" s="13">
        <v>0</v>
      </c>
      <c r="T247" s="119">
        <f t="shared" si="38"/>
        <v>24952463</v>
      </c>
      <c r="U247" s="13">
        <f t="shared" si="44"/>
        <v>24952463</v>
      </c>
    </row>
    <row r="248" spans="1:22">
      <c r="A248" s="111" t="s">
        <v>148</v>
      </c>
      <c r="B248" s="1" t="s">
        <v>134</v>
      </c>
      <c r="C248" s="101">
        <v>45463</v>
      </c>
      <c r="D248" s="101">
        <v>45827</v>
      </c>
      <c r="E248" s="108">
        <v>45535</v>
      </c>
      <c r="F248" s="32">
        <f t="shared" si="39"/>
        <v>365</v>
      </c>
      <c r="G248" s="32">
        <f t="shared" si="33"/>
        <v>73</v>
      </c>
      <c r="H248" s="2" t="s">
        <v>22</v>
      </c>
      <c r="I248" s="13">
        <v>2472531</v>
      </c>
      <c r="J248" s="13">
        <v>123627</v>
      </c>
      <c r="K248" s="13">
        <v>70000</v>
      </c>
      <c r="L248" s="119">
        <v>2666158</v>
      </c>
      <c r="M248" s="13"/>
      <c r="N248" s="13"/>
      <c r="O248" s="13"/>
      <c r="P248" s="13">
        <v>2666158</v>
      </c>
      <c r="Q248" s="13"/>
      <c r="R248" s="13">
        <v>0</v>
      </c>
      <c r="S248" s="13">
        <v>0</v>
      </c>
      <c r="T248" s="119">
        <f t="shared" si="38"/>
        <v>2666158</v>
      </c>
      <c r="U248" s="13">
        <f t="shared" si="44"/>
        <v>0</v>
      </c>
    </row>
    <row r="249" spans="1:22">
      <c r="A249" s="111" t="s">
        <v>146</v>
      </c>
      <c r="B249" s="1" t="s">
        <v>135</v>
      </c>
      <c r="C249" s="101">
        <v>45462</v>
      </c>
      <c r="D249" s="101">
        <v>45826</v>
      </c>
      <c r="E249" s="108">
        <v>45535</v>
      </c>
      <c r="F249" s="32">
        <f t="shared" si="39"/>
        <v>365</v>
      </c>
      <c r="G249" s="32">
        <f t="shared" ref="G249:G359" si="45">E249-C249+1</f>
        <v>74</v>
      </c>
      <c r="H249" s="2" t="s">
        <v>23</v>
      </c>
      <c r="I249" s="13">
        <v>1321000</v>
      </c>
      <c r="J249" s="13">
        <v>66050</v>
      </c>
      <c r="K249" s="13">
        <v>30000</v>
      </c>
      <c r="L249" s="119">
        <v>1417050</v>
      </c>
      <c r="M249" s="13"/>
      <c r="N249" s="13"/>
      <c r="O249" s="13"/>
      <c r="P249" s="13"/>
      <c r="Q249" s="13"/>
      <c r="R249" s="13">
        <v>0</v>
      </c>
      <c r="S249" s="13">
        <v>0</v>
      </c>
      <c r="T249" s="119">
        <f t="shared" si="38"/>
        <v>1417050</v>
      </c>
      <c r="U249" s="13">
        <f t="shared" si="44"/>
        <v>1417050</v>
      </c>
      <c r="V249" s="6"/>
    </row>
    <row r="250" spans="1:22">
      <c r="A250" s="111" t="s">
        <v>146</v>
      </c>
      <c r="B250" s="1" t="s">
        <v>135</v>
      </c>
      <c r="C250" s="101">
        <v>45461</v>
      </c>
      <c r="D250" s="101">
        <v>45825</v>
      </c>
      <c r="E250" s="108">
        <v>45535</v>
      </c>
      <c r="F250" s="32">
        <f t="shared" si="39"/>
        <v>365</v>
      </c>
      <c r="G250" s="32">
        <f t="shared" si="45"/>
        <v>75</v>
      </c>
      <c r="H250" s="2" t="s">
        <v>24</v>
      </c>
      <c r="I250" s="13">
        <v>157313</v>
      </c>
      <c r="J250" s="13">
        <v>7866</v>
      </c>
      <c r="K250" s="13">
        <v>0</v>
      </c>
      <c r="L250" s="119">
        <v>165179</v>
      </c>
      <c r="M250" s="13"/>
      <c r="N250" s="13"/>
      <c r="O250" s="13"/>
      <c r="P250" s="13"/>
      <c r="Q250" s="13"/>
      <c r="R250" s="13">
        <v>0</v>
      </c>
      <c r="S250" s="13">
        <v>0</v>
      </c>
      <c r="T250" s="119">
        <f t="shared" si="38"/>
        <v>165179</v>
      </c>
      <c r="U250" s="13">
        <f t="shared" si="44"/>
        <v>165179</v>
      </c>
    </row>
    <row r="251" spans="1:22">
      <c r="A251" s="111" t="s">
        <v>146</v>
      </c>
      <c r="B251" s="1" t="s">
        <v>135</v>
      </c>
      <c r="C251" s="101">
        <v>45455</v>
      </c>
      <c r="D251" s="101">
        <v>45835</v>
      </c>
      <c r="E251" s="108">
        <v>45535</v>
      </c>
      <c r="F251" s="32">
        <f t="shared" si="39"/>
        <v>381</v>
      </c>
      <c r="G251" s="32">
        <f t="shared" si="45"/>
        <v>81</v>
      </c>
      <c r="H251" s="2" t="s">
        <v>25</v>
      </c>
      <c r="I251" s="13">
        <v>456030</v>
      </c>
      <c r="J251" s="13">
        <v>22802</v>
      </c>
      <c r="K251" s="13">
        <v>10000</v>
      </c>
      <c r="L251" s="119">
        <v>488832</v>
      </c>
      <c r="M251" s="13"/>
      <c r="N251" s="13"/>
      <c r="O251" s="13"/>
      <c r="P251" s="13"/>
      <c r="Q251" s="13"/>
      <c r="R251" s="13">
        <v>0</v>
      </c>
      <c r="S251" s="13">
        <v>0</v>
      </c>
      <c r="T251" s="119">
        <f t="shared" si="38"/>
        <v>488832</v>
      </c>
      <c r="U251" s="13">
        <f t="shared" si="44"/>
        <v>488832</v>
      </c>
      <c r="V251" s="6"/>
    </row>
    <row r="252" spans="1:22">
      <c r="A252" s="111" t="s">
        <v>146</v>
      </c>
      <c r="B252" s="1" t="s">
        <v>135</v>
      </c>
      <c r="C252" s="101">
        <v>45457</v>
      </c>
      <c r="D252" s="101">
        <v>45821</v>
      </c>
      <c r="E252" s="108">
        <v>45535</v>
      </c>
      <c r="F252" s="32">
        <f t="shared" si="39"/>
        <v>365</v>
      </c>
      <c r="G252" s="32">
        <f t="shared" si="45"/>
        <v>79</v>
      </c>
      <c r="H252" s="3" t="s">
        <v>26</v>
      </c>
      <c r="I252" s="13">
        <v>464822</v>
      </c>
      <c r="J252" s="13">
        <v>23241</v>
      </c>
      <c r="K252" s="13">
        <v>10000</v>
      </c>
      <c r="L252" s="119">
        <v>498063</v>
      </c>
      <c r="M252" s="13"/>
      <c r="N252" s="13"/>
      <c r="O252" s="13"/>
      <c r="P252" s="13">
        <v>498063</v>
      </c>
      <c r="Q252" s="13"/>
      <c r="R252" s="13"/>
      <c r="S252" s="13"/>
      <c r="T252" s="119">
        <f t="shared" si="38"/>
        <v>498063</v>
      </c>
      <c r="U252" s="13">
        <f t="shared" si="44"/>
        <v>0</v>
      </c>
    </row>
    <row r="253" spans="1:22">
      <c r="A253" s="111" t="s">
        <v>146</v>
      </c>
      <c r="B253" s="1" t="s">
        <v>135</v>
      </c>
      <c r="C253" s="101">
        <v>45453</v>
      </c>
      <c r="D253" s="101">
        <v>45817</v>
      </c>
      <c r="E253" s="108">
        <v>45535</v>
      </c>
      <c r="F253" s="32">
        <f t="shared" si="39"/>
        <v>365</v>
      </c>
      <c r="G253" s="32">
        <f t="shared" si="45"/>
        <v>83</v>
      </c>
      <c r="H253" s="3" t="s">
        <v>27</v>
      </c>
      <c r="I253" s="13">
        <v>1111499</v>
      </c>
      <c r="J253" s="13">
        <v>55575</v>
      </c>
      <c r="K253" s="13">
        <v>20000</v>
      </c>
      <c r="L253" s="119">
        <v>1187074</v>
      </c>
      <c r="M253" s="13"/>
      <c r="N253" s="13"/>
      <c r="O253" s="13"/>
      <c r="P253" s="13">
        <v>1187074</v>
      </c>
      <c r="Q253" s="13"/>
      <c r="R253" s="13"/>
      <c r="S253" s="13"/>
      <c r="T253" s="119">
        <f t="shared" si="38"/>
        <v>1187074</v>
      </c>
      <c r="U253" s="13">
        <f t="shared" si="44"/>
        <v>0</v>
      </c>
    </row>
    <row r="254" spans="1:22">
      <c r="A254" s="111" t="s">
        <v>148</v>
      </c>
      <c r="B254" s="1" t="s">
        <v>131</v>
      </c>
      <c r="C254" s="101">
        <v>45437</v>
      </c>
      <c r="D254" s="101">
        <v>45801</v>
      </c>
      <c r="E254" s="108">
        <v>45535</v>
      </c>
      <c r="F254" s="32">
        <f t="shared" si="39"/>
        <v>365</v>
      </c>
      <c r="G254" s="32">
        <f t="shared" si="45"/>
        <v>99</v>
      </c>
      <c r="H254" s="3" t="s">
        <v>28</v>
      </c>
      <c r="I254" s="13">
        <v>4936395</v>
      </c>
      <c r="J254" s="13">
        <v>246820</v>
      </c>
      <c r="K254" s="13"/>
      <c r="L254" s="119">
        <v>5183215</v>
      </c>
      <c r="M254" s="13"/>
      <c r="N254" s="13"/>
      <c r="O254" s="13"/>
      <c r="P254" s="13">
        <v>6930861</v>
      </c>
      <c r="Q254" s="13"/>
      <c r="R254" s="13"/>
      <c r="S254" s="13"/>
      <c r="T254" s="119">
        <f t="shared" si="38"/>
        <v>5183215</v>
      </c>
      <c r="U254" s="13"/>
    </row>
    <row r="255" spans="1:22">
      <c r="A255" s="111" t="s">
        <v>148</v>
      </c>
      <c r="B255" s="1" t="s">
        <v>131</v>
      </c>
      <c r="C255" s="101">
        <v>45437</v>
      </c>
      <c r="D255" s="101">
        <v>45801</v>
      </c>
      <c r="E255" s="108">
        <v>45535</v>
      </c>
      <c r="F255" s="32">
        <f t="shared" si="39"/>
        <v>365</v>
      </c>
      <c r="G255" s="32">
        <f t="shared" si="45"/>
        <v>99</v>
      </c>
      <c r="H255" s="3" t="s">
        <v>29</v>
      </c>
      <c r="I255" s="13"/>
      <c r="J255" s="13"/>
      <c r="K255" s="13">
        <v>825000</v>
      </c>
      <c r="L255" s="119">
        <v>825000</v>
      </c>
      <c r="M255" s="13"/>
      <c r="N255" s="13"/>
      <c r="O255" s="13"/>
      <c r="P255" s="13"/>
      <c r="Q255" s="13"/>
      <c r="R255" s="13">
        <v>7680000</v>
      </c>
      <c r="S255" s="13"/>
      <c r="T255" s="119">
        <f t="shared" si="38"/>
        <v>8505000</v>
      </c>
      <c r="U255" s="13">
        <f>L254+L255+R255+T255-P254</f>
        <v>15262354</v>
      </c>
      <c r="V255" s="28"/>
    </row>
    <row r="256" spans="1:22">
      <c r="A256" s="111" t="s">
        <v>146</v>
      </c>
      <c r="B256" s="1" t="s">
        <v>135</v>
      </c>
      <c r="C256" s="101">
        <v>45444</v>
      </c>
      <c r="D256" s="101">
        <v>45808</v>
      </c>
      <c r="E256" s="108">
        <v>45535</v>
      </c>
      <c r="F256" s="32">
        <f t="shared" si="39"/>
        <v>365</v>
      </c>
      <c r="G256" s="32">
        <f t="shared" si="45"/>
        <v>92</v>
      </c>
      <c r="H256" s="3" t="s">
        <v>30</v>
      </c>
      <c r="I256" s="66">
        <v>11530052</v>
      </c>
      <c r="J256" s="66">
        <v>576503</v>
      </c>
      <c r="K256" s="66">
        <v>170000</v>
      </c>
      <c r="L256" s="123">
        <v>12276555</v>
      </c>
      <c r="M256" s="66"/>
      <c r="N256" s="66"/>
      <c r="O256" s="66"/>
      <c r="P256" s="66">
        <v>12276555</v>
      </c>
      <c r="Q256" s="66"/>
      <c r="R256" s="66"/>
      <c r="S256" s="66"/>
      <c r="T256" s="119">
        <f t="shared" si="38"/>
        <v>12276555</v>
      </c>
      <c r="U256" s="66">
        <f>L256-P256</f>
        <v>0</v>
      </c>
    </row>
    <row r="257" spans="1:21">
      <c r="A257" s="111" t="s">
        <v>148</v>
      </c>
      <c r="B257" s="1" t="s">
        <v>134</v>
      </c>
      <c r="C257" s="101">
        <v>45145</v>
      </c>
      <c r="D257" s="101">
        <v>45510</v>
      </c>
      <c r="E257" s="108">
        <v>45535</v>
      </c>
      <c r="F257" s="32">
        <f t="shared" si="39"/>
        <v>366</v>
      </c>
      <c r="G257" s="32">
        <f t="shared" si="45"/>
        <v>391</v>
      </c>
      <c r="H257" s="3" t="s">
        <v>31</v>
      </c>
      <c r="I257" s="66">
        <v>158787</v>
      </c>
      <c r="J257" s="66">
        <v>7939</v>
      </c>
      <c r="K257" s="66">
        <v>30000</v>
      </c>
      <c r="L257" s="123">
        <v>196726</v>
      </c>
      <c r="M257" s="66"/>
      <c r="N257" s="66"/>
      <c r="O257" s="66"/>
      <c r="P257" s="66">
        <v>196726</v>
      </c>
      <c r="Q257" s="66"/>
      <c r="R257" s="66"/>
      <c r="S257" s="66"/>
      <c r="T257" s="119">
        <f t="shared" si="38"/>
        <v>196726</v>
      </c>
      <c r="U257" s="66">
        <f>L257-P257</f>
        <v>0</v>
      </c>
    </row>
    <row r="258" spans="1:21">
      <c r="A258" s="111" t="s">
        <v>146</v>
      </c>
      <c r="B258" s="1" t="s">
        <v>134</v>
      </c>
      <c r="C258" s="101">
        <v>45444</v>
      </c>
      <c r="D258" s="101">
        <v>45808</v>
      </c>
      <c r="E258" s="108">
        <v>45535</v>
      </c>
      <c r="F258" s="32">
        <f t="shared" si="39"/>
        <v>365</v>
      </c>
      <c r="G258" s="32">
        <f t="shared" si="45"/>
        <v>92</v>
      </c>
      <c r="H258" s="3" t="s">
        <v>32</v>
      </c>
      <c r="I258" s="66">
        <v>131969250</v>
      </c>
      <c r="J258" s="66">
        <v>6598463</v>
      </c>
      <c r="K258" s="66">
        <v>1527500</v>
      </c>
      <c r="L258" s="123">
        <v>140095213</v>
      </c>
      <c r="M258" s="66"/>
      <c r="N258" s="66"/>
      <c r="O258" s="66">
        <v>70047606</v>
      </c>
      <c r="R258" s="66"/>
      <c r="S258" s="66"/>
      <c r="T258" s="119">
        <f t="shared" si="38"/>
        <v>140095213</v>
      </c>
      <c r="U258" s="66">
        <f>L258-O258</f>
        <v>70047607</v>
      </c>
    </row>
    <row r="259" spans="1:21">
      <c r="A259" s="68">
        <v>0</v>
      </c>
      <c r="B259" s="68"/>
      <c r="C259" s="102"/>
      <c r="D259" s="102"/>
      <c r="E259" s="108">
        <v>45535</v>
      </c>
      <c r="F259" s="68"/>
      <c r="G259" s="32"/>
      <c r="H259" s="68"/>
      <c r="I259" s="69">
        <f t="shared" ref="I259:P259" si="46">SUM(I220:I258)</f>
        <v>369468410.88284934</v>
      </c>
      <c r="J259" s="69">
        <f t="shared" si="46"/>
        <v>18473424.415342465</v>
      </c>
      <c r="K259" s="69">
        <f t="shared" si="46"/>
        <v>6127500</v>
      </c>
      <c r="L259" s="132">
        <f t="shared" si="46"/>
        <v>394069335</v>
      </c>
      <c r="M259" s="69">
        <f t="shared" si="46"/>
        <v>0</v>
      </c>
      <c r="N259" s="69">
        <f t="shared" si="46"/>
        <v>0</v>
      </c>
      <c r="O259" s="69">
        <f t="shared" si="46"/>
        <v>72197606</v>
      </c>
      <c r="P259" s="69">
        <f t="shared" si="46"/>
        <v>95491972</v>
      </c>
      <c r="Q259" s="69"/>
      <c r="R259" s="69">
        <f>SUM(R220:R258)</f>
        <v>10680000</v>
      </c>
      <c r="S259" s="69">
        <f>SUM(S220:S258)</f>
        <v>8934501</v>
      </c>
      <c r="T259" s="132">
        <f>SUM(T220:T258)</f>
        <v>413683836.29819179</v>
      </c>
      <c r="U259" s="70">
        <f>SUM(U219:U258)</f>
        <v>254499258</v>
      </c>
    </row>
    <row r="260" spans="1:21" s="71" customFormat="1">
      <c r="A260" s="71">
        <v>0</v>
      </c>
      <c r="C260" s="103" t="s">
        <v>105</v>
      </c>
      <c r="D260" s="103"/>
      <c r="E260" s="108">
        <v>45535</v>
      </c>
      <c r="G260" s="32"/>
      <c r="I260" s="72"/>
      <c r="J260" s="72"/>
      <c r="K260" s="72"/>
      <c r="L260" s="133"/>
      <c r="M260" s="72"/>
      <c r="N260" s="72"/>
      <c r="O260" s="72"/>
      <c r="P260" s="72"/>
      <c r="Q260" s="72"/>
      <c r="R260" s="72"/>
      <c r="S260" s="72"/>
      <c r="T260" s="133"/>
      <c r="U260" s="72"/>
    </row>
    <row r="261" spans="1:21">
      <c r="A261" s="111" t="s">
        <v>146</v>
      </c>
      <c r="B261" s="1" t="s">
        <v>134</v>
      </c>
      <c r="C261" s="101">
        <v>45301</v>
      </c>
      <c r="D261" s="101">
        <v>45666</v>
      </c>
      <c r="E261" s="108">
        <v>45535</v>
      </c>
      <c r="F261" s="32">
        <f t="shared" ref="F261:F324" si="47">D261-C261+1</f>
        <v>366</v>
      </c>
      <c r="G261" s="32">
        <f t="shared" si="45"/>
        <v>235</v>
      </c>
      <c r="H261" s="3" t="s">
        <v>106</v>
      </c>
      <c r="I261" s="13">
        <v>64200983</v>
      </c>
      <c r="J261" s="13">
        <f t="shared" ref="J261:J273" si="48">I261*5%</f>
        <v>3210049.1500000004</v>
      </c>
      <c r="K261" s="13">
        <v>790000</v>
      </c>
      <c r="L261" s="119">
        <v>68201032</v>
      </c>
      <c r="M261" s="13"/>
      <c r="N261" s="13"/>
      <c r="O261" s="13"/>
      <c r="P261" s="13"/>
      <c r="Q261" s="13">
        <v>68201032</v>
      </c>
      <c r="R261" s="13"/>
      <c r="S261" s="13">
        <v>0</v>
      </c>
      <c r="T261" s="119">
        <f t="shared" ref="T261:T324" si="49">I261+J261+K261+R261+S261</f>
        <v>68201032.150000006</v>
      </c>
      <c r="U261" s="13"/>
    </row>
    <row r="262" spans="1:21">
      <c r="A262" s="111" t="s">
        <v>147</v>
      </c>
      <c r="B262" s="1" t="s">
        <v>134</v>
      </c>
      <c r="C262" s="101">
        <v>45483</v>
      </c>
      <c r="D262" s="101">
        <v>45800</v>
      </c>
      <c r="E262" s="108">
        <v>45535</v>
      </c>
      <c r="F262" s="32">
        <f t="shared" si="47"/>
        <v>318</v>
      </c>
      <c r="G262" s="32">
        <f t="shared" si="45"/>
        <v>53</v>
      </c>
      <c r="H262" s="3" t="s">
        <v>107</v>
      </c>
      <c r="I262" s="13">
        <v>554242</v>
      </c>
      <c r="J262" s="13">
        <f t="shared" si="48"/>
        <v>27712.100000000002</v>
      </c>
      <c r="K262" s="13">
        <v>30000</v>
      </c>
      <c r="L262" s="119">
        <v>611954</v>
      </c>
      <c r="M262" s="13"/>
      <c r="N262" s="13"/>
      <c r="O262" s="13"/>
      <c r="P262" s="13"/>
      <c r="Q262" s="13">
        <v>611954</v>
      </c>
      <c r="R262" s="13">
        <v>0</v>
      </c>
      <c r="S262" s="13">
        <v>0</v>
      </c>
      <c r="T262" s="119">
        <f t="shared" si="49"/>
        <v>611954.1</v>
      </c>
      <c r="U262" s="13"/>
    </row>
    <row r="263" spans="1:21">
      <c r="A263" s="111" t="s">
        <v>146</v>
      </c>
      <c r="B263" s="1" t="s">
        <v>135</v>
      </c>
      <c r="C263" s="101">
        <v>45432</v>
      </c>
      <c r="D263" s="101">
        <v>45797</v>
      </c>
      <c r="E263" s="108">
        <v>45535</v>
      </c>
      <c r="F263" s="32">
        <f t="shared" si="47"/>
        <v>366</v>
      </c>
      <c r="G263" s="32">
        <f t="shared" si="45"/>
        <v>104</v>
      </c>
      <c r="H263" s="3" t="s">
        <v>108</v>
      </c>
      <c r="I263" s="13">
        <v>443102</v>
      </c>
      <c r="J263" s="13">
        <f t="shared" si="48"/>
        <v>22155.100000000002</v>
      </c>
      <c r="K263" s="13">
        <v>10000</v>
      </c>
      <c r="L263" s="119">
        <v>475257</v>
      </c>
      <c r="M263" s="13"/>
      <c r="N263" s="13"/>
      <c r="O263" s="13"/>
      <c r="P263" s="13"/>
      <c r="Q263" s="13">
        <v>475257</v>
      </c>
      <c r="R263" s="13">
        <v>0</v>
      </c>
      <c r="S263" s="13">
        <v>0</v>
      </c>
      <c r="T263" s="119">
        <f t="shared" si="49"/>
        <v>475257.1</v>
      </c>
      <c r="U263" s="13"/>
    </row>
    <row r="264" spans="1:21">
      <c r="A264" s="111" t="s">
        <v>147</v>
      </c>
      <c r="B264" s="1" t="s">
        <v>135</v>
      </c>
      <c r="C264" s="101">
        <v>45471</v>
      </c>
      <c r="D264" s="101">
        <v>45588</v>
      </c>
      <c r="E264" s="108">
        <v>45535</v>
      </c>
      <c r="F264" s="32">
        <f t="shared" si="47"/>
        <v>118</v>
      </c>
      <c r="G264" s="32">
        <f t="shared" si="45"/>
        <v>65</v>
      </c>
      <c r="H264" s="3" t="s">
        <v>97</v>
      </c>
      <c r="I264" s="13">
        <v>134012.11506849315</v>
      </c>
      <c r="J264" s="13">
        <f t="shared" si="48"/>
        <v>6700.6057534246575</v>
      </c>
      <c r="K264" s="13">
        <v>10000</v>
      </c>
      <c r="L264" s="119">
        <v>296656</v>
      </c>
      <c r="M264" s="13"/>
      <c r="N264" s="13"/>
      <c r="O264" s="13"/>
      <c r="P264" s="13"/>
      <c r="Q264" s="13">
        <v>296656</v>
      </c>
      <c r="R264" s="13">
        <v>0</v>
      </c>
      <c r="S264" s="13">
        <v>0</v>
      </c>
      <c r="T264" s="119">
        <f t="shared" si="49"/>
        <v>150712.72082191781</v>
      </c>
      <c r="U264" s="13"/>
    </row>
    <row r="265" spans="1:21">
      <c r="A265" s="111" t="s">
        <v>147</v>
      </c>
      <c r="B265" s="1"/>
      <c r="C265" s="101">
        <v>45329</v>
      </c>
      <c r="D265" s="101">
        <v>45588</v>
      </c>
      <c r="E265" s="108">
        <v>45535</v>
      </c>
      <c r="F265" s="32">
        <f t="shared" si="47"/>
        <v>260</v>
      </c>
      <c r="G265" s="32">
        <f t="shared" si="45"/>
        <v>207</v>
      </c>
      <c r="H265" s="3" t="s">
        <v>97</v>
      </c>
      <c r="I265" s="13">
        <v>129469.33150684931</v>
      </c>
      <c r="J265" s="13">
        <f t="shared" si="48"/>
        <v>6473.4665753424661</v>
      </c>
      <c r="K265" s="13">
        <v>10000</v>
      </c>
      <c r="L265" s="119"/>
      <c r="M265" s="13"/>
      <c r="N265" s="13"/>
      <c r="O265" s="13"/>
      <c r="P265" s="13"/>
      <c r="Q265" s="13"/>
      <c r="R265" s="13"/>
      <c r="S265" s="13"/>
      <c r="T265" s="119">
        <f t="shared" si="49"/>
        <v>145942.79808219179</v>
      </c>
      <c r="U265" s="13"/>
    </row>
    <row r="266" spans="1:21">
      <c r="A266" s="111" t="s">
        <v>147</v>
      </c>
      <c r="B266" s="1" t="s">
        <v>134</v>
      </c>
      <c r="C266" s="101">
        <v>45358</v>
      </c>
      <c r="D266" s="101">
        <v>45760</v>
      </c>
      <c r="E266" s="108">
        <v>45535</v>
      </c>
      <c r="F266" s="32">
        <f t="shared" si="47"/>
        <v>403</v>
      </c>
      <c r="G266" s="32">
        <f t="shared" si="45"/>
        <v>178</v>
      </c>
      <c r="H266" s="3" t="s">
        <v>109</v>
      </c>
      <c r="I266" s="13">
        <v>448502</v>
      </c>
      <c r="J266" s="13">
        <f t="shared" si="48"/>
        <v>22425.100000000002</v>
      </c>
      <c r="K266" s="13">
        <v>40000</v>
      </c>
      <c r="L266" s="119">
        <v>510927</v>
      </c>
      <c r="M266" s="13"/>
      <c r="N266" s="13"/>
      <c r="O266" s="13"/>
      <c r="P266" s="13"/>
      <c r="Q266" s="13">
        <v>510927</v>
      </c>
      <c r="R266" s="13">
        <v>0</v>
      </c>
      <c r="S266" s="13">
        <v>0</v>
      </c>
      <c r="T266" s="119">
        <f t="shared" si="49"/>
        <v>510927.1</v>
      </c>
      <c r="U266" s="13"/>
    </row>
    <row r="267" spans="1:21">
      <c r="A267" s="111" t="s">
        <v>146</v>
      </c>
      <c r="B267" s="1" t="s">
        <v>135</v>
      </c>
      <c r="C267" s="101">
        <v>45432</v>
      </c>
      <c r="D267" s="101">
        <v>45796</v>
      </c>
      <c r="E267" s="108">
        <v>45535</v>
      </c>
      <c r="F267" s="32">
        <f t="shared" si="47"/>
        <v>365</v>
      </c>
      <c r="G267" s="32">
        <f t="shared" si="45"/>
        <v>104</v>
      </c>
      <c r="H267" s="3" t="s">
        <v>110</v>
      </c>
      <c r="I267" s="13">
        <v>1424655</v>
      </c>
      <c r="J267" s="13">
        <f t="shared" si="48"/>
        <v>71232.75</v>
      </c>
      <c r="K267" s="13">
        <v>30000</v>
      </c>
      <c r="L267" s="119">
        <v>1525887</v>
      </c>
      <c r="M267" s="13"/>
      <c r="N267" s="13"/>
      <c r="O267" s="13"/>
      <c r="P267" s="13"/>
      <c r="Q267" s="13">
        <v>1525887</v>
      </c>
      <c r="R267" s="13">
        <v>0</v>
      </c>
      <c r="S267" s="13">
        <v>0</v>
      </c>
      <c r="T267" s="119">
        <f t="shared" si="49"/>
        <v>1525887.75</v>
      </c>
      <c r="U267" s="13"/>
    </row>
    <row r="268" spans="1:21">
      <c r="A268" s="111" t="s">
        <v>147</v>
      </c>
      <c r="B268" s="1" t="s">
        <v>131</v>
      </c>
      <c r="C268" s="101">
        <v>45491</v>
      </c>
      <c r="D268" s="101">
        <v>45796</v>
      </c>
      <c r="E268" s="108">
        <v>45535</v>
      </c>
      <c r="F268" s="32">
        <f t="shared" si="47"/>
        <v>306</v>
      </c>
      <c r="G268" s="32">
        <f t="shared" si="45"/>
        <v>45</v>
      </c>
      <c r="H268" s="3" t="s">
        <v>111</v>
      </c>
      <c r="I268" s="13">
        <v>796144.09315068496</v>
      </c>
      <c r="J268" s="13">
        <f t="shared" si="48"/>
        <v>39807.204657534254</v>
      </c>
      <c r="K268" s="13">
        <v>20000</v>
      </c>
      <c r="L268" s="119">
        <v>1243979</v>
      </c>
      <c r="M268" s="13"/>
      <c r="N268" s="13"/>
      <c r="O268" s="13"/>
      <c r="P268" s="13"/>
      <c r="Q268" s="13">
        <v>1243979</v>
      </c>
      <c r="R268" s="13">
        <v>0</v>
      </c>
      <c r="S268" s="13">
        <v>0</v>
      </c>
      <c r="T268" s="119">
        <f t="shared" si="49"/>
        <v>855951.29780821921</v>
      </c>
      <c r="U268" s="13"/>
    </row>
    <row r="269" spans="1:21">
      <c r="A269" s="111" t="s">
        <v>147</v>
      </c>
      <c r="B269" s="1" t="s">
        <v>131</v>
      </c>
      <c r="C269" s="101">
        <v>45491</v>
      </c>
      <c r="D269" s="101">
        <v>45796</v>
      </c>
      <c r="E269" s="108">
        <v>45535</v>
      </c>
      <c r="F269" s="32">
        <f t="shared" si="47"/>
        <v>306</v>
      </c>
      <c r="G269" s="32">
        <f t="shared" si="45"/>
        <v>45</v>
      </c>
      <c r="H269" s="3" t="s">
        <v>111</v>
      </c>
      <c r="I269" s="13">
        <v>159290.18630136986</v>
      </c>
      <c r="J269" s="13">
        <f t="shared" si="48"/>
        <v>7964.5093150684934</v>
      </c>
      <c r="K269" s="13">
        <v>5000</v>
      </c>
      <c r="L269" s="119"/>
      <c r="M269" s="13"/>
      <c r="N269" s="13"/>
      <c r="O269" s="13"/>
      <c r="P269" s="13"/>
      <c r="Q269" s="13"/>
      <c r="R269" s="13"/>
      <c r="S269" s="13"/>
      <c r="T269" s="119">
        <f t="shared" si="49"/>
        <v>172254.69561643834</v>
      </c>
      <c r="U269" s="13"/>
    </row>
    <row r="270" spans="1:21">
      <c r="A270" s="111" t="s">
        <v>147</v>
      </c>
      <c r="B270" s="1" t="s">
        <v>131</v>
      </c>
      <c r="C270" s="101">
        <v>45492</v>
      </c>
      <c r="D270" s="101">
        <v>45796</v>
      </c>
      <c r="E270" s="108">
        <v>45535</v>
      </c>
      <c r="F270" s="32">
        <f t="shared" si="47"/>
        <v>305</v>
      </c>
      <c r="G270" s="32">
        <f t="shared" si="45"/>
        <v>44</v>
      </c>
      <c r="H270" s="3" t="s">
        <v>111</v>
      </c>
      <c r="I270" s="13">
        <v>200735.95890410958</v>
      </c>
      <c r="J270" s="13">
        <f t="shared" si="48"/>
        <v>10036.797945205479</v>
      </c>
      <c r="K270" s="13">
        <v>5000</v>
      </c>
      <c r="L270" s="119"/>
      <c r="M270" s="13"/>
      <c r="N270" s="13"/>
      <c r="O270" s="13"/>
      <c r="P270" s="13"/>
      <c r="Q270" s="13"/>
      <c r="R270" s="13"/>
      <c r="S270" s="13"/>
      <c r="T270" s="119">
        <f t="shared" si="49"/>
        <v>215772.75684931505</v>
      </c>
      <c r="U270" s="13"/>
    </row>
    <row r="271" spans="1:21">
      <c r="A271" s="111" t="s">
        <v>146</v>
      </c>
      <c r="B271" s="1" t="s">
        <v>135</v>
      </c>
      <c r="C271" s="101">
        <v>45413</v>
      </c>
      <c r="D271" s="101">
        <v>45777</v>
      </c>
      <c r="E271" s="108">
        <v>45535</v>
      </c>
      <c r="F271" s="32">
        <f t="shared" si="47"/>
        <v>365</v>
      </c>
      <c r="G271" s="32">
        <f t="shared" si="45"/>
        <v>123</v>
      </c>
      <c r="H271" s="3" t="s">
        <v>112</v>
      </c>
      <c r="I271" s="13">
        <v>2206440</v>
      </c>
      <c r="J271" s="13">
        <f t="shared" si="48"/>
        <v>110322</v>
      </c>
      <c r="K271" s="13">
        <v>40000</v>
      </c>
      <c r="L271" s="119">
        <v>2356762</v>
      </c>
      <c r="M271" s="13"/>
      <c r="N271" s="13"/>
      <c r="O271" s="13"/>
      <c r="P271" s="13"/>
      <c r="Q271" s="13">
        <v>2356762</v>
      </c>
      <c r="R271" s="13">
        <v>0</v>
      </c>
      <c r="S271" s="13">
        <v>0</v>
      </c>
      <c r="T271" s="119">
        <f t="shared" si="49"/>
        <v>2356762</v>
      </c>
      <c r="U271" s="13"/>
    </row>
    <row r="272" spans="1:21">
      <c r="A272" s="111" t="s">
        <v>146</v>
      </c>
      <c r="B272" s="1" t="s">
        <v>135</v>
      </c>
      <c r="C272" s="101">
        <v>45459</v>
      </c>
      <c r="D272" s="101">
        <v>45823</v>
      </c>
      <c r="E272" s="108">
        <v>45535</v>
      </c>
      <c r="F272" s="32">
        <f t="shared" si="47"/>
        <v>365</v>
      </c>
      <c r="G272" s="32">
        <f t="shared" si="45"/>
        <v>77</v>
      </c>
      <c r="H272" s="3" t="s">
        <v>113</v>
      </c>
      <c r="I272" s="13">
        <v>620086</v>
      </c>
      <c r="J272" s="13">
        <f t="shared" si="48"/>
        <v>31004.300000000003</v>
      </c>
      <c r="K272" s="13">
        <v>10000</v>
      </c>
      <c r="L272" s="119">
        <v>661090</v>
      </c>
      <c r="M272" s="13"/>
      <c r="N272" s="13"/>
      <c r="O272" s="13"/>
      <c r="P272" s="13"/>
      <c r="Q272" s="13">
        <v>661090</v>
      </c>
      <c r="R272" s="13">
        <v>0</v>
      </c>
      <c r="S272" s="13">
        <v>0</v>
      </c>
      <c r="T272" s="119">
        <f t="shared" si="49"/>
        <v>661090.30000000005</v>
      </c>
      <c r="U272" s="13"/>
    </row>
    <row r="273" spans="1:21">
      <c r="A273" s="111" t="s">
        <v>146</v>
      </c>
      <c r="B273" s="1" t="s">
        <v>134</v>
      </c>
      <c r="C273" s="101">
        <v>45444</v>
      </c>
      <c r="D273" s="101">
        <v>45808</v>
      </c>
      <c r="E273" s="108">
        <v>45535</v>
      </c>
      <c r="F273" s="32">
        <f t="shared" si="47"/>
        <v>365</v>
      </c>
      <c r="G273" s="32">
        <f t="shared" si="45"/>
        <v>92</v>
      </c>
      <c r="H273" s="3" t="s">
        <v>114</v>
      </c>
      <c r="I273" s="13">
        <v>25154667</v>
      </c>
      <c r="J273" s="13">
        <f t="shared" si="48"/>
        <v>1257733.3500000001</v>
      </c>
      <c r="K273" s="13">
        <v>430000</v>
      </c>
      <c r="L273" s="119">
        <v>26842401</v>
      </c>
      <c r="M273" s="13"/>
      <c r="N273" s="13"/>
      <c r="O273" s="13"/>
      <c r="P273" s="13"/>
      <c r="Q273" s="13">
        <v>26842401</v>
      </c>
      <c r="R273" s="13">
        <v>0</v>
      </c>
      <c r="S273" s="13">
        <v>0</v>
      </c>
      <c r="T273" s="119">
        <f t="shared" si="49"/>
        <v>26842400.350000001</v>
      </c>
      <c r="U273" s="13"/>
    </row>
    <row r="274" spans="1:21">
      <c r="A274" s="111" t="s">
        <v>148</v>
      </c>
      <c r="B274" s="1" t="s">
        <v>134</v>
      </c>
      <c r="C274" s="101">
        <v>45456</v>
      </c>
      <c r="D274" s="101">
        <v>45820</v>
      </c>
      <c r="E274" s="108">
        <v>45535</v>
      </c>
      <c r="F274" s="32">
        <f t="shared" si="47"/>
        <v>365</v>
      </c>
      <c r="G274" s="32">
        <f t="shared" si="45"/>
        <v>80</v>
      </c>
      <c r="H274" s="3" t="s">
        <v>115</v>
      </c>
      <c r="I274" s="13">
        <v>13095785</v>
      </c>
      <c r="J274" s="13">
        <f>I274*5%</f>
        <v>654789.25</v>
      </c>
      <c r="K274" s="13">
        <v>1824000</v>
      </c>
      <c r="L274" s="119">
        <v>48429807</v>
      </c>
      <c r="M274" s="13"/>
      <c r="N274" s="13"/>
      <c r="O274" s="13"/>
      <c r="P274" s="13"/>
      <c r="Q274" s="13">
        <v>48429807</v>
      </c>
      <c r="R274" s="13">
        <v>34679233</v>
      </c>
      <c r="S274" s="13">
        <v>0</v>
      </c>
      <c r="T274" s="119">
        <f t="shared" si="49"/>
        <v>50253807.25</v>
      </c>
      <c r="U274" s="13"/>
    </row>
    <row r="275" spans="1:21">
      <c r="A275" s="111" t="s">
        <v>146</v>
      </c>
      <c r="B275" s="1" t="s">
        <v>131</v>
      </c>
      <c r="C275" s="101">
        <v>45456</v>
      </c>
      <c r="D275" s="101">
        <v>45820</v>
      </c>
      <c r="E275" s="108">
        <v>45535</v>
      </c>
      <c r="F275" s="32">
        <f t="shared" si="47"/>
        <v>365</v>
      </c>
      <c r="G275" s="32">
        <f t="shared" si="45"/>
        <v>80</v>
      </c>
      <c r="H275" s="3" t="s">
        <v>116</v>
      </c>
      <c r="I275" s="13">
        <v>1791035</v>
      </c>
      <c r="J275" s="13">
        <f t="shared" ref="J275:J359" si="50">I275*5%</f>
        <v>89551.75</v>
      </c>
      <c r="K275" s="13">
        <v>30000</v>
      </c>
      <c r="L275" s="119">
        <v>1910587</v>
      </c>
      <c r="M275" s="13"/>
      <c r="N275" s="13"/>
      <c r="O275" s="13"/>
      <c r="P275" s="13"/>
      <c r="Q275" s="13">
        <v>1910587</v>
      </c>
      <c r="R275" s="13">
        <v>0</v>
      </c>
      <c r="S275" s="13">
        <v>0</v>
      </c>
      <c r="T275" s="119">
        <f t="shared" si="49"/>
        <v>1910586.75</v>
      </c>
      <c r="U275" s="13"/>
    </row>
    <row r="276" spans="1:21">
      <c r="A276" s="111" t="s">
        <v>146</v>
      </c>
      <c r="B276" s="1" t="s">
        <v>135</v>
      </c>
      <c r="C276" s="101">
        <v>45464</v>
      </c>
      <c r="D276" s="101">
        <v>45829</v>
      </c>
      <c r="E276" s="108">
        <v>45535</v>
      </c>
      <c r="F276" s="32">
        <f t="shared" si="47"/>
        <v>366</v>
      </c>
      <c r="G276" s="32">
        <f t="shared" si="45"/>
        <v>72</v>
      </c>
      <c r="H276" s="3" t="s">
        <v>117</v>
      </c>
      <c r="I276" s="13">
        <v>449234</v>
      </c>
      <c r="J276" s="13">
        <f t="shared" si="50"/>
        <v>22461.7</v>
      </c>
      <c r="K276" s="13">
        <v>10000</v>
      </c>
      <c r="L276" s="119">
        <v>481696</v>
      </c>
      <c r="M276" s="13"/>
      <c r="N276" s="13"/>
      <c r="O276" s="13"/>
      <c r="P276" s="13"/>
      <c r="Q276" s="13">
        <v>481696</v>
      </c>
      <c r="R276" s="13">
        <v>0</v>
      </c>
      <c r="S276" s="13">
        <v>0</v>
      </c>
      <c r="T276" s="119">
        <f t="shared" si="49"/>
        <v>481695.7</v>
      </c>
      <c r="U276" s="13"/>
    </row>
    <row r="277" spans="1:21">
      <c r="A277" s="111" t="s">
        <v>146</v>
      </c>
      <c r="B277" s="1" t="s">
        <v>135</v>
      </c>
      <c r="C277" s="101">
        <v>45410</v>
      </c>
      <c r="D277" s="101">
        <v>45775</v>
      </c>
      <c r="E277" s="108">
        <v>45535</v>
      </c>
      <c r="F277" s="32">
        <f t="shared" si="47"/>
        <v>366</v>
      </c>
      <c r="G277" s="32">
        <f t="shared" si="45"/>
        <v>126</v>
      </c>
      <c r="H277" s="3" t="s">
        <v>118</v>
      </c>
      <c r="I277" s="13">
        <v>2999400</v>
      </c>
      <c r="J277" s="13">
        <f t="shared" si="50"/>
        <v>149970</v>
      </c>
      <c r="K277" s="13">
        <v>40000</v>
      </c>
      <c r="L277" s="119">
        <v>3189370</v>
      </c>
      <c r="M277" s="13"/>
      <c r="N277" s="13"/>
      <c r="O277" s="13"/>
      <c r="P277" s="13"/>
      <c r="Q277" s="13">
        <v>3189370</v>
      </c>
      <c r="R277" s="13">
        <v>0</v>
      </c>
      <c r="S277" s="13">
        <v>0</v>
      </c>
      <c r="T277" s="119">
        <f t="shared" si="49"/>
        <v>3189370</v>
      </c>
      <c r="U277" s="13"/>
    </row>
    <row r="278" spans="1:21">
      <c r="A278" s="111" t="s">
        <v>146</v>
      </c>
      <c r="B278" s="1" t="s">
        <v>134</v>
      </c>
      <c r="C278" s="101">
        <v>45462</v>
      </c>
      <c r="D278" s="101">
        <v>45826</v>
      </c>
      <c r="E278" s="108">
        <v>45535</v>
      </c>
      <c r="F278" s="32">
        <f t="shared" si="47"/>
        <v>365</v>
      </c>
      <c r="G278" s="32">
        <f t="shared" si="45"/>
        <v>74</v>
      </c>
      <c r="H278" s="3" t="s">
        <v>119</v>
      </c>
      <c r="I278" s="13">
        <v>56151579</v>
      </c>
      <c r="J278" s="13">
        <f t="shared" si="50"/>
        <v>2807578.95</v>
      </c>
      <c r="K278" s="13">
        <v>965000</v>
      </c>
      <c r="L278" s="119">
        <v>59924158</v>
      </c>
      <c r="M278" s="13"/>
      <c r="N278" s="13"/>
      <c r="O278" s="13"/>
      <c r="P278" s="13"/>
      <c r="Q278" s="13">
        <v>59924158</v>
      </c>
      <c r="R278" s="13">
        <v>0</v>
      </c>
      <c r="S278" s="13">
        <v>0</v>
      </c>
      <c r="T278" s="119">
        <f t="shared" si="49"/>
        <v>59924157.950000003</v>
      </c>
      <c r="U278" s="13"/>
    </row>
    <row r="279" spans="1:21">
      <c r="A279" s="111" t="s">
        <v>147</v>
      </c>
      <c r="B279" s="1" t="s">
        <v>134</v>
      </c>
      <c r="C279" s="101">
        <v>45496</v>
      </c>
      <c r="D279" s="101">
        <v>45848</v>
      </c>
      <c r="E279" s="108">
        <v>45535</v>
      </c>
      <c r="F279" s="32">
        <f t="shared" si="47"/>
        <v>353</v>
      </c>
      <c r="G279" s="32">
        <f t="shared" si="45"/>
        <v>40</v>
      </c>
      <c r="H279" s="3" t="s">
        <v>119</v>
      </c>
      <c r="I279" s="13">
        <v>174671</v>
      </c>
      <c r="J279" s="13">
        <f t="shared" si="50"/>
        <v>8733.5500000000011</v>
      </c>
      <c r="K279" s="13">
        <v>5000</v>
      </c>
      <c r="L279" s="119">
        <v>188405</v>
      </c>
      <c r="M279" s="13"/>
      <c r="N279" s="13"/>
      <c r="O279" s="13"/>
      <c r="P279" s="13"/>
      <c r="Q279" s="13">
        <v>188405</v>
      </c>
      <c r="R279" s="13">
        <v>0</v>
      </c>
      <c r="S279" s="13">
        <v>0</v>
      </c>
      <c r="T279" s="119">
        <f t="shared" si="49"/>
        <v>188404.55</v>
      </c>
      <c r="U279" s="13"/>
    </row>
    <row r="280" spans="1:21">
      <c r="A280" s="111" t="s">
        <v>146</v>
      </c>
      <c r="B280" s="1" t="s">
        <v>135</v>
      </c>
      <c r="C280" s="101">
        <v>45474</v>
      </c>
      <c r="D280" s="101">
        <v>45838</v>
      </c>
      <c r="E280" s="108">
        <v>45535</v>
      </c>
      <c r="F280" s="32">
        <f t="shared" si="47"/>
        <v>365</v>
      </c>
      <c r="G280" s="32">
        <f t="shared" si="45"/>
        <v>62</v>
      </c>
      <c r="H280" s="3" t="s">
        <v>120</v>
      </c>
      <c r="I280" s="13">
        <v>6179754</v>
      </c>
      <c r="J280" s="13">
        <f t="shared" si="50"/>
        <v>308987.7</v>
      </c>
      <c r="K280" s="13">
        <v>210000</v>
      </c>
      <c r="L280" s="119">
        <v>6698742</v>
      </c>
      <c r="M280" s="13"/>
      <c r="N280" s="13"/>
      <c r="O280" s="13"/>
      <c r="P280" s="13"/>
      <c r="Q280" s="13">
        <v>6379754</v>
      </c>
      <c r="R280" s="13">
        <v>0</v>
      </c>
      <c r="S280" s="13"/>
      <c r="T280" s="119">
        <f t="shared" si="49"/>
        <v>6698741.7000000002</v>
      </c>
      <c r="U280" s="13"/>
    </row>
    <row r="281" spans="1:21">
      <c r="A281" s="111" t="s">
        <v>147</v>
      </c>
      <c r="B281" s="1" t="s">
        <v>135</v>
      </c>
      <c r="C281" s="101">
        <v>45435</v>
      </c>
      <c r="D281" s="101">
        <v>45570</v>
      </c>
      <c r="E281" s="108">
        <v>45535</v>
      </c>
      <c r="F281" s="32">
        <f t="shared" si="47"/>
        <v>136</v>
      </c>
      <c r="G281" s="32">
        <f t="shared" si="45"/>
        <v>101</v>
      </c>
      <c r="H281" s="3" t="s">
        <v>121</v>
      </c>
      <c r="I281" s="13">
        <v>140732.05479452055</v>
      </c>
      <c r="J281" s="13">
        <f>I281*5%</f>
        <v>7036.6027397260277</v>
      </c>
      <c r="K281" s="13">
        <v>3000</v>
      </c>
      <c r="L281" s="119">
        <v>6413918</v>
      </c>
      <c r="M281" s="13"/>
      <c r="N281" s="13"/>
      <c r="O281" s="13"/>
      <c r="P281" s="13"/>
      <c r="Q281" s="13">
        <v>6413918</v>
      </c>
      <c r="R281" s="13"/>
      <c r="S281" s="13"/>
      <c r="T281" s="119">
        <f t="shared" si="49"/>
        <v>150768.65753424657</v>
      </c>
      <c r="U281" s="13"/>
    </row>
    <row r="282" spans="1:21">
      <c r="A282" s="111" t="s">
        <v>147</v>
      </c>
      <c r="B282" s="1" t="s">
        <v>135</v>
      </c>
      <c r="C282" s="101">
        <v>45435</v>
      </c>
      <c r="D282" s="101">
        <v>45570</v>
      </c>
      <c r="E282" s="108">
        <v>45535</v>
      </c>
      <c r="F282" s="32">
        <f t="shared" si="47"/>
        <v>136</v>
      </c>
      <c r="G282" s="32">
        <f t="shared" si="45"/>
        <v>101</v>
      </c>
      <c r="H282" s="3" t="s">
        <v>121</v>
      </c>
      <c r="I282" s="13">
        <v>140732.05479452055</v>
      </c>
      <c r="J282" s="13">
        <f t="shared" ref="J282:J331" si="51">I282*5%</f>
        <v>7036.6027397260277</v>
      </c>
      <c r="K282" s="13">
        <v>3000</v>
      </c>
      <c r="L282" s="119"/>
      <c r="M282" s="13"/>
      <c r="N282" s="13"/>
      <c r="O282" s="13"/>
      <c r="P282" s="13"/>
      <c r="Q282" s="13"/>
      <c r="R282" s="13"/>
      <c r="S282" s="13"/>
      <c r="T282" s="119">
        <f t="shared" si="49"/>
        <v>150768.65753424657</v>
      </c>
      <c r="U282" s="13"/>
    </row>
    <row r="283" spans="1:21">
      <c r="A283" s="111" t="s">
        <v>147</v>
      </c>
      <c r="B283" s="1" t="s">
        <v>135</v>
      </c>
      <c r="C283" s="101">
        <v>45435</v>
      </c>
      <c r="D283" s="101">
        <v>45570</v>
      </c>
      <c r="E283" s="108">
        <v>45535</v>
      </c>
      <c r="F283" s="32">
        <f t="shared" si="47"/>
        <v>136</v>
      </c>
      <c r="G283" s="32">
        <f t="shared" si="45"/>
        <v>101</v>
      </c>
      <c r="H283" s="3" t="s">
        <v>121</v>
      </c>
      <c r="I283" s="13">
        <v>140732.05479452055</v>
      </c>
      <c r="J283" s="13">
        <f t="shared" si="51"/>
        <v>7036.6027397260277</v>
      </c>
      <c r="K283" s="13">
        <v>3000</v>
      </c>
      <c r="L283" s="119"/>
      <c r="M283" s="13"/>
      <c r="N283" s="13"/>
      <c r="O283" s="13"/>
      <c r="P283" s="13"/>
      <c r="Q283" s="13"/>
      <c r="R283" s="13"/>
      <c r="S283" s="13"/>
      <c r="T283" s="119">
        <f t="shared" si="49"/>
        <v>150768.65753424657</v>
      </c>
      <c r="U283" s="13"/>
    </row>
    <row r="284" spans="1:21">
      <c r="A284" s="111" t="s">
        <v>147</v>
      </c>
      <c r="B284" s="1" t="s">
        <v>135</v>
      </c>
      <c r="C284" s="101">
        <v>45435</v>
      </c>
      <c r="D284" s="101">
        <v>45570</v>
      </c>
      <c r="E284" s="108">
        <v>45535</v>
      </c>
      <c r="F284" s="32">
        <f t="shared" si="47"/>
        <v>136</v>
      </c>
      <c r="G284" s="32">
        <f t="shared" si="45"/>
        <v>101</v>
      </c>
      <c r="H284" s="3" t="s">
        <v>121</v>
      </c>
      <c r="I284" s="13">
        <v>140732.05479452055</v>
      </c>
      <c r="J284" s="13">
        <f t="shared" si="51"/>
        <v>7036.6027397260277</v>
      </c>
      <c r="K284" s="13">
        <v>3000</v>
      </c>
      <c r="L284" s="119"/>
      <c r="M284" s="13"/>
      <c r="N284" s="13"/>
      <c r="O284" s="13"/>
      <c r="P284" s="13"/>
      <c r="Q284" s="13"/>
      <c r="R284" s="13"/>
      <c r="S284" s="13"/>
      <c r="T284" s="119">
        <f t="shared" si="49"/>
        <v>150768.65753424657</v>
      </c>
      <c r="U284" s="13"/>
    </row>
    <row r="285" spans="1:21">
      <c r="A285" s="111" t="s">
        <v>147</v>
      </c>
      <c r="B285" s="1" t="s">
        <v>135</v>
      </c>
      <c r="C285" s="101">
        <v>45440</v>
      </c>
      <c r="D285" s="101">
        <v>45570</v>
      </c>
      <c r="E285" s="108">
        <v>45535</v>
      </c>
      <c r="F285" s="32">
        <f t="shared" si="47"/>
        <v>131</v>
      </c>
      <c r="G285" s="32">
        <f t="shared" si="45"/>
        <v>96</v>
      </c>
      <c r="H285" s="3" t="s">
        <v>121</v>
      </c>
      <c r="I285" s="13">
        <v>135558.08219178082</v>
      </c>
      <c r="J285" s="13">
        <f t="shared" si="51"/>
        <v>6777.9041095890416</v>
      </c>
      <c r="K285" s="13">
        <v>3000</v>
      </c>
      <c r="L285" s="119"/>
      <c r="M285" s="13"/>
      <c r="N285" s="13"/>
      <c r="O285" s="13"/>
      <c r="P285" s="13"/>
      <c r="Q285" s="13"/>
      <c r="R285" s="13"/>
      <c r="S285" s="13"/>
      <c r="T285" s="119">
        <f t="shared" si="49"/>
        <v>145335.98630136985</v>
      </c>
      <c r="U285" s="13"/>
    </row>
    <row r="286" spans="1:21">
      <c r="A286" s="111" t="s">
        <v>147</v>
      </c>
      <c r="B286" s="1" t="s">
        <v>135</v>
      </c>
      <c r="C286" s="101">
        <v>45441</v>
      </c>
      <c r="D286" s="101">
        <v>45570</v>
      </c>
      <c r="E286" s="108">
        <v>45535</v>
      </c>
      <c r="F286" s="32">
        <f t="shared" si="47"/>
        <v>130</v>
      </c>
      <c r="G286" s="32">
        <f t="shared" si="45"/>
        <v>95</v>
      </c>
      <c r="H286" s="3" t="s">
        <v>121</v>
      </c>
      <c r="I286" s="13">
        <v>134523.28767123289</v>
      </c>
      <c r="J286" s="13">
        <f t="shared" si="51"/>
        <v>6726.1643835616451</v>
      </c>
      <c r="K286" s="13">
        <v>3000</v>
      </c>
      <c r="L286" s="119"/>
      <c r="M286" s="13"/>
      <c r="N286" s="13"/>
      <c r="O286" s="13"/>
      <c r="P286" s="13"/>
      <c r="Q286" s="13"/>
      <c r="R286" s="13"/>
      <c r="S286" s="13"/>
      <c r="T286" s="119">
        <f t="shared" si="49"/>
        <v>144249.45205479453</v>
      </c>
      <c r="U286" s="13"/>
    </row>
    <row r="287" spans="1:21">
      <c r="A287" s="111" t="s">
        <v>147</v>
      </c>
      <c r="B287" s="1" t="s">
        <v>135</v>
      </c>
      <c r="C287" s="101">
        <v>45447</v>
      </c>
      <c r="D287" s="101">
        <v>45570</v>
      </c>
      <c r="E287" s="108">
        <v>45535</v>
      </c>
      <c r="F287" s="32">
        <f t="shared" si="47"/>
        <v>124</v>
      </c>
      <c r="G287" s="32">
        <f t="shared" si="45"/>
        <v>89</v>
      </c>
      <c r="H287" s="3" t="s">
        <v>121</v>
      </c>
      <c r="I287" s="13">
        <v>128314.52054794521</v>
      </c>
      <c r="J287" s="13">
        <f t="shared" si="51"/>
        <v>6415.7260273972606</v>
      </c>
      <c r="K287" s="13">
        <v>3000</v>
      </c>
      <c r="L287" s="119"/>
      <c r="M287" s="13"/>
      <c r="N287" s="13"/>
      <c r="O287" s="13"/>
      <c r="P287" s="13"/>
      <c r="Q287" s="13"/>
      <c r="R287" s="13"/>
      <c r="S287" s="13"/>
      <c r="T287" s="119">
        <f t="shared" si="49"/>
        <v>137730.24657534246</v>
      </c>
      <c r="U287" s="13"/>
    </row>
    <row r="288" spans="1:21">
      <c r="A288" s="111" t="s">
        <v>147</v>
      </c>
      <c r="B288" s="1" t="s">
        <v>135</v>
      </c>
      <c r="C288" s="101">
        <v>45447</v>
      </c>
      <c r="D288" s="101">
        <v>45570</v>
      </c>
      <c r="E288" s="108">
        <v>45535</v>
      </c>
      <c r="F288" s="32">
        <f t="shared" si="47"/>
        <v>124</v>
      </c>
      <c r="G288" s="32">
        <f t="shared" si="45"/>
        <v>89</v>
      </c>
      <c r="H288" s="3" t="s">
        <v>121</v>
      </c>
      <c r="I288" s="13">
        <v>128314.52054794521</v>
      </c>
      <c r="J288" s="13">
        <f t="shared" si="51"/>
        <v>6415.7260273972606</v>
      </c>
      <c r="K288" s="13">
        <v>3000</v>
      </c>
      <c r="L288" s="119"/>
      <c r="M288" s="13"/>
      <c r="N288" s="13"/>
      <c r="O288" s="13"/>
      <c r="P288" s="13"/>
      <c r="Q288" s="13"/>
      <c r="R288" s="13"/>
      <c r="S288" s="13"/>
      <c r="T288" s="119">
        <f t="shared" si="49"/>
        <v>137730.24657534246</v>
      </c>
      <c r="U288" s="13"/>
    </row>
    <row r="289" spans="1:21">
      <c r="A289" s="111" t="s">
        <v>147</v>
      </c>
      <c r="B289" s="1" t="s">
        <v>135</v>
      </c>
      <c r="C289" s="101">
        <v>45448</v>
      </c>
      <c r="D289" s="101">
        <v>45570</v>
      </c>
      <c r="E289" s="108">
        <v>45535</v>
      </c>
      <c r="F289" s="32">
        <f t="shared" si="47"/>
        <v>123</v>
      </c>
      <c r="G289" s="32">
        <f t="shared" si="45"/>
        <v>88</v>
      </c>
      <c r="H289" s="3" t="s">
        <v>121</v>
      </c>
      <c r="I289" s="13">
        <v>127279.72602739726</v>
      </c>
      <c r="J289" s="13">
        <f t="shared" si="51"/>
        <v>6363.9863013698632</v>
      </c>
      <c r="K289" s="13">
        <v>3000</v>
      </c>
      <c r="L289" s="119"/>
      <c r="M289" s="13"/>
      <c r="N289" s="13"/>
      <c r="O289" s="13"/>
      <c r="P289" s="13"/>
      <c r="Q289" s="13"/>
      <c r="R289" s="13"/>
      <c r="S289" s="13"/>
      <c r="T289" s="119">
        <f t="shared" si="49"/>
        <v>136643.71232876711</v>
      </c>
      <c r="U289" s="13"/>
    </row>
    <row r="290" spans="1:21">
      <c r="A290" s="111" t="s">
        <v>147</v>
      </c>
      <c r="B290" s="1" t="s">
        <v>135</v>
      </c>
      <c r="C290" s="101">
        <v>45448</v>
      </c>
      <c r="D290" s="101">
        <v>45570</v>
      </c>
      <c r="E290" s="108">
        <v>45535</v>
      </c>
      <c r="F290" s="32">
        <f t="shared" si="47"/>
        <v>123</v>
      </c>
      <c r="G290" s="32">
        <f t="shared" si="45"/>
        <v>88</v>
      </c>
      <c r="H290" s="3" t="s">
        <v>121</v>
      </c>
      <c r="I290" s="13">
        <v>127279.72602739726</v>
      </c>
      <c r="J290" s="13">
        <f t="shared" si="51"/>
        <v>6363.9863013698632</v>
      </c>
      <c r="K290" s="13">
        <v>3000</v>
      </c>
      <c r="L290" s="119"/>
      <c r="M290" s="13"/>
      <c r="N290" s="13"/>
      <c r="O290" s="13"/>
      <c r="P290" s="13"/>
      <c r="Q290" s="13"/>
      <c r="R290" s="13"/>
      <c r="S290" s="13"/>
      <c r="T290" s="119">
        <f t="shared" si="49"/>
        <v>136643.71232876711</v>
      </c>
      <c r="U290" s="13"/>
    </row>
    <row r="291" spans="1:21">
      <c r="A291" s="111" t="s">
        <v>147</v>
      </c>
      <c r="B291" s="1" t="s">
        <v>135</v>
      </c>
      <c r="C291" s="101">
        <v>45448</v>
      </c>
      <c r="D291" s="101">
        <v>45570</v>
      </c>
      <c r="E291" s="108">
        <v>45535</v>
      </c>
      <c r="F291" s="32">
        <f t="shared" si="47"/>
        <v>123</v>
      </c>
      <c r="G291" s="32">
        <f t="shared" si="45"/>
        <v>88</v>
      </c>
      <c r="H291" s="3" t="s">
        <v>121</v>
      </c>
      <c r="I291" s="13">
        <v>127279.72602739726</v>
      </c>
      <c r="J291" s="13">
        <f t="shared" si="51"/>
        <v>6363.9863013698632</v>
      </c>
      <c r="K291" s="13">
        <v>3000</v>
      </c>
      <c r="L291" s="119"/>
      <c r="M291" s="13"/>
      <c r="N291" s="13"/>
      <c r="O291" s="13"/>
      <c r="P291" s="13"/>
      <c r="Q291" s="13"/>
      <c r="R291" s="13"/>
      <c r="S291" s="13"/>
      <c r="T291" s="119">
        <f t="shared" si="49"/>
        <v>136643.71232876711</v>
      </c>
      <c r="U291" s="13"/>
    </row>
    <row r="292" spans="1:21">
      <c r="A292" s="111" t="s">
        <v>147</v>
      </c>
      <c r="B292" s="1" t="s">
        <v>135</v>
      </c>
      <c r="C292" s="101">
        <v>45448</v>
      </c>
      <c r="D292" s="101">
        <v>45570</v>
      </c>
      <c r="E292" s="108">
        <v>45535</v>
      </c>
      <c r="F292" s="32">
        <f t="shared" si="47"/>
        <v>123</v>
      </c>
      <c r="G292" s="32">
        <f t="shared" si="45"/>
        <v>88</v>
      </c>
      <c r="H292" s="3" t="s">
        <v>121</v>
      </c>
      <c r="I292" s="13">
        <v>127279.72602739726</v>
      </c>
      <c r="J292" s="13">
        <f t="shared" si="51"/>
        <v>6363.9863013698632</v>
      </c>
      <c r="K292" s="13">
        <v>3000</v>
      </c>
      <c r="L292" s="119"/>
      <c r="M292" s="13"/>
      <c r="N292" s="13"/>
      <c r="O292" s="13"/>
      <c r="P292" s="13"/>
      <c r="Q292" s="13"/>
      <c r="R292" s="13"/>
      <c r="S292" s="13"/>
      <c r="T292" s="119">
        <f t="shared" si="49"/>
        <v>136643.71232876711</v>
      </c>
      <c r="U292" s="13"/>
    </row>
    <row r="293" spans="1:21">
      <c r="A293" s="111" t="s">
        <v>147</v>
      </c>
      <c r="B293" s="1" t="s">
        <v>135</v>
      </c>
      <c r="C293" s="101">
        <v>45448</v>
      </c>
      <c r="D293" s="101">
        <v>45570</v>
      </c>
      <c r="E293" s="108">
        <v>45535</v>
      </c>
      <c r="F293" s="32">
        <f t="shared" si="47"/>
        <v>123</v>
      </c>
      <c r="G293" s="32">
        <f t="shared" si="45"/>
        <v>88</v>
      </c>
      <c r="H293" s="3" t="s">
        <v>121</v>
      </c>
      <c r="I293" s="13">
        <v>127279.72602739726</v>
      </c>
      <c r="J293" s="13">
        <f t="shared" si="51"/>
        <v>6363.9863013698632</v>
      </c>
      <c r="K293" s="13">
        <v>3000</v>
      </c>
      <c r="L293" s="119"/>
      <c r="M293" s="13"/>
      <c r="N293" s="13"/>
      <c r="O293" s="13"/>
      <c r="P293" s="13"/>
      <c r="Q293" s="13"/>
      <c r="R293" s="13"/>
      <c r="S293" s="13"/>
      <c r="T293" s="119">
        <f t="shared" si="49"/>
        <v>136643.71232876711</v>
      </c>
      <c r="U293" s="13"/>
    </row>
    <row r="294" spans="1:21">
      <c r="A294" s="111" t="s">
        <v>147</v>
      </c>
      <c r="B294" s="1" t="s">
        <v>135</v>
      </c>
      <c r="C294" s="101">
        <v>45448</v>
      </c>
      <c r="D294" s="101">
        <v>45570</v>
      </c>
      <c r="E294" s="108">
        <v>45535</v>
      </c>
      <c r="F294" s="32">
        <f t="shared" si="47"/>
        <v>123</v>
      </c>
      <c r="G294" s="32">
        <f t="shared" si="45"/>
        <v>88</v>
      </c>
      <c r="H294" s="3" t="s">
        <v>121</v>
      </c>
      <c r="I294" s="13">
        <v>127279.72602739726</v>
      </c>
      <c r="J294" s="13">
        <f t="shared" si="51"/>
        <v>6363.9863013698632</v>
      </c>
      <c r="K294" s="13">
        <v>3000</v>
      </c>
      <c r="L294" s="119"/>
      <c r="M294" s="13"/>
      <c r="N294" s="13"/>
      <c r="O294" s="13"/>
      <c r="P294" s="13"/>
      <c r="Q294" s="13"/>
      <c r="R294" s="13"/>
      <c r="S294" s="13"/>
      <c r="T294" s="119">
        <f t="shared" si="49"/>
        <v>136643.71232876711</v>
      </c>
      <c r="U294" s="13"/>
    </row>
    <row r="295" spans="1:21">
      <c r="A295" s="111" t="s">
        <v>147</v>
      </c>
      <c r="B295" s="1" t="s">
        <v>135</v>
      </c>
      <c r="C295" s="101">
        <v>45450</v>
      </c>
      <c r="D295" s="101">
        <v>45570</v>
      </c>
      <c r="E295" s="108">
        <v>45535</v>
      </c>
      <c r="F295" s="32">
        <f t="shared" si="47"/>
        <v>121</v>
      </c>
      <c r="G295" s="32">
        <f t="shared" si="45"/>
        <v>86</v>
      </c>
      <c r="H295" s="3" t="s">
        <v>121</v>
      </c>
      <c r="I295" s="13">
        <v>125210.13698630137</v>
      </c>
      <c r="J295" s="13">
        <f t="shared" si="51"/>
        <v>6260.5068493150684</v>
      </c>
      <c r="K295" s="13">
        <v>3000</v>
      </c>
      <c r="L295" s="119"/>
      <c r="M295" s="13"/>
      <c r="N295" s="13"/>
      <c r="O295" s="13"/>
      <c r="P295" s="13"/>
      <c r="Q295" s="13"/>
      <c r="R295" s="13"/>
      <c r="S295" s="13"/>
      <c r="T295" s="119">
        <f t="shared" si="49"/>
        <v>134470.64383561644</v>
      </c>
      <c r="U295" s="13"/>
    </row>
    <row r="296" spans="1:21">
      <c r="A296" s="111" t="s">
        <v>147</v>
      </c>
      <c r="B296" s="1" t="s">
        <v>135</v>
      </c>
      <c r="C296" s="101">
        <v>45450</v>
      </c>
      <c r="D296" s="101">
        <v>45570</v>
      </c>
      <c r="E296" s="108">
        <v>45535</v>
      </c>
      <c r="F296" s="32">
        <f t="shared" si="47"/>
        <v>121</v>
      </c>
      <c r="G296" s="32">
        <f t="shared" si="45"/>
        <v>86</v>
      </c>
      <c r="H296" s="3" t="s">
        <v>121</v>
      </c>
      <c r="I296" s="13">
        <v>125210.13698630137</v>
      </c>
      <c r="J296" s="13">
        <f t="shared" si="51"/>
        <v>6260.5068493150684</v>
      </c>
      <c r="K296" s="13">
        <v>3000</v>
      </c>
      <c r="L296" s="119"/>
      <c r="M296" s="13"/>
      <c r="N296" s="13"/>
      <c r="O296" s="13"/>
      <c r="P296" s="13"/>
      <c r="Q296" s="13"/>
      <c r="R296" s="13"/>
      <c r="S296" s="13"/>
      <c r="T296" s="119">
        <f t="shared" si="49"/>
        <v>134470.64383561644</v>
      </c>
      <c r="U296" s="13"/>
    </row>
    <row r="297" spans="1:21">
      <c r="A297" s="111" t="s">
        <v>147</v>
      </c>
      <c r="B297" s="1" t="s">
        <v>135</v>
      </c>
      <c r="C297" s="101">
        <v>45453</v>
      </c>
      <c r="D297" s="101">
        <v>45570</v>
      </c>
      <c r="E297" s="108">
        <v>45535</v>
      </c>
      <c r="F297" s="32">
        <f t="shared" si="47"/>
        <v>118</v>
      </c>
      <c r="G297" s="32">
        <f t="shared" si="45"/>
        <v>83</v>
      </c>
      <c r="H297" s="3" t="s">
        <v>121</v>
      </c>
      <c r="I297" s="13">
        <v>122105.75342465754</v>
      </c>
      <c r="J297" s="13">
        <f t="shared" si="51"/>
        <v>6105.2876712328771</v>
      </c>
      <c r="K297" s="13">
        <v>3000</v>
      </c>
      <c r="L297" s="119"/>
      <c r="M297" s="13"/>
      <c r="N297" s="13"/>
      <c r="O297" s="13"/>
      <c r="P297" s="13"/>
      <c r="Q297" s="13"/>
      <c r="R297" s="13"/>
      <c r="S297" s="13"/>
      <c r="T297" s="119">
        <f t="shared" si="49"/>
        <v>131211.0410958904</v>
      </c>
      <c r="U297" s="13"/>
    </row>
    <row r="298" spans="1:21">
      <c r="A298" s="111" t="s">
        <v>147</v>
      </c>
      <c r="B298" s="1" t="s">
        <v>135</v>
      </c>
      <c r="C298" s="101">
        <v>45453</v>
      </c>
      <c r="D298" s="101">
        <v>45570</v>
      </c>
      <c r="E298" s="108">
        <v>45535</v>
      </c>
      <c r="F298" s="32">
        <f t="shared" si="47"/>
        <v>118</v>
      </c>
      <c r="G298" s="32">
        <f t="shared" si="45"/>
        <v>83</v>
      </c>
      <c r="H298" s="3" t="s">
        <v>121</v>
      </c>
      <c r="I298" s="13">
        <v>122105.75342465754</v>
      </c>
      <c r="J298" s="13">
        <f t="shared" si="51"/>
        <v>6105.2876712328771</v>
      </c>
      <c r="K298" s="13">
        <v>3000</v>
      </c>
      <c r="L298" s="119"/>
      <c r="M298" s="13"/>
      <c r="N298" s="13"/>
      <c r="O298" s="13"/>
      <c r="P298" s="13"/>
      <c r="Q298" s="13"/>
      <c r="R298" s="13"/>
      <c r="S298" s="13"/>
      <c r="T298" s="119">
        <f t="shared" si="49"/>
        <v>131211.0410958904</v>
      </c>
      <c r="U298" s="13"/>
    </row>
    <row r="299" spans="1:21">
      <c r="A299" s="111" t="s">
        <v>147</v>
      </c>
      <c r="B299" s="1" t="s">
        <v>135</v>
      </c>
      <c r="C299" s="101">
        <v>45453</v>
      </c>
      <c r="D299" s="101">
        <v>45570</v>
      </c>
      <c r="E299" s="108">
        <v>45535</v>
      </c>
      <c r="F299" s="32">
        <f t="shared" si="47"/>
        <v>118</v>
      </c>
      <c r="G299" s="32">
        <f t="shared" si="45"/>
        <v>83</v>
      </c>
      <c r="H299" s="3" t="s">
        <v>121</v>
      </c>
      <c r="I299" s="13">
        <v>122105.75342465754</v>
      </c>
      <c r="J299" s="13">
        <f t="shared" si="51"/>
        <v>6105.2876712328771</v>
      </c>
      <c r="K299" s="13">
        <v>3000</v>
      </c>
      <c r="L299" s="119"/>
      <c r="M299" s="13"/>
      <c r="N299" s="13"/>
      <c r="O299" s="13"/>
      <c r="P299" s="13"/>
      <c r="Q299" s="13"/>
      <c r="R299" s="13"/>
      <c r="S299" s="13"/>
      <c r="T299" s="119">
        <f t="shared" si="49"/>
        <v>131211.0410958904</v>
      </c>
      <c r="U299" s="13"/>
    </row>
    <row r="300" spans="1:21">
      <c r="A300" s="111" t="s">
        <v>147</v>
      </c>
      <c r="B300" s="1" t="s">
        <v>135</v>
      </c>
      <c r="C300" s="101">
        <v>45462</v>
      </c>
      <c r="D300" s="101">
        <v>45570</v>
      </c>
      <c r="E300" s="108">
        <v>45535</v>
      </c>
      <c r="F300" s="32">
        <f t="shared" si="47"/>
        <v>109</v>
      </c>
      <c r="G300" s="32">
        <f t="shared" si="45"/>
        <v>74</v>
      </c>
      <c r="H300" s="3" t="s">
        <v>121</v>
      </c>
      <c r="I300" s="13">
        <v>112792.60273972603</v>
      </c>
      <c r="J300" s="13">
        <f t="shared" si="51"/>
        <v>5639.6301369863022</v>
      </c>
      <c r="K300" s="13">
        <v>3000</v>
      </c>
      <c r="L300" s="119"/>
      <c r="M300" s="13"/>
      <c r="N300" s="13"/>
      <c r="O300" s="13"/>
      <c r="P300" s="13"/>
      <c r="Q300" s="13"/>
      <c r="R300" s="13"/>
      <c r="S300" s="13"/>
      <c r="T300" s="119">
        <f t="shared" si="49"/>
        <v>121432.23287671234</v>
      </c>
      <c r="U300" s="13"/>
    </row>
    <row r="301" spans="1:21">
      <c r="A301" s="111" t="s">
        <v>147</v>
      </c>
      <c r="B301" s="1" t="s">
        <v>135</v>
      </c>
      <c r="C301" s="101">
        <v>45462</v>
      </c>
      <c r="D301" s="101">
        <v>45570</v>
      </c>
      <c r="E301" s="108">
        <v>45535</v>
      </c>
      <c r="F301" s="32">
        <f t="shared" si="47"/>
        <v>109</v>
      </c>
      <c r="G301" s="32">
        <f t="shared" si="45"/>
        <v>74</v>
      </c>
      <c r="H301" s="3" t="s">
        <v>121</v>
      </c>
      <c r="I301" s="13">
        <v>112792.60273972603</v>
      </c>
      <c r="J301" s="13">
        <f t="shared" si="51"/>
        <v>5639.6301369863022</v>
      </c>
      <c r="K301" s="13">
        <v>3000</v>
      </c>
      <c r="L301" s="119"/>
      <c r="M301" s="13"/>
      <c r="N301" s="13"/>
      <c r="O301" s="13"/>
      <c r="P301" s="13"/>
      <c r="Q301" s="13"/>
      <c r="R301" s="13"/>
      <c r="S301" s="13"/>
      <c r="T301" s="119">
        <f t="shared" si="49"/>
        <v>121432.23287671234</v>
      </c>
      <c r="U301" s="13"/>
    </row>
    <row r="302" spans="1:21">
      <c r="A302" s="111" t="s">
        <v>147</v>
      </c>
      <c r="B302" s="1" t="s">
        <v>135</v>
      </c>
      <c r="C302" s="101">
        <v>45462</v>
      </c>
      <c r="D302" s="101">
        <v>45570</v>
      </c>
      <c r="E302" s="108">
        <v>45535</v>
      </c>
      <c r="F302" s="32">
        <f t="shared" si="47"/>
        <v>109</v>
      </c>
      <c r="G302" s="32">
        <f t="shared" si="45"/>
        <v>74</v>
      </c>
      <c r="H302" s="3" t="s">
        <v>121</v>
      </c>
      <c r="I302" s="13">
        <v>112792.60273972603</v>
      </c>
      <c r="J302" s="13">
        <f t="shared" si="51"/>
        <v>5639.6301369863022</v>
      </c>
      <c r="K302" s="13">
        <v>3000</v>
      </c>
      <c r="L302" s="119"/>
      <c r="M302" s="13"/>
      <c r="N302" s="13"/>
      <c r="O302" s="13"/>
      <c r="P302" s="13"/>
      <c r="Q302" s="13"/>
      <c r="R302" s="13"/>
      <c r="S302" s="13"/>
      <c r="T302" s="119">
        <f t="shared" si="49"/>
        <v>121432.23287671234</v>
      </c>
      <c r="U302" s="13"/>
    </row>
    <row r="303" spans="1:21">
      <c r="A303" s="111" t="s">
        <v>147</v>
      </c>
      <c r="B303" s="1" t="s">
        <v>135</v>
      </c>
      <c r="C303" s="101">
        <v>45462</v>
      </c>
      <c r="D303" s="101">
        <v>45570</v>
      </c>
      <c r="E303" s="108">
        <v>45535</v>
      </c>
      <c r="F303" s="32">
        <f t="shared" si="47"/>
        <v>109</v>
      </c>
      <c r="G303" s="32">
        <f t="shared" si="45"/>
        <v>74</v>
      </c>
      <c r="H303" s="3" t="s">
        <v>121</v>
      </c>
      <c r="I303" s="13">
        <v>112792.60273972603</v>
      </c>
      <c r="J303" s="13">
        <f t="shared" si="51"/>
        <v>5639.6301369863022</v>
      </c>
      <c r="K303" s="13">
        <v>3000</v>
      </c>
      <c r="L303" s="119"/>
      <c r="M303" s="13"/>
      <c r="N303" s="13"/>
      <c r="O303" s="13"/>
      <c r="P303" s="13"/>
      <c r="Q303" s="13"/>
      <c r="R303" s="13"/>
      <c r="S303" s="13"/>
      <c r="T303" s="119">
        <f t="shared" si="49"/>
        <v>121432.23287671234</v>
      </c>
      <c r="U303" s="13"/>
    </row>
    <row r="304" spans="1:21">
      <c r="A304" s="111" t="s">
        <v>147</v>
      </c>
      <c r="B304" s="1" t="s">
        <v>135</v>
      </c>
      <c r="C304" s="101">
        <v>45462</v>
      </c>
      <c r="D304" s="101">
        <v>45570</v>
      </c>
      <c r="E304" s="108">
        <v>45535</v>
      </c>
      <c r="F304" s="32">
        <f t="shared" si="47"/>
        <v>109</v>
      </c>
      <c r="G304" s="32">
        <f t="shared" si="45"/>
        <v>74</v>
      </c>
      <c r="H304" s="3" t="s">
        <v>121</v>
      </c>
      <c r="I304" s="13">
        <v>112792.60273972603</v>
      </c>
      <c r="J304" s="13">
        <f t="shared" si="51"/>
        <v>5639.6301369863022</v>
      </c>
      <c r="K304" s="13">
        <v>3000</v>
      </c>
      <c r="L304" s="119"/>
      <c r="M304" s="13"/>
      <c r="N304" s="13"/>
      <c r="O304" s="13"/>
      <c r="P304" s="13"/>
      <c r="Q304" s="13"/>
      <c r="R304" s="13"/>
      <c r="S304" s="13"/>
      <c r="T304" s="119">
        <f t="shared" si="49"/>
        <v>121432.23287671234</v>
      </c>
      <c r="U304" s="13"/>
    </row>
    <row r="305" spans="1:21">
      <c r="A305" s="111" t="s">
        <v>147</v>
      </c>
      <c r="B305" s="1" t="s">
        <v>135</v>
      </c>
      <c r="C305" s="101">
        <v>45462</v>
      </c>
      <c r="D305" s="101">
        <v>45570</v>
      </c>
      <c r="E305" s="108">
        <v>45535</v>
      </c>
      <c r="F305" s="32">
        <f t="shared" si="47"/>
        <v>109</v>
      </c>
      <c r="G305" s="32">
        <f t="shared" si="45"/>
        <v>74</v>
      </c>
      <c r="H305" s="3" t="s">
        <v>121</v>
      </c>
      <c r="I305" s="13">
        <v>112792.60273972603</v>
      </c>
      <c r="J305" s="13">
        <f t="shared" si="51"/>
        <v>5639.6301369863022</v>
      </c>
      <c r="K305" s="13">
        <v>3000</v>
      </c>
      <c r="L305" s="119"/>
      <c r="M305" s="13"/>
      <c r="N305" s="13"/>
      <c r="O305" s="13"/>
      <c r="P305" s="13"/>
      <c r="Q305" s="13"/>
      <c r="R305" s="13"/>
      <c r="S305" s="13"/>
      <c r="T305" s="119">
        <f t="shared" si="49"/>
        <v>121432.23287671234</v>
      </c>
      <c r="U305" s="13"/>
    </row>
    <row r="306" spans="1:21">
      <c r="A306" s="111" t="s">
        <v>147</v>
      </c>
      <c r="B306" s="1" t="s">
        <v>135</v>
      </c>
      <c r="C306" s="101">
        <v>45462</v>
      </c>
      <c r="D306" s="101">
        <v>45570</v>
      </c>
      <c r="E306" s="108">
        <v>45535</v>
      </c>
      <c r="F306" s="32">
        <f t="shared" si="47"/>
        <v>109</v>
      </c>
      <c r="G306" s="32">
        <f t="shared" si="45"/>
        <v>74</v>
      </c>
      <c r="H306" s="3" t="s">
        <v>121</v>
      </c>
      <c r="I306" s="13">
        <v>112792.60273972603</v>
      </c>
      <c r="J306" s="13">
        <f t="shared" si="51"/>
        <v>5639.6301369863022</v>
      </c>
      <c r="K306" s="13">
        <v>6000</v>
      </c>
      <c r="L306" s="119"/>
      <c r="M306" s="13"/>
      <c r="N306" s="13"/>
      <c r="O306" s="13"/>
      <c r="P306" s="13"/>
      <c r="Q306" s="13"/>
      <c r="R306" s="13"/>
      <c r="S306" s="13"/>
      <c r="T306" s="119">
        <f t="shared" si="49"/>
        <v>124432.23287671234</v>
      </c>
      <c r="U306" s="13"/>
    </row>
    <row r="307" spans="1:21">
      <c r="A307" s="111" t="s">
        <v>147</v>
      </c>
      <c r="B307" s="1" t="s">
        <v>135</v>
      </c>
      <c r="C307" s="101">
        <v>45462</v>
      </c>
      <c r="D307" s="101">
        <v>45570</v>
      </c>
      <c r="E307" s="108">
        <v>45535</v>
      </c>
      <c r="F307" s="32">
        <f t="shared" si="47"/>
        <v>109</v>
      </c>
      <c r="G307" s="32">
        <f t="shared" si="45"/>
        <v>74</v>
      </c>
      <c r="H307" s="3" t="s">
        <v>121</v>
      </c>
      <c r="I307" s="13">
        <v>112792.60273972603</v>
      </c>
      <c r="J307" s="13">
        <f t="shared" si="51"/>
        <v>5639.6301369863022</v>
      </c>
      <c r="K307" s="13">
        <v>6000</v>
      </c>
      <c r="L307" s="119"/>
      <c r="M307" s="13"/>
      <c r="N307" s="13"/>
      <c r="O307" s="13"/>
      <c r="P307" s="13"/>
      <c r="Q307" s="13"/>
      <c r="R307" s="13"/>
      <c r="S307" s="13"/>
      <c r="T307" s="119">
        <f t="shared" si="49"/>
        <v>124432.23287671234</v>
      </c>
      <c r="U307" s="13"/>
    </row>
    <row r="308" spans="1:21">
      <c r="A308" s="111" t="s">
        <v>147</v>
      </c>
      <c r="B308" s="1" t="s">
        <v>135</v>
      </c>
      <c r="C308" s="101">
        <v>45462</v>
      </c>
      <c r="D308" s="101">
        <v>45570</v>
      </c>
      <c r="E308" s="108">
        <v>45535</v>
      </c>
      <c r="F308" s="32">
        <f t="shared" si="47"/>
        <v>109</v>
      </c>
      <c r="G308" s="32">
        <f t="shared" si="45"/>
        <v>74</v>
      </c>
      <c r="H308" s="3" t="s">
        <v>121</v>
      </c>
      <c r="I308" s="13">
        <v>112792.60273972603</v>
      </c>
      <c r="J308" s="13">
        <f t="shared" si="51"/>
        <v>5639.6301369863022</v>
      </c>
      <c r="K308" s="13">
        <v>3000</v>
      </c>
      <c r="L308" s="119"/>
      <c r="M308" s="13"/>
      <c r="N308" s="13"/>
      <c r="O308" s="13"/>
      <c r="P308" s="13"/>
      <c r="Q308" s="13"/>
      <c r="R308" s="13"/>
      <c r="S308" s="13"/>
      <c r="T308" s="119">
        <f t="shared" si="49"/>
        <v>121432.23287671234</v>
      </c>
      <c r="U308" s="13"/>
    </row>
    <row r="309" spans="1:21">
      <c r="A309" s="111" t="s">
        <v>147</v>
      </c>
      <c r="B309" s="1" t="s">
        <v>135</v>
      </c>
      <c r="C309" s="101">
        <v>45462</v>
      </c>
      <c r="D309" s="101">
        <v>45570</v>
      </c>
      <c r="E309" s="108">
        <v>45535</v>
      </c>
      <c r="F309" s="32">
        <f t="shared" si="47"/>
        <v>109</v>
      </c>
      <c r="G309" s="32">
        <f t="shared" si="45"/>
        <v>74</v>
      </c>
      <c r="H309" s="3" t="s">
        <v>121</v>
      </c>
      <c r="I309" s="13">
        <v>112792.60273972603</v>
      </c>
      <c r="J309" s="13">
        <f t="shared" si="51"/>
        <v>5639.6301369863022</v>
      </c>
      <c r="K309" s="13">
        <v>3000</v>
      </c>
      <c r="L309" s="119"/>
      <c r="M309" s="13"/>
      <c r="N309" s="13"/>
      <c r="O309" s="13"/>
      <c r="P309" s="13"/>
      <c r="Q309" s="13"/>
      <c r="R309" s="13"/>
      <c r="S309" s="13"/>
      <c r="T309" s="119">
        <f t="shared" si="49"/>
        <v>121432.23287671234</v>
      </c>
      <c r="U309" s="13"/>
    </row>
    <row r="310" spans="1:21">
      <c r="A310" s="111" t="s">
        <v>147</v>
      </c>
      <c r="B310" s="1" t="s">
        <v>135</v>
      </c>
      <c r="C310" s="101">
        <v>45462</v>
      </c>
      <c r="D310" s="101">
        <v>45570</v>
      </c>
      <c r="E310" s="108">
        <v>45535</v>
      </c>
      <c r="F310" s="32">
        <f t="shared" si="47"/>
        <v>109</v>
      </c>
      <c r="G310" s="32">
        <f t="shared" si="45"/>
        <v>74</v>
      </c>
      <c r="H310" s="3" t="s">
        <v>121</v>
      </c>
      <c r="I310" s="13">
        <v>112792.60273972603</v>
      </c>
      <c r="J310" s="13">
        <f t="shared" si="51"/>
        <v>5639.6301369863022</v>
      </c>
      <c r="K310" s="13">
        <v>3000</v>
      </c>
      <c r="L310" s="119"/>
      <c r="M310" s="13"/>
      <c r="N310" s="13"/>
      <c r="O310" s="13"/>
      <c r="P310" s="13"/>
      <c r="Q310" s="13"/>
      <c r="R310" s="13"/>
      <c r="S310" s="13"/>
      <c r="T310" s="119">
        <f t="shared" si="49"/>
        <v>121432.23287671234</v>
      </c>
      <c r="U310" s="13"/>
    </row>
    <row r="311" spans="1:21">
      <c r="A311" s="111" t="s">
        <v>147</v>
      </c>
      <c r="B311" s="1" t="s">
        <v>135</v>
      </c>
      <c r="C311" s="101">
        <v>45462</v>
      </c>
      <c r="D311" s="101">
        <v>45570</v>
      </c>
      <c r="E311" s="108">
        <v>45535</v>
      </c>
      <c r="F311" s="32">
        <f t="shared" si="47"/>
        <v>109</v>
      </c>
      <c r="G311" s="32">
        <f t="shared" si="45"/>
        <v>74</v>
      </c>
      <c r="H311" s="3" t="s">
        <v>121</v>
      </c>
      <c r="I311" s="13">
        <v>112792.60273972603</v>
      </c>
      <c r="J311" s="13">
        <f t="shared" si="51"/>
        <v>5639.6301369863022</v>
      </c>
      <c r="K311" s="13">
        <v>3000</v>
      </c>
      <c r="L311" s="119"/>
      <c r="M311" s="13"/>
      <c r="N311" s="13"/>
      <c r="O311" s="13"/>
      <c r="P311" s="13"/>
      <c r="Q311" s="13"/>
      <c r="R311" s="13"/>
      <c r="S311" s="13"/>
      <c r="T311" s="119">
        <f t="shared" si="49"/>
        <v>121432.23287671234</v>
      </c>
      <c r="U311" s="13"/>
    </row>
    <row r="312" spans="1:21">
      <c r="A312" s="111" t="s">
        <v>147</v>
      </c>
      <c r="B312" s="1" t="s">
        <v>135</v>
      </c>
      <c r="C312" s="101">
        <v>45462</v>
      </c>
      <c r="D312" s="101">
        <v>45570</v>
      </c>
      <c r="E312" s="108">
        <v>45535</v>
      </c>
      <c r="F312" s="32">
        <f t="shared" si="47"/>
        <v>109</v>
      </c>
      <c r="G312" s="32">
        <f t="shared" si="45"/>
        <v>74</v>
      </c>
      <c r="H312" s="3" t="s">
        <v>121</v>
      </c>
      <c r="I312" s="13">
        <v>112792.60273972603</v>
      </c>
      <c r="J312" s="13">
        <f t="shared" si="51"/>
        <v>5639.6301369863022</v>
      </c>
      <c r="K312" s="13">
        <v>3000</v>
      </c>
      <c r="L312" s="119"/>
      <c r="M312" s="13"/>
      <c r="N312" s="13"/>
      <c r="O312" s="13"/>
      <c r="P312" s="13"/>
      <c r="Q312" s="13"/>
      <c r="R312" s="13"/>
      <c r="S312" s="13"/>
      <c r="T312" s="119">
        <f t="shared" si="49"/>
        <v>121432.23287671234</v>
      </c>
      <c r="U312" s="13"/>
    </row>
    <row r="313" spans="1:21">
      <c r="A313" s="111" t="s">
        <v>147</v>
      </c>
      <c r="B313" s="1" t="s">
        <v>135</v>
      </c>
      <c r="C313" s="101">
        <v>45462</v>
      </c>
      <c r="D313" s="101">
        <v>45570</v>
      </c>
      <c r="E313" s="108">
        <v>45535</v>
      </c>
      <c r="F313" s="32">
        <f t="shared" si="47"/>
        <v>109</v>
      </c>
      <c r="G313" s="32">
        <f t="shared" si="45"/>
        <v>74</v>
      </c>
      <c r="H313" s="3" t="s">
        <v>121</v>
      </c>
      <c r="I313" s="13">
        <v>112792.60273972603</v>
      </c>
      <c r="J313" s="13">
        <f t="shared" si="51"/>
        <v>5639.6301369863022</v>
      </c>
      <c r="K313" s="13">
        <v>3000</v>
      </c>
      <c r="L313" s="119"/>
      <c r="M313" s="13"/>
      <c r="N313" s="13"/>
      <c r="O313" s="13"/>
      <c r="P313" s="13"/>
      <c r="Q313" s="13"/>
      <c r="R313" s="13"/>
      <c r="S313" s="13"/>
      <c r="T313" s="119">
        <f t="shared" si="49"/>
        <v>121432.23287671234</v>
      </c>
      <c r="U313" s="13"/>
    </row>
    <row r="314" spans="1:21">
      <c r="A314" s="111" t="s">
        <v>147</v>
      </c>
      <c r="B314" s="1" t="s">
        <v>135</v>
      </c>
      <c r="C314" s="101">
        <v>45462</v>
      </c>
      <c r="D314" s="101">
        <v>45570</v>
      </c>
      <c r="E314" s="108">
        <v>45535</v>
      </c>
      <c r="F314" s="32">
        <f t="shared" si="47"/>
        <v>109</v>
      </c>
      <c r="G314" s="32">
        <f t="shared" si="45"/>
        <v>74</v>
      </c>
      <c r="H314" s="3" t="s">
        <v>121</v>
      </c>
      <c r="I314" s="13">
        <v>112792.60273972603</v>
      </c>
      <c r="J314" s="13">
        <f t="shared" si="51"/>
        <v>5639.6301369863022</v>
      </c>
      <c r="K314" s="13">
        <v>3000</v>
      </c>
      <c r="L314" s="119"/>
      <c r="M314" s="13"/>
      <c r="N314" s="13"/>
      <c r="O314" s="13"/>
      <c r="P314" s="13"/>
      <c r="Q314" s="13"/>
      <c r="R314" s="13"/>
      <c r="S314" s="13"/>
      <c r="T314" s="119">
        <f t="shared" si="49"/>
        <v>121432.23287671234</v>
      </c>
      <c r="U314" s="13"/>
    </row>
    <row r="315" spans="1:21">
      <c r="A315" s="111" t="s">
        <v>147</v>
      </c>
      <c r="B315" s="1" t="s">
        <v>135</v>
      </c>
      <c r="C315" s="101">
        <v>45463</v>
      </c>
      <c r="D315" s="101">
        <v>45570</v>
      </c>
      <c r="E315" s="108">
        <v>45535</v>
      </c>
      <c r="F315" s="32">
        <f t="shared" si="47"/>
        <v>108</v>
      </c>
      <c r="G315" s="32">
        <f t="shared" si="45"/>
        <v>73</v>
      </c>
      <c r="H315" s="3" t="s">
        <v>121</v>
      </c>
      <c r="I315" s="13">
        <v>111757.80821917808</v>
      </c>
      <c r="J315" s="13">
        <f t="shared" si="51"/>
        <v>5587.8904109589048</v>
      </c>
      <c r="K315" s="13">
        <v>3000</v>
      </c>
      <c r="L315" s="119"/>
      <c r="M315" s="13"/>
      <c r="N315" s="13"/>
      <c r="O315" s="13"/>
      <c r="P315" s="13"/>
      <c r="Q315" s="13"/>
      <c r="R315" s="13"/>
      <c r="S315" s="13"/>
      <c r="T315" s="119">
        <f t="shared" si="49"/>
        <v>120345.69863013699</v>
      </c>
      <c r="U315" s="13"/>
    </row>
    <row r="316" spans="1:21">
      <c r="A316" s="111" t="s">
        <v>147</v>
      </c>
      <c r="B316" s="1" t="s">
        <v>135</v>
      </c>
      <c r="C316" s="101">
        <v>45467</v>
      </c>
      <c r="D316" s="101">
        <v>45570</v>
      </c>
      <c r="E316" s="108">
        <v>45535</v>
      </c>
      <c r="F316" s="32">
        <f t="shared" si="47"/>
        <v>104</v>
      </c>
      <c r="G316" s="32">
        <f t="shared" si="45"/>
        <v>69</v>
      </c>
      <c r="H316" s="3" t="s">
        <v>121</v>
      </c>
      <c r="I316" s="13">
        <v>107618.63013698631</v>
      </c>
      <c r="J316" s="13">
        <f t="shared" si="51"/>
        <v>5380.9315068493161</v>
      </c>
      <c r="K316" s="13">
        <v>3000</v>
      </c>
      <c r="L316" s="119"/>
      <c r="M316" s="13"/>
      <c r="N316" s="13"/>
      <c r="O316" s="13"/>
      <c r="P316" s="13"/>
      <c r="Q316" s="13"/>
      <c r="R316" s="13"/>
      <c r="S316" s="13"/>
      <c r="T316" s="119">
        <f t="shared" si="49"/>
        <v>115999.56164383562</v>
      </c>
      <c r="U316" s="13"/>
    </row>
    <row r="317" spans="1:21">
      <c r="A317" s="111" t="s">
        <v>147</v>
      </c>
      <c r="B317" s="1" t="s">
        <v>135</v>
      </c>
      <c r="C317" s="101">
        <v>45469</v>
      </c>
      <c r="D317" s="101">
        <v>45570</v>
      </c>
      <c r="E317" s="108">
        <v>45535</v>
      </c>
      <c r="F317" s="32">
        <f t="shared" si="47"/>
        <v>102</v>
      </c>
      <c r="G317" s="32">
        <f t="shared" si="45"/>
        <v>67</v>
      </c>
      <c r="H317" s="3" t="s">
        <v>121</v>
      </c>
      <c r="I317" s="13">
        <v>105549.04109589041</v>
      </c>
      <c r="J317" s="13">
        <f t="shared" si="51"/>
        <v>5277.4520547945212</v>
      </c>
      <c r="K317" s="13">
        <v>6000</v>
      </c>
      <c r="L317" s="119"/>
      <c r="M317" s="13"/>
      <c r="N317" s="13"/>
      <c r="O317" s="13"/>
      <c r="P317" s="13"/>
      <c r="Q317" s="13"/>
      <c r="R317" s="13"/>
      <c r="S317" s="13"/>
      <c r="T317" s="119">
        <f t="shared" si="49"/>
        <v>116826.49315068492</v>
      </c>
      <c r="U317" s="13"/>
    </row>
    <row r="318" spans="1:21">
      <c r="A318" s="111" t="s">
        <v>147</v>
      </c>
      <c r="B318" s="1" t="s">
        <v>135</v>
      </c>
      <c r="C318" s="101">
        <v>45469</v>
      </c>
      <c r="D318" s="101">
        <v>45570</v>
      </c>
      <c r="E318" s="108">
        <v>45535</v>
      </c>
      <c r="F318" s="32">
        <f t="shared" si="47"/>
        <v>102</v>
      </c>
      <c r="G318" s="32">
        <f t="shared" si="45"/>
        <v>67</v>
      </c>
      <c r="H318" s="3" t="s">
        <v>121</v>
      </c>
      <c r="I318" s="13">
        <v>105549.04109589041</v>
      </c>
      <c r="J318" s="13">
        <f t="shared" si="51"/>
        <v>5277.4520547945212</v>
      </c>
      <c r="K318" s="13">
        <v>3000</v>
      </c>
      <c r="L318" s="119"/>
      <c r="M318" s="13"/>
      <c r="N318" s="13"/>
      <c r="O318" s="13"/>
      <c r="P318" s="13"/>
      <c r="Q318" s="13"/>
      <c r="R318" s="13"/>
      <c r="S318" s="13"/>
      <c r="T318" s="119">
        <f t="shared" si="49"/>
        <v>113826.49315068492</v>
      </c>
      <c r="U318" s="13"/>
    </row>
    <row r="319" spans="1:21">
      <c r="A319" s="111" t="s">
        <v>147</v>
      </c>
      <c r="B319" s="1" t="s">
        <v>135</v>
      </c>
      <c r="C319" s="101">
        <v>45469</v>
      </c>
      <c r="D319" s="101">
        <v>45570</v>
      </c>
      <c r="E319" s="108">
        <v>45535</v>
      </c>
      <c r="F319" s="32">
        <f t="shared" si="47"/>
        <v>102</v>
      </c>
      <c r="G319" s="32">
        <f t="shared" si="45"/>
        <v>67</v>
      </c>
      <c r="H319" s="3" t="s">
        <v>121</v>
      </c>
      <c r="I319" s="13">
        <v>105549.04109589041</v>
      </c>
      <c r="J319" s="13">
        <f t="shared" si="51"/>
        <v>5277.4520547945212</v>
      </c>
      <c r="K319" s="13">
        <v>3000</v>
      </c>
      <c r="L319" s="119"/>
      <c r="M319" s="13"/>
      <c r="N319" s="13"/>
      <c r="O319" s="13"/>
      <c r="P319" s="13"/>
      <c r="Q319" s="13"/>
      <c r="R319" s="13"/>
      <c r="S319" s="13"/>
      <c r="T319" s="119">
        <f t="shared" si="49"/>
        <v>113826.49315068492</v>
      </c>
      <c r="U319" s="13"/>
    </row>
    <row r="320" spans="1:21">
      <c r="A320" s="111" t="s">
        <v>147</v>
      </c>
      <c r="B320" s="1" t="s">
        <v>135</v>
      </c>
      <c r="C320" s="101">
        <v>45469</v>
      </c>
      <c r="D320" s="101">
        <v>45570</v>
      </c>
      <c r="E320" s="108">
        <v>45535</v>
      </c>
      <c r="F320" s="32">
        <f t="shared" si="47"/>
        <v>102</v>
      </c>
      <c r="G320" s="32">
        <f t="shared" si="45"/>
        <v>67</v>
      </c>
      <c r="H320" s="3" t="s">
        <v>121</v>
      </c>
      <c r="I320" s="13">
        <v>105549.04109589041</v>
      </c>
      <c r="J320" s="13">
        <f t="shared" si="51"/>
        <v>5277.4520547945212</v>
      </c>
      <c r="K320" s="13">
        <v>3000</v>
      </c>
      <c r="L320" s="119"/>
      <c r="M320" s="13"/>
      <c r="N320" s="13"/>
      <c r="O320" s="13"/>
      <c r="P320" s="13"/>
      <c r="Q320" s="13"/>
      <c r="R320" s="13"/>
      <c r="S320" s="13"/>
      <c r="T320" s="119">
        <f t="shared" si="49"/>
        <v>113826.49315068492</v>
      </c>
      <c r="U320" s="13"/>
    </row>
    <row r="321" spans="1:21">
      <c r="A321" s="111" t="s">
        <v>147</v>
      </c>
      <c r="B321" s="1" t="s">
        <v>135</v>
      </c>
      <c r="C321" s="101">
        <v>45469</v>
      </c>
      <c r="D321" s="101">
        <v>45570</v>
      </c>
      <c r="E321" s="108">
        <v>45535</v>
      </c>
      <c r="F321" s="32">
        <f t="shared" si="47"/>
        <v>102</v>
      </c>
      <c r="G321" s="32">
        <f t="shared" si="45"/>
        <v>67</v>
      </c>
      <c r="H321" s="3" t="s">
        <v>121</v>
      </c>
      <c r="I321" s="13">
        <v>105549.04109589041</v>
      </c>
      <c r="J321" s="13">
        <f t="shared" si="51"/>
        <v>5277.4520547945212</v>
      </c>
      <c r="K321" s="13">
        <v>3000</v>
      </c>
      <c r="L321" s="119"/>
      <c r="M321" s="13"/>
      <c r="N321" s="13"/>
      <c r="O321" s="13"/>
      <c r="P321" s="13"/>
      <c r="Q321" s="13"/>
      <c r="R321" s="13"/>
      <c r="S321" s="13"/>
      <c r="T321" s="119">
        <f t="shared" si="49"/>
        <v>113826.49315068492</v>
      </c>
      <c r="U321" s="13"/>
    </row>
    <row r="322" spans="1:21">
      <c r="A322" s="111" t="s">
        <v>147</v>
      </c>
      <c r="B322" s="1" t="s">
        <v>135</v>
      </c>
      <c r="C322" s="101">
        <v>45469</v>
      </c>
      <c r="D322" s="101">
        <v>45570</v>
      </c>
      <c r="E322" s="108">
        <v>45535</v>
      </c>
      <c r="F322" s="32">
        <f t="shared" si="47"/>
        <v>102</v>
      </c>
      <c r="G322" s="32">
        <f t="shared" si="45"/>
        <v>67</v>
      </c>
      <c r="H322" s="3" t="s">
        <v>121</v>
      </c>
      <c r="I322" s="13">
        <v>105549.04109589041</v>
      </c>
      <c r="J322" s="13">
        <f t="shared" si="51"/>
        <v>5277.4520547945212</v>
      </c>
      <c r="K322" s="13">
        <v>3000</v>
      </c>
      <c r="L322" s="119"/>
      <c r="M322" s="13"/>
      <c r="N322" s="13"/>
      <c r="O322" s="13"/>
      <c r="P322" s="13"/>
      <c r="Q322" s="13"/>
      <c r="R322" s="13"/>
      <c r="S322" s="13"/>
      <c r="T322" s="119">
        <f t="shared" si="49"/>
        <v>113826.49315068492</v>
      </c>
      <c r="U322" s="13"/>
    </row>
    <row r="323" spans="1:21">
      <c r="A323" s="111" t="s">
        <v>147</v>
      </c>
      <c r="B323" s="1" t="s">
        <v>135</v>
      </c>
      <c r="C323" s="101">
        <v>45469</v>
      </c>
      <c r="D323" s="101">
        <v>45570</v>
      </c>
      <c r="E323" s="108">
        <v>45535</v>
      </c>
      <c r="F323" s="32">
        <f t="shared" si="47"/>
        <v>102</v>
      </c>
      <c r="G323" s="32">
        <f t="shared" si="45"/>
        <v>67</v>
      </c>
      <c r="H323" s="3" t="s">
        <v>121</v>
      </c>
      <c r="I323" s="13">
        <v>105549.04109589041</v>
      </c>
      <c r="J323" s="13">
        <f t="shared" si="51"/>
        <v>5277.4520547945212</v>
      </c>
      <c r="K323" s="13">
        <v>3000</v>
      </c>
      <c r="L323" s="119"/>
      <c r="M323" s="13"/>
      <c r="N323" s="13"/>
      <c r="O323" s="13"/>
      <c r="P323" s="13"/>
      <c r="Q323" s="13"/>
      <c r="R323" s="13"/>
      <c r="S323" s="13"/>
      <c r="T323" s="119">
        <f t="shared" si="49"/>
        <v>113826.49315068492</v>
      </c>
      <c r="U323" s="13"/>
    </row>
    <row r="324" spans="1:21">
      <c r="A324" s="111" t="s">
        <v>147</v>
      </c>
      <c r="B324" s="1" t="s">
        <v>135</v>
      </c>
      <c r="C324" s="101">
        <v>45469</v>
      </c>
      <c r="D324" s="101">
        <v>45570</v>
      </c>
      <c r="E324" s="108">
        <v>45535</v>
      </c>
      <c r="F324" s="32">
        <f t="shared" si="47"/>
        <v>102</v>
      </c>
      <c r="G324" s="32">
        <f t="shared" si="45"/>
        <v>67</v>
      </c>
      <c r="H324" s="3" t="s">
        <v>121</v>
      </c>
      <c r="I324" s="13">
        <v>105549.04109589041</v>
      </c>
      <c r="J324" s="13">
        <f t="shared" si="51"/>
        <v>5277.4520547945212</v>
      </c>
      <c r="K324" s="13">
        <v>3000</v>
      </c>
      <c r="L324" s="119"/>
      <c r="M324" s="13"/>
      <c r="N324" s="13"/>
      <c r="O324" s="13"/>
      <c r="P324" s="13"/>
      <c r="Q324" s="13"/>
      <c r="R324" s="13"/>
      <c r="S324" s="13"/>
      <c r="T324" s="119">
        <f t="shared" si="49"/>
        <v>113826.49315068492</v>
      </c>
      <c r="U324" s="13"/>
    </row>
    <row r="325" spans="1:21">
      <c r="A325" s="111" t="s">
        <v>147</v>
      </c>
      <c r="B325" s="1" t="s">
        <v>135</v>
      </c>
      <c r="C325" s="101">
        <v>45469</v>
      </c>
      <c r="D325" s="101">
        <v>45570</v>
      </c>
      <c r="E325" s="108">
        <v>45535</v>
      </c>
      <c r="F325" s="32">
        <f t="shared" ref="F325:F359" si="52">D325-C325+1</f>
        <v>102</v>
      </c>
      <c r="G325" s="32">
        <f t="shared" si="45"/>
        <v>67</v>
      </c>
      <c r="H325" s="3" t="s">
        <v>121</v>
      </c>
      <c r="I325" s="13">
        <v>105549.04109589041</v>
      </c>
      <c r="J325" s="13">
        <f t="shared" si="51"/>
        <v>5277.4520547945212</v>
      </c>
      <c r="K325" s="13">
        <v>3000</v>
      </c>
      <c r="L325" s="119"/>
      <c r="M325" s="13"/>
      <c r="N325" s="13"/>
      <c r="O325" s="13"/>
      <c r="P325" s="13"/>
      <c r="Q325" s="13"/>
      <c r="R325" s="13"/>
      <c r="S325" s="13"/>
      <c r="T325" s="119">
        <f t="shared" ref="T325:T337" si="53">I325+J325+K325+R325+S325</f>
        <v>113826.49315068492</v>
      </c>
      <c r="U325" s="13"/>
    </row>
    <row r="326" spans="1:21">
      <c r="A326" s="111" t="s">
        <v>147</v>
      </c>
      <c r="B326" s="1" t="s">
        <v>135</v>
      </c>
      <c r="C326" s="101">
        <v>45469</v>
      </c>
      <c r="D326" s="101">
        <v>45570</v>
      </c>
      <c r="E326" s="108">
        <v>45535</v>
      </c>
      <c r="F326" s="32">
        <f t="shared" si="52"/>
        <v>102</v>
      </c>
      <c r="G326" s="32">
        <f t="shared" si="45"/>
        <v>67</v>
      </c>
      <c r="H326" s="3" t="s">
        <v>121</v>
      </c>
      <c r="I326" s="13">
        <v>105549.04109589041</v>
      </c>
      <c r="J326" s="13">
        <f t="shared" si="51"/>
        <v>5277.4520547945212</v>
      </c>
      <c r="K326" s="13">
        <v>3000</v>
      </c>
      <c r="L326" s="119"/>
      <c r="M326" s="13"/>
      <c r="N326" s="13"/>
      <c r="O326" s="13"/>
      <c r="P326" s="13"/>
      <c r="Q326" s="13"/>
      <c r="R326" s="13"/>
      <c r="S326" s="13"/>
      <c r="T326" s="119">
        <f t="shared" si="53"/>
        <v>113826.49315068492</v>
      </c>
      <c r="U326" s="13"/>
    </row>
    <row r="327" spans="1:21">
      <c r="A327" s="111" t="s">
        <v>147</v>
      </c>
      <c r="B327" s="1" t="s">
        <v>135</v>
      </c>
      <c r="C327" s="101">
        <v>45469</v>
      </c>
      <c r="D327" s="101">
        <v>45570</v>
      </c>
      <c r="E327" s="108">
        <v>45535</v>
      </c>
      <c r="F327" s="32">
        <f t="shared" si="52"/>
        <v>102</v>
      </c>
      <c r="G327" s="32">
        <f t="shared" si="45"/>
        <v>67</v>
      </c>
      <c r="H327" s="3" t="s">
        <v>121</v>
      </c>
      <c r="I327" s="13">
        <v>105549.04109589041</v>
      </c>
      <c r="J327" s="13">
        <f t="shared" si="51"/>
        <v>5277.4520547945212</v>
      </c>
      <c r="K327" s="13">
        <v>3000</v>
      </c>
      <c r="L327" s="119"/>
      <c r="M327" s="13"/>
      <c r="N327" s="13"/>
      <c r="O327" s="13"/>
      <c r="P327" s="13"/>
      <c r="Q327" s="13"/>
      <c r="R327" s="13"/>
      <c r="S327" s="13"/>
      <c r="T327" s="119">
        <f t="shared" si="53"/>
        <v>113826.49315068492</v>
      </c>
      <c r="U327" s="13"/>
    </row>
    <row r="328" spans="1:21">
      <c r="A328" s="111" t="s">
        <v>147</v>
      </c>
      <c r="B328" s="1" t="s">
        <v>135</v>
      </c>
      <c r="C328" s="101">
        <v>45470</v>
      </c>
      <c r="D328" s="101">
        <v>45570</v>
      </c>
      <c r="E328" s="108">
        <v>45535</v>
      </c>
      <c r="F328" s="32">
        <f t="shared" si="52"/>
        <v>101</v>
      </c>
      <c r="G328" s="32">
        <f t="shared" si="45"/>
        <v>66</v>
      </c>
      <c r="H328" s="3" t="s">
        <v>121</v>
      </c>
      <c r="I328" s="13">
        <v>104514.24657534246</v>
      </c>
      <c r="J328" s="13">
        <f t="shared" si="51"/>
        <v>5225.7123287671238</v>
      </c>
      <c r="K328" s="13">
        <v>3000</v>
      </c>
      <c r="L328" s="119"/>
      <c r="M328" s="13"/>
      <c r="N328" s="13"/>
      <c r="O328" s="13"/>
      <c r="P328" s="13"/>
      <c r="Q328" s="13"/>
      <c r="R328" s="13"/>
      <c r="S328" s="13"/>
      <c r="T328" s="119">
        <f t="shared" si="53"/>
        <v>112739.95890410959</v>
      </c>
      <c r="U328" s="13"/>
    </row>
    <row r="329" spans="1:21">
      <c r="A329" s="111" t="s">
        <v>147</v>
      </c>
      <c r="B329" s="1" t="s">
        <v>135</v>
      </c>
      <c r="C329" s="101">
        <v>45470</v>
      </c>
      <c r="D329" s="101">
        <v>45570</v>
      </c>
      <c r="E329" s="108">
        <v>45535</v>
      </c>
      <c r="F329" s="32">
        <f t="shared" si="52"/>
        <v>101</v>
      </c>
      <c r="G329" s="32">
        <f t="shared" si="45"/>
        <v>66</v>
      </c>
      <c r="H329" s="3" t="s">
        <v>121</v>
      </c>
      <c r="I329" s="13">
        <v>104514.24657534246</v>
      </c>
      <c r="J329" s="13">
        <f t="shared" si="51"/>
        <v>5225.7123287671238</v>
      </c>
      <c r="K329" s="13">
        <v>3000</v>
      </c>
      <c r="L329" s="119"/>
      <c r="M329" s="13"/>
      <c r="N329" s="13"/>
      <c r="O329" s="13"/>
      <c r="P329" s="13"/>
      <c r="Q329" s="13"/>
      <c r="R329" s="13"/>
      <c r="S329" s="13"/>
      <c r="T329" s="119">
        <f t="shared" si="53"/>
        <v>112739.95890410959</v>
      </c>
      <c r="U329" s="13"/>
    </row>
    <row r="330" spans="1:21">
      <c r="A330" s="111" t="s">
        <v>147</v>
      </c>
      <c r="B330" s="1" t="s">
        <v>135</v>
      </c>
      <c r="C330" s="101">
        <v>45471</v>
      </c>
      <c r="D330" s="101">
        <v>45570</v>
      </c>
      <c r="E330" s="108">
        <v>45535</v>
      </c>
      <c r="F330" s="32">
        <f t="shared" si="52"/>
        <v>100</v>
      </c>
      <c r="G330" s="32">
        <f t="shared" si="45"/>
        <v>65</v>
      </c>
      <c r="H330" s="3" t="s">
        <v>121</v>
      </c>
      <c r="I330" s="13">
        <v>103479.45205479451</v>
      </c>
      <c r="J330" s="13">
        <f t="shared" si="51"/>
        <v>5173.9726027397264</v>
      </c>
      <c r="K330" s="13">
        <v>3000</v>
      </c>
      <c r="L330" s="119"/>
      <c r="M330" s="13"/>
      <c r="N330" s="13"/>
      <c r="O330" s="13"/>
      <c r="P330" s="13"/>
      <c r="Q330" s="13"/>
      <c r="R330" s="13"/>
      <c r="S330" s="13"/>
      <c r="T330" s="119">
        <f t="shared" si="53"/>
        <v>111653.42465753424</v>
      </c>
      <c r="U330" s="13"/>
    </row>
    <row r="331" spans="1:21">
      <c r="A331" s="111" t="s">
        <v>147</v>
      </c>
      <c r="B331" s="1" t="s">
        <v>135</v>
      </c>
      <c r="C331" s="101">
        <v>45475</v>
      </c>
      <c r="D331" s="101">
        <v>45570</v>
      </c>
      <c r="E331" s="108">
        <v>45535</v>
      </c>
      <c r="F331" s="32">
        <f t="shared" si="52"/>
        <v>96</v>
      </c>
      <c r="G331" s="32">
        <f t="shared" si="45"/>
        <v>61</v>
      </c>
      <c r="H331" s="3" t="s">
        <v>121</v>
      </c>
      <c r="I331" s="13">
        <v>99340.273972602736</v>
      </c>
      <c r="J331" s="13">
        <f t="shared" si="51"/>
        <v>4967.0136986301368</v>
      </c>
      <c r="K331" s="13">
        <v>3000</v>
      </c>
      <c r="L331" s="119"/>
      <c r="M331" s="13"/>
      <c r="N331" s="13"/>
      <c r="O331" s="13"/>
      <c r="P331" s="13"/>
      <c r="Q331" s="13"/>
      <c r="R331" s="13"/>
      <c r="S331" s="13"/>
      <c r="T331" s="119">
        <f t="shared" si="53"/>
        <v>107307.28767123287</v>
      </c>
      <c r="U331" s="13"/>
    </row>
    <row r="332" spans="1:21">
      <c r="A332" s="111" t="s">
        <v>146</v>
      </c>
      <c r="B332" s="1" t="s">
        <v>135</v>
      </c>
      <c r="C332" s="101">
        <v>45468</v>
      </c>
      <c r="D332" s="101">
        <v>45832</v>
      </c>
      <c r="E332" s="108">
        <v>45535</v>
      </c>
      <c r="F332" s="32">
        <f t="shared" si="52"/>
        <v>365</v>
      </c>
      <c r="G332" s="32">
        <f t="shared" si="45"/>
        <v>68</v>
      </c>
      <c r="H332" s="3" t="s">
        <v>122</v>
      </c>
      <c r="I332" s="13">
        <v>1293912</v>
      </c>
      <c r="J332" s="13">
        <f t="shared" si="50"/>
        <v>64695.600000000006</v>
      </c>
      <c r="K332" s="13">
        <v>20000</v>
      </c>
      <c r="L332" s="119">
        <v>1378607</v>
      </c>
      <c r="M332" s="13"/>
      <c r="N332" s="13"/>
      <c r="O332" s="13"/>
      <c r="P332" s="13"/>
      <c r="Q332" s="13">
        <v>1378607</v>
      </c>
      <c r="R332" s="13">
        <v>0</v>
      </c>
      <c r="S332" s="13">
        <v>0</v>
      </c>
      <c r="T332" s="119">
        <f t="shared" si="53"/>
        <v>1378607.6</v>
      </c>
      <c r="U332" s="13"/>
    </row>
    <row r="333" spans="1:21">
      <c r="A333" s="111" t="s">
        <v>146</v>
      </c>
      <c r="B333" s="1" t="s">
        <v>135</v>
      </c>
      <c r="C333" s="101">
        <v>45145</v>
      </c>
      <c r="D333" s="101">
        <v>45510</v>
      </c>
      <c r="E333" s="108">
        <v>45535</v>
      </c>
      <c r="F333" s="32">
        <f t="shared" si="52"/>
        <v>366</v>
      </c>
      <c r="G333" s="32">
        <f t="shared" si="45"/>
        <v>391</v>
      </c>
      <c r="H333" s="3" t="s">
        <v>123</v>
      </c>
      <c r="I333" s="13">
        <v>908890</v>
      </c>
      <c r="J333" s="13">
        <f t="shared" si="50"/>
        <v>45444.5</v>
      </c>
      <c r="K333" s="13">
        <v>10000</v>
      </c>
      <c r="L333" s="119">
        <v>964335</v>
      </c>
      <c r="M333" s="13"/>
      <c r="N333" s="13"/>
      <c r="O333" s="13"/>
      <c r="P333" s="13"/>
      <c r="Q333" s="13">
        <v>964335</v>
      </c>
      <c r="R333" s="13">
        <v>0</v>
      </c>
      <c r="S333" s="13">
        <v>0</v>
      </c>
      <c r="T333" s="119">
        <f t="shared" si="53"/>
        <v>964334.5</v>
      </c>
      <c r="U333" s="13"/>
    </row>
    <row r="334" spans="1:21">
      <c r="A334" s="111" t="s">
        <v>146</v>
      </c>
      <c r="B334" s="1" t="s">
        <v>135</v>
      </c>
      <c r="C334" s="101">
        <v>45461</v>
      </c>
      <c r="D334" s="101">
        <v>45825</v>
      </c>
      <c r="E334" s="108">
        <v>45535</v>
      </c>
      <c r="F334" s="32">
        <f t="shared" si="52"/>
        <v>365</v>
      </c>
      <c r="G334" s="32">
        <f t="shared" si="45"/>
        <v>75</v>
      </c>
      <c r="H334" s="3" t="s">
        <v>124</v>
      </c>
      <c r="I334" s="13">
        <v>2879583</v>
      </c>
      <c r="J334" s="13">
        <f t="shared" si="50"/>
        <v>143979.15</v>
      </c>
      <c r="K334" s="13">
        <v>70000</v>
      </c>
      <c r="L334" s="119">
        <v>3101141</v>
      </c>
      <c r="M334" s="13"/>
      <c r="N334" s="13"/>
      <c r="O334" s="13"/>
      <c r="P334" s="13"/>
      <c r="Q334" s="13">
        <v>3101141</v>
      </c>
      <c r="R334" s="13">
        <v>0</v>
      </c>
      <c r="S334" s="13">
        <v>0</v>
      </c>
      <c r="T334" s="119">
        <f t="shared" si="53"/>
        <v>3093562.15</v>
      </c>
      <c r="U334" s="13"/>
    </row>
    <row r="335" spans="1:21">
      <c r="A335" s="111" t="s">
        <v>146</v>
      </c>
      <c r="B335" s="1" t="s">
        <v>135</v>
      </c>
      <c r="C335" s="101">
        <v>45463</v>
      </c>
      <c r="D335" s="101">
        <v>45827</v>
      </c>
      <c r="E335" s="108">
        <v>45535</v>
      </c>
      <c r="F335" s="32">
        <f t="shared" si="52"/>
        <v>365</v>
      </c>
      <c r="G335" s="32">
        <f t="shared" si="45"/>
        <v>73</v>
      </c>
      <c r="H335" s="3" t="s">
        <v>125</v>
      </c>
      <c r="I335" s="13">
        <v>1595848</v>
      </c>
      <c r="J335" s="13">
        <f t="shared" si="50"/>
        <v>79792.400000000009</v>
      </c>
      <c r="K335" s="13">
        <v>40000</v>
      </c>
      <c r="L335" s="119">
        <v>1715640</v>
      </c>
      <c r="M335" s="13"/>
      <c r="N335" s="13"/>
      <c r="O335" s="13"/>
      <c r="P335" s="13"/>
      <c r="Q335" s="13">
        <v>1715640</v>
      </c>
      <c r="R335" s="13">
        <v>0</v>
      </c>
      <c r="S335" s="13">
        <v>0</v>
      </c>
      <c r="T335" s="119">
        <f t="shared" si="53"/>
        <v>1715640.4</v>
      </c>
      <c r="U335" s="13"/>
    </row>
    <row r="336" spans="1:21">
      <c r="A336" s="111" t="s">
        <v>147</v>
      </c>
      <c r="B336" s="1" t="s">
        <v>131</v>
      </c>
      <c r="C336" s="101">
        <v>45475</v>
      </c>
      <c r="D336" s="101">
        <v>45494</v>
      </c>
      <c r="E336" s="108">
        <v>45535</v>
      </c>
      <c r="F336" s="32">
        <f t="shared" si="52"/>
        <v>20</v>
      </c>
      <c r="G336" s="32">
        <f t="shared" si="45"/>
        <v>61</v>
      </c>
      <c r="H336" s="3" t="s">
        <v>19</v>
      </c>
      <c r="I336" s="13">
        <v>48007.452054794521</v>
      </c>
      <c r="J336" s="13">
        <f t="shared" si="50"/>
        <v>2400.3726027397261</v>
      </c>
      <c r="K336" s="13">
        <v>10000</v>
      </c>
      <c r="L336" s="119">
        <v>889334</v>
      </c>
      <c r="M336" s="13"/>
      <c r="N336" s="13"/>
      <c r="O336" s="13"/>
      <c r="P336" s="13"/>
      <c r="Q336" s="13">
        <v>889334</v>
      </c>
      <c r="R336" s="13">
        <v>0</v>
      </c>
      <c r="S336" s="13">
        <v>0</v>
      </c>
      <c r="T336" s="119">
        <f t="shared" si="53"/>
        <v>60407.824657534249</v>
      </c>
      <c r="U336" s="13"/>
    </row>
    <row r="337" spans="1:23">
      <c r="A337" s="111" t="s">
        <v>147</v>
      </c>
      <c r="B337" s="1" t="s">
        <v>131</v>
      </c>
      <c r="C337" s="113">
        <v>45495</v>
      </c>
      <c r="D337" s="113">
        <v>45859</v>
      </c>
      <c r="E337" s="108">
        <v>45535</v>
      </c>
      <c r="F337" s="32">
        <f t="shared" si="52"/>
        <v>365</v>
      </c>
      <c r="G337" s="32">
        <f t="shared" si="45"/>
        <v>41</v>
      </c>
      <c r="H337" s="3" t="s">
        <v>19</v>
      </c>
      <c r="I337" s="116">
        <v>780422</v>
      </c>
      <c r="J337" s="13">
        <f t="shared" si="50"/>
        <v>39021.1</v>
      </c>
      <c r="K337" s="13">
        <v>10000</v>
      </c>
      <c r="L337" s="131"/>
      <c r="M337" s="116"/>
      <c r="N337" s="116"/>
      <c r="O337" s="116"/>
      <c r="P337" s="116"/>
      <c r="Q337" s="116"/>
      <c r="R337" s="116"/>
      <c r="S337" s="116"/>
      <c r="T337" s="119">
        <f t="shared" si="53"/>
        <v>829443.1</v>
      </c>
      <c r="U337" s="116"/>
    </row>
    <row r="338" spans="1:23" s="71" customFormat="1">
      <c r="A338" s="71">
        <v>0</v>
      </c>
      <c r="C338" s="103" t="s">
        <v>128</v>
      </c>
      <c r="D338" s="103"/>
      <c r="E338" s="108"/>
      <c r="F338" s="32"/>
      <c r="G338" s="32"/>
      <c r="I338" s="72"/>
      <c r="J338" s="72"/>
      <c r="K338" s="72"/>
      <c r="L338" s="133"/>
      <c r="M338" s="72"/>
      <c r="N338" s="72"/>
      <c r="O338" s="72"/>
      <c r="P338" s="72"/>
      <c r="Q338" s="72"/>
      <c r="R338" s="72"/>
      <c r="S338" s="72"/>
      <c r="T338" s="133"/>
      <c r="U338" s="72"/>
      <c r="W338" s="71" t="s">
        <v>129</v>
      </c>
    </row>
    <row r="339" spans="1:23">
      <c r="A339" s="111" t="s">
        <v>148</v>
      </c>
      <c r="B339" s="1" t="s">
        <v>131</v>
      </c>
      <c r="C339" s="101">
        <v>45420</v>
      </c>
      <c r="D339" s="101">
        <v>45784</v>
      </c>
      <c r="E339" s="108">
        <v>45535</v>
      </c>
      <c r="F339" s="32">
        <f t="shared" si="52"/>
        <v>365</v>
      </c>
      <c r="G339" s="32">
        <f t="shared" si="45"/>
        <v>116</v>
      </c>
      <c r="H339" s="3" t="s">
        <v>133</v>
      </c>
      <c r="I339" s="13">
        <f>126596+4172897</f>
        <v>4299493</v>
      </c>
      <c r="J339" s="13">
        <f t="shared" si="50"/>
        <v>214974.65000000002</v>
      </c>
      <c r="K339" s="13">
        <f>210000+5000</f>
        <v>215000</v>
      </c>
      <c r="L339" s="119">
        <v>10029144</v>
      </c>
      <c r="M339" s="13"/>
      <c r="N339" s="13"/>
      <c r="O339" s="13"/>
      <c r="P339" s="13"/>
      <c r="Q339" s="13"/>
      <c r="R339" s="13">
        <f>169006+5299677</f>
        <v>5468683</v>
      </c>
      <c r="S339" s="13"/>
      <c r="T339" s="119">
        <f>I339+J339+K339+R339+S339</f>
        <v>10198150.65</v>
      </c>
      <c r="U339" s="13"/>
      <c r="V339" s="6"/>
      <c r="W339" s="73">
        <f>V339*18%</f>
        <v>0</v>
      </c>
    </row>
    <row r="340" spans="1:23">
      <c r="A340" s="111" t="s">
        <v>147</v>
      </c>
      <c r="B340" s="1" t="s">
        <v>134</v>
      </c>
      <c r="C340" s="101">
        <v>45504</v>
      </c>
      <c r="D340" s="101">
        <v>45666</v>
      </c>
      <c r="E340" s="108">
        <v>45535</v>
      </c>
      <c r="F340" s="32">
        <f t="shared" si="52"/>
        <v>163</v>
      </c>
      <c r="G340" s="32">
        <f t="shared" si="45"/>
        <v>32</v>
      </c>
      <c r="H340" s="3" t="s">
        <v>132</v>
      </c>
      <c r="I340" s="13">
        <v>100599</v>
      </c>
      <c r="J340" s="13">
        <f t="shared" si="50"/>
        <v>5029.9500000000007</v>
      </c>
      <c r="K340" s="13">
        <v>10000</v>
      </c>
      <c r="L340" s="119">
        <v>115629</v>
      </c>
      <c r="M340" s="13"/>
      <c r="N340" s="13"/>
      <c r="O340" s="13"/>
      <c r="P340" s="13"/>
      <c r="Q340" s="13"/>
      <c r="R340" s="13">
        <v>0</v>
      </c>
      <c r="S340" s="13">
        <v>0</v>
      </c>
      <c r="T340" s="119">
        <f t="shared" ref="T340:T359" si="54">I340+J340+K340+R340+S340</f>
        <v>115628.95</v>
      </c>
      <c r="U340" s="13"/>
    </row>
    <row r="341" spans="1:23">
      <c r="A341" s="111" t="s">
        <v>146</v>
      </c>
      <c r="B341" s="1" t="s">
        <v>135</v>
      </c>
      <c r="C341" s="101">
        <v>45510</v>
      </c>
      <c r="D341" s="101">
        <v>45874</v>
      </c>
      <c r="E341" s="108">
        <v>45535</v>
      </c>
      <c r="F341" s="32">
        <f t="shared" si="52"/>
        <v>365</v>
      </c>
      <c r="G341" s="32">
        <f t="shared" si="45"/>
        <v>26</v>
      </c>
      <c r="H341" s="3" t="s">
        <v>136</v>
      </c>
      <c r="I341" s="13">
        <v>81852963</v>
      </c>
      <c r="J341" s="13">
        <f t="shared" si="50"/>
        <v>4092648.1500000004</v>
      </c>
      <c r="K341" s="13">
        <v>2210000</v>
      </c>
      <c r="L341" s="119">
        <v>88155612</v>
      </c>
      <c r="M341" s="13"/>
      <c r="N341" s="13"/>
      <c r="O341" s="13"/>
      <c r="P341" s="13"/>
      <c r="Q341" s="13"/>
      <c r="R341" s="13">
        <v>0</v>
      </c>
      <c r="S341" s="13">
        <v>0</v>
      </c>
      <c r="T341" s="119">
        <f t="shared" si="54"/>
        <v>88155611.150000006</v>
      </c>
      <c r="U341" s="13"/>
      <c r="W341" s="73"/>
    </row>
    <row r="342" spans="1:23">
      <c r="A342" s="111" t="s">
        <v>147</v>
      </c>
      <c r="B342" s="1" t="s">
        <v>135</v>
      </c>
      <c r="C342" s="101">
        <v>45329</v>
      </c>
      <c r="D342" s="101">
        <v>45903</v>
      </c>
      <c r="E342" s="108">
        <v>45535</v>
      </c>
      <c r="F342" s="32">
        <f t="shared" si="52"/>
        <v>575</v>
      </c>
      <c r="G342" s="32">
        <f t="shared" si="45"/>
        <v>207</v>
      </c>
      <c r="H342" s="3" t="s">
        <v>72</v>
      </c>
      <c r="I342" s="13">
        <v>982087</v>
      </c>
      <c r="J342" s="13">
        <f t="shared" si="50"/>
        <v>49104.350000000006</v>
      </c>
      <c r="K342" s="13">
        <v>60000</v>
      </c>
      <c r="L342" s="119">
        <v>1091192</v>
      </c>
      <c r="M342" s="13"/>
      <c r="N342" s="13"/>
      <c r="O342" s="13"/>
      <c r="P342" s="13"/>
      <c r="Q342" s="13"/>
      <c r="R342" s="13">
        <v>0</v>
      </c>
      <c r="S342" s="13">
        <v>0</v>
      </c>
      <c r="T342" s="119">
        <f t="shared" si="54"/>
        <v>1091191.3500000001</v>
      </c>
      <c r="U342" s="13"/>
    </row>
    <row r="343" spans="1:23">
      <c r="A343" s="111" t="s">
        <v>147</v>
      </c>
      <c r="B343" s="1" t="s">
        <v>135</v>
      </c>
      <c r="C343" s="101">
        <v>45463</v>
      </c>
      <c r="D343" s="101">
        <v>45777</v>
      </c>
      <c r="E343" s="108">
        <v>45535</v>
      </c>
      <c r="F343" s="32">
        <f t="shared" si="52"/>
        <v>315</v>
      </c>
      <c r="G343" s="32">
        <f t="shared" si="45"/>
        <v>73</v>
      </c>
      <c r="H343" s="3" t="s">
        <v>137</v>
      </c>
      <c r="I343" s="13">
        <v>691597.60273972608</v>
      </c>
      <c r="J343" s="13">
        <f t="shared" si="50"/>
        <v>34579.880136986307</v>
      </c>
      <c r="K343" s="13">
        <v>50000</v>
      </c>
      <c r="L343" s="119">
        <v>2248532</v>
      </c>
      <c r="M343" s="13"/>
      <c r="N343" s="13"/>
      <c r="O343" s="13"/>
      <c r="P343" s="13"/>
      <c r="Q343" s="13"/>
      <c r="R343" s="13">
        <v>0</v>
      </c>
      <c r="S343" s="13">
        <v>0</v>
      </c>
      <c r="T343" s="119">
        <f t="shared" si="54"/>
        <v>776177.48287671234</v>
      </c>
      <c r="U343" s="13"/>
      <c r="W343" s="74"/>
    </row>
    <row r="344" spans="1:23">
      <c r="A344" s="111" t="s">
        <v>147</v>
      </c>
      <c r="B344" s="1" t="s">
        <v>135</v>
      </c>
      <c r="C344" s="101">
        <v>45463</v>
      </c>
      <c r="D344" s="101">
        <v>45777</v>
      </c>
      <c r="E344" s="108">
        <v>45535</v>
      </c>
      <c r="F344" s="32">
        <f t="shared" si="52"/>
        <v>315</v>
      </c>
      <c r="G344" s="32">
        <f t="shared" si="45"/>
        <v>73</v>
      </c>
      <c r="H344" s="3" t="s">
        <v>137</v>
      </c>
      <c r="I344" s="13">
        <v>691597.60273972608</v>
      </c>
      <c r="J344" s="13">
        <f t="shared" si="50"/>
        <v>34579.880136986307</v>
      </c>
      <c r="K344" s="13">
        <v>10000</v>
      </c>
      <c r="L344" s="119"/>
      <c r="M344" s="13"/>
      <c r="N344" s="13"/>
      <c r="O344" s="13"/>
      <c r="P344" s="13"/>
      <c r="Q344" s="13"/>
      <c r="R344" s="13"/>
      <c r="S344" s="13"/>
      <c r="T344" s="119">
        <f t="shared" si="54"/>
        <v>736177.48287671234</v>
      </c>
      <c r="U344" s="13"/>
      <c r="W344" s="74"/>
    </row>
    <row r="345" spans="1:23">
      <c r="A345" s="111" t="s">
        <v>147</v>
      </c>
      <c r="B345" s="1" t="s">
        <v>135</v>
      </c>
      <c r="C345" s="101">
        <v>45463</v>
      </c>
      <c r="D345" s="101">
        <v>45777</v>
      </c>
      <c r="E345" s="108">
        <v>45535</v>
      </c>
      <c r="F345" s="32">
        <f t="shared" si="52"/>
        <v>315</v>
      </c>
      <c r="G345" s="32">
        <f t="shared" si="45"/>
        <v>73</v>
      </c>
      <c r="H345" s="3" t="s">
        <v>137</v>
      </c>
      <c r="I345" s="13">
        <v>691597.60273972608</v>
      </c>
      <c r="J345" s="13">
        <f t="shared" si="50"/>
        <v>34579.880136986307</v>
      </c>
      <c r="K345" s="13">
        <v>10000</v>
      </c>
      <c r="L345" s="119"/>
      <c r="M345" s="13"/>
      <c r="N345" s="13"/>
      <c r="O345" s="13"/>
      <c r="P345" s="13"/>
      <c r="Q345" s="13"/>
      <c r="R345" s="13"/>
      <c r="S345" s="13"/>
      <c r="T345" s="119">
        <f t="shared" si="54"/>
        <v>736177.48287671234</v>
      </c>
      <c r="U345" s="13"/>
      <c r="W345" s="74"/>
    </row>
    <row r="346" spans="1:23">
      <c r="A346" s="111" t="s">
        <v>146</v>
      </c>
      <c r="B346" s="1" t="s">
        <v>135</v>
      </c>
      <c r="C346" s="101">
        <v>45512</v>
      </c>
      <c r="D346" s="101">
        <v>45511</v>
      </c>
      <c r="E346" s="108">
        <v>45535</v>
      </c>
      <c r="F346" s="32">
        <f t="shared" si="52"/>
        <v>0</v>
      </c>
      <c r="G346" s="32">
        <f t="shared" si="45"/>
        <v>24</v>
      </c>
      <c r="H346" s="3" t="s">
        <v>138</v>
      </c>
      <c r="I346" s="13">
        <v>7878987</v>
      </c>
      <c r="J346" s="13">
        <f t="shared" si="50"/>
        <v>393949.35000000003</v>
      </c>
      <c r="K346" s="13">
        <v>150000</v>
      </c>
      <c r="L346" s="119">
        <v>8422936</v>
      </c>
      <c r="M346" s="13"/>
      <c r="N346" s="13"/>
      <c r="O346" s="13"/>
      <c r="P346" s="13"/>
      <c r="Q346" s="13"/>
      <c r="R346" s="13">
        <v>0</v>
      </c>
      <c r="S346" s="13">
        <v>0</v>
      </c>
      <c r="T346" s="119">
        <f t="shared" si="54"/>
        <v>8422936.3499999996</v>
      </c>
      <c r="U346" s="13"/>
      <c r="W346" s="73"/>
    </row>
    <row r="347" spans="1:23" ht="14.45" customHeight="1">
      <c r="A347" s="111" t="s">
        <v>146</v>
      </c>
      <c r="B347" s="1" t="s">
        <v>135</v>
      </c>
      <c r="C347" s="101">
        <v>45516</v>
      </c>
      <c r="D347" s="101">
        <v>45880</v>
      </c>
      <c r="E347" s="108">
        <v>45535</v>
      </c>
      <c r="F347" s="32">
        <f t="shared" si="52"/>
        <v>365</v>
      </c>
      <c r="G347" s="32">
        <f t="shared" si="45"/>
        <v>20</v>
      </c>
      <c r="H347" s="3" t="s">
        <v>139</v>
      </c>
      <c r="I347" s="13">
        <v>562108</v>
      </c>
      <c r="J347" s="13">
        <f t="shared" si="50"/>
        <v>28105.4</v>
      </c>
      <c r="K347" s="13">
        <v>10000</v>
      </c>
      <c r="L347" s="119">
        <v>600213</v>
      </c>
      <c r="M347" s="13"/>
      <c r="N347" s="13"/>
      <c r="O347" s="13"/>
      <c r="P347" s="13"/>
      <c r="Q347" s="13"/>
      <c r="R347" s="13">
        <v>0</v>
      </c>
      <c r="S347" s="13">
        <v>0</v>
      </c>
      <c r="T347" s="119">
        <f t="shared" si="54"/>
        <v>600213.4</v>
      </c>
      <c r="U347" s="13"/>
      <c r="W347" s="74"/>
    </row>
    <row r="348" spans="1:23">
      <c r="A348" s="111" t="s">
        <v>146</v>
      </c>
      <c r="B348" s="1" t="s">
        <v>135</v>
      </c>
      <c r="C348" s="101">
        <v>45516</v>
      </c>
      <c r="D348" s="101">
        <v>45880</v>
      </c>
      <c r="E348" s="108">
        <v>45535</v>
      </c>
      <c r="F348" s="32">
        <f t="shared" si="52"/>
        <v>365</v>
      </c>
      <c r="G348" s="32">
        <f t="shared" si="45"/>
        <v>20</v>
      </c>
      <c r="H348" s="3" t="s">
        <v>140</v>
      </c>
      <c r="I348" s="13">
        <v>2387323</v>
      </c>
      <c r="J348" s="13">
        <f t="shared" si="50"/>
        <v>119366.15000000001</v>
      </c>
      <c r="K348" s="13">
        <v>20000</v>
      </c>
      <c r="L348" s="119">
        <v>2526689</v>
      </c>
      <c r="M348" s="13"/>
      <c r="N348" s="13"/>
      <c r="O348" s="13"/>
      <c r="P348" s="13"/>
      <c r="Q348" s="13"/>
      <c r="R348" s="13">
        <v>0</v>
      </c>
      <c r="S348" s="13">
        <v>0</v>
      </c>
      <c r="T348" s="119">
        <f t="shared" si="54"/>
        <v>2526689.15</v>
      </c>
      <c r="U348" s="13"/>
    </row>
    <row r="349" spans="1:23">
      <c r="A349" s="111" t="s">
        <v>147</v>
      </c>
      <c r="B349" s="1" t="s">
        <v>134</v>
      </c>
      <c r="C349" s="101">
        <v>45536</v>
      </c>
      <c r="D349" s="101">
        <v>45774</v>
      </c>
      <c r="E349" s="108">
        <v>45535</v>
      </c>
      <c r="F349" s="32">
        <f t="shared" si="52"/>
        <v>239</v>
      </c>
      <c r="G349" s="32">
        <f t="shared" si="45"/>
        <v>0</v>
      </c>
      <c r="H349" s="3" t="s">
        <v>141</v>
      </c>
      <c r="I349" s="13">
        <v>7142430</v>
      </c>
      <c r="J349" s="13">
        <f t="shared" si="50"/>
        <v>357121.5</v>
      </c>
      <c r="K349" s="13">
        <v>135000</v>
      </c>
      <c r="L349" s="119">
        <v>7999191</v>
      </c>
      <c r="M349" s="13"/>
      <c r="N349" s="13"/>
      <c r="O349" s="13"/>
      <c r="P349" s="13"/>
      <c r="Q349" s="13"/>
      <c r="R349" s="13">
        <v>0</v>
      </c>
      <c r="S349" s="13">
        <v>0</v>
      </c>
      <c r="T349" s="119">
        <f t="shared" si="54"/>
        <v>7634551.5</v>
      </c>
      <c r="U349" s="13"/>
    </row>
    <row r="350" spans="1:23">
      <c r="A350" s="111" t="s">
        <v>147</v>
      </c>
      <c r="B350" s="1" t="s">
        <v>131</v>
      </c>
      <c r="C350" s="101">
        <v>45509</v>
      </c>
      <c r="D350" s="101">
        <v>45693</v>
      </c>
      <c r="E350" s="108">
        <v>45535</v>
      </c>
      <c r="F350" s="32">
        <f t="shared" si="52"/>
        <v>185</v>
      </c>
      <c r="G350" s="32">
        <f t="shared" si="45"/>
        <v>27</v>
      </c>
      <c r="H350" s="3" t="s">
        <v>65</v>
      </c>
      <c r="I350" s="13">
        <v>641342</v>
      </c>
      <c r="J350" s="13">
        <f t="shared" si="50"/>
        <v>32067.100000000002</v>
      </c>
      <c r="K350" s="13">
        <v>40000</v>
      </c>
      <c r="L350" s="119">
        <v>2082947</v>
      </c>
      <c r="M350" s="13"/>
      <c r="N350" s="13"/>
      <c r="O350" s="13"/>
      <c r="P350" s="13"/>
      <c r="Q350" s="13"/>
      <c r="R350" s="13">
        <v>0</v>
      </c>
      <c r="S350" s="13">
        <v>0</v>
      </c>
      <c r="T350" s="119">
        <f t="shared" si="54"/>
        <v>713409.1</v>
      </c>
      <c r="U350" s="13"/>
    </row>
    <row r="351" spans="1:23">
      <c r="A351" s="111" t="s">
        <v>147</v>
      </c>
      <c r="B351" s="1" t="s">
        <v>131</v>
      </c>
      <c r="C351" s="101">
        <v>45509</v>
      </c>
      <c r="D351" s="101">
        <v>45693</v>
      </c>
      <c r="E351" s="108">
        <v>45535</v>
      </c>
      <c r="F351" s="32">
        <f t="shared" si="52"/>
        <v>185</v>
      </c>
      <c r="G351" s="32">
        <f t="shared" si="45"/>
        <v>27</v>
      </c>
      <c r="H351" s="3" t="s">
        <v>65</v>
      </c>
      <c r="I351" s="13">
        <v>641342</v>
      </c>
      <c r="J351" s="13">
        <f t="shared" si="50"/>
        <v>32067.100000000002</v>
      </c>
      <c r="K351" s="13">
        <v>20000</v>
      </c>
      <c r="L351" s="119"/>
      <c r="M351" s="13"/>
      <c r="N351" s="13"/>
      <c r="O351" s="13"/>
      <c r="P351" s="13"/>
      <c r="Q351" s="13"/>
      <c r="R351" s="13"/>
      <c r="S351" s="13"/>
      <c r="T351" s="119">
        <f t="shared" si="54"/>
        <v>693409.1</v>
      </c>
      <c r="U351" s="13"/>
    </row>
    <row r="352" spans="1:23">
      <c r="A352" s="111" t="s">
        <v>147</v>
      </c>
      <c r="B352" s="1" t="s">
        <v>131</v>
      </c>
      <c r="C352" s="101">
        <v>45511</v>
      </c>
      <c r="D352" s="101">
        <v>45693</v>
      </c>
      <c r="E352" s="108">
        <v>45535</v>
      </c>
      <c r="F352" s="32">
        <f t="shared" si="52"/>
        <v>183</v>
      </c>
      <c r="G352" s="32">
        <f t="shared" si="45"/>
        <v>25</v>
      </c>
      <c r="H352" s="3" t="s">
        <v>65</v>
      </c>
      <c r="I352" s="13">
        <v>634408</v>
      </c>
      <c r="J352" s="13">
        <f t="shared" si="50"/>
        <v>31720.400000000001</v>
      </c>
      <c r="K352" s="13">
        <v>10000</v>
      </c>
      <c r="L352" s="119"/>
      <c r="M352" s="13"/>
      <c r="N352" s="13"/>
      <c r="O352" s="13"/>
      <c r="P352" s="13"/>
      <c r="Q352" s="13"/>
      <c r="R352" s="13"/>
      <c r="S352" s="13"/>
      <c r="T352" s="119">
        <f t="shared" si="54"/>
        <v>676128.4</v>
      </c>
      <c r="U352" s="13"/>
    </row>
    <row r="353" spans="1:21">
      <c r="A353" s="111" t="s">
        <v>146</v>
      </c>
      <c r="B353" s="1" t="s">
        <v>135</v>
      </c>
      <c r="C353" s="101">
        <v>45521</v>
      </c>
      <c r="D353" s="101">
        <v>45885</v>
      </c>
      <c r="E353" s="108">
        <v>45535</v>
      </c>
      <c r="F353" s="32">
        <f t="shared" si="52"/>
        <v>365</v>
      </c>
      <c r="G353" s="32">
        <f t="shared" si="45"/>
        <v>15</v>
      </c>
      <c r="H353" s="3" t="s">
        <v>142</v>
      </c>
      <c r="I353" s="13">
        <v>4486701</v>
      </c>
      <c r="J353" s="13">
        <f t="shared" si="50"/>
        <v>224335.05000000002</v>
      </c>
      <c r="K353" s="13">
        <v>55000</v>
      </c>
      <c r="L353" s="119">
        <v>4766036</v>
      </c>
      <c r="M353" s="13"/>
      <c r="N353" s="13"/>
      <c r="O353" s="13"/>
      <c r="P353" s="13"/>
      <c r="Q353" s="13"/>
      <c r="R353" s="13"/>
      <c r="S353" s="13"/>
      <c r="T353" s="119">
        <f t="shared" si="54"/>
        <v>4766036.05</v>
      </c>
      <c r="U353" s="13"/>
    </row>
    <row r="354" spans="1:21">
      <c r="A354" s="111" t="s">
        <v>147</v>
      </c>
      <c r="B354" s="1" t="s">
        <v>135</v>
      </c>
      <c r="C354" s="101">
        <v>45521</v>
      </c>
      <c r="D354" s="101">
        <v>45559</v>
      </c>
      <c r="E354" s="108">
        <v>45535</v>
      </c>
      <c r="F354" s="32">
        <f t="shared" si="52"/>
        <v>39</v>
      </c>
      <c r="G354" s="32">
        <f t="shared" si="45"/>
        <v>15</v>
      </c>
      <c r="H354" s="3" t="s">
        <v>70</v>
      </c>
      <c r="I354" s="13">
        <v>22463</v>
      </c>
      <c r="J354" s="13">
        <f t="shared" si="50"/>
        <v>1123.1500000000001</v>
      </c>
      <c r="K354" s="13">
        <v>10000</v>
      </c>
      <c r="L354" s="119">
        <v>33586</v>
      </c>
      <c r="M354" s="13"/>
      <c r="N354" s="13"/>
      <c r="O354" s="13"/>
      <c r="P354" s="13"/>
      <c r="Q354" s="13"/>
      <c r="R354" s="13">
        <v>0</v>
      </c>
      <c r="S354" s="13">
        <v>0</v>
      </c>
      <c r="T354" s="119">
        <f t="shared" si="54"/>
        <v>33586.15</v>
      </c>
      <c r="U354" s="13"/>
    </row>
    <row r="355" spans="1:21">
      <c r="A355" s="111" t="s">
        <v>147</v>
      </c>
      <c r="B355" s="1" t="s">
        <v>135</v>
      </c>
      <c r="C355" s="101">
        <v>45498</v>
      </c>
      <c r="D355" s="101">
        <v>45832</v>
      </c>
      <c r="E355" s="108">
        <v>45535</v>
      </c>
      <c r="F355" s="32">
        <f t="shared" si="52"/>
        <v>335</v>
      </c>
      <c r="G355" s="32">
        <f t="shared" si="45"/>
        <v>38</v>
      </c>
      <c r="H355" s="3" t="s">
        <v>20</v>
      </c>
      <c r="I355" s="13">
        <v>463185</v>
      </c>
      <c r="J355" s="13">
        <f t="shared" si="50"/>
        <v>23159.25</v>
      </c>
      <c r="K355" s="13">
        <v>10000</v>
      </c>
      <c r="L355" s="119">
        <v>496345</v>
      </c>
      <c r="M355" s="13"/>
      <c r="N355" s="13"/>
      <c r="O355" s="13"/>
      <c r="P355" s="13"/>
      <c r="Q355" s="13"/>
      <c r="R355" s="13">
        <v>0</v>
      </c>
      <c r="S355" s="13">
        <v>0</v>
      </c>
      <c r="T355" s="119">
        <f t="shared" si="54"/>
        <v>496344.25</v>
      </c>
      <c r="U355" s="13"/>
    </row>
    <row r="356" spans="1:21">
      <c r="A356" s="111" t="s">
        <v>146</v>
      </c>
      <c r="B356" s="1" t="s">
        <v>135</v>
      </c>
      <c r="C356" s="101">
        <v>45536</v>
      </c>
      <c r="D356" s="101">
        <v>45900</v>
      </c>
      <c r="E356" s="108">
        <v>45535</v>
      </c>
      <c r="F356" s="32">
        <f t="shared" si="52"/>
        <v>365</v>
      </c>
      <c r="G356" s="32">
        <f t="shared" si="45"/>
        <v>0</v>
      </c>
      <c r="H356" s="3" t="s">
        <v>143</v>
      </c>
      <c r="I356" s="13">
        <v>5141252</v>
      </c>
      <c r="J356" s="13">
        <f t="shared" si="50"/>
        <v>257062.6</v>
      </c>
      <c r="K356" s="13">
        <v>90000</v>
      </c>
      <c r="L356" s="119">
        <v>5488314.5999999996</v>
      </c>
      <c r="M356" s="13"/>
      <c r="N356" s="13"/>
      <c r="O356" s="13"/>
      <c r="P356" s="13"/>
      <c r="Q356" s="13"/>
      <c r="R356" s="13">
        <v>0</v>
      </c>
      <c r="S356" s="13">
        <v>0</v>
      </c>
      <c r="T356" s="119">
        <f t="shared" si="54"/>
        <v>5488314.5999999996</v>
      </c>
      <c r="U356" s="13"/>
    </row>
    <row r="357" spans="1:21">
      <c r="A357" s="111" t="s">
        <v>148</v>
      </c>
      <c r="B357" s="1" t="s">
        <v>134</v>
      </c>
      <c r="C357" s="101">
        <v>45519</v>
      </c>
      <c r="D357" s="101">
        <v>45883</v>
      </c>
      <c r="E357" s="108">
        <v>45535</v>
      </c>
      <c r="F357" s="32">
        <f t="shared" si="52"/>
        <v>365</v>
      </c>
      <c r="G357" s="32">
        <f t="shared" si="45"/>
        <v>17</v>
      </c>
      <c r="H357" s="3" t="s">
        <v>144</v>
      </c>
      <c r="I357" s="13">
        <v>10810931</v>
      </c>
      <c r="J357" s="13">
        <f t="shared" si="50"/>
        <v>540546.55000000005</v>
      </c>
      <c r="K357" s="13">
        <v>330000</v>
      </c>
      <c r="L357" s="119">
        <v>11681477</v>
      </c>
      <c r="M357" s="13"/>
      <c r="N357" s="13"/>
      <c r="O357" s="13"/>
      <c r="P357" s="13"/>
      <c r="Q357" s="13"/>
      <c r="R357" s="13">
        <v>0</v>
      </c>
      <c r="S357" s="13">
        <v>0</v>
      </c>
      <c r="T357" s="119">
        <f t="shared" si="54"/>
        <v>11681477.550000001</v>
      </c>
      <c r="U357" s="13"/>
    </row>
    <row r="358" spans="1:21">
      <c r="A358" s="111" t="s">
        <v>147</v>
      </c>
      <c r="B358" s="1" t="s">
        <v>135</v>
      </c>
      <c r="C358" s="101">
        <v>45505</v>
      </c>
      <c r="D358" s="101">
        <v>45709</v>
      </c>
      <c r="E358" s="108">
        <v>45535</v>
      </c>
      <c r="F358" s="32">
        <f t="shared" si="52"/>
        <v>205</v>
      </c>
      <c r="G358" s="32">
        <f t="shared" si="45"/>
        <v>31</v>
      </c>
      <c r="H358" s="3" t="s">
        <v>60</v>
      </c>
      <c r="I358" s="13">
        <f>74705+74705</f>
        <v>149410</v>
      </c>
      <c r="J358" s="13">
        <f t="shared" si="50"/>
        <v>7470.5</v>
      </c>
      <c r="K358" s="13">
        <v>20000</v>
      </c>
      <c r="L358" s="119">
        <v>176881</v>
      </c>
      <c r="M358" s="13"/>
      <c r="N358" s="13"/>
      <c r="O358" s="13"/>
      <c r="P358" s="13"/>
      <c r="Q358" s="13"/>
      <c r="R358" s="13">
        <v>0</v>
      </c>
      <c r="S358" s="13">
        <v>0</v>
      </c>
      <c r="T358" s="119">
        <f t="shared" si="54"/>
        <v>176880.5</v>
      </c>
      <c r="U358" s="13"/>
    </row>
    <row r="359" spans="1:21">
      <c r="A359" s="111" t="s">
        <v>146</v>
      </c>
      <c r="B359" s="1" t="s">
        <v>135</v>
      </c>
      <c r="C359" s="101">
        <v>45521</v>
      </c>
      <c r="D359" s="101">
        <v>45885</v>
      </c>
      <c r="E359" s="108">
        <v>45535</v>
      </c>
      <c r="F359" s="32">
        <f t="shared" si="52"/>
        <v>365</v>
      </c>
      <c r="G359" s="32">
        <f t="shared" si="45"/>
        <v>15</v>
      </c>
      <c r="H359" s="3" t="s">
        <v>149</v>
      </c>
      <c r="I359" s="13">
        <v>6468621</v>
      </c>
      <c r="J359" s="13">
        <f t="shared" si="50"/>
        <v>323431.05000000005</v>
      </c>
      <c r="K359" s="13">
        <v>190000</v>
      </c>
      <c r="L359" s="119">
        <v>6982052</v>
      </c>
      <c r="M359" s="13"/>
      <c r="N359" s="13"/>
      <c r="O359" s="13"/>
      <c r="P359" s="13"/>
      <c r="Q359" s="13"/>
      <c r="R359" s="13">
        <v>0</v>
      </c>
      <c r="S359" s="13">
        <v>0</v>
      </c>
      <c r="T359" s="119">
        <f t="shared" si="54"/>
        <v>6982052.0499999998</v>
      </c>
      <c r="U359" s="13"/>
    </row>
    <row r="360" spans="1:21">
      <c r="A360" s="1"/>
      <c r="B360" s="1"/>
      <c r="C360" s="101"/>
      <c r="D360" s="101"/>
      <c r="E360" s="92"/>
      <c r="F360" s="37"/>
      <c r="G360" s="37"/>
      <c r="H360" s="3"/>
      <c r="I360" s="13"/>
      <c r="J360" s="13"/>
      <c r="K360" s="13"/>
      <c r="L360" s="119"/>
      <c r="M360" s="13"/>
      <c r="N360" s="13"/>
      <c r="O360" s="13"/>
      <c r="P360" s="13"/>
      <c r="Q360" s="13"/>
      <c r="R360" s="13"/>
      <c r="S360" s="13"/>
      <c r="T360" s="119"/>
      <c r="U360" s="13"/>
    </row>
    <row r="361" spans="1:21">
      <c r="A361" s="1"/>
      <c r="B361" s="1"/>
      <c r="C361" s="101"/>
      <c r="D361" s="101"/>
      <c r="E361" s="92"/>
      <c r="F361" s="37"/>
      <c r="G361" s="37"/>
      <c r="H361" s="3"/>
      <c r="I361" s="13"/>
      <c r="J361" s="13"/>
      <c r="K361" s="13"/>
      <c r="L361" s="119"/>
      <c r="M361" s="13"/>
      <c r="N361" s="13"/>
      <c r="O361" s="13"/>
      <c r="P361" s="13"/>
      <c r="Q361" s="13"/>
      <c r="R361" s="13"/>
      <c r="S361" s="13"/>
      <c r="T361" s="119"/>
      <c r="U361" s="13"/>
    </row>
    <row r="362" spans="1:21">
      <c r="A362" s="1"/>
      <c r="B362" s="1"/>
      <c r="C362" s="101"/>
      <c r="D362" s="101"/>
      <c r="E362" s="92"/>
      <c r="F362" s="37"/>
      <c r="G362" s="37"/>
      <c r="H362" s="3"/>
      <c r="I362" s="13"/>
      <c r="J362" s="13"/>
      <c r="K362" s="13"/>
      <c r="L362" s="119"/>
      <c r="M362" s="13"/>
      <c r="N362" s="13"/>
      <c r="O362" s="13"/>
      <c r="P362" s="13"/>
      <c r="Q362" s="13"/>
      <c r="R362" s="13"/>
      <c r="S362" s="13"/>
      <c r="T362" s="119"/>
      <c r="U362" s="13"/>
    </row>
    <row r="363" spans="1:21">
      <c r="A363" s="1"/>
      <c r="B363" s="1"/>
      <c r="C363" s="101"/>
      <c r="D363" s="101"/>
      <c r="E363" s="92"/>
      <c r="F363" s="37"/>
      <c r="G363" s="37"/>
      <c r="H363" s="3"/>
      <c r="I363" s="13"/>
      <c r="J363" s="13"/>
      <c r="K363" s="13"/>
      <c r="L363" s="119"/>
      <c r="M363" s="13"/>
      <c r="N363" s="13"/>
      <c r="O363" s="13"/>
      <c r="P363" s="13"/>
      <c r="Q363" s="13"/>
      <c r="R363" s="13"/>
      <c r="S363" s="13"/>
      <c r="T363" s="119"/>
      <c r="U363" s="13"/>
    </row>
    <row r="364" spans="1:21">
      <c r="A364" s="1"/>
      <c r="B364" s="1"/>
      <c r="C364" s="101"/>
      <c r="D364" s="101"/>
      <c r="E364" s="92"/>
      <c r="F364" s="37"/>
      <c r="G364" s="37"/>
      <c r="H364" s="3"/>
      <c r="I364" s="13"/>
      <c r="J364" s="13"/>
      <c r="K364" s="13"/>
      <c r="L364" s="119"/>
      <c r="M364" s="13"/>
      <c r="N364" s="13"/>
      <c r="O364" s="13"/>
      <c r="P364" s="13"/>
      <c r="Q364" s="13"/>
      <c r="R364" s="13"/>
      <c r="S364" s="13"/>
      <c r="T364" s="119"/>
      <c r="U364" s="13"/>
    </row>
    <row r="365" spans="1:21">
      <c r="A365" s="1"/>
      <c r="B365" s="1"/>
      <c r="C365" s="101"/>
      <c r="D365" s="101"/>
      <c r="E365" s="92"/>
      <c r="F365" s="37"/>
      <c r="G365" s="37"/>
      <c r="H365" s="3"/>
      <c r="I365" s="13"/>
      <c r="J365" s="13"/>
      <c r="K365" s="13"/>
      <c r="L365" s="119"/>
      <c r="M365" s="13"/>
      <c r="N365" s="13"/>
      <c r="O365" s="13"/>
      <c r="P365" s="13"/>
      <c r="Q365" s="13"/>
      <c r="R365" s="13"/>
      <c r="S365" s="13"/>
      <c r="T365" s="119"/>
      <c r="U365" s="13"/>
    </row>
    <row r="366" spans="1:21">
      <c r="A366" s="1"/>
      <c r="B366" s="1"/>
      <c r="C366" s="101"/>
      <c r="D366" s="101"/>
      <c r="E366" s="92"/>
      <c r="F366" s="37"/>
      <c r="G366" s="37"/>
      <c r="H366" s="3"/>
      <c r="I366" s="13"/>
      <c r="J366" s="13"/>
      <c r="K366" s="13"/>
      <c r="L366" s="119"/>
      <c r="M366" s="13"/>
      <c r="N366" s="13"/>
      <c r="O366" s="13"/>
      <c r="P366" s="13"/>
      <c r="Q366" s="13"/>
      <c r="R366" s="13"/>
      <c r="S366" s="13"/>
      <c r="T366" s="119"/>
      <c r="U366" s="13"/>
    </row>
    <row r="367" spans="1:21">
      <c r="A367" s="1"/>
      <c r="B367" s="1"/>
      <c r="C367" s="101"/>
      <c r="D367" s="101"/>
      <c r="E367" s="92"/>
      <c r="F367" s="37"/>
      <c r="G367" s="37"/>
      <c r="H367" s="3"/>
      <c r="I367" s="13"/>
      <c r="J367" s="13"/>
      <c r="K367" s="13"/>
      <c r="L367" s="119"/>
      <c r="M367" s="13"/>
      <c r="N367" s="13"/>
      <c r="O367" s="13"/>
      <c r="P367" s="13"/>
      <c r="Q367" s="13"/>
      <c r="R367" s="13"/>
      <c r="S367" s="13"/>
      <c r="T367" s="119"/>
      <c r="U367" s="13"/>
    </row>
    <row r="368" spans="1:21">
      <c r="A368" s="1"/>
      <c r="B368" s="1"/>
      <c r="C368" s="101"/>
      <c r="D368" s="101"/>
      <c r="E368" s="92"/>
      <c r="F368" s="37"/>
      <c r="G368" s="37"/>
      <c r="H368" s="3"/>
      <c r="I368" s="13"/>
      <c r="J368" s="13"/>
      <c r="K368" s="13"/>
      <c r="L368" s="119"/>
      <c r="M368" s="13"/>
      <c r="N368" s="13"/>
      <c r="O368" s="13"/>
      <c r="P368" s="13"/>
      <c r="Q368" s="13"/>
      <c r="R368" s="13"/>
      <c r="S368" s="13"/>
      <c r="T368" s="119"/>
      <c r="U368" s="13"/>
    </row>
    <row r="369" spans="1:21">
      <c r="A369" s="1"/>
      <c r="B369" s="1"/>
      <c r="C369" s="101"/>
      <c r="D369" s="101"/>
      <c r="E369" s="92"/>
      <c r="F369" s="37"/>
      <c r="G369" s="37"/>
      <c r="H369" s="3"/>
      <c r="I369" s="13"/>
      <c r="J369" s="13"/>
      <c r="K369" s="13"/>
      <c r="L369" s="119"/>
      <c r="M369" s="13"/>
      <c r="N369" s="13"/>
      <c r="O369" s="13"/>
      <c r="P369" s="13"/>
      <c r="Q369" s="13"/>
      <c r="R369" s="13"/>
      <c r="S369" s="13"/>
      <c r="T369" s="119"/>
      <c r="U369" s="13"/>
    </row>
    <row r="370" spans="1:21">
      <c r="A370" s="1"/>
      <c r="B370" s="1"/>
      <c r="C370" s="101"/>
      <c r="D370" s="101"/>
      <c r="E370" s="92"/>
      <c r="F370" s="37"/>
      <c r="G370" s="37"/>
      <c r="H370" s="3"/>
      <c r="I370" s="13"/>
      <c r="J370" s="13"/>
      <c r="K370" s="13"/>
      <c r="L370" s="119"/>
      <c r="M370" s="13"/>
      <c r="N370" s="13"/>
      <c r="O370" s="13"/>
      <c r="P370" s="13"/>
      <c r="Q370" s="13"/>
      <c r="R370" s="13"/>
      <c r="S370" s="13"/>
      <c r="T370" s="119"/>
      <c r="U370" s="13"/>
    </row>
    <row r="371" spans="1:21">
      <c r="A371" s="1"/>
      <c r="B371" s="1"/>
      <c r="C371" s="101"/>
      <c r="D371" s="101"/>
      <c r="E371" s="92"/>
      <c r="F371" s="37"/>
      <c r="G371" s="37"/>
      <c r="H371" s="3"/>
      <c r="I371" s="13"/>
      <c r="J371" s="13"/>
      <c r="K371" s="13"/>
      <c r="L371" s="119"/>
      <c r="M371" s="13"/>
      <c r="N371" s="13"/>
      <c r="O371" s="13"/>
      <c r="P371" s="13"/>
      <c r="Q371" s="13"/>
      <c r="R371" s="13"/>
      <c r="S371" s="13"/>
      <c r="T371" s="119"/>
      <c r="U371" s="13"/>
    </row>
    <row r="372" spans="1:21">
      <c r="A372" s="1"/>
      <c r="B372" s="1"/>
      <c r="C372" s="101"/>
      <c r="D372" s="101"/>
      <c r="E372" s="92"/>
      <c r="F372" s="37"/>
      <c r="G372" s="37"/>
      <c r="H372" s="3"/>
      <c r="I372" s="13"/>
      <c r="J372" s="13"/>
      <c r="K372" s="13"/>
      <c r="L372" s="119"/>
      <c r="M372" s="13"/>
      <c r="N372" s="13"/>
      <c r="O372" s="13"/>
      <c r="P372" s="13"/>
      <c r="Q372" s="13"/>
      <c r="R372" s="13"/>
      <c r="S372" s="13"/>
      <c r="T372" s="119"/>
      <c r="U372" s="13"/>
    </row>
    <row r="373" spans="1:21">
      <c r="A373" s="1"/>
      <c r="B373" s="1"/>
      <c r="C373" s="101"/>
      <c r="D373" s="101"/>
      <c r="E373" s="92"/>
      <c r="F373" s="37"/>
      <c r="G373" s="37"/>
      <c r="H373" s="3"/>
      <c r="I373" s="13"/>
      <c r="J373" s="13"/>
      <c r="K373" s="13"/>
      <c r="L373" s="119"/>
      <c r="M373" s="13"/>
      <c r="N373" s="13"/>
      <c r="O373" s="13"/>
      <c r="P373" s="13"/>
      <c r="Q373" s="13"/>
      <c r="R373" s="13"/>
      <c r="S373" s="13"/>
      <c r="T373" s="119"/>
      <c r="U373" s="13"/>
    </row>
    <row r="374" spans="1:21">
      <c r="A374" s="1"/>
      <c r="B374" s="1"/>
      <c r="C374" s="101"/>
      <c r="D374" s="101"/>
      <c r="E374" s="92"/>
      <c r="F374" s="37"/>
      <c r="G374" s="37"/>
      <c r="H374" s="3"/>
      <c r="I374" s="13"/>
      <c r="J374" s="13"/>
      <c r="K374" s="13"/>
      <c r="L374" s="119"/>
      <c r="M374" s="13"/>
      <c r="N374" s="13"/>
      <c r="O374" s="13"/>
      <c r="P374" s="13"/>
      <c r="Q374" s="13"/>
      <c r="R374" s="13"/>
      <c r="S374" s="13"/>
      <c r="T374" s="119"/>
      <c r="U374" s="13"/>
    </row>
    <row r="375" spans="1:21">
      <c r="A375" s="1"/>
      <c r="B375" s="1"/>
      <c r="C375" s="101"/>
      <c r="D375" s="101"/>
      <c r="E375" s="92"/>
      <c r="F375" s="37"/>
      <c r="G375" s="37"/>
      <c r="H375" s="3"/>
      <c r="I375" s="13"/>
      <c r="J375" s="13"/>
      <c r="K375" s="13"/>
      <c r="L375" s="119"/>
      <c r="M375" s="13"/>
      <c r="N375" s="13"/>
      <c r="O375" s="13"/>
      <c r="P375" s="13"/>
      <c r="Q375" s="13"/>
      <c r="R375" s="13"/>
      <c r="S375" s="13"/>
      <c r="T375" s="119"/>
      <c r="U375" s="13"/>
    </row>
    <row r="376" spans="1:21">
      <c r="A376" s="1"/>
      <c r="B376" s="1"/>
      <c r="C376" s="101"/>
      <c r="D376" s="101"/>
      <c r="E376" s="92"/>
      <c r="F376" s="37"/>
      <c r="G376" s="37"/>
      <c r="H376" s="3"/>
      <c r="I376" s="13"/>
      <c r="J376" s="13"/>
      <c r="K376" s="13"/>
      <c r="L376" s="119"/>
      <c r="M376" s="13"/>
      <c r="N376" s="13"/>
      <c r="O376" s="13"/>
      <c r="P376" s="13"/>
      <c r="Q376" s="13"/>
      <c r="R376" s="13"/>
      <c r="S376" s="13"/>
      <c r="T376" s="119"/>
      <c r="U376" s="13"/>
    </row>
    <row r="377" spans="1:21">
      <c r="A377" s="1"/>
      <c r="B377" s="1"/>
      <c r="C377" s="101"/>
      <c r="D377" s="101"/>
      <c r="E377" s="92"/>
      <c r="F377" s="37"/>
      <c r="G377" s="37"/>
      <c r="H377" s="3"/>
      <c r="I377" s="13"/>
      <c r="J377" s="13"/>
      <c r="K377" s="13"/>
      <c r="L377" s="119"/>
      <c r="M377" s="13"/>
      <c r="N377" s="13"/>
      <c r="O377" s="13"/>
      <c r="P377" s="13"/>
      <c r="Q377" s="13"/>
      <c r="R377" s="13"/>
      <c r="S377" s="13"/>
      <c r="T377" s="119"/>
      <c r="U377" s="13"/>
    </row>
    <row r="378" spans="1:21">
      <c r="A378" s="1"/>
      <c r="B378" s="1"/>
      <c r="C378" s="101"/>
      <c r="D378" s="101"/>
      <c r="E378" s="92"/>
      <c r="F378" s="37"/>
      <c r="G378" s="37"/>
      <c r="H378" s="3"/>
      <c r="I378" s="13"/>
      <c r="J378" s="13"/>
      <c r="K378" s="13"/>
      <c r="L378" s="119"/>
      <c r="M378" s="13"/>
      <c r="N378" s="13"/>
      <c r="O378" s="13"/>
      <c r="P378" s="13"/>
      <c r="Q378" s="13"/>
      <c r="R378" s="13"/>
      <c r="S378" s="13"/>
      <c r="T378" s="119"/>
      <c r="U378" s="13"/>
    </row>
    <row r="379" spans="1:21">
      <c r="A379" s="1"/>
      <c r="B379" s="1"/>
      <c r="C379" s="101"/>
      <c r="D379" s="101"/>
      <c r="E379" s="92"/>
      <c r="F379" s="37"/>
      <c r="G379" s="37"/>
      <c r="H379" s="3"/>
      <c r="I379" s="13"/>
      <c r="J379" s="13"/>
      <c r="K379" s="13"/>
      <c r="L379" s="119"/>
      <c r="M379" s="13"/>
      <c r="N379" s="13"/>
      <c r="O379" s="13"/>
      <c r="P379" s="13"/>
      <c r="Q379" s="13"/>
      <c r="R379" s="13"/>
      <c r="S379" s="13"/>
      <c r="T379" s="119"/>
      <c r="U379" s="13"/>
    </row>
    <row r="380" spans="1:21">
      <c r="A380" s="1"/>
      <c r="B380" s="1"/>
      <c r="C380" s="101"/>
      <c r="D380" s="101"/>
      <c r="E380" s="92"/>
      <c r="F380" s="37"/>
      <c r="G380" s="37"/>
      <c r="H380" s="3"/>
      <c r="I380" s="13"/>
      <c r="J380" s="13"/>
      <c r="K380" s="13"/>
      <c r="L380" s="119"/>
      <c r="M380" s="13"/>
      <c r="N380" s="13"/>
      <c r="O380" s="13"/>
      <c r="P380" s="13"/>
      <c r="Q380" s="13"/>
      <c r="R380" s="13"/>
      <c r="S380" s="13"/>
      <c r="T380" s="119"/>
      <c r="U380" s="13"/>
    </row>
    <row r="381" spans="1:21">
      <c r="A381" s="1"/>
      <c r="B381" s="1"/>
      <c r="C381" s="101"/>
      <c r="D381" s="101"/>
      <c r="E381" s="92"/>
      <c r="F381" s="37"/>
      <c r="G381" s="37"/>
      <c r="H381" s="3"/>
      <c r="I381" s="13"/>
      <c r="J381" s="13"/>
      <c r="K381" s="13"/>
      <c r="L381" s="119"/>
      <c r="M381" s="13"/>
      <c r="N381" s="13"/>
      <c r="O381" s="13"/>
      <c r="P381" s="13"/>
      <c r="Q381" s="13"/>
      <c r="R381" s="13"/>
      <c r="S381" s="13"/>
      <c r="T381" s="119"/>
      <c r="U381" s="13"/>
    </row>
    <row r="382" spans="1:21">
      <c r="A382" s="1"/>
      <c r="B382" s="1"/>
      <c r="C382" s="101"/>
      <c r="D382" s="101"/>
      <c r="E382" s="92"/>
      <c r="F382" s="37"/>
      <c r="G382" s="37"/>
      <c r="H382" s="3"/>
      <c r="I382" s="13"/>
      <c r="J382" s="13"/>
      <c r="K382" s="13"/>
      <c r="L382" s="119"/>
      <c r="M382" s="13"/>
      <c r="N382" s="13"/>
      <c r="O382" s="13"/>
      <c r="P382" s="13"/>
      <c r="Q382" s="13"/>
      <c r="R382" s="13"/>
      <c r="S382" s="13"/>
      <c r="T382" s="119"/>
      <c r="U382" s="13"/>
    </row>
    <row r="383" spans="1:21">
      <c r="A383" s="1"/>
      <c r="B383" s="1"/>
      <c r="C383" s="101"/>
      <c r="D383" s="101"/>
      <c r="E383" s="92"/>
      <c r="F383" s="37"/>
      <c r="G383" s="37"/>
      <c r="H383" s="3"/>
      <c r="I383" s="13"/>
      <c r="J383" s="13"/>
      <c r="K383" s="13"/>
      <c r="L383" s="119"/>
      <c r="M383" s="13"/>
      <c r="N383" s="13"/>
      <c r="O383" s="13"/>
      <c r="P383" s="13"/>
      <c r="Q383" s="13"/>
      <c r="R383" s="13"/>
      <c r="S383" s="13"/>
      <c r="T383" s="119"/>
      <c r="U383" s="13"/>
    </row>
    <row r="384" spans="1:21">
      <c r="A384" s="1"/>
      <c r="B384" s="1"/>
      <c r="C384" s="101"/>
      <c r="D384" s="101"/>
      <c r="E384" s="92"/>
      <c r="F384" s="37"/>
      <c r="G384" s="37"/>
      <c r="H384" s="3"/>
      <c r="I384" s="13"/>
      <c r="J384" s="13"/>
      <c r="K384" s="13"/>
      <c r="L384" s="119"/>
      <c r="M384" s="13"/>
      <c r="N384" s="13"/>
      <c r="O384" s="13"/>
      <c r="P384" s="13"/>
      <c r="Q384" s="13"/>
      <c r="R384" s="13"/>
      <c r="S384" s="13"/>
      <c r="T384" s="119"/>
      <c r="U384" s="13"/>
    </row>
    <row r="385" spans="1:21">
      <c r="A385" s="1"/>
      <c r="B385" s="1"/>
      <c r="C385" s="101"/>
      <c r="D385" s="101"/>
      <c r="E385" s="92"/>
      <c r="F385" s="37"/>
      <c r="G385" s="37"/>
      <c r="H385" s="3"/>
      <c r="I385" s="13"/>
      <c r="J385" s="13"/>
      <c r="K385" s="13"/>
      <c r="L385" s="119"/>
      <c r="M385" s="13"/>
      <c r="N385" s="13"/>
      <c r="O385" s="13"/>
      <c r="P385" s="13"/>
      <c r="Q385" s="13"/>
      <c r="R385" s="13"/>
      <c r="S385" s="13"/>
      <c r="T385" s="119"/>
      <c r="U385" s="13"/>
    </row>
    <row r="386" spans="1:21">
      <c r="A386" s="1"/>
      <c r="B386" s="1"/>
      <c r="C386" s="101"/>
      <c r="D386" s="101"/>
      <c r="E386" s="92"/>
      <c r="F386" s="37"/>
      <c r="G386" s="37"/>
      <c r="H386" s="3"/>
      <c r="I386" s="13"/>
      <c r="J386" s="13"/>
      <c r="K386" s="13"/>
      <c r="L386" s="119"/>
      <c r="M386" s="13"/>
      <c r="N386" s="13"/>
      <c r="O386" s="13"/>
      <c r="P386" s="13"/>
      <c r="Q386" s="13"/>
      <c r="R386" s="13"/>
      <c r="S386" s="13"/>
      <c r="T386" s="119"/>
      <c r="U386" s="13"/>
    </row>
    <row r="387" spans="1:21">
      <c r="A387" s="1"/>
      <c r="B387" s="1"/>
      <c r="C387" s="101"/>
      <c r="D387" s="101"/>
      <c r="E387" s="92"/>
      <c r="F387" s="37"/>
      <c r="G387" s="37"/>
      <c r="H387" s="3"/>
      <c r="I387" s="13"/>
      <c r="J387" s="13"/>
      <c r="K387" s="13"/>
      <c r="L387" s="119"/>
      <c r="M387" s="13"/>
      <c r="N387" s="13"/>
      <c r="O387" s="13"/>
      <c r="P387" s="13"/>
      <c r="Q387" s="13"/>
      <c r="R387" s="13"/>
      <c r="S387" s="13"/>
      <c r="T387" s="119"/>
      <c r="U387" s="13"/>
    </row>
    <row r="388" spans="1:21">
      <c r="A388" s="1"/>
      <c r="B388" s="1"/>
      <c r="C388" s="101"/>
      <c r="D388" s="101"/>
      <c r="E388" s="92"/>
      <c r="F388" s="37"/>
      <c r="G388" s="37"/>
      <c r="H388" s="3"/>
      <c r="I388" s="13"/>
      <c r="J388" s="13"/>
      <c r="K388" s="13"/>
      <c r="L388" s="119"/>
      <c r="M388" s="13"/>
      <c r="N388" s="13"/>
      <c r="O388" s="13"/>
      <c r="P388" s="13"/>
      <c r="Q388" s="13"/>
      <c r="R388" s="13"/>
      <c r="S388" s="13"/>
      <c r="T388" s="119"/>
      <c r="U388" s="13"/>
    </row>
    <row r="389" spans="1:21">
      <c r="A389" s="1"/>
      <c r="B389" s="1"/>
      <c r="C389" s="101"/>
      <c r="D389" s="101"/>
      <c r="E389" s="92"/>
      <c r="F389" s="37"/>
      <c r="G389" s="37"/>
      <c r="H389" s="3"/>
      <c r="I389" s="13"/>
      <c r="J389" s="13"/>
      <c r="K389" s="13"/>
      <c r="L389" s="119"/>
      <c r="M389" s="13"/>
      <c r="N389" s="13"/>
      <c r="O389" s="13"/>
      <c r="P389" s="13"/>
      <c r="Q389" s="13"/>
      <c r="R389" s="13"/>
      <c r="S389" s="13"/>
      <c r="T389" s="119"/>
      <c r="U389" s="13"/>
    </row>
    <row r="390" spans="1:21">
      <c r="A390" s="1"/>
      <c r="B390" s="1"/>
      <c r="C390" s="101"/>
      <c r="D390" s="101"/>
      <c r="E390" s="92"/>
      <c r="F390" s="37"/>
      <c r="G390" s="37"/>
      <c r="H390" s="3"/>
      <c r="I390" s="13"/>
      <c r="J390" s="13"/>
      <c r="K390" s="13"/>
      <c r="L390" s="119"/>
      <c r="M390" s="13"/>
      <c r="N390" s="13"/>
      <c r="O390" s="13"/>
      <c r="P390" s="13"/>
      <c r="Q390" s="13"/>
      <c r="R390" s="13"/>
      <c r="S390" s="13"/>
      <c r="T390" s="119"/>
      <c r="U390" s="13"/>
    </row>
    <row r="391" spans="1:21">
      <c r="A391" s="1"/>
      <c r="B391" s="1"/>
      <c r="C391" s="101"/>
      <c r="D391" s="101"/>
      <c r="E391" s="92"/>
      <c r="F391" s="37"/>
      <c r="G391" s="37"/>
      <c r="H391" s="3"/>
      <c r="I391" s="13"/>
      <c r="J391" s="13"/>
      <c r="K391" s="13"/>
      <c r="L391" s="119"/>
      <c r="M391" s="13"/>
      <c r="N391" s="13"/>
      <c r="O391" s="13"/>
      <c r="P391" s="13"/>
      <c r="Q391" s="13"/>
      <c r="R391" s="13"/>
      <c r="S391" s="13"/>
      <c r="T391" s="119"/>
      <c r="U391" s="13"/>
    </row>
    <row r="392" spans="1:21">
      <c r="A392" s="1"/>
      <c r="B392" s="1"/>
      <c r="C392" s="101"/>
      <c r="D392" s="101"/>
      <c r="E392" s="92"/>
      <c r="F392" s="37"/>
      <c r="G392" s="37"/>
      <c r="H392" s="3"/>
      <c r="I392" s="13"/>
      <c r="J392" s="13"/>
      <c r="K392" s="13"/>
      <c r="L392" s="119"/>
      <c r="M392" s="13"/>
      <c r="N392" s="13"/>
      <c r="O392" s="13"/>
      <c r="P392" s="13"/>
      <c r="Q392" s="13"/>
      <c r="R392" s="13"/>
      <c r="S392" s="13"/>
      <c r="T392" s="119"/>
      <c r="U392" s="13"/>
    </row>
    <row r="393" spans="1:21">
      <c r="A393" s="1"/>
      <c r="B393" s="1"/>
      <c r="C393" s="101"/>
      <c r="D393" s="101"/>
      <c r="E393" s="92"/>
      <c r="F393" s="37"/>
      <c r="G393" s="37"/>
      <c r="H393" s="3"/>
      <c r="I393" s="13"/>
      <c r="J393" s="13"/>
      <c r="K393" s="13"/>
      <c r="L393" s="119"/>
      <c r="M393" s="13"/>
      <c r="N393" s="13"/>
      <c r="O393" s="13"/>
      <c r="P393" s="13"/>
      <c r="Q393" s="13"/>
      <c r="R393" s="13"/>
      <c r="S393" s="13"/>
      <c r="T393" s="119"/>
      <c r="U393" s="13"/>
    </row>
    <row r="394" spans="1:21">
      <c r="A394" s="1"/>
      <c r="B394" s="1"/>
      <c r="C394" s="101"/>
      <c r="D394" s="101"/>
      <c r="E394" s="92"/>
      <c r="F394" s="37"/>
      <c r="G394" s="37"/>
      <c r="H394" s="3"/>
      <c r="I394" s="13"/>
      <c r="J394" s="13"/>
      <c r="K394" s="13"/>
      <c r="L394" s="119"/>
      <c r="M394" s="13"/>
      <c r="N394" s="13"/>
      <c r="O394" s="13"/>
      <c r="P394" s="13"/>
      <c r="Q394" s="13"/>
      <c r="R394" s="13"/>
      <c r="S394" s="13"/>
      <c r="T394" s="119"/>
      <c r="U394" s="13"/>
    </row>
    <row r="395" spans="1:21">
      <c r="A395" s="1"/>
      <c r="B395" s="1"/>
      <c r="C395" s="101"/>
      <c r="D395" s="101"/>
      <c r="E395" s="92"/>
      <c r="F395" s="37"/>
      <c r="G395" s="37"/>
      <c r="H395" s="3"/>
      <c r="I395" s="13"/>
      <c r="J395" s="13"/>
      <c r="K395" s="13"/>
      <c r="L395" s="119"/>
      <c r="M395" s="13"/>
      <c r="N395" s="13"/>
      <c r="O395" s="13"/>
      <c r="P395" s="13"/>
      <c r="Q395" s="13"/>
      <c r="R395" s="13"/>
      <c r="S395" s="13"/>
      <c r="T395" s="119"/>
      <c r="U395" s="13"/>
    </row>
    <row r="396" spans="1:21">
      <c r="A396" s="1"/>
      <c r="B396" s="1"/>
      <c r="C396" s="101"/>
      <c r="D396" s="101"/>
      <c r="E396" s="92"/>
      <c r="F396" s="37"/>
      <c r="G396" s="37"/>
      <c r="H396" s="3"/>
      <c r="I396" s="13"/>
      <c r="J396" s="13"/>
      <c r="K396" s="13"/>
      <c r="L396" s="119"/>
      <c r="M396" s="13"/>
      <c r="N396" s="13"/>
      <c r="O396" s="13"/>
      <c r="P396" s="13"/>
      <c r="Q396" s="13"/>
      <c r="R396" s="13"/>
      <c r="S396" s="13"/>
      <c r="T396" s="119"/>
      <c r="U396" s="13"/>
    </row>
    <row r="397" spans="1:21">
      <c r="A397" s="1"/>
      <c r="B397" s="1"/>
      <c r="C397" s="101"/>
      <c r="D397" s="101"/>
      <c r="E397" s="92"/>
      <c r="F397" s="37"/>
      <c r="G397" s="37"/>
      <c r="H397" s="3"/>
      <c r="I397" s="13"/>
      <c r="J397" s="13"/>
      <c r="K397" s="13"/>
      <c r="L397" s="119"/>
      <c r="M397" s="13"/>
      <c r="N397" s="13"/>
      <c r="O397" s="13"/>
      <c r="P397" s="13"/>
      <c r="Q397" s="13"/>
      <c r="R397" s="13"/>
      <c r="S397" s="13"/>
      <c r="T397" s="119"/>
      <c r="U397" s="13"/>
    </row>
    <row r="398" spans="1:21">
      <c r="A398" s="1"/>
      <c r="B398" s="1"/>
      <c r="C398" s="101"/>
      <c r="D398" s="101"/>
      <c r="E398" s="92"/>
      <c r="F398" s="37"/>
      <c r="G398" s="37"/>
      <c r="H398" s="3"/>
      <c r="I398" s="13"/>
      <c r="J398" s="13"/>
      <c r="K398" s="13"/>
      <c r="L398" s="119"/>
      <c r="M398" s="13"/>
      <c r="N398" s="13"/>
      <c r="O398" s="13"/>
      <c r="P398" s="13"/>
      <c r="Q398" s="13"/>
      <c r="R398" s="13"/>
      <c r="S398" s="13"/>
      <c r="T398" s="119"/>
      <c r="U398" s="13"/>
    </row>
    <row r="399" spans="1:21">
      <c r="A399" s="1"/>
      <c r="B399" s="1"/>
      <c r="C399" s="101"/>
      <c r="D399" s="101"/>
      <c r="E399" s="92"/>
      <c r="F399" s="37"/>
      <c r="G399" s="37"/>
      <c r="H399" s="3"/>
      <c r="I399" s="13"/>
      <c r="J399" s="13"/>
      <c r="K399" s="13"/>
      <c r="L399" s="119"/>
      <c r="M399" s="13"/>
      <c r="N399" s="13"/>
      <c r="O399" s="13"/>
      <c r="P399" s="13"/>
      <c r="Q399" s="13"/>
      <c r="R399" s="13"/>
      <c r="S399" s="13"/>
      <c r="T399" s="119"/>
      <c r="U399" s="13"/>
    </row>
    <row r="400" spans="1:21">
      <c r="A400" s="1"/>
      <c r="B400" s="1"/>
      <c r="C400" s="101"/>
      <c r="D400" s="101"/>
      <c r="E400" s="92"/>
      <c r="F400" s="37"/>
      <c r="G400" s="37"/>
      <c r="H400" s="3"/>
      <c r="I400" s="13"/>
      <c r="J400" s="13"/>
      <c r="K400" s="13"/>
      <c r="L400" s="119"/>
      <c r="M400" s="13"/>
      <c r="N400" s="13"/>
      <c r="O400" s="13"/>
      <c r="P400" s="13"/>
      <c r="Q400" s="13"/>
      <c r="R400" s="13"/>
      <c r="S400" s="13"/>
      <c r="T400" s="119"/>
      <c r="U400" s="13"/>
    </row>
    <row r="401" spans="1:21">
      <c r="A401" s="1"/>
      <c r="B401" s="1"/>
      <c r="C401" s="101"/>
      <c r="D401" s="101"/>
      <c r="E401" s="92"/>
      <c r="F401" s="37"/>
      <c r="G401" s="37"/>
      <c r="H401" s="3"/>
      <c r="I401" s="13"/>
      <c r="J401" s="13"/>
      <c r="K401" s="13"/>
      <c r="L401" s="119"/>
      <c r="M401" s="13"/>
      <c r="N401" s="13"/>
      <c r="O401" s="13"/>
      <c r="P401" s="13"/>
      <c r="Q401" s="13"/>
      <c r="R401" s="13"/>
      <c r="S401" s="13"/>
      <c r="T401" s="119"/>
      <c r="U401" s="13"/>
    </row>
    <row r="402" spans="1:21">
      <c r="A402" s="1"/>
      <c r="B402" s="1"/>
      <c r="C402" s="101"/>
      <c r="D402" s="101"/>
      <c r="E402" s="92"/>
      <c r="F402" s="37"/>
      <c r="G402" s="37"/>
      <c r="H402" s="3"/>
      <c r="I402" s="13"/>
      <c r="J402" s="13"/>
      <c r="K402" s="13"/>
      <c r="L402" s="119"/>
      <c r="M402" s="13"/>
      <c r="N402" s="13"/>
      <c r="O402" s="13"/>
      <c r="P402" s="13"/>
      <c r="Q402" s="13"/>
      <c r="R402" s="13"/>
      <c r="S402" s="13"/>
      <c r="T402" s="119"/>
      <c r="U402" s="13"/>
    </row>
    <row r="403" spans="1:21">
      <c r="A403" s="1"/>
      <c r="B403" s="1"/>
      <c r="C403" s="101"/>
      <c r="D403" s="101"/>
      <c r="E403" s="92"/>
      <c r="F403" s="37"/>
      <c r="G403" s="37"/>
      <c r="H403" s="3"/>
      <c r="I403" s="13"/>
      <c r="J403" s="13"/>
      <c r="K403" s="13"/>
      <c r="L403" s="119"/>
      <c r="M403" s="13"/>
      <c r="N403" s="13"/>
      <c r="O403" s="13"/>
      <c r="P403" s="13"/>
      <c r="Q403" s="13"/>
      <c r="R403" s="13"/>
      <c r="S403" s="13"/>
      <c r="T403" s="119"/>
      <c r="U403" s="13"/>
    </row>
    <row r="404" spans="1:21">
      <c r="A404" s="1"/>
      <c r="B404" s="1"/>
      <c r="C404" s="101"/>
      <c r="D404" s="101"/>
      <c r="E404" s="92"/>
      <c r="F404" s="37"/>
      <c r="G404" s="37"/>
      <c r="H404" s="3"/>
      <c r="I404" s="13"/>
      <c r="J404" s="13"/>
      <c r="K404" s="13"/>
      <c r="L404" s="119"/>
      <c r="M404" s="13"/>
      <c r="N404" s="13"/>
      <c r="O404" s="13"/>
      <c r="P404" s="13"/>
      <c r="Q404" s="13"/>
      <c r="R404" s="13"/>
      <c r="S404" s="13"/>
      <c r="T404" s="119"/>
      <c r="U404" s="13"/>
    </row>
    <row r="405" spans="1:21">
      <c r="A405" s="1"/>
      <c r="B405" s="1"/>
      <c r="C405" s="101"/>
      <c r="D405" s="101"/>
      <c r="E405" s="92"/>
      <c r="F405" s="37"/>
      <c r="G405" s="37"/>
      <c r="H405" s="3"/>
      <c r="I405" s="13"/>
      <c r="J405" s="13"/>
      <c r="K405" s="13"/>
      <c r="L405" s="119"/>
      <c r="M405" s="13"/>
      <c r="N405" s="13"/>
      <c r="O405" s="13"/>
      <c r="P405" s="13"/>
      <c r="Q405" s="13"/>
      <c r="R405" s="13"/>
      <c r="S405" s="13"/>
      <c r="T405" s="119"/>
      <c r="U405" s="13"/>
    </row>
    <row r="406" spans="1:21">
      <c r="A406" s="1"/>
      <c r="B406" s="1"/>
      <c r="C406" s="101"/>
      <c r="D406" s="101"/>
      <c r="E406" s="92"/>
      <c r="F406" s="37"/>
      <c r="G406" s="37"/>
      <c r="H406" s="3"/>
      <c r="I406" s="13"/>
      <c r="J406" s="13"/>
      <c r="K406" s="13"/>
      <c r="L406" s="119"/>
      <c r="M406" s="13"/>
      <c r="N406" s="13"/>
      <c r="O406" s="13"/>
      <c r="P406" s="13"/>
      <c r="Q406" s="13"/>
      <c r="R406" s="13"/>
      <c r="S406" s="13"/>
      <c r="T406" s="119"/>
      <c r="U406" s="13"/>
    </row>
    <row r="407" spans="1:21">
      <c r="A407" s="1"/>
      <c r="B407" s="1"/>
      <c r="C407" s="101"/>
      <c r="D407" s="101"/>
      <c r="E407" s="92"/>
      <c r="F407" s="37"/>
      <c r="G407" s="37"/>
      <c r="H407" s="3"/>
      <c r="I407" s="13"/>
      <c r="J407" s="13"/>
      <c r="K407" s="13"/>
      <c r="L407" s="119"/>
      <c r="M407" s="13"/>
      <c r="N407" s="13"/>
      <c r="O407" s="13"/>
      <c r="P407" s="13"/>
      <c r="Q407" s="13"/>
      <c r="R407" s="13"/>
      <c r="S407" s="13"/>
      <c r="T407" s="119"/>
      <c r="U407" s="13"/>
    </row>
    <row r="408" spans="1:21">
      <c r="A408" s="1"/>
      <c r="B408" s="1"/>
      <c r="C408" s="101"/>
      <c r="D408" s="101"/>
      <c r="E408" s="92"/>
      <c r="F408" s="37"/>
      <c r="G408" s="37"/>
      <c r="H408" s="3"/>
      <c r="I408" s="13"/>
      <c r="J408" s="13"/>
      <c r="K408" s="13"/>
      <c r="L408" s="119"/>
      <c r="M408" s="13"/>
      <c r="N408" s="13"/>
      <c r="O408" s="13"/>
      <c r="P408" s="13"/>
      <c r="Q408" s="13"/>
      <c r="R408" s="13"/>
      <c r="S408" s="13"/>
      <c r="T408" s="119"/>
      <c r="U408" s="13"/>
    </row>
    <row r="409" spans="1:21">
      <c r="A409" s="1"/>
      <c r="B409" s="1"/>
      <c r="C409" s="101"/>
      <c r="D409" s="101"/>
      <c r="E409" s="92"/>
      <c r="F409" s="37"/>
      <c r="G409" s="37"/>
      <c r="H409" s="3"/>
      <c r="I409" s="13"/>
      <c r="J409" s="13"/>
      <c r="K409" s="13"/>
      <c r="L409" s="119"/>
      <c r="M409" s="13"/>
      <c r="N409" s="13"/>
      <c r="O409" s="13"/>
      <c r="P409" s="13"/>
      <c r="Q409" s="13"/>
      <c r="R409" s="13"/>
      <c r="S409" s="13"/>
      <c r="T409" s="119"/>
      <c r="U409" s="13"/>
    </row>
    <row r="410" spans="1:21">
      <c r="A410" s="1"/>
      <c r="B410" s="1"/>
      <c r="C410" s="101"/>
      <c r="D410" s="101"/>
      <c r="E410" s="92"/>
      <c r="F410" s="37"/>
      <c r="G410" s="37"/>
      <c r="H410" s="3"/>
      <c r="I410" s="13"/>
      <c r="J410" s="13"/>
      <c r="K410" s="13"/>
      <c r="L410" s="119"/>
      <c r="M410" s="13"/>
      <c r="N410" s="13"/>
      <c r="O410" s="13"/>
      <c r="P410" s="13"/>
      <c r="Q410" s="13"/>
      <c r="R410" s="13"/>
      <c r="S410" s="13"/>
      <c r="T410" s="119"/>
      <c r="U410" s="13"/>
    </row>
    <row r="411" spans="1:21">
      <c r="A411" s="1"/>
      <c r="B411" s="1"/>
      <c r="C411" s="101"/>
      <c r="D411" s="101"/>
      <c r="E411" s="92"/>
      <c r="F411" s="37"/>
      <c r="G411" s="37"/>
      <c r="H411" s="3"/>
      <c r="I411" s="13"/>
      <c r="J411" s="13"/>
      <c r="K411" s="13"/>
      <c r="L411" s="119"/>
      <c r="M411" s="13"/>
      <c r="N411" s="13"/>
      <c r="O411" s="13"/>
      <c r="P411" s="13"/>
      <c r="Q411" s="13"/>
      <c r="R411" s="13"/>
      <c r="S411" s="13"/>
      <c r="T411" s="119"/>
      <c r="U411" s="13"/>
    </row>
    <row r="412" spans="1:21">
      <c r="A412" s="1"/>
      <c r="B412" s="1"/>
      <c r="C412" s="101"/>
      <c r="D412" s="101"/>
      <c r="E412" s="92"/>
      <c r="F412" s="37"/>
      <c r="G412" s="37"/>
      <c r="H412" s="3"/>
      <c r="I412" s="13"/>
      <c r="J412" s="13"/>
      <c r="K412" s="13"/>
      <c r="L412" s="119"/>
      <c r="M412" s="13"/>
      <c r="N412" s="13"/>
      <c r="O412" s="13"/>
      <c r="P412" s="13"/>
      <c r="Q412" s="13"/>
      <c r="R412" s="13"/>
      <c r="S412" s="13"/>
      <c r="T412" s="119"/>
      <c r="U412" s="13"/>
    </row>
    <row r="413" spans="1:21">
      <c r="A413" s="1"/>
      <c r="B413" s="1"/>
      <c r="C413" s="101"/>
      <c r="D413" s="101"/>
      <c r="E413" s="92"/>
      <c r="F413" s="37"/>
      <c r="G413" s="37"/>
      <c r="H413" s="3"/>
      <c r="I413" s="13"/>
      <c r="J413" s="13"/>
      <c r="K413" s="13"/>
      <c r="L413" s="119"/>
      <c r="M413" s="13"/>
      <c r="N413" s="13"/>
      <c r="O413" s="13"/>
      <c r="P413" s="13"/>
      <c r="Q413" s="13"/>
      <c r="R413" s="13"/>
      <c r="S413" s="13"/>
      <c r="T413" s="119"/>
      <c r="U413" s="13"/>
    </row>
    <row r="414" spans="1:21">
      <c r="A414" s="1"/>
      <c r="B414" s="1"/>
      <c r="C414" s="101"/>
      <c r="D414" s="101"/>
      <c r="E414" s="92"/>
      <c r="F414" s="37"/>
      <c r="G414" s="37"/>
      <c r="H414" s="3"/>
      <c r="I414" s="13"/>
      <c r="J414" s="13"/>
      <c r="K414" s="13"/>
      <c r="L414" s="119"/>
      <c r="M414" s="13"/>
      <c r="N414" s="13"/>
      <c r="O414" s="13"/>
      <c r="P414" s="13"/>
      <c r="Q414" s="13"/>
      <c r="R414" s="13"/>
      <c r="S414" s="13"/>
      <c r="T414" s="119"/>
      <c r="U414" s="13"/>
    </row>
    <row r="415" spans="1:21">
      <c r="A415" s="1"/>
      <c r="B415" s="1"/>
      <c r="C415" s="101"/>
      <c r="D415" s="101"/>
      <c r="E415" s="92"/>
      <c r="F415" s="37"/>
      <c r="G415" s="37"/>
      <c r="H415" s="3"/>
      <c r="I415" s="13"/>
      <c r="J415" s="13"/>
      <c r="K415" s="13"/>
      <c r="L415" s="119"/>
      <c r="M415" s="13"/>
      <c r="N415" s="13"/>
      <c r="O415" s="13"/>
      <c r="P415" s="13"/>
      <c r="Q415" s="13"/>
      <c r="R415" s="13"/>
      <c r="S415" s="13"/>
      <c r="T415" s="119"/>
      <c r="U415" s="13"/>
    </row>
    <row r="416" spans="1:21">
      <c r="A416" s="1"/>
      <c r="B416" s="1"/>
      <c r="C416" s="101"/>
      <c r="D416" s="101"/>
      <c r="E416" s="92"/>
      <c r="F416" s="37"/>
      <c r="G416" s="37"/>
      <c r="H416" s="3"/>
      <c r="I416" s="13"/>
      <c r="J416" s="13"/>
      <c r="K416" s="13"/>
      <c r="L416" s="119"/>
      <c r="M416" s="13"/>
      <c r="N416" s="13"/>
      <c r="O416" s="13"/>
      <c r="P416" s="13"/>
      <c r="Q416" s="13"/>
      <c r="R416" s="13"/>
      <c r="S416" s="13"/>
      <c r="T416" s="119"/>
      <c r="U416" s="13"/>
    </row>
    <row r="417" spans="1:21">
      <c r="A417" s="1"/>
      <c r="B417" s="1"/>
      <c r="C417" s="101"/>
      <c r="D417" s="101"/>
      <c r="E417" s="92"/>
      <c r="F417" s="37"/>
      <c r="G417" s="37"/>
      <c r="H417" s="3"/>
      <c r="I417" s="13"/>
      <c r="J417" s="13"/>
      <c r="K417" s="13"/>
      <c r="L417" s="119"/>
      <c r="M417" s="13"/>
      <c r="N417" s="13"/>
      <c r="O417" s="13"/>
      <c r="P417" s="13"/>
      <c r="Q417" s="13"/>
      <c r="R417" s="13"/>
      <c r="S417" s="13"/>
      <c r="T417" s="119"/>
      <c r="U417" s="13"/>
    </row>
    <row r="418" spans="1:21">
      <c r="A418" s="1"/>
      <c r="B418" s="1"/>
      <c r="C418" s="101"/>
      <c r="D418" s="101"/>
      <c r="E418" s="92"/>
      <c r="F418" s="37"/>
      <c r="G418" s="37"/>
      <c r="H418" s="3"/>
      <c r="I418" s="13"/>
      <c r="J418" s="13"/>
      <c r="K418" s="13"/>
      <c r="L418" s="119"/>
      <c r="M418" s="13"/>
      <c r="N418" s="13"/>
      <c r="O418" s="13"/>
      <c r="P418" s="13"/>
      <c r="Q418" s="13"/>
      <c r="R418" s="13"/>
      <c r="S418" s="13"/>
      <c r="T418" s="119"/>
      <c r="U418" s="13"/>
    </row>
    <row r="419" spans="1:21">
      <c r="A419" s="1"/>
      <c r="B419" s="1"/>
      <c r="C419" s="101"/>
      <c r="D419" s="101"/>
      <c r="E419" s="92"/>
      <c r="F419" s="37"/>
      <c r="G419" s="37"/>
      <c r="H419" s="3"/>
      <c r="I419" s="13"/>
      <c r="J419" s="13"/>
      <c r="K419" s="13"/>
      <c r="L419" s="119"/>
      <c r="M419" s="13"/>
      <c r="N419" s="13"/>
      <c r="O419" s="13"/>
      <c r="P419" s="13"/>
      <c r="Q419" s="13"/>
      <c r="R419" s="13"/>
      <c r="S419" s="13"/>
      <c r="T419" s="119"/>
      <c r="U419" s="13"/>
    </row>
    <row r="420" spans="1:21">
      <c r="A420" s="1"/>
      <c r="B420" s="1"/>
      <c r="C420" s="101"/>
      <c r="D420" s="101"/>
      <c r="E420" s="92"/>
      <c r="F420" s="37"/>
      <c r="G420" s="37"/>
      <c r="H420" s="3"/>
      <c r="I420" s="13"/>
      <c r="J420" s="13"/>
      <c r="K420" s="13"/>
      <c r="L420" s="119"/>
      <c r="M420" s="13"/>
      <c r="N420" s="13"/>
      <c r="O420" s="13"/>
      <c r="P420" s="13"/>
      <c r="Q420" s="13"/>
      <c r="R420" s="13"/>
      <c r="S420" s="13"/>
      <c r="T420" s="119"/>
      <c r="U420" s="13"/>
    </row>
    <row r="421" spans="1:21">
      <c r="A421" s="1"/>
      <c r="B421" s="1"/>
      <c r="C421" s="101"/>
      <c r="D421" s="101"/>
      <c r="E421" s="92"/>
      <c r="F421" s="37"/>
      <c r="G421" s="37"/>
      <c r="H421" s="3"/>
      <c r="I421" s="13"/>
      <c r="J421" s="13"/>
      <c r="K421" s="13"/>
      <c r="L421" s="119"/>
      <c r="M421" s="13"/>
      <c r="N421" s="13"/>
      <c r="O421" s="13"/>
      <c r="P421" s="13"/>
      <c r="Q421" s="13"/>
      <c r="R421" s="13"/>
      <c r="S421" s="13"/>
      <c r="T421" s="119"/>
      <c r="U421" s="13"/>
    </row>
    <row r="422" spans="1:21">
      <c r="A422" s="1"/>
      <c r="B422" s="1"/>
      <c r="C422" s="101"/>
      <c r="D422" s="101"/>
      <c r="E422" s="92"/>
      <c r="F422" s="37"/>
      <c r="G422" s="37"/>
      <c r="H422" s="3"/>
      <c r="I422" s="13"/>
      <c r="J422" s="13"/>
      <c r="K422" s="13"/>
      <c r="L422" s="119"/>
      <c r="M422" s="13"/>
      <c r="N422" s="13"/>
      <c r="O422" s="13"/>
      <c r="P422" s="13"/>
      <c r="Q422" s="13"/>
      <c r="R422" s="13"/>
      <c r="S422" s="13"/>
      <c r="T422" s="119"/>
      <c r="U422" s="13"/>
    </row>
    <row r="423" spans="1:21">
      <c r="A423" s="1"/>
      <c r="B423" s="1"/>
      <c r="C423" s="101"/>
      <c r="D423" s="101"/>
      <c r="E423" s="92"/>
      <c r="F423" s="37"/>
      <c r="G423" s="37"/>
      <c r="H423" s="3"/>
      <c r="I423" s="13"/>
      <c r="J423" s="13"/>
      <c r="K423" s="13"/>
      <c r="L423" s="119"/>
      <c r="M423" s="13"/>
      <c r="N423" s="13"/>
      <c r="O423" s="13"/>
      <c r="P423" s="13"/>
      <c r="Q423" s="13"/>
      <c r="R423" s="13"/>
      <c r="S423" s="13"/>
      <c r="T423" s="119"/>
      <c r="U423" s="13"/>
    </row>
    <row r="424" spans="1:21">
      <c r="A424" s="1"/>
      <c r="B424" s="1"/>
      <c r="C424" s="101"/>
      <c r="D424" s="101"/>
      <c r="E424" s="92"/>
      <c r="F424" s="37"/>
      <c r="G424" s="37"/>
      <c r="H424" s="3"/>
      <c r="I424" s="13"/>
      <c r="J424" s="13"/>
      <c r="K424" s="13"/>
      <c r="L424" s="119"/>
      <c r="M424" s="13"/>
      <c r="N424" s="13"/>
      <c r="O424" s="13"/>
      <c r="P424" s="13"/>
      <c r="Q424" s="13"/>
      <c r="R424" s="13"/>
      <c r="S424" s="13"/>
      <c r="T424" s="119"/>
      <c r="U424" s="13"/>
    </row>
    <row r="425" spans="1:21">
      <c r="A425" s="1"/>
      <c r="B425" s="1"/>
      <c r="C425" s="101"/>
      <c r="D425" s="101"/>
      <c r="E425" s="92"/>
      <c r="F425" s="37"/>
      <c r="G425" s="37"/>
      <c r="H425" s="3"/>
      <c r="I425" s="13"/>
      <c r="J425" s="13"/>
      <c r="K425" s="13"/>
      <c r="L425" s="119"/>
      <c r="M425" s="13"/>
      <c r="N425" s="13"/>
      <c r="O425" s="13"/>
      <c r="P425" s="13"/>
      <c r="Q425" s="13"/>
      <c r="R425" s="13"/>
      <c r="S425" s="13"/>
      <c r="T425" s="119"/>
      <c r="U425" s="13"/>
    </row>
    <row r="426" spans="1:21">
      <c r="A426" s="1"/>
      <c r="B426" s="1"/>
      <c r="C426" s="101"/>
      <c r="D426" s="101"/>
      <c r="E426" s="92"/>
      <c r="F426" s="37"/>
      <c r="G426" s="37"/>
      <c r="H426" s="3"/>
      <c r="I426" s="13"/>
      <c r="J426" s="13"/>
      <c r="K426" s="13"/>
      <c r="L426" s="119"/>
      <c r="M426" s="13"/>
      <c r="N426" s="13"/>
      <c r="O426" s="13"/>
      <c r="P426" s="13"/>
      <c r="Q426" s="13"/>
      <c r="R426" s="13"/>
      <c r="S426" s="13"/>
      <c r="T426" s="119"/>
      <c r="U426" s="13"/>
    </row>
    <row r="427" spans="1:21">
      <c r="A427" s="1"/>
      <c r="B427" s="1"/>
      <c r="C427" s="101"/>
      <c r="D427" s="101"/>
      <c r="E427" s="92"/>
      <c r="F427" s="37"/>
      <c r="G427" s="37"/>
      <c r="H427" s="3"/>
      <c r="I427" s="13"/>
      <c r="J427" s="13"/>
      <c r="K427" s="13"/>
      <c r="L427" s="119"/>
      <c r="M427" s="13"/>
      <c r="N427" s="13"/>
      <c r="O427" s="13"/>
      <c r="P427" s="13"/>
      <c r="Q427" s="13"/>
      <c r="R427" s="13"/>
      <c r="S427" s="13"/>
      <c r="T427" s="119"/>
      <c r="U427" s="13"/>
    </row>
    <row r="428" spans="1:21">
      <c r="A428" s="1"/>
      <c r="B428" s="1"/>
      <c r="C428" s="101"/>
      <c r="D428" s="101"/>
      <c r="E428" s="92"/>
      <c r="F428" s="37"/>
      <c r="G428" s="37"/>
      <c r="H428" s="3"/>
      <c r="I428" s="13"/>
      <c r="J428" s="13"/>
      <c r="K428" s="13"/>
      <c r="L428" s="119"/>
      <c r="M428" s="13"/>
      <c r="N428" s="13"/>
      <c r="O428" s="13"/>
      <c r="P428" s="13"/>
      <c r="Q428" s="13"/>
      <c r="R428" s="13"/>
      <c r="S428" s="13"/>
      <c r="T428" s="119"/>
      <c r="U428" s="13"/>
    </row>
    <row r="429" spans="1:21">
      <c r="A429" s="1"/>
      <c r="B429" s="1"/>
      <c r="C429" s="101"/>
      <c r="D429" s="101"/>
      <c r="E429" s="92"/>
      <c r="F429" s="37"/>
      <c r="G429" s="37"/>
      <c r="H429" s="3"/>
      <c r="I429" s="13"/>
      <c r="J429" s="13"/>
      <c r="K429" s="13"/>
      <c r="L429" s="119"/>
      <c r="M429" s="13"/>
      <c r="N429" s="13"/>
      <c r="O429" s="13"/>
      <c r="P429" s="13"/>
      <c r="Q429" s="13"/>
      <c r="R429" s="13"/>
      <c r="S429" s="13"/>
      <c r="T429" s="119"/>
      <c r="U429" s="13"/>
    </row>
    <row r="430" spans="1:21">
      <c r="A430" s="1"/>
      <c r="B430" s="1"/>
      <c r="C430" s="101"/>
      <c r="D430" s="101"/>
      <c r="E430" s="92"/>
      <c r="F430" s="37"/>
      <c r="G430" s="37"/>
      <c r="H430" s="3"/>
      <c r="I430" s="13"/>
      <c r="J430" s="13"/>
      <c r="K430" s="13"/>
      <c r="L430" s="119"/>
      <c r="M430" s="13"/>
      <c r="N430" s="13"/>
      <c r="O430" s="13"/>
      <c r="P430" s="13"/>
      <c r="Q430" s="13"/>
      <c r="R430" s="13"/>
      <c r="S430" s="13"/>
      <c r="T430" s="119"/>
      <c r="U430" s="13"/>
    </row>
    <row r="431" spans="1:21">
      <c r="A431" s="1"/>
      <c r="B431" s="1"/>
      <c r="C431" s="101"/>
      <c r="D431" s="101"/>
      <c r="E431" s="92"/>
      <c r="F431" s="37"/>
      <c r="G431" s="37"/>
      <c r="H431" s="3"/>
      <c r="I431" s="13"/>
      <c r="J431" s="13"/>
      <c r="K431" s="13"/>
      <c r="L431" s="119"/>
      <c r="M431" s="13"/>
      <c r="N431" s="13"/>
      <c r="O431" s="13"/>
      <c r="P431" s="13"/>
      <c r="Q431" s="13"/>
      <c r="R431" s="13"/>
      <c r="S431" s="13"/>
      <c r="T431" s="119"/>
      <c r="U431" s="13"/>
    </row>
    <row r="432" spans="1:21">
      <c r="A432" s="1"/>
      <c r="B432" s="1"/>
      <c r="C432" s="101"/>
      <c r="D432" s="101"/>
      <c r="E432" s="92"/>
      <c r="F432" s="37"/>
      <c r="G432" s="37"/>
      <c r="H432" s="3"/>
      <c r="I432" s="13"/>
      <c r="J432" s="13"/>
      <c r="K432" s="13"/>
      <c r="L432" s="119"/>
      <c r="M432" s="13"/>
      <c r="N432" s="13"/>
      <c r="O432" s="13"/>
      <c r="P432" s="13"/>
      <c r="Q432" s="13"/>
      <c r="R432" s="13"/>
      <c r="S432" s="13"/>
      <c r="T432" s="119"/>
      <c r="U432" s="13"/>
    </row>
    <row r="433" spans="1:21">
      <c r="A433" s="1"/>
      <c r="B433" s="1"/>
      <c r="C433" s="101"/>
      <c r="D433" s="101"/>
      <c r="E433" s="92"/>
      <c r="F433" s="37"/>
      <c r="G433" s="37"/>
      <c r="H433" s="3"/>
      <c r="I433" s="13"/>
      <c r="J433" s="13"/>
      <c r="K433" s="13"/>
      <c r="L433" s="119"/>
      <c r="M433" s="13"/>
      <c r="N433" s="13"/>
      <c r="O433" s="13"/>
      <c r="P433" s="13"/>
      <c r="Q433" s="13"/>
      <c r="R433" s="13"/>
      <c r="S433" s="13"/>
      <c r="T433" s="119"/>
      <c r="U433" s="13"/>
    </row>
    <row r="434" spans="1:21">
      <c r="A434" s="1"/>
      <c r="B434" s="1"/>
      <c r="C434" s="101"/>
      <c r="D434" s="101"/>
      <c r="E434" s="92"/>
      <c r="F434" s="37"/>
      <c r="G434" s="37"/>
      <c r="H434" s="3"/>
      <c r="I434" s="13"/>
      <c r="J434" s="13"/>
      <c r="K434" s="13"/>
      <c r="L434" s="119"/>
      <c r="M434" s="13"/>
      <c r="N434" s="13"/>
      <c r="O434" s="13"/>
      <c r="P434" s="13"/>
      <c r="Q434" s="13"/>
      <c r="R434" s="13"/>
      <c r="S434" s="13"/>
      <c r="T434" s="119"/>
      <c r="U434" s="13"/>
    </row>
    <row r="435" spans="1:21">
      <c r="A435" s="1"/>
      <c r="B435" s="1"/>
      <c r="C435" s="101"/>
      <c r="D435" s="101"/>
      <c r="E435" s="92"/>
      <c r="F435" s="37"/>
      <c r="G435" s="37"/>
      <c r="H435" s="3"/>
      <c r="I435" s="13"/>
      <c r="J435" s="13"/>
      <c r="K435" s="13"/>
      <c r="L435" s="119"/>
      <c r="M435" s="13"/>
      <c r="N435" s="13"/>
      <c r="O435" s="13"/>
      <c r="P435" s="13"/>
      <c r="Q435" s="13"/>
      <c r="R435" s="13"/>
      <c r="S435" s="13"/>
      <c r="T435" s="119"/>
      <c r="U435" s="13"/>
    </row>
    <row r="436" spans="1:21">
      <c r="A436" s="1"/>
      <c r="B436" s="1"/>
      <c r="C436" s="101"/>
      <c r="D436" s="101"/>
      <c r="E436" s="92"/>
      <c r="F436" s="37"/>
      <c r="G436" s="37"/>
      <c r="H436" s="3"/>
      <c r="I436" s="13"/>
      <c r="J436" s="13"/>
      <c r="K436" s="13"/>
      <c r="L436" s="119"/>
      <c r="M436" s="13"/>
      <c r="N436" s="13"/>
      <c r="O436" s="13"/>
      <c r="P436" s="13"/>
      <c r="Q436" s="13"/>
      <c r="R436" s="13"/>
      <c r="S436" s="13"/>
      <c r="T436" s="119"/>
      <c r="U436" s="13"/>
    </row>
    <row r="437" spans="1:21">
      <c r="A437" s="1"/>
      <c r="B437" s="1"/>
      <c r="C437" s="101"/>
      <c r="D437" s="101"/>
      <c r="E437" s="92"/>
      <c r="F437" s="37"/>
      <c r="G437" s="37"/>
      <c r="H437" s="3"/>
      <c r="I437" s="13"/>
      <c r="J437" s="13"/>
      <c r="K437" s="13"/>
      <c r="L437" s="119"/>
      <c r="M437" s="13"/>
      <c r="N437" s="13"/>
      <c r="O437" s="13"/>
      <c r="P437" s="13"/>
      <c r="Q437" s="13"/>
      <c r="R437" s="13"/>
      <c r="S437" s="13"/>
      <c r="T437" s="119"/>
      <c r="U437" s="13"/>
    </row>
    <row r="438" spans="1:21">
      <c r="A438" s="1"/>
      <c r="B438" s="1"/>
      <c r="C438" s="101"/>
      <c r="D438" s="101"/>
      <c r="E438" s="92"/>
      <c r="F438" s="37"/>
      <c r="G438" s="37"/>
      <c r="H438" s="3"/>
      <c r="I438" s="13"/>
      <c r="J438" s="13"/>
      <c r="K438" s="13"/>
      <c r="L438" s="119"/>
      <c r="M438" s="13"/>
      <c r="N438" s="13"/>
      <c r="O438" s="13"/>
      <c r="P438" s="13"/>
      <c r="Q438" s="13"/>
      <c r="R438" s="13"/>
      <c r="S438" s="13"/>
      <c r="T438" s="119"/>
      <c r="U438" s="13"/>
    </row>
    <row r="439" spans="1:21">
      <c r="A439" s="1"/>
      <c r="B439" s="1"/>
      <c r="C439" s="101"/>
      <c r="D439" s="101"/>
      <c r="E439" s="92"/>
      <c r="F439" s="37"/>
      <c r="G439" s="37"/>
      <c r="H439" s="3"/>
      <c r="I439" s="13"/>
      <c r="J439" s="13"/>
      <c r="K439" s="13"/>
      <c r="L439" s="119"/>
      <c r="M439" s="13"/>
      <c r="N439" s="13"/>
      <c r="O439" s="13"/>
      <c r="P439" s="13"/>
      <c r="Q439" s="13"/>
      <c r="R439" s="13"/>
      <c r="S439" s="13"/>
      <c r="T439" s="119"/>
      <c r="U439" s="13"/>
    </row>
    <row r="440" spans="1:21">
      <c r="A440" s="1"/>
      <c r="B440" s="1"/>
      <c r="C440" s="101"/>
      <c r="D440" s="101"/>
      <c r="E440" s="92"/>
      <c r="F440" s="37"/>
      <c r="G440" s="37"/>
      <c r="H440" s="3"/>
      <c r="I440" s="13"/>
      <c r="J440" s="13"/>
      <c r="K440" s="13"/>
      <c r="L440" s="119"/>
      <c r="M440" s="13"/>
      <c r="N440" s="13"/>
      <c r="O440" s="13"/>
      <c r="P440" s="13"/>
      <c r="Q440" s="13"/>
      <c r="R440" s="13"/>
      <c r="S440" s="13"/>
      <c r="T440" s="119"/>
      <c r="U440" s="13"/>
    </row>
    <row r="441" spans="1:21">
      <c r="A441" s="1"/>
      <c r="B441" s="1"/>
      <c r="C441" s="101"/>
      <c r="D441" s="101"/>
      <c r="E441" s="92"/>
      <c r="F441" s="37"/>
      <c r="G441" s="37"/>
      <c r="H441" s="3"/>
      <c r="I441" s="13"/>
      <c r="J441" s="13"/>
      <c r="K441" s="13"/>
      <c r="L441" s="119"/>
      <c r="M441" s="13"/>
      <c r="N441" s="13"/>
      <c r="O441" s="13"/>
      <c r="P441" s="13"/>
      <c r="Q441" s="13"/>
      <c r="R441" s="13"/>
      <c r="S441" s="13"/>
      <c r="T441" s="119"/>
      <c r="U441" s="13"/>
    </row>
    <row r="442" spans="1:21">
      <c r="A442" s="1"/>
      <c r="B442" s="1"/>
      <c r="C442" s="101"/>
      <c r="D442" s="101"/>
      <c r="E442" s="92"/>
      <c r="F442" s="37"/>
      <c r="G442" s="37"/>
      <c r="H442" s="3"/>
      <c r="I442" s="13"/>
      <c r="J442" s="13"/>
      <c r="K442" s="13"/>
      <c r="L442" s="119"/>
      <c r="M442" s="13"/>
      <c r="N442" s="13"/>
      <c r="O442" s="13"/>
      <c r="P442" s="13"/>
      <c r="Q442" s="13"/>
      <c r="R442" s="13"/>
      <c r="S442" s="13"/>
      <c r="T442" s="119"/>
      <c r="U442" s="13"/>
    </row>
    <row r="443" spans="1:21">
      <c r="A443" s="1"/>
      <c r="B443" s="1"/>
      <c r="C443" s="101"/>
      <c r="D443" s="101"/>
      <c r="E443" s="92"/>
      <c r="F443" s="37"/>
      <c r="G443" s="37"/>
      <c r="H443" s="3"/>
      <c r="I443" s="13"/>
      <c r="J443" s="13"/>
      <c r="K443" s="13"/>
      <c r="L443" s="119"/>
      <c r="M443" s="13"/>
      <c r="N443" s="13"/>
      <c r="O443" s="13"/>
      <c r="P443" s="13"/>
      <c r="Q443" s="13"/>
      <c r="R443" s="13"/>
      <c r="S443" s="13"/>
      <c r="T443" s="119"/>
      <c r="U443" s="13"/>
    </row>
    <row r="444" spans="1:21">
      <c r="A444" s="1"/>
      <c r="B444" s="1"/>
      <c r="C444" s="101"/>
      <c r="D444" s="101"/>
      <c r="E444" s="92"/>
      <c r="F444" s="37"/>
      <c r="G444" s="37"/>
      <c r="H444" s="3"/>
      <c r="I444" s="13"/>
      <c r="J444" s="13"/>
      <c r="K444" s="13"/>
      <c r="L444" s="119"/>
      <c r="M444" s="13"/>
      <c r="N444" s="13"/>
      <c r="O444" s="13"/>
      <c r="P444" s="13"/>
      <c r="Q444" s="13"/>
      <c r="R444" s="13"/>
      <c r="S444" s="13"/>
      <c r="T444" s="119"/>
      <c r="U444" s="13"/>
    </row>
    <row r="445" spans="1:21">
      <c r="A445" s="1"/>
      <c r="B445" s="1"/>
      <c r="C445" s="101"/>
      <c r="D445" s="101"/>
      <c r="E445" s="92"/>
      <c r="F445" s="37"/>
      <c r="G445" s="37"/>
      <c r="H445" s="3"/>
      <c r="I445" s="13"/>
      <c r="J445" s="13"/>
      <c r="K445" s="13"/>
      <c r="L445" s="119"/>
      <c r="M445" s="13"/>
      <c r="N445" s="13"/>
      <c r="O445" s="13"/>
      <c r="P445" s="13"/>
      <c r="Q445" s="13"/>
      <c r="R445" s="13"/>
      <c r="S445" s="13"/>
      <c r="T445" s="119"/>
      <c r="U445" s="13"/>
    </row>
    <row r="446" spans="1:21">
      <c r="A446" s="1"/>
      <c r="B446" s="1"/>
      <c r="C446" s="101"/>
      <c r="D446" s="101"/>
      <c r="E446" s="92"/>
      <c r="F446" s="37"/>
      <c r="G446" s="37"/>
      <c r="H446" s="3"/>
      <c r="I446" s="13"/>
      <c r="J446" s="13"/>
      <c r="K446" s="13"/>
      <c r="L446" s="119"/>
      <c r="M446" s="13"/>
      <c r="N446" s="13"/>
      <c r="O446" s="13"/>
      <c r="P446" s="13"/>
      <c r="Q446" s="13"/>
      <c r="R446" s="13"/>
      <c r="S446" s="13"/>
      <c r="T446" s="119"/>
      <c r="U446" s="13"/>
    </row>
    <row r="447" spans="1:21">
      <c r="A447" s="1"/>
      <c r="B447" s="1"/>
      <c r="C447" s="101"/>
      <c r="D447" s="101"/>
      <c r="E447" s="92"/>
      <c r="F447" s="37"/>
      <c r="G447" s="37"/>
      <c r="H447" s="3"/>
      <c r="I447" s="13"/>
      <c r="J447" s="13"/>
      <c r="K447" s="13"/>
      <c r="L447" s="119"/>
      <c r="M447" s="13"/>
      <c r="N447" s="13"/>
      <c r="O447" s="13"/>
      <c r="P447" s="13"/>
      <c r="Q447" s="13"/>
      <c r="R447" s="13"/>
      <c r="S447" s="13"/>
      <c r="T447" s="119"/>
      <c r="U447" s="13"/>
    </row>
    <row r="448" spans="1:21">
      <c r="A448" s="1"/>
      <c r="B448" s="1"/>
      <c r="C448" s="101"/>
      <c r="D448" s="101"/>
      <c r="E448" s="92"/>
      <c r="F448" s="37"/>
      <c r="G448" s="37"/>
      <c r="H448" s="3"/>
      <c r="I448" s="13"/>
      <c r="J448" s="13"/>
      <c r="K448" s="13"/>
      <c r="L448" s="119"/>
      <c r="M448" s="13"/>
      <c r="N448" s="13"/>
      <c r="O448" s="13"/>
      <c r="P448" s="13"/>
      <c r="Q448" s="13"/>
      <c r="R448" s="13"/>
      <c r="S448" s="13"/>
      <c r="T448" s="119"/>
      <c r="U448" s="13"/>
    </row>
    <row r="449" spans="1:21">
      <c r="A449" s="1"/>
      <c r="B449" s="1"/>
      <c r="C449" s="101"/>
      <c r="D449" s="101"/>
      <c r="E449" s="92"/>
      <c r="F449" s="37"/>
      <c r="G449" s="37"/>
      <c r="H449" s="3"/>
      <c r="I449" s="13"/>
      <c r="J449" s="13"/>
      <c r="K449" s="13"/>
      <c r="L449" s="119"/>
      <c r="M449" s="13"/>
      <c r="N449" s="13"/>
      <c r="O449" s="13"/>
      <c r="P449" s="13"/>
      <c r="Q449" s="13"/>
      <c r="R449" s="13"/>
      <c r="S449" s="13"/>
      <c r="T449" s="119"/>
      <c r="U449" s="13"/>
    </row>
    <row r="450" spans="1:21">
      <c r="A450" s="1"/>
      <c r="B450" s="1"/>
      <c r="C450" s="101"/>
      <c r="D450" s="101"/>
      <c r="E450" s="92"/>
      <c r="F450" s="37"/>
      <c r="G450" s="37"/>
      <c r="H450" s="3"/>
      <c r="I450" s="13"/>
      <c r="J450" s="13"/>
      <c r="K450" s="13"/>
      <c r="L450" s="119"/>
      <c r="M450" s="13"/>
      <c r="N450" s="13"/>
      <c r="O450" s="13"/>
      <c r="P450" s="13"/>
      <c r="Q450" s="13"/>
      <c r="R450" s="13"/>
      <c r="S450" s="13"/>
      <c r="T450" s="119"/>
      <c r="U450" s="13"/>
    </row>
    <row r="451" spans="1:21">
      <c r="A451" s="1"/>
      <c r="B451" s="1"/>
      <c r="C451" s="101"/>
      <c r="D451" s="101"/>
      <c r="E451" s="92"/>
      <c r="F451" s="37"/>
      <c r="G451" s="37"/>
      <c r="H451" s="3"/>
      <c r="I451" s="13"/>
      <c r="J451" s="13"/>
      <c r="K451" s="13"/>
      <c r="L451" s="119"/>
      <c r="M451" s="13"/>
      <c r="N451" s="13"/>
      <c r="O451" s="13"/>
      <c r="P451" s="13"/>
      <c r="Q451" s="13"/>
      <c r="R451" s="13"/>
      <c r="S451" s="13"/>
      <c r="T451" s="119"/>
      <c r="U451" s="13"/>
    </row>
  </sheetData>
  <mergeCells count="7">
    <mergeCell ref="N137:N138"/>
    <mergeCell ref="U137:U138"/>
    <mergeCell ref="C141:H141"/>
    <mergeCell ref="C171:H171"/>
    <mergeCell ref="C64:H64"/>
    <mergeCell ref="C128:H128"/>
    <mergeCell ref="N135:N136"/>
  </mergeCells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ngeyenbonje@gmail.com</cp:lastModifiedBy>
  <dcterms:created xsi:type="dcterms:W3CDTF">2024-08-05T08:37:09Z</dcterms:created>
  <dcterms:modified xsi:type="dcterms:W3CDTF">2025-01-15T02:30:02Z</dcterms:modified>
</cp:coreProperties>
</file>