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736000EC-0856-4327-88DB-4716A0DA732D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BUSINES'!$A$2:$AE$90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Z38" i="1" l="1"/>
  <c r="Z45" i="1"/>
  <c r="Z57" i="1"/>
  <c r="Z101" i="1"/>
  <c r="Z111" i="1"/>
  <c r="Z125" i="1"/>
  <c r="Z126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" i="1"/>
  <c r="AA4" i="1"/>
  <c r="AA5" i="1"/>
  <c r="AA6" i="1"/>
  <c r="AA7" i="1"/>
  <c r="AA8" i="1"/>
  <c r="AA9" i="1"/>
  <c r="AA10" i="1"/>
  <c r="E7" i="1" l="1"/>
  <c r="F7" i="1" s="1"/>
  <c r="H7" i="1" s="1"/>
  <c r="E9" i="1"/>
  <c r="F9" i="1" s="1"/>
  <c r="E21" i="1"/>
  <c r="F21" i="1" s="1"/>
  <c r="E31" i="1"/>
  <c r="F31" i="1" s="1"/>
  <c r="E34" i="1"/>
  <c r="F34" i="1" s="1"/>
  <c r="F3" i="1"/>
  <c r="H3" i="1" s="1"/>
  <c r="F4" i="1"/>
  <c r="H4" i="1" s="1"/>
  <c r="F5" i="1"/>
  <c r="H5" i="1" s="1"/>
  <c r="F6" i="1"/>
  <c r="H6" i="1" s="1"/>
  <c r="J6" i="1" s="1"/>
  <c r="K6" i="1" s="1"/>
  <c r="F8" i="1"/>
  <c r="H8" i="1" s="1"/>
  <c r="F10" i="1"/>
  <c r="H10" i="1" s="1"/>
  <c r="F11" i="1"/>
  <c r="H11" i="1" s="1"/>
  <c r="F12" i="1"/>
  <c r="H12" i="1" s="1"/>
  <c r="F13" i="1"/>
  <c r="H13" i="1" s="1"/>
  <c r="F14" i="1"/>
  <c r="H14" i="1" s="1"/>
  <c r="J14" i="1" s="1"/>
  <c r="K14" i="1" s="1"/>
  <c r="F15" i="1"/>
  <c r="H15" i="1" s="1"/>
  <c r="J15" i="1" s="1"/>
  <c r="K15" i="1" s="1"/>
  <c r="F16" i="1"/>
  <c r="H16" i="1" s="1"/>
  <c r="F17" i="1"/>
  <c r="H17" i="1" s="1"/>
  <c r="J17" i="1" s="1"/>
  <c r="K17" i="1" s="1"/>
  <c r="F18" i="1"/>
  <c r="H18" i="1" s="1"/>
  <c r="F19" i="1"/>
  <c r="H19" i="1" s="1"/>
  <c r="F20" i="1"/>
  <c r="H20" i="1" s="1"/>
  <c r="F22" i="1"/>
  <c r="H22" i="1" s="1"/>
  <c r="J22" i="1" s="1"/>
  <c r="K22" i="1" s="1"/>
  <c r="F23" i="1"/>
  <c r="H23" i="1" s="1"/>
  <c r="J23" i="1" s="1"/>
  <c r="K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J30" i="1" s="1"/>
  <c r="K30" i="1" s="1"/>
  <c r="F32" i="1"/>
  <c r="H32" i="1" s="1"/>
  <c r="F33" i="1"/>
  <c r="H33" i="1" s="1"/>
  <c r="F35" i="1"/>
  <c r="H35" i="1" s="1"/>
  <c r="F36" i="1"/>
  <c r="H36" i="1" s="1"/>
  <c r="G3" i="1"/>
  <c r="G9" i="1"/>
  <c r="G21" i="1"/>
  <c r="G31" i="1"/>
  <c r="G34" i="1"/>
  <c r="I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Z36" i="1"/>
  <c r="Q36" i="1"/>
  <c r="N36" i="1"/>
  <c r="Z35" i="1"/>
  <c r="Q35" i="1"/>
  <c r="Z34" i="1"/>
  <c r="Q34" i="1"/>
  <c r="N34" i="1"/>
  <c r="Z33" i="1"/>
  <c r="Q33" i="1"/>
  <c r="Z32" i="1"/>
  <c r="Q32" i="1"/>
  <c r="Z31" i="1"/>
  <c r="Q31" i="1"/>
  <c r="N31" i="1"/>
  <c r="Z30" i="1"/>
  <c r="Q30" i="1"/>
  <c r="Q29" i="1"/>
  <c r="M29" i="1"/>
  <c r="Q28" i="1"/>
  <c r="M28" i="1"/>
  <c r="Q27" i="1"/>
  <c r="M27" i="1"/>
  <c r="Q26" i="1"/>
  <c r="M26" i="1"/>
  <c r="Q25" i="1"/>
  <c r="M25" i="1"/>
  <c r="Q24" i="1"/>
  <c r="M24" i="1"/>
  <c r="Z23" i="1"/>
  <c r="Q23" i="1"/>
  <c r="N23" i="1"/>
  <c r="Q22" i="1"/>
  <c r="M22" i="1"/>
  <c r="Q21" i="1"/>
  <c r="M21" i="1"/>
  <c r="Q20" i="1"/>
  <c r="M20" i="1"/>
  <c r="Z20" i="1" s="1"/>
  <c r="Q19" i="1"/>
  <c r="M19" i="1"/>
  <c r="Q18" i="1"/>
  <c r="M18" i="1"/>
  <c r="Q17" i="1"/>
  <c r="M17" i="1"/>
  <c r="Q16" i="1"/>
  <c r="M16" i="1"/>
  <c r="Q15" i="1"/>
  <c r="M15" i="1"/>
  <c r="Z15" i="1" s="1"/>
  <c r="Q14" i="1"/>
  <c r="M14" i="1"/>
  <c r="Z14" i="1" s="1"/>
  <c r="Q13" i="1"/>
  <c r="M13" i="1"/>
  <c r="Z13" i="1" s="1"/>
  <c r="Q12" i="1"/>
  <c r="M12" i="1"/>
  <c r="Z12" i="1" s="1"/>
  <c r="Q11" i="1"/>
  <c r="M11" i="1"/>
  <c r="Q10" i="1"/>
  <c r="M10" i="1"/>
  <c r="Z10" i="1" s="1"/>
  <c r="Q9" i="1"/>
  <c r="M9" i="1"/>
  <c r="Q8" i="1"/>
  <c r="M8" i="1"/>
  <c r="Q7" i="1"/>
  <c r="M7" i="1"/>
  <c r="Z7" i="1" s="1"/>
  <c r="Q6" i="1"/>
  <c r="M6" i="1"/>
  <c r="Q5" i="1"/>
  <c r="M5" i="1"/>
  <c r="Q4" i="1"/>
  <c r="M4" i="1"/>
  <c r="Q3" i="1"/>
  <c r="M3" i="1"/>
  <c r="AA104" i="1"/>
  <c r="AA105" i="1"/>
  <c r="AA106" i="1"/>
  <c r="AA107" i="1"/>
  <c r="AA108" i="1"/>
  <c r="AA109" i="1"/>
  <c r="AA110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38" i="1"/>
  <c r="AA45" i="1"/>
  <c r="AA57" i="1"/>
  <c r="AA101" i="1"/>
  <c r="AA111" i="1"/>
  <c r="AA125" i="1"/>
  <c r="AA126" i="1"/>
  <c r="F2" i="1"/>
  <c r="H2" i="1" s="1"/>
  <c r="J2" i="1" s="1"/>
  <c r="K2" i="1" s="1"/>
  <c r="N2" i="1"/>
  <c r="Q2" i="1"/>
  <c r="R2" i="1"/>
  <c r="X2" i="1"/>
  <c r="Y2" i="1"/>
  <c r="Z2" i="1"/>
  <c r="AA2" i="1"/>
  <c r="F37" i="1"/>
  <c r="H37" i="1" s="1"/>
  <c r="J37" i="1" s="1"/>
  <c r="K37" i="1" s="1"/>
  <c r="Q37" i="1"/>
  <c r="R37" i="1"/>
  <c r="X37" i="1"/>
  <c r="Y37" i="1"/>
  <c r="Z37" i="1"/>
  <c r="AA37" i="1"/>
  <c r="F39" i="1"/>
  <c r="H39" i="1" s="1"/>
  <c r="J39" i="1" s="1"/>
  <c r="K39" i="1" s="1"/>
  <c r="N39" i="1"/>
  <c r="Q39" i="1"/>
  <c r="R39" i="1"/>
  <c r="X39" i="1"/>
  <c r="Y39" i="1"/>
  <c r="Z39" i="1"/>
  <c r="AA39" i="1"/>
  <c r="E40" i="1"/>
  <c r="F40" i="1" s="1"/>
  <c r="N40" i="1"/>
  <c r="Q40" i="1"/>
  <c r="R40" i="1"/>
  <c r="X40" i="1"/>
  <c r="Y40" i="1"/>
  <c r="Z40" i="1"/>
  <c r="AA40" i="1"/>
  <c r="F41" i="1"/>
  <c r="H41" i="1" s="1"/>
  <c r="J41" i="1" s="1"/>
  <c r="K41" i="1" s="1"/>
  <c r="N41" i="1"/>
  <c r="Q41" i="1"/>
  <c r="R41" i="1"/>
  <c r="X41" i="1"/>
  <c r="Y41" i="1"/>
  <c r="Z41" i="1"/>
  <c r="AA41" i="1"/>
  <c r="F42" i="1"/>
  <c r="H42" i="1" s="1"/>
  <c r="J42" i="1" s="1"/>
  <c r="K42" i="1" s="1"/>
  <c r="N42" i="1"/>
  <c r="Q42" i="1"/>
  <c r="R42" i="1"/>
  <c r="X42" i="1"/>
  <c r="Y42" i="1"/>
  <c r="Z42" i="1"/>
  <c r="AA42" i="1"/>
  <c r="F43" i="1"/>
  <c r="H43" i="1" s="1"/>
  <c r="J43" i="1" s="1"/>
  <c r="K43" i="1" s="1"/>
  <c r="N43" i="1"/>
  <c r="Q43" i="1"/>
  <c r="R43" i="1"/>
  <c r="X43" i="1"/>
  <c r="Y43" i="1"/>
  <c r="Z43" i="1"/>
  <c r="AA43" i="1"/>
  <c r="F44" i="1"/>
  <c r="H44" i="1" s="1"/>
  <c r="J44" i="1" s="1"/>
  <c r="K44" i="1" s="1"/>
  <c r="N44" i="1"/>
  <c r="Q44" i="1"/>
  <c r="R44" i="1"/>
  <c r="X44" i="1"/>
  <c r="Y44" i="1"/>
  <c r="Z44" i="1"/>
  <c r="AA44" i="1"/>
  <c r="F46" i="1"/>
  <c r="H46" i="1" s="1"/>
  <c r="J46" i="1" s="1"/>
  <c r="K46" i="1" s="1"/>
  <c r="N46" i="1"/>
  <c r="Q46" i="1"/>
  <c r="R46" i="1"/>
  <c r="X46" i="1"/>
  <c r="Y46" i="1"/>
  <c r="Z46" i="1"/>
  <c r="AA46" i="1"/>
  <c r="F47" i="1"/>
  <c r="H47" i="1" s="1"/>
  <c r="J47" i="1" s="1"/>
  <c r="K47" i="1" s="1"/>
  <c r="N47" i="1"/>
  <c r="Q47" i="1"/>
  <c r="R47" i="1"/>
  <c r="X47" i="1"/>
  <c r="Y47" i="1"/>
  <c r="Z47" i="1"/>
  <c r="AA47" i="1"/>
  <c r="E48" i="1"/>
  <c r="F48" i="1" s="1"/>
  <c r="G48" i="1"/>
  <c r="I48" i="1"/>
  <c r="L48" i="1"/>
  <c r="N48" i="1" s="1"/>
  <c r="Q48" i="1"/>
  <c r="R48" i="1"/>
  <c r="X48" i="1"/>
  <c r="Y48" i="1"/>
  <c r="F49" i="1"/>
  <c r="H49" i="1" s="1"/>
  <c r="J49" i="1" s="1"/>
  <c r="K49" i="1" s="1"/>
  <c r="M49" i="1"/>
  <c r="Z49" i="1" s="1"/>
  <c r="Q49" i="1"/>
  <c r="R49" i="1"/>
  <c r="X49" i="1"/>
  <c r="Y49" i="1"/>
  <c r="AA49" i="1"/>
  <c r="F50" i="1"/>
  <c r="H50" i="1" s="1"/>
  <c r="J50" i="1" s="1"/>
  <c r="K50" i="1" s="1"/>
  <c r="N50" i="1"/>
  <c r="Q50" i="1"/>
  <c r="R50" i="1"/>
  <c r="X50" i="1"/>
  <c r="Y50" i="1"/>
  <c r="Z50" i="1"/>
  <c r="AA50" i="1"/>
  <c r="F51" i="1"/>
  <c r="H51" i="1" s="1"/>
  <c r="J51" i="1" s="1"/>
  <c r="K51" i="1" s="1"/>
  <c r="M51" i="1"/>
  <c r="N51" i="1" s="1"/>
  <c r="Q51" i="1"/>
  <c r="R51" i="1"/>
  <c r="X51" i="1"/>
  <c r="Y51" i="1"/>
  <c r="AA51" i="1"/>
  <c r="E52" i="1"/>
  <c r="F52" i="1" s="1"/>
  <c r="N52" i="1"/>
  <c r="Q52" i="1"/>
  <c r="R52" i="1"/>
  <c r="X52" i="1"/>
  <c r="Y52" i="1"/>
  <c r="Z52" i="1"/>
  <c r="AA52" i="1"/>
  <c r="F53" i="1"/>
  <c r="H53" i="1" s="1"/>
  <c r="J53" i="1" s="1"/>
  <c r="K53" i="1" s="1"/>
  <c r="N53" i="1"/>
  <c r="Q53" i="1"/>
  <c r="R53" i="1"/>
  <c r="X53" i="1"/>
  <c r="Y53" i="1"/>
  <c r="Z53" i="1"/>
  <c r="AA53" i="1"/>
  <c r="F54" i="1"/>
  <c r="H54" i="1" s="1"/>
  <c r="J54" i="1" s="1"/>
  <c r="K54" i="1" s="1"/>
  <c r="M54" i="1"/>
  <c r="Z54" i="1" s="1"/>
  <c r="Q54" i="1"/>
  <c r="R54" i="1"/>
  <c r="X54" i="1"/>
  <c r="Y54" i="1"/>
  <c r="AA54" i="1"/>
  <c r="F55" i="1"/>
  <c r="H55" i="1" s="1"/>
  <c r="J55" i="1" s="1"/>
  <c r="K55" i="1" s="1"/>
  <c r="N55" i="1"/>
  <c r="Q55" i="1"/>
  <c r="R55" i="1"/>
  <c r="X55" i="1"/>
  <c r="Y55" i="1"/>
  <c r="Z55" i="1"/>
  <c r="AA55" i="1"/>
  <c r="F56" i="1"/>
  <c r="H56" i="1" s="1"/>
  <c r="I56" i="1"/>
  <c r="M56" i="1"/>
  <c r="Z56" i="1" s="1"/>
  <c r="Q56" i="1"/>
  <c r="R56" i="1"/>
  <c r="X56" i="1"/>
  <c r="Y56" i="1"/>
  <c r="AA56" i="1"/>
  <c r="F58" i="1"/>
  <c r="H58" i="1" s="1"/>
  <c r="I58" i="1"/>
  <c r="N58" i="1"/>
  <c r="Q58" i="1"/>
  <c r="R58" i="1"/>
  <c r="X58" i="1"/>
  <c r="Y58" i="1"/>
  <c r="Z58" i="1"/>
  <c r="AA58" i="1"/>
  <c r="F59" i="1"/>
  <c r="H59" i="1" s="1"/>
  <c r="J59" i="1" s="1"/>
  <c r="K59" i="1" s="1"/>
  <c r="N59" i="1"/>
  <c r="Q59" i="1"/>
  <c r="R59" i="1"/>
  <c r="X59" i="1"/>
  <c r="Y59" i="1"/>
  <c r="Z59" i="1"/>
  <c r="AA59" i="1"/>
  <c r="F60" i="1"/>
  <c r="H60" i="1" s="1"/>
  <c r="J60" i="1" s="1"/>
  <c r="K60" i="1" s="1"/>
  <c r="N60" i="1"/>
  <c r="Q60" i="1"/>
  <c r="R60" i="1"/>
  <c r="X60" i="1"/>
  <c r="Y60" i="1"/>
  <c r="Z60" i="1"/>
  <c r="AA60" i="1"/>
  <c r="F61" i="1"/>
  <c r="H61" i="1" s="1"/>
  <c r="J61" i="1" s="1"/>
  <c r="K61" i="1" s="1"/>
  <c r="N61" i="1"/>
  <c r="Q61" i="1"/>
  <c r="R61" i="1"/>
  <c r="X61" i="1"/>
  <c r="Z61" i="1"/>
  <c r="AA61" i="1"/>
  <c r="F62" i="1"/>
  <c r="H62" i="1" s="1"/>
  <c r="J62" i="1" s="1"/>
  <c r="K62" i="1" s="1"/>
  <c r="N62" i="1"/>
  <c r="Q62" i="1"/>
  <c r="R62" i="1"/>
  <c r="X62" i="1"/>
  <c r="Y62" i="1"/>
  <c r="Z62" i="1"/>
  <c r="AA62" i="1"/>
  <c r="F63" i="1"/>
  <c r="H63" i="1" s="1"/>
  <c r="J63" i="1" s="1"/>
  <c r="K63" i="1" s="1"/>
  <c r="N63" i="1"/>
  <c r="Q63" i="1"/>
  <c r="R63" i="1"/>
  <c r="X63" i="1"/>
  <c r="Z63" i="1"/>
  <c r="AA63" i="1"/>
  <c r="E64" i="1"/>
  <c r="N64" i="1"/>
  <c r="Q64" i="1"/>
  <c r="R64" i="1"/>
  <c r="X64" i="1"/>
  <c r="Y64" i="1"/>
  <c r="Z64" i="1"/>
  <c r="AA64" i="1"/>
  <c r="F65" i="1"/>
  <c r="H65" i="1" s="1"/>
  <c r="J65" i="1" s="1"/>
  <c r="K65" i="1" s="1"/>
  <c r="N65" i="1"/>
  <c r="Q65" i="1"/>
  <c r="R65" i="1"/>
  <c r="X65" i="1"/>
  <c r="Y65" i="1"/>
  <c r="Z65" i="1"/>
  <c r="AA65" i="1"/>
  <c r="F66" i="1"/>
  <c r="H66" i="1" s="1"/>
  <c r="J66" i="1" s="1"/>
  <c r="K66" i="1" s="1"/>
  <c r="N66" i="1"/>
  <c r="Q66" i="1"/>
  <c r="R66" i="1"/>
  <c r="X66" i="1"/>
  <c r="Y66" i="1"/>
  <c r="Z66" i="1"/>
  <c r="AA66" i="1"/>
  <c r="F67" i="1"/>
  <c r="H67" i="1" s="1"/>
  <c r="J67" i="1" s="1"/>
  <c r="L67" i="1"/>
  <c r="AA67" i="1" s="1"/>
  <c r="M67" i="1"/>
  <c r="Q67" i="1"/>
  <c r="R67" i="1"/>
  <c r="X67" i="1"/>
  <c r="Y67" i="1"/>
  <c r="E68" i="1"/>
  <c r="F68" i="1" s="1"/>
  <c r="G68" i="1"/>
  <c r="M68" i="1"/>
  <c r="N68" i="1" s="1"/>
  <c r="Q68" i="1"/>
  <c r="R68" i="1"/>
  <c r="X68" i="1"/>
  <c r="Y68" i="1"/>
  <c r="AA68" i="1"/>
  <c r="F69" i="1"/>
  <c r="H69" i="1" s="1"/>
  <c r="J69" i="1" s="1"/>
  <c r="K69" i="1" s="1"/>
  <c r="N69" i="1"/>
  <c r="Q69" i="1"/>
  <c r="R69" i="1"/>
  <c r="X69" i="1"/>
  <c r="Y69" i="1"/>
  <c r="Z69" i="1"/>
  <c r="AA69" i="1"/>
  <c r="E70" i="1"/>
  <c r="F70" i="1" s="1"/>
  <c r="G70" i="1"/>
  <c r="M70" i="1"/>
  <c r="Z70" i="1" s="1"/>
  <c r="Q70" i="1"/>
  <c r="R70" i="1"/>
  <c r="X70" i="1"/>
  <c r="Y70" i="1"/>
  <c r="AA70" i="1"/>
  <c r="F71" i="1"/>
  <c r="H71" i="1" s="1"/>
  <c r="J71" i="1" s="1"/>
  <c r="K71" i="1" s="1"/>
  <c r="N71" i="1"/>
  <c r="Q71" i="1"/>
  <c r="R71" i="1"/>
  <c r="X71" i="1"/>
  <c r="Y71" i="1"/>
  <c r="Z71" i="1"/>
  <c r="AA71" i="1"/>
  <c r="F72" i="1"/>
  <c r="H72" i="1" s="1"/>
  <c r="J72" i="1" s="1"/>
  <c r="K72" i="1" s="1"/>
  <c r="N72" i="1"/>
  <c r="Q72" i="1"/>
  <c r="R72" i="1"/>
  <c r="X72" i="1"/>
  <c r="Y72" i="1"/>
  <c r="Z72" i="1"/>
  <c r="AA72" i="1"/>
  <c r="H9" i="1" l="1"/>
  <c r="J9" i="1" s="1"/>
  <c r="K9" i="1" s="1"/>
  <c r="H34" i="1"/>
  <c r="J34" i="1" s="1"/>
  <c r="K34" i="1" s="1"/>
  <c r="H21" i="1"/>
  <c r="H31" i="1"/>
  <c r="J28" i="1"/>
  <c r="K28" i="1" s="1"/>
  <c r="J11" i="1"/>
  <c r="K11" i="1" s="1"/>
  <c r="J19" i="1"/>
  <c r="K19" i="1" s="1"/>
  <c r="J27" i="1"/>
  <c r="K27" i="1" s="1"/>
  <c r="J35" i="1"/>
  <c r="K35" i="1" s="1"/>
  <c r="J12" i="1"/>
  <c r="K12" i="1" s="1"/>
  <c r="J20" i="1"/>
  <c r="K20" i="1" s="1"/>
  <c r="J5" i="1"/>
  <c r="K5" i="1" s="1"/>
  <c r="J36" i="1"/>
  <c r="K36" i="1" s="1"/>
  <c r="J13" i="1"/>
  <c r="K13" i="1" s="1"/>
  <c r="J29" i="1"/>
  <c r="K29" i="1" s="1"/>
  <c r="J4" i="1"/>
  <c r="K4" i="1" s="1"/>
  <c r="J33" i="1"/>
  <c r="K33" i="1" s="1"/>
  <c r="J25" i="1"/>
  <c r="K25" i="1" s="1"/>
  <c r="J8" i="1"/>
  <c r="K8" i="1" s="1"/>
  <c r="J10" i="1"/>
  <c r="K10" i="1" s="1"/>
  <c r="J16" i="1"/>
  <c r="K16" i="1" s="1"/>
  <c r="J18" i="1"/>
  <c r="K18" i="1" s="1"/>
  <c r="J24" i="1"/>
  <c r="K24" i="1" s="1"/>
  <c r="J26" i="1"/>
  <c r="K26" i="1" s="1"/>
  <c r="J32" i="1"/>
  <c r="K32" i="1" s="1"/>
  <c r="J3" i="1"/>
  <c r="K3" i="1" s="1"/>
  <c r="J21" i="1"/>
  <c r="K21" i="1" s="1"/>
  <c r="Z21" i="1"/>
  <c r="Z22" i="1"/>
  <c r="Z24" i="1"/>
  <c r="Z25" i="1"/>
  <c r="Z26" i="1"/>
  <c r="Z27" i="1"/>
  <c r="Z28" i="1"/>
  <c r="Z29" i="1"/>
  <c r="J31" i="1"/>
  <c r="K31" i="1" s="1"/>
  <c r="Z8" i="1"/>
  <c r="Z3" i="1"/>
  <c r="Z4" i="1"/>
  <c r="Z5" i="1"/>
  <c r="Z6" i="1"/>
  <c r="J7" i="1"/>
  <c r="K7" i="1" s="1"/>
  <c r="Z9" i="1"/>
  <c r="Z11" i="1"/>
  <c r="Z16" i="1"/>
  <c r="Z17" i="1"/>
  <c r="Z18" i="1"/>
  <c r="Z19" i="1"/>
  <c r="N70" i="1"/>
  <c r="Z67" i="1"/>
  <c r="F64" i="1"/>
  <c r="H64" i="1" s="1"/>
  <c r="J64" i="1" s="1"/>
  <c r="K64" i="1" s="1"/>
  <c r="H70" i="1"/>
  <c r="J70" i="1" s="1"/>
  <c r="K70" i="1" s="1"/>
  <c r="N67" i="1"/>
  <c r="AA48" i="1"/>
  <c r="Z68" i="1"/>
  <c r="N49" i="1"/>
  <c r="H48" i="1"/>
  <c r="J48" i="1" s="1"/>
  <c r="K48" i="1" s="1"/>
  <c r="J58" i="1"/>
  <c r="K58" i="1" s="1"/>
  <c r="K67" i="1"/>
  <c r="Z48" i="1"/>
  <c r="J56" i="1"/>
  <c r="K56" i="1" s="1"/>
  <c r="H68" i="1"/>
  <c r="J68" i="1" s="1"/>
  <c r="K68" i="1" s="1"/>
  <c r="Z51" i="1"/>
  <c r="N56" i="1"/>
  <c r="N54" i="1"/>
  <c r="H52" i="1"/>
  <c r="J52" i="1" s="1"/>
  <c r="K52" i="1" s="1"/>
  <c r="H40" i="1"/>
  <c r="J40" i="1" s="1"/>
  <c r="K40" i="1" s="1"/>
  <c r="AA82" i="1" l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3" i="1"/>
  <c r="AA74" i="1"/>
  <c r="AA75" i="1"/>
  <c r="AA76" i="1"/>
  <c r="AA77" i="1"/>
  <c r="AA78" i="1"/>
  <c r="AA79" i="1"/>
  <c r="AA80" i="1"/>
  <c r="AA81" i="1"/>
  <c r="I7" i="3" l="1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H2" i="3"/>
  <c r="B2" i="3"/>
  <c r="Q45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" i="2"/>
  <c r="E118" i="2"/>
  <c r="E119" i="2"/>
  <c r="E120" i="2"/>
  <c r="E121" i="2"/>
  <c r="E122" i="2"/>
  <c r="E123" i="2"/>
  <c r="R38" i="1"/>
  <c r="R45" i="1"/>
  <c r="R57" i="1"/>
  <c r="R101" i="1"/>
  <c r="R125" i="1"/>
  <c r="R126" i="1"/>
  <c r="K38" i="1"/>
  <c r="K45" i="1"/>
  <c r="K57" i="1"/>
  <c r="K101" i="1"/>
  <c r="K125" i="1"/>
  <c r="K126" i="1"/>
  <c r="Q38" i="1"/>
  <c r="Q57" i="1"/>
  <c r="Q101" i="1"/>
  <c r="Q125" i="1"/>
  <c r="Q126" i="1"/>
  <c r="Q124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R73" i="1"/>
  <c r="R74" i="1"/>
  <c r="R76" i="1"/>
  <c r="R75" i="1"/>
  <c r="R77" i="1"/>
  <c r="R80" i="1"/>
  <c r="R83" i="1"/>
  <c r="R82" i="1"/>
  <c r="R81" i="1"/>
  <c r="R79" i="1"/>
  <c r="R84" i="1"/>
  <c r="R86" i="1"/>
  <c r="R87" i="1"/>
  <c r="R88" i="1"/>
  <c r="R85" i="1"/>
  <c r="R89" i="1"/>
  <c r="R90" i="1"/>
  <c r="R95" i="1"/>
  <c r="R92" i="1"/>
  <c r="R96" i="1"/>
  <c r="R94" i="1"/>
  <c r="R99" i="1"/>
  <c r="R100" i="1"/>
  <c r="R98" i="1"/>
  <c r="R102" i="1"/>
  <c r="R103" i="1"/>
  <c r="R104" i="1"/>
  <c r="R105" i="1"/>
  <c r="R106" i="1"/>
  <c r="R107" i="1"/>
  <c r="R108" i="1"/>
  <c r="R109" i="1"/>
  <c r="R110" i="1"/>
  <c r="R112" i="1"/>
  <c r="R113" i="1"/>
  <c r="R114" i="1"/>
  <c r="R115" i="1"/>
  <c r="R116" i="1"/>
  <c r="R111" i="1"/>
  <c r="R93" i="1"/>
  <c r="R97" i="1"/>
  <c r="R91" i="1"/>
  <c r="R78" i="1"/>
  <c r="R117" i="1"/>
  <c r="R118" i="1"/>
  <c r="R119" i="1"/>
  <c r="R120" i="1"/>
  <c r="R121" i="1"/>
  <c r="R123" i="1"/>
  <c r="R122" i="1"/>
  <c r="R124" i="1"/>
  <c r="Q99" i="1"/>
  <c r="Q73" i="1"/>
  <c r="Q74" i="1"/>
  <c r="Q76" i="1"/>
  <c r="Q75" i="1"/>
  <c r="Q77" i="1"/>
  <c r="Q80" i="1"/>
  <c r="Q83" i="1"/>
  <c r="Q82" i="1"/>
  <c r="Q81" i="1"/>
  <c r="Q79" i="1"/>
  <c r="Q84" i="1"/>
  <c r="Q86" i="1"/>
  <c r="Q87" i="1"/>
  <c r="Q88" i="1"/>
  <c r="Q85" i="1"/>
  <c r="Q89" i="1"/>
  <c r="Q90" i="1"/>
  <c r="Q95" i="1"/>
  <c r="Q92" i="1"/>
  <c r="Q96" i="1"/>
  <c r="Q94" i="1"/>
  <c r="Q100" i="1"/>
  <c r="Q98" i="1"/>
  <c r="Q102" i="1"/>
  <c r="Q103" i="1"/>
  <c r="Q104" i="1"/>
  <c r="Q105" i="1"/>
  <c r="Q106" i="1"/>
  <c r="Q107" i="1"/>
  <c r="Q108" i="1"/>
  <c r="Q109" i="1"/>
  <c r="Q110" i="1"/>
  <c r="Q112" i="1"/>
  <c r="Q113" i="1"/>
  <c r="Q114" i="1"/>
  <c r="Q115" i="1"/>
  <c r="Q116" i="1"/>
  <c r="Q111" i="1"/>
  <c r="Q93" i="1"/>
  <c r="Q97" i="1"/>
  <c r="Q91" i="1"/>
  <c r="Q78" i="1"/>
  <c r="Q117" i="1"/>
  <c r="Q118" i="1"/>
  <c r="Q119" i="1"/>
  <c r="Q120" i="1"/>
  <c r="Q121" i="1"/>
  <c r="Q123" i="1"/>
  <c r="Q122" i="1"/>
  <c r="Z124" i="1"/>
  <c r="Z122" i="1"/>
  <c r="Z123" i="1"/>
  <c r="Z121" i="1"/>
  <c r="Z120" i="1"/>
  <c r="Z119" i="1"/>
  <c r="Z118" i="1"/>
  <c r="Z117" i="1"/>
  <c r="Z91" i="1"/>
  <c r="Z97" i="1"/>
  <c r="Z93" i="1"/>
  <c r="Z116" i="1"/>
  <c r="Z115" i="1"/>
  <c r="Z114" i="1"/>
  <c r="Z113" i="1"/>
  <c r="Z112" i="1"/>
  <c r="Z110" i="1"/>
  <c r="Z109" i="1"/>
  <c r="Z108" i="1"/>
  <c r="Z107" i="1"/>
  <c r="Z106" i="1"/>
  <c r="Z105" i="1"/>
  <c r="Z104" i="1"/>
  <c r="Z103" i="1"/>
  <c r="Z102" i="1"/>
  <c r="Z98" i="1"/>
  <c r="Z100" i="1"/>
  <c r="Z99" i="1"/>
  <c r="Z94" i="1"/>
  <c r="Z92" i="1"/>
  <c r="Z95" i="1"/>
  <c r="Z90" i="1"/>
  <c r="Z89" i="1"/>
  <c r="Z85" i="1"/>
  <c r="Z88" i="1"/>
  <c r="Z87" i="1"/>
  <c r="Z86" i="1"/>
  <c r="Z84" i="1"/>
  <c r="Z79" i="1"/>
  <c r="Z82" i="1"/>
  <c r="Z80" i="1"/>
  <c r="Z77" i="1"/>
  <c r="Z76" i="1"/>
  <c r="Z74" i="1"/>
  <c r="H224" i="2"/>
  <c r="J224" i="2" s="1"/>
  <c r="H223" i="2"/>
  <c r="J223" i="2" s="1"/>
  <c r="K223" i="2" s="1"/>
  <c r="H222" i="2"/>
  <c r="J222" i="2" s="1"/>
  <c r="K222" i="2" s="1"/>
  <c r="H221" i="2"/>
  <c r="J221" i="2" s="1"/>
  <c r="K221" i="2" s="1"/>
  <c r="H220" i="2"/>
  <c r="J220" i="2" s="1"/>
  <c r="H219" i="2"/>
  <c r="J219" i="2" s="1"/>
  <c r="K219" i="2" s="1"/>
  <c r="H218" i="2"/>
  <c r="J218" i="2" s="1"/>
  <c r="K218" i="2" s="1"/>
  <c r="H217" i="2"/>
  <c r="J217" i="2" s="1"/>
  <c r="K217" i="2" s="1"/>
  <c r="H216" i="2"/>
  <c r="J216" i="2" s="1"/>
  <c r="H215" i="2"/>
  <c r="J215" i="2" s="1"/>
  <c r="K215" i="2" s="1"/>
  <c r="H214" i="2"/>
  <c r="J214" i="2" s="1"/>
  <c r="K214" i="2" s="1"/>
  <c r="H213" i="2"/>
  <c r="J213" i="2" s="1"/>
  <c r="K213" i="2" s="1"/>
  <c r="H212" i="2"/>
  <c r="J212" i="2" s="1"/>
  <c r="K212" i="2" s="1"/>
  <c r="H211" i="2"/>
  <c r="J211" i="2" s="1"/>
  <c r="K211" i="2" s="1"/>
  <c r="H210" i="2"/>
  <c r="J210" i="2" s="1"/>
  <c r="K210" i="2" s="1"/>
  <c r="H209" i="2"/>
  <c r="J209" i="2" s="1"/>
  <c r="K209" i="2" s="1"/>
  <c r="H208" i="2"/>
  <c r="J208" i="2" s="1"/>
  <c r="H207" i="2"/>
  <c r="J207" i="2" s="1"/>
  <c r="K207" i="2" s="1"/>
  <c r="H206" i="2"/>
  <c r="J206" i="2" s="1"/>
  <c r="H205" i="2"/>
  <c r="J205" i="2" s="1"/>
  <c r="K205" i="2" s="1"/>
  <c r="H204" i="2"/>
  <c r="J204" i="2" s="1"/>
  <c r="H203" i="2"/>
  <c r="J203" i="2" s="1"/>
  <c r="K203" i="2" s="1"/>
  <c r="H202" i="2"/>
  <c r="J202" i="2" s="1"/>
  <c r="K202" i="2" s="1"/>
  <c r="H201" i="2"/>
  <c r="J201" i="2" s="1"/>
  <c r="K201" i="2" s="1"/>
  <c r="H200" i="2"/>
  <c r="J200" i="2" s="1"/>
  <c r="H199" i="2"/>
  <c r="J199" i="2" s="1"/>
  <c r="K199" i="2" s="1"/>
  <c r="H198" i="2"/>
  <c r="J198" i="2" s="1"/>
  <c r="K198" i="2" s="1"/>
  <c r="H197" i="2"/>
  <c r="J197" i="2" s="1"/>
  <c r="K197" i="2" s="1"/>
  <c r="H196" i="2"/>
  <c r="J196" i="2" s="1"/>
  <c r="K196" i="2" s="1"/>
  <c r="H195" i="2"/>
  <c r="J195" i="2" s="1"/>
  <c r="K195" i="2" s="1"/>
  <c r="H194" i="2"/>
  <c r="J194" i="2" s="1"/>
  <c r="K194" i="2" s="1"/>
  <c r="H193" i="2"/>
  <c r="J193" i="2" s="1"/>
  <c r="K193" i="2" s="1"/>
  <c r="H192" i="2"/>
  <c r="J192" i="2" s="1"/>
  <c r="H191" i="2"/>
  <c r="J191" i="2" s="1"/>
  <c r="K191" i="2" s="1"/>
  <c r="H190" i="2"/>
  <c r="J190" i="2" s="1"/>
  <c r="H189" i="2"/>
  <c r="J189" i="2" s="1"/>
  <c r="K189" i="2" s="1"/>
  <c r="H188" i="2"/>
  <c r="J188" i="2" s="1"/>
  <c r="H187" i="2"/>
  <c r="J187" i="2" s="1"/>
  <c r="K187" i="2" s="1"/>
  <c r="J186" i="2"/>
  <c r="K186" i="2" s="1"/>
  <c r="J185" i="2"/>
  <c r="K185" i="2" s="1"/>
  <c r="M185" i="2" s="1"/>
  <c r="H184" i="2"/>
  <c r="J184" i="2" s="1"/>
  <c r="K184" i="2" s="1"/>
  <c r="H182" i="2"/>
  <c r="J182" i="2" s="1"/>
  <c r="K182" i="2" s="1"/>
  <c r="H181" i="2"/>
  <c r="J181" i="2" s="1"/>
  <c r="H180" i="2"/>
  <c r="J180" i="2" s="1"/>
  <c r="K180" i="2" s="1"/>
  <c r="H117" i="2"/>
  <c r="J117" i="2" s="1"/>
  <c r="H116" i="2"/>
  <c r="J116" i="2" s="1"/>
  <c r="K116" i="2" s="1"/>
  <c r="H115" i="2"/>
  <c r="J115" i="2" s="1"/>
  <c r="H114" i="2"/>
  <c r="J114" i="2" s="1"/>
  <c r="K114" i="2" s="1"/>
  <c r="H113" i="2"/>
  <c r="J113" i="2" s="1"/>
  <c r="K113" i="2" s="1"/>
  <c r="H112" i="2"/>
  <c r="J112" i="2" s="1"/>
  <c r="K112" i="2" s="1"/>
  <c r="H111" i="2"/>
  <c r="J111" i="2" s="1"/>
  <c r="H110" i="2"/>
  <c r="J110" i="2" s="1"/>
  <c r="K110" i="2" s="1"/>
  <c r="H109" i="2"/>
  <c r="J109" i="2" s="1"/>
  <c r="K109" i="2" s="1"/>
  <c r="H108" i="2"/>
  <c r="J108" i="2" s="1"/>
  <c r="K108" i="2" s="1"/>
  <c r="H107" i="2"/>
  <c r="J107" i="2" s="1"/>
  <c r="K107" i="2" s="1"/>
  <c r="H106" i="2"/>
  <c r="J106" i="2" s="1"/>
  <c r="K106" i="2" s="1"/>
  <c r="H105" i="2"/>
  <c r="J105" i="2" s="1"/>
  <c r="K105" i="2" s="1"/>
  <c r="H104" i="2"/>
  <c r="J104" i="2" s="1"/>
  <c r="K104" i="2" s="1"/>
  <c r="H103" i="2"/>
  <c r="J103" i="2" s="1"/>
  <c r="H102" i="2"/>
  <c r="J102" i="2" s="1"/>
  <c r="K102" i="2" s="1"/>
  <c r="H101" i="2"/>
  <c r="J101" i="2" s="1"/>
  <c r="H100" i="2"/>
  <c r="J100" i="2" s="1"/>
  <c r="K100" i="2" s="1"/>
  <c r="H99" i="2"/>
  <c r="J99" i="2" s="1"/>
  <c r="H98" i="2"/>
  <c r="J98" i="2" s="1"/>
  <c r="K98" i="2" s="1"/>
  <c r="H97" i="2"/>
  <c r="J97" i="2" s="1"/>
  <c r="K97" i="2" s="1"/>
  <c r="H96" i="2"/>
  <c r="J96" i="2" s="1"/>
  <c r="K96" i="2" s="1"/>
  <c r="H95" i="2"/>
  <c r="J95" i="2" s="1"/>
  <c r="H94" i="2"/>
  <c r="J94" i="2" s="1"/>
  <c r="K94" i="2" s="1"/>
  <c r="H93" i="2"/>
  <c r="J93" i="2" s="1"/>
  <c r="K93" i="2" s="1"/>
  <c r="H92" i="2"/>
  <c r="J92" i="2" s="1"/>
  <c r="K92" i="2" s="1"/>
  <c r="H91" i="2"/>
  <c r="J91" i="2" s="1"/>
  <c r="K91" i="2" s="1"/>
  <c r="H90" i="2"/>
  <c r="J90" i="2" s="1"/>
  <c r="K90" i="2" s="1"/>
  <c r="H89" i="2"/>
  <c r="J89" i="2" s="1"/>
  <c r="K89" i="2" s="1"/>
  <c r="H88" i="2"/>
  <c r="J88" i="2" s="1"/>
  <c r="K88" i="2" s="1"/>
  <c r="H87" i="2"/>
  <c r="J87" i="2" s="1"/>
  <c r="H86" i="2"/>
  <c r="J86" i="2" s="1"/>
  <c r="K86" i="2" s="1"/>
  <c r="H85" i="2"/>
  <c r="J85" i="2" s="1"/>
  <c r="H84" i="2"/>
  <c r="J84" i="2" s="1"/>
  <c r="K84" i="2" s="1"/>
  <c r="H83" i="2"/>
  <c r="J83" i="2" s="1"/>
  <c r="H82" i="2"/>
  <c r="J82" i="2" s="1"/>
  <c r="K82" i="2" s="1"/>
  <c r="H81" i="2"/>
  <c r="J81" i="2" s="1"/>
  <c r="K81" i="2" s="1"/>
  <c r="H80" i="2"/>
  <c r="J80" i="2" s="1"/>
  <c r="K80" i="2" s="1"/>
  <c r="H79" i="2"/>
  <c r="J79" i="2" s="1"/>
  <c r="H78" i="2"/>
  <c r="J78" i="2" s="1"/>
  <c r="K78" i="2" s="1"/>
  <c r="H77" i="2"/>
  <c r="J77" i="2" s="1"/>
  <c r="K77" i="2" s="1"/>
  <c r="H76" i="2"/>
  <c r="J76" i="2" s="1"/>
  <c r="K76" i="2" s="1"/>
  <c r="H75" i="2"/>
  <c r="J75" i="2" s="1"/>
  <c r="H74" i="2"/>
  <c r="J74" i="2" s="1"/>
  <c r="K74" i="2" s="1"/>
  <c r="H73" i="2"/>
  <c r="J73" i="2" s="1"/>
  <c r="K73" i="2" s="1"/>
  <c r="M73" i="2" s="1"/>
  <c r="H72" i="2"/>
  <c r="J72" i="2" s="1"/>
  <c r="K72" i="2" s="1"/>
  <c r="H71" i="2"/>
  <c r="J71" i="2" s="1"/>
  <c r="K71" i="2" s="1"/>
  <c r="M71" i="2" s="1"/>
  <c r="H70" i="2"/>
  <c r="J70" i="2" s="1"/>
  <c r="K70" i="2" s="1"/>
  <c r="H69" i="2"/>
  <c r="J69" i="2" s="1"/>
  <c r="H68" i="2"/>
  <c r="J68" i="2" s="1"/>
  <c r="K68" i="2" s="1"/>
  <c r="H67" i="2"/>
  <c r="J67" i="2" s="1"/>
  <c r="H66" i="2"/>
  <c r="J66" i="2" s="1"/>
  <c r="H65" i="2"/>
  <c r="J65" i="2" s="1"/>
  <c r="K65" i="2" s="1"/>
  <c r="M65" i="2" s="1"/>
  <c r="H64" i="2"/>
  <c r="J64" i="2" s="1"/>
  <c r="K64" i="2" s="1"/>
  <c r="H63" i="2"/>
  <c r="J63" i="2" s="1"/>
  <c r="K63" i="2" s="1"/>
  <c r="H62" i="2"/>
  <c r="J62" i="2" s="1"/>
  <c r="K62" i="2" s="1"/>
  <c r="H61" i="2"/>
  <c r="J61" i="2" s="1"/>
  <c r="H60" i="2"/>
  <c r="J60" i="2" s="1"/>
  <c r="K60" i="2" s="1"/>
  <c r="H59" i="2"/>
  <c r="J59" i="2" s="1"/>
  <c r="H58" i="2"/>
  <c r="J58" i="2" s="1"/>
  <c r="H57" i="2"/>
  <c r="J57" i="2" s="1"/>
  <c r="K57" i="2" s="1"/>
  <c r="M57" i="2" s="1"/>
  <c r="H56" i="2"/>
  <c r="J56" i="2" s="1"/>
  <c r="K56" i="2" s="1"/>
  <c r="H55" i="2"/>
  <c r="J55" i="2" s="1"/>
  <c r="K55" i="2" s="1"/>
  <c r="M55" i="2" s="1"/>
  <c r="H54" i="2"/>
  <c r="J54" i="2" s="1"/>
  <c r="K54" i="2" s="1"/>
  <c r="H53" i="2"/>
  <c r="J53" i="2" s="1"/>
  <c r="H52" i="2"/>
  <c r="J52" i="2" s="1"/>
  <c r="K52" i="2" s="1"/>
  <c r="H51" i="2"/>
  <c r="J51" i="2" s="1"/>
  <c r="H50" i="2"/>
  <c r="J50" i="2" s="1"/>
  <c r="H49" i="2"/>
  <c r="J49" i="2" s="1"/>
  <c r="K49" i="2" s="1"/>
  <c r="M49" i="2" s="1"/>
  <c r="H48" i="2"/>
  <c r="J48" i="2" s="1"/>
  <c r="K48" i="2" s="1"/>
  <c r="H47" i="2"/>
  <c r="J47" i="2" s="1"/>
  <c r="K47" i="2" s="1"/>
  <c r="H46" i="2"/>
  <c r="J46" i="2" s="1"/>
  <c r="K46" i="2" s="1"/>
  <c r="H45" i="2"/>
  <c r="J45" i="2" s="1"/>
  <c r="H44" i="2"/>
  <c r="J44" i="2" s="1"/>
  <c r="K44" i="2" s="1"/>
  <c r="H43" i="2"/>
  <c r="J43" i="2" s="1"/>
  <c r="H42" i="2"/>
  <c r="J42" i="2" s="1"/>
  <c r="H41" i="2"/>
  <c r="J41" i="2" s="1"/>
  <c r="K41" i="2" s="1"/>
  <c r="M41" i="2" s="1"/>
  <c r="H40" i="2"/>
  <c r="J40" i="2" s="1"/>
  <c r="K40" i="2" s="1"/>
  <c r="H39" i="2"/>
  <c r="J39" i="2" s="1"/>
  <c r="K39" i="2" s="1"/>
  <c r="M39" i="2" s="1"/>
  <c r="H38" i="2"/>
  <c r="J38" i="2" s="1"/>
  <c r="K38" i="2" s="1"/>
  <c r="H37" i="2"/>
  <c r="J37" i="2" s="1"/>
  <c r="H36" i="2"/>
  <c r="J36" i="2" s="1"/>
  <c r="K36" i="2" s="1"/>
  <c r="H35" i="2"/>
  <c r="J35" i="2" s="1"/>
  <c r="H34" i="2"/>
  <c r="J34" i="2" s="1"/>
  <c r="H33" i="2"/>
  <c r="J33" i="2" s="1"/>
  <c r="K33" i="2" s="1"/>
  <c r="M33" i="2" s="1"/>
  <c r="H32" i="2"/>
  <c r="J32" i="2" s="1"/>
  <c r="K32" i="2" s="1"/>
  <c r="H31" i="2"/>
  <c r="J31" i="2" s="1"/>
  <c r="K31" i="2" s="1"/>
  <c r="H30" i="2"/>
  <c r="J30" i="2" s="1"/>
  <c r="K30" i="2" s="1"/>
  <c r="H29" i="2"/>
  <c r="J29" i="2" s="1"/>
  <c r="H28" i="2"/>
  <c r="J28" i="2" s="1"/>
  <c r="K28" i="2" s="1"/>
  <c r="H27" i="2"/>
  <c r="J27" i="2" s="1"/>
  <c r="H26" i="2"/>
  <c r="J26" i="2" s="1"/>
  <c r="H25" i="2"/>
  <c r="J25" i="2" s="1"/>
  <c r="K25" i="2" s="1"/>
  <c r="M25" i="2" s="1"/>
  <c r="J24" i="2"/>
  <c r="K24" i="2" s="1"/>
  <c r="J23" i="2"/>
  <c r="J22" i="2"/>
  <c r="J21" i="2"/>
  <c r="K21" i="2" s="1"/>
  <c r="J20" i="2"/>
  <c r="K20" i="2" s="1"/>
  <c r="M20" i="2" s="1"/>
  <c r="K19" i="2"/>
  <c r="M19" i="2" s="1"/>
  <c r="I18" i="2"/>
  <c r="J18" i="2" s="1"/>
  <c r="K18" i="2" s="1"/>
  <c r="H18" i="2"/>
  <c r="H17" i="2"/>
  <c r="J17" i="2" s="1"/>
  <c r="K17" i="2" s="1"/>
  <c r="H16" i="2"/>
  <c r="J16" i="2" s="1"/>
  <c r="H15" i="2"/>
  <c r="J15" i="2" s="1"/>
  <c r="K15" i="2" s="1"/>
  <c r="H14" i="2"/>
  <c r="J14" i="2" s="1"/>
  <c r="K14" i="2" s="1"/>
  <c r="M14" i="2" s="1"/>
  <c r="H13" i="2"/>
  <c r="J13" i="2" s="1"/>
  <c r="K13" i="2" s="1"/>
  <c r="H12" i="2"/>
  <c r="J12" i="2" s="1"/>
  <c r="H11" i="2"/>
  <c r="J11" i="2" s="1"/>
  <c r="H10" i="2"/>
  <c r="J10" i="2" s="1"/>
  <c r="K10" i="2" s="1"/>
  <c r="M10" i="2" s="1"/>
  <c r="H9" i="2"/>
  <c r="J9" i="2" s="1"/>
  <c r="K9" i="2" s="1"/>
  <c r="M9" i="2" s="1"/>
  <c r="H8" i="2"/>
  <c r="J8" i="2" s="1"/>
  <c r="H7" i="2"/>
  <c r="J7" i="2" s="1"/>
  <c r="H6" i="2"/>
  <c r="J6" i="2" s="1"/>
  <c r="K6" i="2" s="1"/>
  <c r="H5" i="2"/>
  <c r="J5" i="2" s="1"/>
  <c r="H4" i="2"/>
  <c r="J4" i="2" s="1"/>
  <c r="K4" i="2" s="1"/>
  <c r="M4" i="2" s="1"/>
  <c r="H3" i="2"/>
  <c r="J3" i="2" s="1"/>
  <c r="H2" i="2"/>
  <c r="J2" i="2" s="1"/>
  <c r="K2" i="2" s="1"/>
  <c r="F124" i="1"/>
  <c r="H124" i="1" s="1"/>
  <c r="J124" i="1" s="1"/>
  <c r="K124" i="1" s="1"/>
  <c r="Y122" i="1"/>
  <c r="X122" i="1"/>
  <c r="F122" i="1"/>
  <c r="H122" i="1" s="1"/>
  <c r="J122" i="1" s="1"/>
  <c r="K122" i="1" s="1"/>
  <c r="Y123" i="1"/>
  <c r="X123" i="1"/>
  <c r="N123" i="1"/>
  <c r="F123" i="1"/>
  <c r="H123" i="1" s="1"/>
  <c r="J123" i="1" s="1"/>
  <c r="K123" i="1" s="1"/>
  <c r="Y121" i="1"/>
  <c r="X121" i="1"/>
  <c r="F121" i="1"/>
  <c r="H121" i="1" s="1"/>
  <c r="J121" i="1" s="1"/>
  <c r="K121" i="1" s="1"/>
  <c r="Y120" i="1"/>
  <c r="X120" i="1"/>
  <c r="F120" i="1"/>
  <c r="H120" i="1" s="1"/>
  <c r="J120" i="1" s="1"/>
  <c r="K120" i="1" s="1"/>
  <c r="Y119" i="1"/>
  <c r="X119" i="1"/>
  <c r="F119" i="1"/>
  <c r="H119" i="1" s="1"/>
  <c r="J119" i="1" s="1"/>
  <c r="K119" i="1" s="1"/>
  <c r="Y118" i="1"/>
  <c r="X118" i="1"/>
  <c r="F118" i="1"/>
  <c r="H118" i="1" s="1"/>
  <c r="J118" i="1" s="1"/>
  <c r="K118" i="1" s="1"/>
  <c r="Y117" i="1"/>
  <c r="X117" i="1"/>
  <c r="F117" i="1"/>
  <c r="H117" i="1" s="1"/>
  <c r="J117" i="1" s="1"/>
  <c r="K117" i="1" s="1"/>
  <c r="Y78" i="1"/>
  <c r="X78" i="1"/>
  <c r="M78" i="1"/>
  <c r="N78" i="1" s="1"/>
  <c r="I78" i="1"/>
  <c r="F78" i="1"/>
  <c r="H78" i="1" s="1"/>
  <c r="Y91" i="1"/>
  <c r="X91" i="1"/>
  <c r="N91" i="1"/>
  <c r="F91" i="1"/>
  <c r="H91" i="1" s="1"/>
  <c r="J91" i="1" s="1"/>
  <c r="K91" i="1" s="1"/>
  <c r="Y97" i="1"/>
  <c r="X97" i="1"/>
  <c r="N97" i="1"/>
  <c r="F97" i="1"/>
  <c r="H97" i="1" s="1"/>
  <c r="J97" i="1" s="1"/>
  <c r="K97" i="1" s="1"/>
  <c r="Y93" i="1"/>
  <c r="X93" i="1"/>
  <c r="N93" i="1"/>
  <c r="F93" i="1"/>
  <c r="H93" i="1" s="1"/>
  <c r="J93" i="1" s="1"/>
  <c r="K93" i="1" s="1"/>
  <c r="Y111" i="1"/>
  <c r="X111" i="1"/>
  <c r="F111" i="1"/>
  <c r="H111" i="1" s="1"/>
  <c r="J111" i="1" s="1"/>
  <c r="K111" i="1" s="1"/>
  <c r="Y116" i="1"/>
  <c r="X116" i="1"/>
  <c r="F116" i="1"/>
  <c r="H116" i="1" s="1"/>
  <c r="J116" i="1" s="1"/>
  <c r="K116" i="1" s="1"/>
  <c r="Y115" i="1"/>
  <c r="X115" i="1"/>
  <c r="F115" i="1"/>
  <c r="H115" i="1" s="1"/>
  <c r="J115" i="1" s="1"/>
  <c r="K115" i="1" s="1"/>
  <c r="Y114" i="1"/>
  <c r="X114" i="1"/>
  <c r="F114" i="1"/>
  <c r="H114" i="1" s="1"/>
  <c r="J114" i="1" s="1"/>
  <c r="K114" i="1" s="1"/>
  <c r="Y113" i="1"/>
  <c r="X113" i="1"/>
  <c r="F113" i="1"/>
  <c r="H113" i="1" s="1"/>
  <c r="J113" i="1" s="1"/>
  <c r="K113" i="1" s="1"/>
  <c r="Y112" i="1"/>
  <c r="X112" i="1"/>
  <c r="F112" i="1"/>
  <c r="H112" i="1" s="1"/>
  <c r="J112" i="1" s="1"/>
  <c r="K112" i="1" s="1"/>
  <c r="Y110" i="1"/>
  <c r="X110" i="1"/>
  <c r="F110" i="1"/>
  <c r="H110" i="1" s="1"/>
  <c r="J110" i="1" s="1"/>
  <c r="K110" i="1" s="1"/>
  <c r="Y109" i="1"/>
  <c r="X109" i="1"/>
  <c r="F109" i="1"/>
  <c r="H109" i="1" s="1"/>
  <c r="J109" i="1" s="1"/>
  <c r="K109" i="1" s="1"/>
  <c r="Y108" i="1"/>
  <c r="X108" i="1"/>
  <c r="F108" i="1"/>
  <c r="H108" i="1" s="1"/>
  <c r="J108" i="1" s="1"/>
  <c r="K108" i="1" s="1"/>
  <c r="Y107" i="1"/>
  <c r="X107" i="1"/>
  <c r="N107" i="1"/>
  <c r="F107" i="1"/>
  <c r="H107" i="1" s="1"/>
  <c r="J107" i="1" s="1"/>
  <c r="K107" i="1" s="1"/>
  <c r="Y106" i="1"/>
  <c r="X106" i="1"/>
  <c r="N106" i="1"/>
  <c r="F106" i="1"/>
  <c r="H106" i="1" s="1"/>
  <c r="J106" i="1" s="1"/>
  <c r="K106" i="1" s="1"/>
  <c r="Y105" i="1"/>
  <c r="X105" i="1"/>
  <c r="F105" i="1"/>
  <c r="H105" i="1" s="1"/>
  <c r="J105" i="1" s="1"/>
  <c r="K105" i="1" s="1"/>
  <c r="Y104" i="1"/>
  <c r="X104" i="1"/>
  <c r="F104" i="1"/>
  <c r="H104" i="1" s="1"/>
  <c r="J104" i="1" s="1"/>
  <c r="K104" i="1" s="1"/>
  <c r="Y103" i="1"/>
  <c r="X103" i="1"/>
  <c r="F103" i="1"/>
  <c r="H103" i="1" s="1"/>
  <c r="J103" i="1" s="1"/>
  <c r="K103" i="1" s="1"/>
  <c r="Y102" i="1"/>
  <c r="X102" i="1"/>
  <c r="F102" i="1"/>
  <c r="H102" i="1" s="1"/>
  <c r="J102" i="1" s="1"/>
  <c r="K102" i="1" s="1"/>
  <c r="Y98" i="1"/>
  <c r="X98" i="1"/>
  <c r="F98" i="1"/>
  <c r="H98" i="1" s="1"/>
  <c r="J98" i="1" s="1"/>
  <c r="K98" i="1" s="1"/>
  <c r="Y100" i="1"/>
  <c r="X100" i="1"/>
  <c r="F100" i="1"/>
  <c r="H100" i="1" s="1"/>
  <c r="J100" i="1" s="1"/>
  <c r="K100" i="1" s="1"/>
  <c r="Y99" i="1"/>
  <c r="X99" i="1"/>
  <c r="F99" i="1"/>
  <c r="H99" i="1" s="1"/>
  <c r="J99" i="1" s="1"/>
  <c r="K99" i="1" s="1"/>
  <c r="Y94" i="1"/>
  <c r="X94" i="1"/>
  <c r="N94" i="1"/>
  <c r="G94" i="1"/>
  <c r="F94" i="1"/>
  <c r="Y96" i="1"/>
  <c r="X96" i="1"/>
  <c r="M96" i="1"/>
  <c r="N96" i="1" s="1"/>
  <c r="E96" i="1"/>
  <c r="Y92" i="1"/>
  <c r="X92" i="1"/>
  <c r="N92" i="1"/>
  <c r="F92" i="1"/>
  <c r="H92" i="1" s="1"/>
  <c r="J92" i="1" s="1"/>
  <c r="K92" i="1" s="1"/>
  <c r="Y95" i="1"/>
  <c r="X95" i="1"/>
  <c r="N95" i="1"/>
  <c r="F95" i="1"/>
  <c r="H95" i="1" s="1"/>
  <c r="J95" i="1" s="1"/>
  <c r="K95" i="1" s="1"/>
  <c r="Y90" i="1"/>
  <c r="X90" i="1"/>
  <c r="N90" i="1"/>
  <c r="F90" i="1"/>
  <c r="H90" i="1" s="1"/>
  <c r="J90" i="1" s="1"/>
  <c r="K90" i="1" s="1"/>
  <c r="Y89" i="1"/>
  <c r="X89" i="1"/>
  <c r="N89" i="1"/>
  <c r="F89" i="1"/>
  <c r="H89" i="1" s="1"/>
  <c r="J89" i="1" s="1"/>
  <c r="K89" i="1" s="1"/>
  <c r="Y85" i="1"/>
  <c r="X85" i="1"/>
  <c r="N85" i="1"/>
  <c r="F85" i="1"/>
  <c r="H85" i="1" s="1"/>
  <c r="J85" i="1" s="1"/>
  <c r="K85" i="1" s="1"/>
  <c r="Y88" i="1"/>
  <c r="X88" i="1"/>
  <c r="N88" i="1"/>
  <c r="F88" i="1"/>
  <c r="H88" i="1" s="1"/>
  <c r="J88" i="1" s="1"/>
  <c r="K88" i="1" s="1"/>
  <c r="Y87" i="1"/>
  <c r="X87" i="1"/>
  <c r="N87" i="1"/>
  <c r="F87" i="1"/>
  <c r="H87" i="1" s="1"/>
  <c r="J87" i="1" s="1"/>
  <c r="K87" i="1" s="1"/>
  <c r="Y86" i="1"/>
  <c r="X86" i="1"/>
  <c r="N86" i="1"/>
  <c r="F86" i="1"/>
  <c r="H86" i="1" s="1"/>
  <c r="J86" i="1" s="1"/>
  <c r="K86" i="1" s="1"/>
  <c r="Y84" i="1"/>
  <c r="X84" i="1"/>
  <c r="N84" i="1"/>
  <c r="F84" i="1"/>
  <c r="H84" i="1" s="1"/>
  <c r="J84" i="1" s="1"/>
  <c r="K84" i="1" s="1"/>
  <c r="Y79" i="1"/>
  <c r="X79" i="1"/>
  <c r="N79" i="1"/>
  <c r="F79" i="1"/>
  <c r="H79" i="1" s="1"/>
  <c r="J79" i="1" s="1"/>
  <c r="K79" i="1" s="1"/>
  <c r="Y81" i="1"/>
  <c r="X81" i="1"/>
  <c r="M81" i="1"/>
  <c r="N81" i="1" s="1"/>
  <c r="F81" i="1"/>
  <c r="H81" i="1" s="1"/>
  <c r="J81" i="1" s="1"/>
  <c r="K81" i="1" s="1"/>
  <c r="Y82" i="1"/>
  <c r="X82" i="1"/>
  <c r="N82" i="1"/>
  <c r="F82" i="1"/>
  <c r="H82" i="1" s="1"/>
  <c r="J82" i="1" s="1"/>
  <c r="K82" i="1" s="1"/>
  <c r="Y83" i="1"/>
  <c r="X83" i="1"/>
  <c r="M83" i="1"/>
  <c r="Z83" i="1" s="1"/>
  <c r="F83" i="1"/>
  <c r="H83" i="1" s="1"/>
  <c r="J83" i="1" s="1"/>
  <c r="K83" i="1" s="1"/>
  <c r="Y80" i="1"/>
  <c r="X80" i="1"/>
  <c r="N80" i="1"/>
  <c r="F80" i="1"/>
  <c r="H80" i="1" s="1"/>
  <c r="J80" i="1" s="1"/>
  <c r="K80" i="1" s="1"/>
  <c r="Y77" i="1"/>
  <c r="X77" i="1"/>
  <c r="N77" i="1"/>
  <c r="F77" i="1"/>
  <c r="H77" i="1" s="1"/>
  <c r="J77" i="1" s="1"/>
  <c r="K77" i="1" s="1"/>
  <c r="Y75" i="1"/>
  <c r="X75" i="1"/>
  <c r="M75" i="1"/>
  <c r="N75" i="1" s="1"/>
  <c r="G75" i="1"/>
  <c r="E75" i="1"/>
  <c r="Y76" i="1"/>
  <c r="X76" i="1"/>
  <c r="N76" i="1"/>
  <c r="F76" i="1"/>
  <c r="H76" i="1" s="1"/>
  <c r="J76" i="1" s="1"/>
  <c r="K76" i="1" s="1"/>
  <c r="Y74" i="1"/>
  <c r="X74" i="1"/>
  <c r="N74" i="1"/>
  <c r="F74" i="1"/>
  <c r="H74" i="1" s="1"/>
  <c r="J74" i="1" s="1"/>
  <c r="K74" i="1" s="1"/>
  <c r="X73" i="1"/>
  <c r="L73" i="1"/>
  <c r="I73" i="1"/>
  <c r="G73" i="1"/>
  <c r="E73" i="1"/>
  <c r="F73" i="1" s="1"/>
  <c r="N73" i="1" l="1"/>
  <c r="AA73" i="1"/>
  <c r="M63" i="2"/>
  <c r="M6" i="2"/>
  <c r="M92" i="2"/>
  <c r="M96" i="2"/>
  <c r="M100" i="2"/>
  <c r="M207" i="2"/>
  <c r="M211" i="2"/>
  <c r="M215" i="2"/>
  <c r="M191" i="2"/>
  <c r="M31" i="2"/>
  <c r="M76" i="2"/>
  <c r="M199" i="2"/>
  <c r="M21" i="2"/>
  <c r="M47" i="2"/>
  <c r="M84" i="2"/>
  <c r="M80" i="2"/>
  <c r="M195" i="2"/>
  <c r="M108" i="2"/>
  <c r="M112" i="2"/>
  <c r="M116" i="2"/>
  <c r="Z81" i="1"/>
  <c r="J78" i="1"/>
  <c r="K78" i="1" s="1"/>
  <c r="H94" i="1"/>
  <c r="J94" i="1" s="1"/>
  <c r="K94" i="1" s="1"/>
  <c r="N83" i="1"/>
  <c r="H73" i="1"/>
  <c r="J73" i="1" s="1"/>
  <c r="K73" i="1" s="1"/>
  <c r="Z78" i="1"/>
  <c r="Z75" i="1"/>
  <c r="Z96" i="1"/>
  <c r="F96" i="1"/>
  <c r="H96" i="1" s="1"/>
  <c r="J96" i="1" s="1"/>
  <c r="K96" i="1" s="1"/>
  <c r="Z73" i="1"/>
  <c r="K11" i="2"/>
  <c r="M11" i="2" s="1"/>
  <c r="K23" i="2"/>
  <c r="M23" i="2" s="1"/>
  <c r="K29" i="2"/>
  <c r="M29" i="2" s="1"/>
  <c r="K58" i="2"/>
  <c r="M58" i="2" s="1"/>
  <c r="K7" i="2"/>
  <c r="M7" i="2" s="1"/>
  <c r="K12" i="2"/>
  <c r="M12" i="2" s="1"/>
  <c r="K34" i="2"/>
  <c r="M34" i="2" s="1"/>
  <c r="K69" i="2"/>
  <c r="M69" i="2" s="1"/>
  <c r="K3" i="2"/>
  <c r="M3" i="2" s="1"/>
  <c r="K50" i="2"/>
  <c r="M50" i="2" s="1"/>
  <c r="K45" i="2"/>
  <c r="M45" i="2" s="1"/>
  <c r="F75" i="1"/>
  <c r="H75" i="1" s="1"/>
  <c r="J75" i="1" s="1"/>
  <c r="K75" i="1" s="1"/>
  <c r="K26" i="2"/>
  <c r="M26" i="2" s="1"/>
  <c r="K61" i="2"/>
  <c r="M61" i="2" s="1"/>
  <c r="H6" i="4"/>
  <c r="K5" i="2"/>
  <c r="M5" i="2" s="1"/>
  <c r="K37" i="2"/>
  <c r="M37" i="2" s="1"/>
  <c r="K66" i="2"/>
  <c r="M66" i="2" s="1"/>
  <c r="K42" i="2"/>
  <c r="M42" i="2" s="1"/>
  <c r="K53" i="2"/>
  <c r="M53" i="2" s="1"/>
  <c r="M74" i="2"/>
  <c r="M81" i="2"/>
  <c r="K87" i="2"/>
  <c r="M87" i="2" s="1"/>
  <c r="M90" i="2"/>
  <c r="M97" i="2"/>
  <c r="K103" i="2"/>
  <c r="M103" i="2" s="1"/>
  <c r="M106" i="2"/>
  <c r="M113" i="2"/>
  <c r="K181" i="2"/>
  <c r="M181" i="2" s="1"/>
  <c r="M186" i="2"/>
  <c r="M189" i="2"/>
  <c r="K192" i="2"/>
  <c r="M192" i="2" s="1"/>
  <c r="M202" i="2"/>
  <c r="M205" i="2"/>
  <c r="K208" i="2"/>
  <c r="M208" i="2" s="1"/>
  <c r="M218" i="2"/>
  <c r="M221" i="2"/>
  <c r="K224" i="2"/>
  <c r="M224" i="2" s="1"/>
  <c r="K8" i="2"/>
  <c r="M8" i="2" s="1"/>
  <c r="M15" i="2"/>
  <c r="M24" i="2"/>
  <c r="K27" i="2"/>
  <c r="M27" i="2" s="1"/>
  <c r="M32" i="2"/>
  <c r="K35" i="2"/>
  <c r="M35" i="2" s="1"/>
  <c r="M40" i="2"/>
  <c r="K43" i="2"/>
  <c r="M43" i="2" s="1"/>
  <c r="M48" i="2"/>
  <c r="K51" i="2"/>
  <c r="M51" i="2" s="1"/>
  <c r="M56" i="2"/>
  <c r="K59" i="2"/>
  <c r="M59" i="2" s="1"/>
  <c r="M64" i="2"/>
  <c r="K67" i="2"/>
  <c r="M67" i="2" s="1"/>
  <c r="M72" i="2"/>
  <c r="K75" i="2"/>
  <c r="M75" i="2" s="1"/>
  <c r="M78" i="2"/>
  <c r="M94" i="2"/>
  <c r="M110" i="2"/>
  <c r="M193" i="2"/>
  <c r="M209" i="2"/>
  <c r="M222" i="2"/>
  <c r="M17" i="2"/>
  <c r="M196" i="2"/>
  <c r="M212" i="2"/>
  <c r="N7" i="4"/>
  <c r="M7" i="4"/>
  <c r="E7" i="4"/>
  <c r="L7" i="4"/>
  <c r="K7" i="4"/>
  <c r="J7" i="4"/>
  <c r="I7" i="4"/>
  <c r="K85" i="2"/>
  <c r="M85" i="2" s="1"/>
  <c r="M88" i="2"/>
  <c r="K101" i="2"/>
  <c r="M101" i="2" s="1"/>
  <c r="M104" i="2"/>
  <c r="K117" i="2"/>
  <c r="M117" i="2" s="1"/>
  <c r="M182" i="2"/>
  <c r="M187" i="2"/>
  <c r="K190" i="2"/>
  <c r="M190" i="2" s="1"/>
  <c r="M203" i="2"/>
  <c r="K206" i="2"/>
  <c r="M206" i="2" s="1"/>
  <c r="M219" i="2"/>
  <c r="M107" i="2"/>
  <c r="M13" i="2"/>
  <c r="M18" i="2"/>
  <c r="M30" i="2"/>
  <c r="M38" i="2"/>
  <c r="M46" i="2"/>
  <c r="M54" i="2"/>
  <c r="M62" i="2"/>
  <c r="M70" i="2"/>
  <c r="K79" i="2"/>
  <c r="M79" i="2" s="1"/>
  <c r="M82" i="2"/>
  <c r="M89" i="2"/>
  <c r="K95" i="2"/>
  <c r="M95" i="2" s="1"/>
  <c r="M98" i="2"/>
  <c r="M105" i="2"/>
  <c r="K111" i="2"/>
  <c r="M111" i="2" s="1"/>
  <c r="M114" i="2"/>
  <c r="M184" i="2"/>
  <c r="M194" i="2"/>
  <c r="M197" i="2"/>
  <c r="K200" i="2"/>
  <c r="M200" i="2" s="1"/>
  <c r="M210" i="2"/>
  <c r="M213" i="2"/>
  <c r="K216" i="2"/>
  <c r="M216" i="2" s="1"/>
  <c r="J8" i="4"/>
  <c r="I8" i="4"/>
  <c r="H8" i="4"/>
  <c r="G8" i="4"/>
  <c r="N8" i="4"/>
  <c r="F8" i="4"/>
  <c r="M8" i="4"/>
  <c r="E8" i="4"/>
  <c r="L8" i="4"/>
  <c r="D8" i="4"/>
  <c r="K8" i="4"/>
  <c r="C8" i="4"/>
  <c r="M223" i="2"/>
  <c r="J6" i="4"/>
  <c r="G6" i="4"/>
  <c r="N6" i="4"/>
  <c r="M6" i="4"/>
  <c r="E6" i="4"/>
  <c r="L6" i="4"/>
  <c r="D6" i="4"/>
  <c r="K6" i="4"/>
  <c r="C6" i="4"/>
  <c r="M91" i="2"/>
  <c r="M2" i="2"/>
  <c r="K16" i="2"/>
  <c r="K22" i="2"/>
  <c r="M22" i="2" s="1"/>
  <c r="M28" i="2"/>
  <c r="M36" i="2"/>
  <c r="M44" i="2"/>
  <c r="M52" i="2"/>
  <c r="M60" i="2"/>
  <c r="M68" i="2"/>
  <c r="M77" i="2"/>
  <c r="K83" i="2"/>
  <c r="M83" i="2" s="1"/>
  <c r="M86" i="2"/>
  <c r="M93" i="2"/>
  <c r="K99" i="2"/>
  <c r="M99" i="2" s="1"/>
  <c r="M102" i="2"/>
  <c r="M109" i="2"/>
  <c r="K115" i="2"/>
  <c r="M115" i="2" s="1"/>
  <c r="M180" i="2"/>
  <c r="K188" i="2"/>
  <c r="M188" i="2" s="1"/>
  <c r="M198" i="2"/>
  <c r="M201" i="2"/>
  <c r="K204" i="2"/>
  <c r="M204" i="2" s="1"/>
  <c r="M214" i="2"/>
  <c r="M217" i="2"/>
  <c r="K220" i="2"/>
  <c r="M220" i="2" s="1"/>
  <c r="I6" i="4"/>
  <c r="G7" i="4" l="1"/>
  <c r="G9" i="4" s="1"/>
  <c r="F7" i="4"/>
  <c r="H7" i="4"/>
  <c r="H9" i="4" s="1"/>
  <c r="N9" i="4"/>
  <c r="J9" i="4"/>
  <c r="K9" i="4"/>
  <c r="L9" i="4"/>
  <c r="F6" i="4"/>
  <c r="I9" i="4"/>
  <c r="M9" i="4"/>
  <c r="C7" i="4"/>
  <c r="C9" i="4" s="1"/>
  <c r="M16" i="2"/>
  <c r="D7" i="4" s="1"/>
  <c r="D9" i="4" s="1"/>
  <c r="E9" i="4"/>
  <c r="F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47E5D-1CE5-4A58-9A76-99C283E428CE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E06E86A-0677-4CEA-AAA8-343B3E0A654A}" keepAlive="1" name="Query - DatabaseID" description="Connection to the 'DatabaseID' query in the workbook." type="5" refreshedVersion="0" background="1">
    <dbPr connection="Provider=Microsoft.Mashup.OleDb.1;Data Source=$Workbook$;Location=DatabaseID;Extended Properties=&quot;&quot;" command="SELECT * FROM [DatabaseID]"/>
  </connection>
  <connection id="3" xr16:uid="{16720DAC-8F30-484C-AF68-0D1026047C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<sst xmlns="http://schemas.openxmlformats.org/spreadsheetml/2006/main" count="2055" uniqueCount="456">
  <si>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</si>
  <si>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</si>
  <si>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</si>
  <si>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</si>
  <si>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</si>
  <si>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</si>
  <si>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</si>
  <si>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</si>
  <si>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</si>
  <si>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</si>
  <si>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</si>
  <si>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</si>
  <si>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</si>
  <si>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</si>
  <si>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</si>
  <si>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</si>
  <si>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</si>
  <si>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</si>
  <si>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</si>
  <si>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PLASTIC SURGERY AND BEAUTY CLINICS</t>
  </si>
  <si>
    <t>31/12/2024</t>
  </si>
  <si>
    <t>Direct</t>
  </si>
  <si>
    <t>PROSPER NSENGIYUMVA</t>
  </si>
  <si>
    <t>AURA ENTERPRISES LTD</t>
  </si>
  <si>
    <t>AXIOM NETWORKS LTD</t>
  </si>
  <si>
    <t>Broker</t>
  </si>
  <si>
    <t>Zamara</t>
  </si>
  <si>
    <t>JOSUE IBULUNGU</t>
  </si>
  <si>
    <t>UMUGISHA KWIZERA LILIOSE</t>
  </si>
  <si>
    <t>Bishosi</t>
  </si>
  <si>
    <t xml:space="preserve">PRIME BIODIVERSITY CONSERVATION </t>
  </si>
  <si>
    <t>Carmen</t>
  </si>
  <si>
    <t>UWABEZA FAUSTA</t>
  </si>
  <si>
    <t>Frank</t>
  </si>
  <si>
    <t>ESPARTNERS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</si>
  <si>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</si>
  <si>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</si>
  <si>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</si>
  <si>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</si>
  <si>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</si>
  <si>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</si>
  <si>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</si>
  <si>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</si>
  <si>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</si>
  <si>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</si>
  <si>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</si>
  <si>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</si>
  <si>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</si>
  <si>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 xml:space="preserve">MUA </t>
  </si>
  <si>
    <t>MBAKUYE GESY BECKET</t>
  </si>
  <si>
    <t>IST- AFRICA Limited</t>
  </si>
  <si>
    <t>Agent</t>
  </si>
  <si>
    <t>Ntwali Innocent</t>
  </si>
  <si>
    <t>Mika</t>
  </si>
  <si>
    <t>KABISA GO ELECTRIC</t>
  </si>
  <si>
    <t>CNR TRANSPORT LTD</t>
  </si>
  <si>
    <t>Deriv (RW) Ltd</t>
  </si>
  <si>
    <t>Carmen+Frank</t>
  </si>
  <si>
    <t>ISHIMWE SHANICE</t>
  </si>
  <si>
    <t>UMUHOZA IKIREZI ANGE DIVINE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</si>
  <si>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</si>
  <si>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</si>
  <si>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</si>
  <si>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</si>
  <si>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</si>
  <si>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</si>
  <si>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2025-04-31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</si>
  <si>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</si>
  <si>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</si>
  <si>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</si>
  <si>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</si>
  <si>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</si>
  <si>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</si>
  <si>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TLC SPACE</t>
  </si>
  <si>
    <t>Pauline</t>
  </si>
  <si>
    <t>MUNYANGEYO MUCINYA LANDRY</t>
  </si>
  <si>
    <t>JIBU CORPORATE RWANDA LTD</t>
  </si>
  <si>
    <t>Bilive it co Ltd</t>
  </si>
  <si>
    <t>MUNYEMANA SULTAN ERIC</t>
  </si>
  <si>
    <t>TINOTENDA KAHONDE</t>
  </si>
  <si>
    <t>SOLID’ AFRICA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</si>
  <si>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</si>
  <si>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</si>
  <si>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</si>
  <si>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</si>
  <si>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</si>
  <si>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</si>
  <si>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</si>
  <si>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</si>
  <si>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</si>
  <si>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</si>
  <si>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</si>
  <si>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</si>
  <si>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</si>
  <si>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</si>
  <si>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</si>
  <si>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</si>
  <si>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</si>
  <si>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</si>
  <si>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</si>
  <si>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</si>
  <si>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</si>
  <si>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</si>
  <si>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</si>
  <si>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</si>
  <si>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</si>
  <si>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</si>
  <si>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</si>
  <si>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</si>
  <si>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</si>
  <si>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</si>
  <si>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</si>
  <si>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</si>
  <si>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</si>
  <si>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</si>
  <si>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</si>
  <si>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</si>
  <si>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</si>
  <si>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</si>
  <si>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YLABS STUDIO LTD</t>
  </si>
  <si>
    <t>THREE STONES INTERNATIONAL RWANDA</t>
  </si>
  <si>
    <t>FONDATION PAUL GERIN-LAJOIE</t>
  </si>
  <si>
    <t>RWANDA BANKERS ASSOCIATION</t>
  </si>
  <si>
    <t>VUBA VUBA AFRICA LTD</t>
  </si>
  <si>
    <t>CCI RWANDA</t>
  </si>
  <si>
    <t>MVEND LIMITED</t>
  </si>
  <si>
    <t>GAHIZI CHISTELLE</t>
  </si>
  <si>
    <t>JESSICA GASASIRA</t>
  </si>
  <si>
    <t>ICDL</t>
  </si>
  <si>
    <t>Olea</t>
  </si>
  <si>
    <t>ITO EAST AFRICA LTD</t>
  </si>
  <si>
    <t>Honoline</t>
  </si>
  <si>
    <t>KIGALI DERMATOLOGY CENTER LTD</t>
  </si>
  <si>
    <t>REM LIMITED</t>
  </si>
  <si>
    <t>NAMES</t>
  </si>
  <si>
    <t>DAYS</t>
  </si>
  <si>
    <t>Annual Premium</t>
  </si>
  <si>
    <t>Prorated Premium</t>
  </si>
  <si>
    <t>CBHI</t>
  </si>
  <si>
    <t>Admin</t>
  </si>
  <si>
    <t>KFW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</si>
  <si>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</si>
  <si>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</si>
  <si>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</si>
  <si>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</si>
  <si>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</si>
  <si>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</si>
  <si>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</si>
  <si>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</si>
  <si>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</si>
  <si>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</si>
  <si>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</si>
  <si>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</si>
  <si>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</si>
  <si>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</si>
  <si>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</si>
  <si>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</si>
  <si>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</si>
  <si>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</si>
  <si>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</si>
  <si>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</si>
  <si>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</si>
  <si>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</si>
  <si>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</si>
  <si>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</si>
  <si>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</si>
  <si>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</si>
  <si>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</si>
  <si>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</si>
  <si>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</si>
  <si>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</si>
  <si>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</si>
  <si>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</si>
  <si>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</si>
  <si>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</si>
  <si>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</si>
  <si>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</si>
  <si>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</si>
  <si>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</si>
  <si>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</si>
  <si>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</si>
  <si>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</si>
  <si>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</si>
  <si>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</si>
  <si>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</si>
  <si>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</si>
  <si>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</si>
  <si>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</si>
  <si>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</si>
  <si>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</si>
  <si>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</si>
  <si>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</si>
  <si>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</si>
  <si>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</si>
  <si>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</si>
  <si>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</si>
  <si>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</si>
  <si>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</si>
  <si>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</si>
  <si>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</si>
  <si>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</si>
  <si>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</si>
  <si>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</si>
  <si>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</si>
  <si>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</si>
  <si>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</si>
  <si>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</si>
  <si>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</si>
  <si>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</si>
  <si>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</si>
  <si>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</si>
  <si>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</si>
  <si>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</si>
  <si>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</si>
  <si>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</si>
  <si>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</si>
  <si>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</si>
  <si>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</si>
  <si>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</si>
  <si>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</si>
  <si>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BALLISTIC BURGERS LTD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</si>
  <si>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</si>
  <si>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</si>
  <si>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</si>
  <si>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</si>
  <si>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</si>
  <si>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</si>
  <si>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</si>
  <si>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</si>
  <si>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</si>
  <si>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</si>
  <si>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</si>
  <si>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</si>
  <si>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</si>
  <si>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</si>
  <si>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</si>
  <si>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</si>
  <si>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</si>
  <si>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</si>
  <si>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</si>
  <si>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</si>
  <si>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</si>
  <si>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</si>
  <si>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</si>
  <si>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</si>
  <si>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</si>
  <si>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</si>
  <si>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</si>
  <si>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</si>
  <si>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</si>
  <si>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</si>
  <si>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</si>
  <si>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</si>
  <si>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</si>
  <si>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</si>
  <si>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</si>
  <si>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</si>
  <si>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</si>
  <si>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</si>
  <si>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</si>
  <si>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</si>
  <si>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</si>
  <si>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</si>
  <si>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</si>
  <si>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</si>
  <si>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</si>
  <si>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</si>
  <si>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</si>
  <si>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</si>
  <si>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</si>
  <si>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</si>
  <si>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</si>
  <si>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</si>
  <si>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</si>
  <si>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</si>
  <si>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</si>
  <si>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</si>
  <si>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</si>
  <si>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</si>
  <si>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</si>
  <si>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</si>
  <si>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</si>
  <si>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</si>
  <si>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</si>
  <si>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</si>
  <si>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</si>
  <si>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</si>
  <si>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</si>
  <si>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</si>
  <si>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</si>
  <si>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</si>
  <si>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</si>
  <si>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</si>
  <si>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</si>
  <si>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</si>
  <si>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</si>
  <si>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</si>
  <si>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</si>
  <si>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</si>
  <si>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</si>
  <si>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</si>
  <si>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</si>
  <si>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</si>
  <si>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</si>
  <si>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</si>
  <si>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</si>
  <si>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</si>
  <si>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</si>
  <si>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</si>
  <si>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</si>
  <si>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</si>
  <si>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</si>
  <si>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</si>
  <si>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</si>
  <si>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</si>
  <si>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</si>
  <si>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</si>
  <si>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</si>
  <si>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</si>
  <si>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</si>
  <si>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</si>
  <si>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</si>
  <si>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</si>
  <si>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</si>
  <si>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</si>
  <si>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</si>
  <si>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</si>
  <si>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</si>
  <si>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</si>
  <si>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</si>
  <si>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</si>
  <si>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</si>
  <si>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</si>
  <si>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</si>
  <si>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</si>
  <si>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</si>
  <si>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</si>
  <si>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</si>
  <si>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</si>
  <si>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</si>
  <si>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</si>
  <si>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</si>
  <si>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</si>
  <si>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</si>
  <si>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</si>
  <si>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</si>
  <si>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</si>
  <si>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</si>
  <si>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</si>
  <si>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</si>
  <si>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</si>
  <si>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</si>
  <si>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</si>
  <si>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</si>
  <si>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</si>
  <si>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</si>
  <si>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</si>
  <si>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</si>
  <si>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</si>
  <si>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</si>
  <si>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</si>
  <si>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</si>
  <si>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</si>
  <si>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</si>
  <si>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</si>
  <si>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</si>
  <si>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</si>
  <si>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</si>
  <si>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</si>
  <si>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</si>
  <si>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</si>
  <si>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</si>
  <si>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</si>
  <si>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</si>
  <si>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</si>
  <si>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</si>
  <si>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</si>
  <si>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</si>
  <si>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</si>
  <si>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</si>
  <si>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</si>
  <si>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</si>
  <si>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</si>
  <si>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</si>
  <si>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</si>
  <si>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Ylabs Studio Ltd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</si>
  <si>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</si>
  <si>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</si>
  <si>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</si>
  <si>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</si>
  <si>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</si>
  <si>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</si>
  <si>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</si>
  <si>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</si>
  <si>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</si>
  <si>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</si>
  <si>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</si>
  <si>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</si>
  <si>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</si>
  <si>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</si>
  <si>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</si>
  <si>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</si>
  <si>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</si>
  <si>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</si>
  <si>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</si>
  <si>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</si>
  <si>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Renewals</t>
  </si>
  <si>
    <t>Health</t>
  </si>
  <si>
    <t>Patrick &amp; Liliane</t>
  </si>
  <si>
    <t>Frank &amp; Honoline</t>
  </si>
  <si>
    <t>Michel &amp; Pauline</t>
  </si>
  <si>
    <t>Bishosi &amp; Doreen</t>
  </si>
  <si>
    <t>Mika &amp; Sandrina</t>
  </si>
  <si>
    <t>Carmen, Shadrack &amp; Angelos</t>
  </si>
  <si>
    <t>Owner</t>
  </si>
  <si>
    <t>Average Number of Dependents per Employee</t>
  </si>
  <si>
    <t>Start Month</t>
  </si>
  <si>
    <t>Start Year</t>
  </si>
  <si>
    <t>Query1</t>
  </si>
  <si>
    <t/>
  </si>
  <si>
    <t>Product</t>
  </si>
  <si>
    <t>Target</t>
  </si>
  <si>
    <t>African Leadership University Rwanda</t>
  </si>
  <si>
    <t>ProActiv</t>
  </si>
  <si>
    <t>RICEM</t>
  </si>
  <si>
    <t>Type</t>
  </si>
  <si>
    <t>Endorsement</t>
  </si>
  <si>
    <t>Product_name</t>
  </si>
  <si>
    <t>Intermediary company</t>
  </si>
  <si>
    <t>Eden Care</t>
  </si>
  <si>
    <t>Policies</t>
  </si>
  <si>
    <t>https://drive.google.com/drive/u/0/folders/1zLG-YyUJVqZB5-Lznqz8LzfhkqrH2iOU</t>
  </si>
  <si>
    <t>Client Segment</t>
  </si>
  <si>
    <t>JASIRI SIMBA COHORT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</si>
  <si>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</si>
  <si>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</si>
  <si>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</si>
  <si>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</si>
  <si>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</si>
  <si>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</si>
  <si>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</si>
  <si>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</si>
  <si>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</si>
  <si>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</si>
  <si>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</si>
  <si>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</si>
  <si>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</si>
  <si>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</si>
  <si>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</si>
  <si>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</si>
  <si>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RON WEISS</t>
  </si>
  <si>
    <t>ACME TECHNOLOGIES LTD</t>
  </si>
  <si>
    <t>STRADH Ltd - B</t>
  </si>
  <si>
    <t>NIYITANGA KWIZERA SYLVIE</t>
  </si>
  <si>
    <t>COMMUNITY BASED SOCIOTHERAPY</t>
  </si>
  <si>
    <t>New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</si>
</sst>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yyyy\-mm\-dd"/>
    <numFmt numFmtId="166" formatCode="dd/mm/yyyy"/>
    <numFmt numFmtId="167" formatCode="\ #\ ###\ ###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.6"/>
      <color rgb="FF202223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164" fontId="6" fillId="0" borderId="3" xfId="0" applyNumberFormat="1" applyFont="1" applyBorder="1"/>
    <xf numFmtId="166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0" fontId="8" fillId="0" borderId="1" xfId="0" applyFont="1" applyBorder="1"/>
    <xf numFmtId="166" fontId="8" fillId="3" borderId="1" xfId="0" applyNumberFormat="1" applyFont="1" applyFill="1" applyBorder="1"/>
    <xf numFmtId="164" fontId="8" fillId="3" borderId="1" xfId="0" applyNumberFormat="1" applyFont="1" applyFill="1" applyBorder="1"/>
    <xf numFmtId="164" fontId="8" fillId="0" borderId="1" xfId="0" applyNumberFormat="1" applyFont="1" applyBorder="1"/>
    <xf numFmtId="166" fontId="6" fillId="4" borderId="3" xfId="0" applyNumberFormat="1" applyFont="1" applyFill="1" applyBorder="1" applyAlignment="1">
      <alignment horizontal="right"/>
    </xf>
    <xf numFmtId="164" fontId="6" fillId="4" borderId="2" xfId="0" applyNumberFormat="1" applyFont="1" applyFill="1" applyBorder="1"/>
    <xf numFmtId="164" fontId="6" fillId="0" borderId="1" xfId="0" applyNumberFormat="1" applyFont="1" applyBorder="1"/>
    <xf numFmtId="164" fontId="6" fillId="0" borderId="2" xfId="0" applyNumberFormat="1" applyFont="1" applyBorder="1"/>
    <xf numFmtId="166" fontId="6" fillId="4" borderId="2" xfId="0" applyNumberFormat="1" applyFont="1" applyFill="1" applyBorder="1" applyAlignment="1">
      <alignment horizontal="right"/>
    </xf>
    <xf numFmtId="164" fontId="9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10" fillId="0" borderId="4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167" fontId="12" fillId="0" borderId="5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15" fillId="2" borderId="1" xfId="0" applyFont="1" applyFill="1" applyBorder="1" applyAlignment="1">
      <alignment vertical="center"/>
    </xf>
    <xf numFmtId="14" fontId="4" fillId="3" borderId="1" xfId="0" applyNumberFormat="1" applyFont="1" applyFill="1" applyBorder="1"/>
    <xf numFmtId="14" fontId="8" fillId="3" borderId="1" xfId="0" applyNumberFormat="1" applyFont="1" applyFill="1" applyBorder="1"/>
    <xf numFmtId="14" fontId="6" fillId="4" borderId="2" xfId="0" applyNumberFormat="1" applyFont="1" applyFill="1" applyBorder="1" applyAlignment="1">
      <alignment horizontal="right"/>
    </xf>
    <xf numFmtId="0" fontId="17" fillId="5" borderId="6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vertical="center" wrapText="1"/>
    </xf>
    <xf numFmtId="0" fontId="16" fillId="0" borderId="0" xfId="0" applyFont="1"/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6" xfId="0" applyBorder="1"/>
    <xf numFmtId="0" fontId="4" fillId="0" borderId="6" xfId="0" applyFont="1" applyBorder="1"/>
    <xf numFmtId="164" fontId="4" fillId="0" borderId="6" xfId="0" applyNumberFormat="1" applyFont="1" applyBorder="1"/>
    <xf numFmtId="165" fontId="4" fillId="0" borderId="6" xfId="0" applyNumberFormat="1" applyFont="1" applyBorder="1"/>
    <xf numFmtId="14" fontId="4" fillId="0" borderId="6" xfId="0" applyNumberFormat="1" applyFont="1" applyBorder="1"/>
    <xf numFmtId="0" fontId="2" fillId="0" borderId="6" xfId="0" applyFont="1" applyBorder="1"/>
    <xf numFmtId="0" fontId="14" fillId="0" borderId="6" xfId="0" applyFont="1" applyBorder="1"/>
    <xf numFmtId="0" fontId="6" fillId="0" borderId="6" xfId="0" applyFont="1" applyBorder="1"/>
    <xf numFmtId="164" fontId="6" fillId="0" borderId="6" xfId="0" applyNumberFormat="1" applyFont="1" applyBorder="1"/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14" fontId="14" fillId="0" borderId="6" xfId="0" applyNumberFormat="1" applyFont="1" applyBorder="1" applyAlignment="1">
      <alignment horizontal="right"/>
    </xf>
    <xf numFmtId="14" fontId="15" fillId="2" borderId="1" xfId="0" applyNumberFormat="1" applyFont="1" applyFill="1" applyBorder="1" applyAlignment="1">
      <alignment vertical="center"/>
    </xf>
    <xf numFmtId="164" fontId="13" fillId="5" borderId="6" xfId="1" applyNumberFormat="1" applyFont="1" applyFill="1" applyBorder="1" applyAlignment="1">
      <alignment vertical="center" wrapText="1"/>
    </xf>
    <xf numFmtId="0" fontId="1" fillId="0" borderId="0" xfId="0" applyFont="1"/>
    <xf numFmtId="164" fontId="3" fillId="2" borderId="7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0" borderId="11" xfId="0" applyFont="1" applyBorder="1"/>
    <xf numFmtId="3" fontId="4" fillId="0" borderId="12" xfId="0" applyNumberFormat="1" applyFont="1" applyBorder="1"/>
    <xf numFmtId="3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14" fontId="4" fillId="0" borderId="13" xfId="0" applyNumberFormat="1" applyFont="1" applyBorder="1" applyAlignment="1">
      <alignment horizontal="right"/>
    </xf>
    <xf numFmtId="0" fontId="4" fillId="0" borderId="13" xfId="0" applyFont="1" applyBorder="1"/>
    <xf numFmtId="14" fontId="19" fillId="0" borderId="13" xfId="0" applyNumberFormat="1" applyFont="1" applyBorder="1" applyAlignment="1">
      <alignment horizontal="right"/>
    </xf>
    <xf numFmtId="0" fontId="5" fillId="0" borderId="13" xfId="0" applyFont="1" applyBorder="1"/>
    <xf numFmtId="0" fontId="20" fillId="0" borderId="13" xfId="0" applyFont="1" applyBorder="1"/>
    <xf numFmtId="0" fontId="3" fillId="2" borderId="14" xfId="0" applyFont="1" applyFill="1" applyBorder="1" applyAlignment="1">
      <alignment vertical="center"/>
    </xf>
    <xf numFmtId="2" fontId="4" fillId="0" borderId="6" xfId="0" applyNumberFormat="1" applyFont="1" applyBorder="1"/>
    <xf numFmtId="164" fontId="4" fillId="0" borderId="6" xfId="1" applyNumberFormat="1" applyFont="1" applyBorder="1"/>
    <xf numFmtId="0" fontId="4" fillId="0" borderId="6" xfId="1" applyNumberFormat="1" applyFont="1" applyBorder="1"/>
    <xf numFmtId="164" fontId="4" fillId="0" borderId="6" xfId="1" applyNumberFormat="1" applyFont="1" applyFill="1" applyBorder="1"/>
    <xf numFmtId="0" fontId="4" fillId="0" borderId="6" xfId="1" applyNumberFormat="1" applyFont="1" applyFill="1" applyBorder="1"/>
    <xf numFmtId="0" fontId="4" fillId="0" borderId="0" xfId="0" applyFont="1" applyBorder="1"/>
    <xf numFmtId="0" fontId="14" fillId="0" borderId="0" xfId="0" applyFont="1" applyBorder="1"/>
    <xf numFmtId="0" fontId="6" fillId="0" borderId="0" xfId="0" applyFont="1" applyBorder="1"/>
    <xf numFmtId="0" fontId="13" fillId="5" borderId="0" xfId="0" applyFont="1" applyFill="1" applyBorder="1" applyAlignment="1">
      <alignment vertical="center" wrapText="1"/>
    </xf>
    <xf numFmtId="165" fontId="6" fillId="0" borderId="0" xfId="0" applyNumberFormat="1" applyFont="1" applyBorder="1" applyAlignment="1">
      <alignment horizontal="right"/>
    </xf>
    <xf numFmtId="0" fontId="16" fillId="0" borderId="0" xfId="0" applyFont="1" applyBorder="1"/>
    <xf numFmtId="165" fontId="4" fillId="0" borderId="0" xfId="0" applyNumberFormat="1" applyFont="1" applyBorder="1"/>
    <xf numFmtId="0" fontId="0" fillId="0" borderId="15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40BF09-CEF7-4C43-A372-B68D3D91D69C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E19E0-2356-4B04-8691-A95D5BB4A453}" name="Query1" displayName="Query1" ref="A1:A2" tableType="queryTable" totalsRowShown="0">
  <autoFilter ref="A1:A2" xr:uid="{DA6E19E0-2356-4B04-8691-A95D5BB4A453}"/>
  <tableColumns count="1">
    <tableColumn id="1" xr3:uid="{19D66123-2CF3-43F5-AEC7-E4F689DDAA21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4"/>
  <sheetViews>
    <sheetView workbookViewId="0">
      <pane ySplit="2" topLeftCell="A117" activePane="bottomLeft" state="frozen"/>
      <selection pane="bottomLeft" activeCell="B122" sqref="B122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customWidth="1"/>
    <col min="14" max="14" width="17.140625" customWidth="1"/>
    <col min="15" max="15" width="11.5703125" style="32" customWidth="1"/>
    <col min="16" max="16" width="12.140625" style="32" customWidth="1"/>
    <col min="17" max="18" width="13.42578125" customWidth="1"/>
    <col min="19" max="19" width="10" customWidth="1"/>
    <col min="20" max="22" width="26.85546875" customWidth="1"/>
    <col min="23" max="23" width="24.28515625" customWidth="1"/>
    <col min="24" max="24" width="16.28515625" customWidth="1"/>
    <col min="25" max="25" width="11.5703125" customWidth="1"/>
    <col min="26" max="26" width="26" customWidth="1"/>
    <col min="27" max="31" width="8.7109375" customWidth="1"/>
  </cols>
  <sheetData>
    <row r="1" spans="1:27" ht="15.75" customHeight="1">
      <c r="A1" s="41" t="s">
        <v>0</v>
      </c>
      <c r="B1" s="41" t="s">
        <v>1</v>
      </c>
      <c r="C1" s="41" t="s">
        <v>427</v>
      </c>
      <c r="D1" s="45" t="s">
        <v>420</v>
      </c>
      <c r="E1" s="42" t="s">
        <v>2</v>
      </c>
      <c r="F1" s="42" t="s">
        <v>3</v>
      </c>
      <c r="G1" s="41" t="s">
        <v>4</v>
      </c>
      <c r="H1" s="43" t="s">
        <v>5</v>
      </c>
      <c r="I1" s="43" t="s">
        <v>6</v>
      </c>
      <c r="J1" s="42" t="s">
        <v>7</v>
      </c>
      <c r="K1" s="42" t="s">
        <v>8</v>
      </c>
      <c r="L1" s="41" t="s">
        <v>9</v>
      </c>
      <c r="M1" s="41" t="s">
        <v>10</v>
      </c>
      <c r="N1" s="41" t="s">
        <v>11</v>
      </c>
      <c r="O1" s="43" t="s">
        <v>12</v>
      </c>
      <c r="P1" s="43" t="s">
        <v>13</v>
      </c>
      <c r="Q1" s="45" t="s">
        <v>416</v>
      </c>
      <c r="R1" s="45" t="s">
        <v>417</v>
      </c>
      <c r="S1" s="41" t="s">
        <v>15</v>
      </c>
      <c r="T1" s="41" t="s">
        <v>16</v>
      </c>
      <c r="U1" s="41" t="s">
        <v>428</v>
      </c>
      <c r="V1" s="45" t="s">
        <v>414</v>
      </c>
      <c r="W1" s="44" t="s">
        <v>17</v>
      </c>
      <c r="X1" s="41" t="s">
        <v>18</v>
      </c>
      <c r="Y1" s="46"/>
      <c r="Z1" s="41" t="s">
        <v>415</v>
      </c>
      <c r="AA1" s="78" t="s">
        <v>432</v>
      </c>
    </row>
    <row r="2" spans="1:27" ht="21" customHeight="1">
      <c r="A2" s="48" t="s">
        <v>30</v>
      </c>
      <c r="B2" s="48" t="s">
        <v>455</v>
      </c>
      <c r="C2" s="52" t="s">
        <v>407</v>
      </c>
      <c r="D2" s="52" t="s">
        <v>407</v>
      </c>
      <c r="E2" s="49">
        <v>2519484</v>
      </c>
      <c r="F2" s="49">
        <f>E2*5%</f>
        <v>125974.20000000001</v>
      </c>
      <c r="G2" s="49">
        <v>70000</v>
      </c>
      <c r="H2" s="49">
        <f>SUM(E2:G2)</f>
        <v>2715458.2</v>
      </c>
      <c r="I2" s="49">
        <v>0</v>
      </c>
      <c r="J2" s="49">
        <f>SUM(H2:I2)</f>
        <v>2715458.2</v>
      </c>
      <c r="K2" s="49">
        <f>J2/L2</f>
        <v>678864.55</v>
      </c>
      <c r="L2" s="48">
        <v>4</v>
      </c>
      <c r="M2" s="48">
        <v>3</v>
      </c>
      <c r="N2" s="48">
        <f>SUM(L2:M2)</f>
        <v>7</v>
      </c>
      <c r="O2" s="51">
        <v>45292</v>
      </c>
      <c r="P2" s="51">
        <v>46022</v>
      </c>
      <c r="Q2" s="48" t="str">
        <f>TEXT(O2, "mmmm")</f>
        <v>January</v>
      </c>
      <c r="R2" s="48">
        <f>YEAR(O2)</f>
        <v>2024</v>
      </c>
      <c r="S2" s="48" t="s">
        <v>21</v>
      </c>
      <c r="T2" s="48" t="s">
        <v>31</v>
      </c>
      <c r="U2" s="48" t="s">
        <v>429</v>
      </c>
      <c r="V2" s="39" t="s">
        <v>413</v>
      </c>
      <c r="W2" s="50">
        <v>45278</v>
      </c>
      <c r="X2" s="48">
        <f ca="1">TODAY()-O2</f>
        <v>290</v>
      </c>
      <c r="Y2" s="48">
        <f>O2-W2</f>
        <v>14</v>
      </c>
      <c r="Z2" s="47">
        <f>ROUND(M2/L2, 2)</f>
        <v>0.75</v>
      </c>
      <c r="AA2" t="str">
        <f>IF(L2&lt;=29, "Hares", IF(L2&lt;=99, "Tigers", IF(L2&lt;=499, "Elephants", "Whales")))</f>
        <v>Hares</v>
      </c>
    </row>
    <row r="3" spans="1:27" ht="16.5">
      <c r="A3" s="48" t="s">
        <v>38</v>
      </c>
      <c r="B3" s="48" t="s">
        <v>455</v>
      </c>
      <c r="C3" s="80" t="s">
        <v>407</v>
      </c>
      <c r="D3" s="80" t="s">
        <v>407</v>
      </c>
      <c r="E3" s="80">
        <v>22496088</v>
      </c>
      <c r="F3" s="80">
        <f>E3*5%</f>
        <v>1124804.4000000001</v>
      </c>
      <c r="G3" s="80">
        <f>5000*57</f>
        <v>285000</v>
      </c>
      <c r="H3" s="82">
        <f>SUM(E3:G3)</f>
        <v>23905892.399999999</v>
      </c>
      <c r="I3" s="80">
        <v>0</v>
      </c>
      <c r="J3" s="82">
        <f>SUM(G3:H3)</f>
        <v>24190892.399999999</v>
      </c>
      <c r="K3" s="82">
        <f>J3/L3</f>
        <v>780351.36774193542</v>
      </c>
      <c r="L3" s="48">
        <v>31</v>
      </c>
      <c r="M3" s="48">
        <f>N3-L3</f>
        <v>17</v>
      </c>
      <c r="N3" s="48">
        <v>48</v>
      </c>
      <c r="O3" s="51">
        <v>44971</v>
      </c>
      <c r="P3" s="51">
        <v>45335</v>
      </c>
      <c r="Q3" s="80" t="str">
        <f>TEXT(O3, "mmmm")</f>
        <v>February</v>
      </c>
      <c r="R3" s="81">
        <f>YEAR(O3)</f>
        <v>2023</v>
      </c>
      <c r="S3" s="48" t="s">
        <v>21</v>
      </c>
      <c r="T3" s="48"/>
      <c r="U3" s="48"/>
      <c r="V3" s="48"/>
      <c r="W3" s="48"/>
      <c r="X3" s="48"/>
      <c r="Y3" s="48"/>
      <c r="Z3" s="79">
        <f>M3/L3</f>
        <v>0.54838709677419351</v>
      </c>
      <c r="AA3" t="str">
        <f>IF(L3&lt;=29, "Hares", IF(L3&lt;=99, "Tigers", IF(L3&lt;=499, "Elephants", "Whales")))</f>
        <v>Tigers</v>
      </c>
    </row>
    <row r="4" spans="1:27" ht="16.5">
      <c r="A4" s="48" t="s">
        <v>433</v>
      </c>
      <c r="B4" s="48" t="s">
        <v>455</v>
      </c>
      <c r="C4" s="80" t="s">
        <v>407</v>
      </c>
      <c r="D4" s="80" t="s">
        <v>407</v>
      </c>
      <c r="E4" s="80">
        <v>8621293</v>
      </c>
      <c r="F4" s="80">
        <f>E4*5%</f>
        <v>431064.65</v>
      </c>
      <c r="G4" s="80">
        <v>480000</v>
      </c>
      <c r="H4" s="82">
        <f>SUM(E4:G4)</f>
        <v>9532357.6500000004</v>
      </c>
      <c r="I4" s="80">
        <v>0</v>
      </c>
      <c r="J4" s="82">
        <f>SUM(G4:H4)</f>
        <v>10012357.65</v>
      </c>
      <c r="K4" s="82">
        <f>J4/L4</f>
        <v>208590.78437500002</v>
      </c>
      <c r="L4" s="48">
        <v>48</v>
      </c>
      <c r="M4" s="48">
        <f>N4-L4</f>
        <v>0</v>
      </c>
      <c r="N4" s="48">
        <v>48</v>
      </c>
      <c r="O4" s="51">
        <v>44987</v>
      </c>
      <c r="P4" s="51">
        <v>45077</v>
      </c>
      <c r="Q4" s="80" t="str">
        <f>TEXT(O4, "mmmm")</f>
        <v>March</v>
      </c>
      <c r="R4" s="81">
        <f>YEAR(O4)</f>
        <v>2023</v>
      </c>
      <c r="S4" s="48" t="s">
        <v>25</v>
      </c>
      <c r="T4" s="48"/>
      <c r="U4" s="48"/>
      <c r="V4" s="48"/>
      <c r="W4" s="48"/>
      <c r="X4" s="48"/>
      <c r="Y4" s="48"/>
      <c r="Z4" s="79">
        <f>M4/L4</f>
        <v>0</v>
      </c>
      <c r="AA4" t="str">
        <f>IF(L4&lt;=29, "Hares", IF(L4&lt;=99, "Tigers", IF(L4&lt;=499, "Elephants", "Whales")))</f>
        <v>Tigers</v>
      </c>
    </row>
    <row r="5" spans="1:27" ht="16.5">
      <c r="A5" s="48" t="s">
        <v>46</v>
      </c>
      <c r="B5" s="48" t="s">
        <v>455</v>
      </c>
      <c r="C5" s="80" t="s">
        <v>407</v>
      </c>
      <c r="D5" s="80" t="s">
        <v>407</v>
      </c>
      <c r="E5" s="80">
        <v>40164891.877313644</v>
      </c>
      <c r="F5" s="80">
        <f>E5*5%</f>
        <v>2008244.5938656824</v>
      </c>
      <c r="G5" s="80">
        <v>0</v>
      </c>
      <c r="H5" s="82">
        <f>SUM(E5:G5)</f>
        <v>42173136.471179329</v>
      </c>
      <c r="I5" s="80">
        <v>0</v>
      </c>
      <c r="J5" s="82">
        <f>SUM(G5:H5)</f>
        <v>42173136.471179329</v>
      </c>
      <c r="K5" s="82">
        <f>J5/L5</f>
        <v>980770.61560882162</v>
      </c>
      <c r="L5" s="48">
        <v>43</v>
      </c>
      <c r="M5" s="48">
        <f>N5-L5</f>
        <v>90</v>
      </c>
      <c r="N5" s="48">
        <v>133</v>
      </c>
      <c r="O5" s="51">
        <v>44992</v>
      </c>
      <c r="P5" s="51">
        <v>45357</v>
      </c>
      <c r="Q5" s="80" t="str">
        <f>TEXT(O5, "mmmm")</f>
        <v>March</v>
      </c>
      <c r="R5" s="81">
        <f>YEAR(O5)</f>
        <v>2023</v>
      </c>
      <c r="S5" s="48" t="s">
        <v>21</v>
      </c>
      <c r="T5" s="48"/>
      <c r="U5" s="48"/>
      <c r="V5" s="48"/>
      <c r="W5" s="48"/>
      <c r="X5" s="48"/>
      <c r="Y5" s="48"/>
      <c r="Z5" s="79">
        <f>M5/L5</f>
        <v>2.0930232558139537</v>
      </c>
      <c r="AA5" t="str">
        <f>IF(L5&lt;=29, "Hares", IF(L5&lt;=99, "Tigers", IF(L5&lt;=499, "Elephants", "Whales")))</f>
        <v>Tigers</v>
      </c>
    </row>
    <row r="6" spans="1:27" ht="16.5">
      <c r="A6" s="48" t="s">
        <v>55</v>
      </c>
      <c r="B6" s="48" t="s">
        <v>455</v>
      </c>
      <c r="C6" s="80" t="s">
        <v>407</v>
      </c>
      <c r="D6" s="80" t="s">
        <v>407</v>
      </c>
      <c r="E6" s="80">
        <v>3790302</v>
      </c>
      <c r="F6" s="80">
        <f>E6*5%</f>
        <v>189515.1</v>
      </c>
      <c r="G6" s="80">
        <v>70000</v>
      </c>
      <c r="H6" s="82">
        <f>SUM(E6:G6)</f>
        <v>4049817.1</v>
      </c>
      <c r="I6" s="80">
        <v>0</v>
      </c>
      <c r="J6" s="82">
        <f>SUM(G6:H6)</f>
        <v>4119817.1</v>
      </c>
      <c r="K6" s="82">
        <f>J6/L6</f>
        <v>1029954.275</v>
      </c>
      <c r="L6" s="48">
        <v>4</v>
      </c>
      <c r="M6" s="48">
        <f>N6-L6</f>
        <v>3</v>
      </c>
      <c r="N6" s="48">
        <v>7</v>
      </c>
      <c r="O6" s="51">
        <v>45013</v>
      </c>
      <c r="P6" s="51">
        <v>45378</v>
      </c>
      <c r="Q6" s="80" t="str">
        <f>TEXT(O6, "mmmm")</f>
        <v>March</v>
      </c>
      <c r="R6" s="81">
        <f>YEAR(O6)</f>
        <v>2023</v>
      </c>
      <c r="S6" s="48" t="s">
        <v>21</v>
      </c>
      <c r="T6" s="48"/>
      <c r="U6" s="48"/>
      <c r="V6" s="48"/>
      <c r="W6" s="48"/>
      <c r="X6" s="48"/>
      <c r="Y6" s="48"/>
      <c r="Z6" s="79">
        <f>M6/L6</f>
        <v>0.75</v>
      </c>
      <c r="AA6" t="str">
        <f>IF(L6&lt;=29, "Hares", IF(L6&lt;=99, "Tigers", IF(L6&lt;=499, "Elephants", "Whales")))</f>
        <v>Hares</v>
      </c>
    </row>
    <row r="7" spans="1:27" ht="16.5">
      <c r="A7" s="48" t="s">
        <v>142</v>
      </c>
      <c r="B7" s="48" t="s">
        <v>37</v>
      </c>
      <c r="C7" s="80" t="s">
        <v>407</v>
      </c>
      <c r="D7" s="80" t="s">
        <v>407</v>
      </c>
      <c r="E7" s="80">
        <f>136125+1949127</f>
        <v>2085252</v>
      </c>
      <c r="F7" s="80">
        <f>E7*5%</f>
        <v>104262.6</v>
      </c>
      <c r="G7" s="80">
        <v>90000</v>
      </c>
      <c r="H7" s="82">
        <f>SUM(E7:G7)</f>
        <v>2279514.6</v>
      </c>
      <c r="I7" s="80">
        <f>288109+3687410</f>
        <v>3975519</v>
      </c>
      <c r="J7" s="82">
        <f>SUM(G7:H7)</f>
        <v>2369514.6</v>
      </c>
      <c r="K7" s="82">
        <f>J7/L7</f>
        <v>148094.66250000001</v>
      </c>
      <c r="L7" s="48">
        <v>16</v>
      </c>
      <c r="M7" s="48">
        <f>N7-L7</f>
        <v>2</v>
      </c>
      <c r="N7" s="48">
        <v>18</v>
      </c>
      <c r="O7" s="51">
        <v>45030</v>
      </c>
      <c r="P7" s="51">
        <v>45395</v>
      </c>
      <c r="Q7" s="80" t="str">
        <f>TEXT(O7, "mmmm")</f>
        <v>April</v>
      </c>
      <c r="R7" s="81">
        <f>YEAR(O7)</f>
        <v>2023</v>
      </c>
      <c r="S7" s="48" t="s">
        <v>21</v>
      </c>
      <c r="T7" s="48"/>
      <c r="U7" s="48"/>
      <c r="V7" s="48"/>
      <c r="W7" s="48"/>
      <c r="X7" s="48"/>
      <c r="Y7" s="48"/>
      <c r="Z7" s="79">
        <f>M7/L7</f>
        <v>0.125</v>
      </c>
      <c r="AA7" t="str">
        <f>IF(L7&lt;=29, "Hares", IF(L7&lt;=99, "Tigers", IF(L7&lt;=499, "Elephants", "Whales")))</f>
        <v>Hares</v>
      </c>
    </row>
    <row r="8" spans="1:27" ht="16.5">
      <c r="A8" s="48" t="s">
        <v>65</v>
      </c>
      <c r="B8" s="48" t="s">
        <v>455</v>
      </c>
      <c r="C8" s="80" t="s">
        <v>407</v>
      </c>
      <c r="D8" s="80" t="s">
        <v>407</v>
      </c>
      <c r="E8" s="80">
        <v>2284973</v>
      </c>
      <c r="F8" s="80">
        <f>E8*5%</f>
        <v>114248.65000000001</v>
      </c>
      <c r="G8" s="80">
        <v>40000</v>
      </c>
      <c r="H8" s="82">
        <f>SUM(E8:G8)</f>
        <v>2439221.65</v>
      </c>
      <c r="I8" s="80">
        <v>0</v>
      </c>
      <c r="J8" s="82">
        <f>SUM(G8:H8)</f>
        <v>2479221.65</v>
      </c>
      <c r="K8" s="82">
        <f>J8/L8</f>
        <v>619805.41249999998</v>
      </c>
      <c r="L8" s="48">
        <v>4</v>
      </c>
      <c r="M8" s="48">
        <f>N8-L8</f>
        <v>0</v>
      </c>
      <c r="N8" s="48">
        <v>4</v>
      </c>
      <c r="O8" s="51">
        <v>45047</v>
      </c>
      <c r="P8" s="51">
        <v>45412</v>
      </c>
      <c r="Q8" s="80" t="str">
        <f>TEXT(O8, "mmmm")</f>
        <v>May</v>
      </c>
      <c r="R8" s="81">
        <f>YEAR(O8)</f>
        <v>2023</v>
      </c>
      <c r="S8" s="48" t="s">
        <v>51</v>
      </c>
      <c r="T8" s="48"/>
      <c r="U8" s="48"/>
      <c r="V8" s="48"/>
      <c r="W8" s="48"/>
      <c r="X8" s="48"/>
      <c r="Y8" s="48"/>
      <c r="Z8" s="79">
        <f>M8/L8</f>
        <v>0</v>
      </c>
      <c r="AA8" t="str">
        <f>IF(L8&lt;=29, "Hares", IF(L8&lt;=99, "Tigers", IF(L8&lt;=499, "Elephants", "Whales")))</f>
        <v>Hares</v>
      </c>
    </row>
    <row r="9" spans="1:27" ht="16.5">
      <c r="A9" s="48" t="s">
        <v>123</v>
      </c>
      <c r="B9" s="48" t="s">
        <v>37</v>
      </c>
      <c r="C9" s="80" t="s">
        <v>407</v>
      </c>
      <c r="D9" s="80" t="s">
        <v>407</v>
      </c>
      <c r="E9" s="80">
        <f>4571851+156158</f>
        <v>4728009</v>
      </c>
      <c r="F9" s="80">
        <f>E9*5%</f>
        <v>236400.45</v>
      </c>
      <c r="G9" s="80">
        <f>485000</f>
        <v>485000</v>
      </c>
      <c r="H9" s="82">
        <f>SUM(E9:G9)</f>
        <v>5449409.4500000002</v>
      </c>
      <c r="I9" s="80">
        <v>6242034.5499999998</v>
      </c>
      <c r="J9" s="82">
        <f>SUM(G9:H9)</f>
        <v>5934409.4500000002</v>
      </c>
      <c r="K9" s="82">
        <f>J9/L9</f>
        <v>169554.55571428573</v>
      </c>
      <c r="L9" s="48">
        <v>35</v>
      </c>
      <c r="M9" s="48">
        <f>N9-L9</f>
        <v>62</v>
      </c>
      <c r="N9" s="48">
        <v>97</v>
      </c>
      <c r="O9" s="51">
        <v>45071</v>
      </c>
      <c r="P9" s="51">
        <v>45436</v>
      </c>
      <c r="Q9" s="80" t="str">
        <f>TEXT(O9, "mmmm")</f>
        <v>May</v>
      </c>
      <c r="R9" s="81">
        <f>YEAR(O9)</f>
        <v>2023</v>
      </c>
      <c r="S9" s="48" t="s">
        <v>51</v>
      </c>
      <c r="T9" s="48"/>
      <c r="U9" s="48"/>
      <c r="V9" s="48"/>
      <c r="W9" s="48"/>
      <c r="X9" s="48"/>
      <c r="Y9" s="48"/>
      <c r="Z9" s="79">
        <f>M9/L9</f>
        <v>1.7714285714285714</v>
      </c>
      <c r="AA9" t="str">
        <f>IF(L9&lt;=29, "Hares", IF(L9&lt;=99, "Tigers", IF(L9&lt;=499, "Elephants", "Whales")))</f>
        <v>Tigers</v>
      </c>
    </row>
    <row r="10" spans="1:27" ht="16.5">
      <c r="A10" s="48" t="s">
        <v>122</v>
      </c>
      <c r="B10" s="48" t="s">
        <v>455</v>
      </c>
      <c r="C10" s="80" t="s">
        <v>407</v>
      </c>
      <c r="D10" s="80" t="s">
        <v>407</v>
      </c>
      <c r="E10" s="80">
        <v>5876347</v>
      </c>
      <c r="F10" s="80">
        <f>E10*5%</f>
        <v>293817.35000000003</v>
      </c>
      <c r="G10" s="80">
        <v>160000</v>
      </c>
      <c r="H10" s="82">
        <f>SUM(E10:G10)</f>
        <v>6330164.3499999996</v>
      </c>
      <c r="I10" s="80">
        <v>0</v>
      </c>
      <c r="J10" s="82">
        <f>SUM(G10:H10)</f>
        <v>6490164.3499999996</v>
      </c>
      <c r="K10" s="82">
        <f>J10/L10</f>
        <v>1298032.8699999999</v>
      </c>
      <c r="L10" s="48">
        <v>5</v>
      </c>
      <c r="M10" s="48">
        <f>N10-L10</f>
        <v>11</v>
      </c>
      <c r="N10" s="48">
        <v>16</v>
      </c>
      <c r="O10" s="51">
        <v>45092</v>
      </c>
      <c r="P10" s="51">
        <v>45457</v>
      </c>
      <c r="Q10" s="80" t="str">
        <f>TEXT(O10, "mmmm")</f>
        <v>June</v>
      </c>
      <c r="R10" s="81">
        <f>YEAR(O10)</f>
        <v>2023</v>
      </c>
      <c r="S10" s="48" t="s">
        <v>25</v>
      </c>
      <c r="T10" s="48"/>
      <c r="U10" s="48"/>
      <c r="V10" s="48"/>
      <c r="W10" s="48"/>
      <c r="X10" s="48"/>
      <c r="Y10" s="48"/>
      <c r="Z10" s="79">
        <f>M10/L10</f>
        <v>2.2000000000000002</v>
      </c>
      <c r="AA10" t="str">
        <f>IF(L10&lt;=29, "Hares", IF(L10&lt;=99, "Tigers", IF(L10&lt;=499, "Elephants", "Whales")))</f>
        <v>Hares</v>
      </c>
    </row>
    <row r="11" spans="1:27" ht="16.5">
      <c r="A11" s="48" t="s">
        <v>434</v>
      </c>
      <c r="B11" s="48" t="s">
        <v>455</v>
      </c>
      <c r="C11" s="80" t="s">
        <v>407</v>
      </c>
      <c r="D11" s="80" t="s">
        <v>407</v>
      </c>
      <c r="E11" s="80">
        <v>20830183</v>
      </c>
      <c r="F11" s="80">
        <f>E11*5%</f>
        <v>1041509.15</v>
      </c>
      <c r="G11" s="80">
        <v>600000</v>
      </c>
      <c r="H11" s="82">
        <f>SUM(E11:G11)</f>
        <v>22471692.149999999</v>
      </c>
      <c r="I11" s="80">
        <v>0</v>
      </c>
      <c r="J11" s="82">
        <f>SUM(G11:H11)</f>
        <v>23071692.149999999</v>
      </c>
      <c r="K11" s="82">
        <f>J11/L11</f>
        <v>1153584.6074999999</v>
      </c>
      <c r="L11" s="48">
        <v>20</v>
      </c>
      <c r="M11" s="48">
        <f>N11-L11</f>
        <v>40</v>
      </c>
      <c r="N11" s="48">
        <v>60</v>
      </c>
      <c r="O11" s="51">
        <v>45095</v>
      </c>
      <c r="P11" s="51">
        <v>45460</v>
      </c>
      <c r="Q11" s="80" t="str">
        <f>TEXT(O11, "mmmm")</f>
        <v>June</v>
      </c>
      <c r="R11" s="81">
        <f>YEAR(O11)</f>
        <v>2023</v>
      </c>
      <c r="S11" s="48" t="s">
        <v>25</v>
      </c>
      <c r="T11" s="48"/>
      <c r="U11" s="48"/>
      <c r="V11" s="48"/>
      <c r="W11" s="48"/>
      <c r="X11" s="48"/>
      <c r="Y11" s="48"/>
      <c r="Z11" s="79">
        <f>M11/L11</f>
        <v>2</v>
      </c>
      <c r="AA11" t="str">
        <f>IF(L11&lt;=29, "Hares", IF(L11&lt;=99, "Tigers", IF(L11&lt;=499, "Elephants", "Whales")))</f>
        <v>Hares</v>
      </c>
    </row>
    <row r="12" spans="1:27" ht="16.5">
      <c r="A12" s="48" t="s">
        <v>121</v>
      </c>
      <c r="B12" s="48" t="s">
        <v>455</v>
      </c>
      <c r="C12" s="80" t="s">
        <v>407</v>
      </c>
      <c r="D12" s="80" t="s">
        <v>407</v>
      </c>
      <c r="E12" s="80">
        <v>1983154</v>
      </c>
      <c r="F12" s="80">
        <f>E12*5%</f>
        <v>99157.700000000012</v>
      </c>
      <c r="G12" s="80">
        <v>80000</v>
      </c>
      <c r="H12" s="82">
        <f>SUM(E12:G12)</f>
        <v>2162311.7000000002</v>
      </c>
      <c r="I12" s="80">
        <v>0</v>
      </c>
      <c r="J12" s="82">
        <f>SUM(G12:H12)</f>
        <v>2242311.7000000002</v>
      </c>
      <c r="K12" s="82">
        <f>J12/L12</f>
        <v>1121155.8500000001</v>
      </c>
      <c r="L12" s="48">
        <v>2</v>
      </c>
      <c r="M12" s="48">
        <f>N12-L12</f>
        <v>6</v>
      </c>
      <c r="N12" s="48">
        <v>8</v>
      </c>
      <c r="O12" s="51">
        <v>45097</v>
      </c>
      <c r="P12" s="51">
        <v>45462</v>
      </c>
      <c r="Q12" s="80" t="str">
        <f>TEXT(O12, "mmmm")</f>
        <v>June</v>
      </c>
      <c r="R12" s="81">
        <f>YEAR(O12)</f>
        <v>2023</v>
      </c>
      <c r="S12" s="48" t="s">
        <v>25</v>
      </c>
      <c r="T12" s="48"/>
      <c r="U12" s="48"/>
      <c r="V12" s="48"/>
      <c r="W12" s="48"/>
      <c r="X12" s="48"/>
      <c r="Y12" s="48"/>
      <c r="Z12" s="79">
        <f>M12/L12</f>
        <v>3</v>
      </c>
      <c r="AA12" t="str">
        <f>IF(L12&lt;=29, "Hares", IF(L12&lt;=99, "Tigers", IF(L12&lt;=499, "Elephants", "Whales")))</f>
        <v>Hares</v>
      </c>
    </row>
    <row r="13" spans="1:27" ht="16.5">
      <c r="A13" s="48" t="s">
        <v>435</v>
      </c>
      <c r="B13" s="48" t="s">
        <v>455</v>
      </c>
      <c r="C13" s="80" t="s">
        <v>407</v>
      </c>
      <c r="D13" s="80" t="s">
        <v>407</v>
      </c>
      <c r="E13" s="80">
        <v>464879</v>
      </c>
      <c r="F13" s="80">
        <f>E13*5%</f>
        <v>23243.95</v>
      </c>
      <c r="G13" s="80">
        <v>10000</v>
      </c>
      <c r="H13" s="82">
        <f>SUM(E13:G13)</f>
        <v>498122.95</v>
      </c>
      <c r="I13" s="80">
        <v>0</v>
      </c>
      <c r="J13" s="82">
        <f>SUM(G13:H13)</f>
        <v>508122.95</v>
      </c>
      <c r="K13" s="82">
        <f>J13/L13</f>
        <v>508122.95</v>
      </c>
      <c r="L13" s="48">
        <v>1</v>
      </c>
      <c r="M13" s="48">
        <f>N13-L13</f>
        <v>0</v>
      </c>
      <c r="N13" s="48">
        <v>1</v>
      </c>
      <c r="O13" s="51">
        <v>45114</v>
      </c>
      <c r="P13" s="51">
        <v>45479</v>
      </c>
      <c r="Q13" s="80" t="str">
        <f>TEXT(O13, "mmmm")</f>
        <v>July</v>
      </c>
      <c r="R13" s="81">
        <f>YEAR(O13)</f>
        <v>2023</v>
      </c>
      <c r="S13" s="48" t="s">
        <v>21</v>
      </c>
      <c r="T13" s="48"/>
      <c r="U13" s="48"/>
      <c r="V13" s="48"/>
      <c r="W13" s="48"/>
      <c r="X13" s="48"/>
      <c r="Y13" s="48"/>
      <c r="Z13" s="79">
        <f>M13/L13</f>
        <v>0</v>
      </c>
      <c r="AA13" t="str">
        <f>IF(L13&lt;=29, "Hares", IF(L13&lt;=99, "Tigers", IF(L13&lt;=499, "Elephants", "Whales")))</f>
        <v>Hares</v>
      </c>
    </row>
    <row r="14" spans="1:27" ht="16.5">
      <c r="A14" s="48" t="s">
        <v>436</v>
      </c>
      <c r="B14" s="48" t="s">
        <v>455</v>
      </c>
      <c r="C14" s="80" t="s">
        <v>407</v>
      </c>
      <c r="D14" s="80" t="s">
        <v>407</v>
      </c>
      <c r="E14" s="80">
        <v>478944</v>
      </c>
      <c r="F14" s="80">
        <f>E14*5%</f>
        <v>23947.200000000001</v>
      </c>
      <c r="G14" s="80">
        <v>10000</v>
      </c>
      <c r="H14" s="82">
        <f>SUM(E14:G14)</f>
        <v>512891.2</v>
      </c>
      <c r="I14" s="80">
        <v>0</v>
      </c>
      <c r="J14" s="82">
        <f>SUM(G14:H14)</f>
        <v>522891.2</v>
      </c>
      <c r="K14" s="82">
        <f>J14/L14</f>
        <v>522891.2</v>
      </c>
      <c r="L14" s="48">
        <v>1</v>
      </c>
      <c r="M14" s="48">
        <f>N14-L14</f>
        <v>0</v>
      </c>
      <c r="N14" s="48">
        <v>1</v>
      </c>
      <c r="O14" s="51">
        <v>45121</v>
      </c>
      <c r="P14" s="51">
        <v>45486</v>
      </c>
      <c r="Q14" s="80" t="str">
        <f>TEXT(O14, "mmmm")</f>
        <v>July</v>
      </c>
      <c r="R14" s="81">
        <f>YEAR(O14)</f>
        <v>2023</v>
      </c>
      <c r="S14" s="48" t="s">
        <v>21</v>
      </c>
      <c r="T14" s="48"/>
      <c r="U14" s="48"/>
      <c r="V14" s="48"/>
      <c r="W14" s="48"/>
      <c r="X14" s="48"/>
      <c r="Y14" s="48"/>
      <c r="Z14" s="79">
        <f>M14/L14</f>
        <v>0</v>
      </c>
      <c r="AA14" t="str">
        <f>IF(L14&lt;=29, "Hares", IF(L14&lt;=99, "Tigers", IF(L14&lt;=499, "Elephants", "Whales")))</f>
        <v>Hares</v>
      </c>
    </row>
    <row r="15" spans="1:27" ht="16.5">
      <c r="A15" s="48" t="s">
        <v>119</v>
      </c>
      <c r="B15" s="48" t="s">
        <v>455</v>
      </c>
      <c r="C15" s="80" t="s">
        <v>407</v>
      </c>
      <c r="D15" s="80" t="s">
        <v>407</v>
      </c>
      <c r="E15" s="80">
        <v>18581056</v>
      </c>
      <c r="F15" s="80">
        <f>E15*5%</f>
        <v>929052.8</v>
      </c>
      <c r="G15" s="80">
        <v>240000</v>
      </c>
      <c r="H15" s="82">
        <f>SUM(E15:G15)</f>
        <v>19750108.800000001</v>
      </c>
      <c r="I15" s="80">
        <v>0</v>
      </c>
      <c r="J15" s="82">
        <f>SUM(G15:H15)</f>
        <v>19990108.800000001</v>
      </c>
      <c r="K15" s="82">
        <f>J15/L15</f>
        <v>1332673.9200000002</v>
      </c>
      <c r="L15" s="48">
        <v>15</v>
      </c>
      <c r="M15" s="48">
        <f>N15-L15</f>
        <v>9</v>
      </c>
      <c r="N15" s="48">
        <v>24</v>
      </c>
      <c r="O15" s="51">
        <v>45129</v>
      </c>
      <c r="P15" s="51">
        <v>45494</v>
      </c>
      <c r="Q15" s="80" t="str">
        <f>TEXT(O15, "mmmm")</f>
        <v>July</v>
      </c>
      <c r="R15" s="81">
        <f>YEAR(O15)</f>
        <v>2023</v>
      </c>
      <c r="S15" s="48" t="s">
        <v>51</v>
      </c>
      <c r="T15" s="48"/>
      <c r="U15" s="48"/>
      <c r="V15" s="48"/>
      <c r="W15" s="48"/>
      <c r="X15" s="48"/>
      <c r="Y15" s="48"/>
      <c r="Z15" s="79">
        <f>M15/L15</f>
        <v>0.6</v>
      </c>
      <c r="AA15" t="str">
        <f>IF(L15&lt;=29, "Hares", IF(L15&lt;=99, "Tigers", IF(L15&lt;=499, "Elephants", "Whales")))</f>
        <v>Hares</v>
      </c>
    </row>
    <row r="16" spans="1:27" ht="16.5">
      <c r="A16" s="48" t="s">
        <v>437</v>
      </c>
      <c r="B16" s="48" t="s">
        <v>455</v>
      </c>
      <c r="C16" s="80" t="s">
        <v>407</v>
      </c>
      <c r="D16" s="80" t="s">
        <v>407</v>
      </c>
      <c r="E16" s="80">
        <v>5862972</v>
      </c>
      <c r="F16" s="80">
        <f>E16*5%</f>
        <v>293148.60000000003</v>
      </c>
      <c r="G16" s="80">
        <v>220000</v>
      </c>
      <c r="H16" s="82">
        <f>SUM(E16:G16)</f>
        <v>6376120.5999999996</v>
      </c>
      <c r="I16" s="80">
        <v>0</v>
      </c>
      <c r="J16" s="82">
        <f>SUM(G16:H16)</f>
        <v>6596120.5999999996</v>
      </c>
      <c r="K16" s="82">
        <f>J16/L16</f>
        <v>1099353.4333333333</v>
      </c>
      <c r="L16" s="48">
        <v>6</v>
      </c>
      <c r="M16" s="48">
        <f>N16-L16</f>
        <v>16</v>
      </c>
      <c r="N16" s="48">
        <v>22</v>
      </c>
      <c r="O16" s="51">
        <v>45145</v>
      </c>
      <c r="P16" s="51">
        <v>45510</v>
      </c>
      <c r="Q16" s="80" t="str">
        <f>TEXT(O16, "mmmm")</f>
        <v>August</v>
      </c>
      <c r="R16" s="81">
        <f>YEAR(O16)</f>
        <v>2023</v>
      </c>
      <c r="S16" s="48" t="s">
        <v>25</v>
      </c>
      <c r="T16" s="48"/>
      <c r="U16" s="48"/>
      <c r="V16" s="48"/>
      <c r="W16" s="48"/>
      <c r="X16" s="48"/>
      <c r="Y16" s="48"/>
      <c r="Z16" s="79">
        <f>M16/L16</f>
        <v>2.6666666666666665</v>
      </c>
      <c r="AA16" t="str">
        <f>IF(L16&lt;=29, "Hares", IF(L16&lt;=99, "Tigers", IF(L16&lt;=499, "Elephants", "Whales")))</f>
        <v>Hares</v>
      </c>
    </row>
    <row r="17" spans="1:27" ht="16.5">
      <c r="A17" s="48" t="s">
        <v>438</v>
      </c>
      <c r="B17" s="48" t="s">
        <v>455</v>
      </c>
      <c r="C17" s="80" t="s">
        <v>407</v>
      </c>
      <c r="D17" s="80" t="s">
        <v>407</v>
      </c>
      <c r="E17" s="80">
        <v>544214</v>
      </c>
      <c r="F17" s="80">
        <f>E17*5%</f>
        <v>27210.7</v>
      </c>
      <c r="G17" s="80">
        <v>10000</v>
      </c>
      <c r="H17" s="82">
        <f>SUM(E17:G17)</f>
        <v>581424.69999999995</v>
      </c>
      <c r="I17" s="80">
        <v>0</v>
      </c>
      <c r="J17" s="82">
        <f>SUM(G17:H17)</f>
        <v>591424.69999999995</v>
      </c>
      <c r="K17" s="82">
        <f>J17/L17</f>
        <v>591424.69999999995</v>
      </c>
      <c r="L17" s="48">
        <v>1</v>
      </c>
      <c r="M17" s="48">
        <f>N17-L17</f>
        <v>0</v>
      </c>
      <c r="N17" s="48">
        <v>1</v>
      </c>
      <c r="O17" s="51">
        <v>45149</v>
      </c>
      <c r="P17" s="51">
        <v>45514</v>
      </c>
      <c r="Q17" s="80" t="str">
        <f>TEXT(O17, "mmmm")</f>
        <v>August</v>
      </c>
      <c r="R17" s="81">
        <f>YEAR(O17)</f>
        <v>2023</v>
      </c>
      <c r="S17" s="48" t="s">
        <v>21</v>
      </c>
      <c r="T17" s="48"/>
      <c r="U17" s="48"/>
      <c r="V17" s="48"/>
      <c r="W17" s="48"/>
      <c r="X17" s="48"/>
      <c r="Y17" s="48"/>
      <c r="Z17" s="79">
        <f>M17/L17</f>
        <v>0</v>
      </c>
      <c r="AA17" t="str">
        <f>IF(L17&lt;=29, "Hares", IF(L17&lt;=99, "Tigers", IF(L17&lt;=499, "Elephants", "Whales")))</f>
        <v>Hares</v>
      </c>
    </row>
    <row r="18" spans="1:27" ht="16.5">
      <c r="A18" s="48" t="s">
        <v>439</v>
      </c>
      <c r="B18" s="48" t="s">
        <v>455</v>
      </c>
      <c r="C18" s="80" t="s">
        <v>407</v>
      </c>
      <c r="D18" s="80" t="s">
        <v>407</v>
      </c>
      <c r="E18" s="80">
        <v>13176847</v>
      </c>
      <c r="F18" s="80">
        <f>E18*5%</f>
        <v>658842.35000000009</v>
      </c>
      <c r="G18" s="80">
        <v>370000</v>
      </c>
      <c r="H18" s="82">
        <f>SUM(E18:G18)</f>
        <v>14205689.35</v>
      </c>
      <c r="I18" s="80">
        <v>0</v>
      </c>
      <c r="J18" s="82">
        <f>SUM(G18:H18)</f>
        <v>14575689.35</v>
      </c>
      <c r="K18" s="82">
        <f>J18/L18</f>
        <v>809760.51944444445</v>
      </c>
      <c r="L18" s="48">
        <v>18</v>
      </c>
      <c r="M18" s="48">
        <f>N18-L18</f>
        <v>19</v>
      </c>
      <c r="N18" s="48">
        <v>37</v>
      </c>
      <c r="O18" s="51">
        <v>45153</v>
      </c>
      <c r="P18" s="51">
        <v>45518</v>
      </c>
      <c r="Q18" s="80" t="str">
        <f>TEXT(O18, "mmmm")</f>
        <v>August</v>
      </c>
      <c r="R18" s="81">
        <f>YEAR(O18)</f>
        <v>2023</v>
      </c>
      <c r="S18" s="48" t="s">
        <v>25</v>
      </c>
      <c r="T18" s="48"/>
      <c r="U18" s="48"/>
      <c r="V18" s="48"/>
      <c r="W18" s="48"/>
      <c r="X18" s="48"/>
      <c r="Y18" s="48"/>
      <c r="Z18" s="79">
        <f>M18/L18</f>
        <v>1.0555555555555556</v>
      </c>
      <c r="AA18" t="str">
        <f>IF(L18&lt;=29, "Hares", IF(L18&lt;=99, "Tigers", IF(L18&lt;=499, "Elephants", "Whales")))</f>
        <v>Hares</v>
      </c>
    </row>
    <row r="19" spans="1:27" ht="16.5">
      <c r="A19" s="48" t="s">
        <v>440</v>
      </c>
      <c r="B19" s="48" t="s">
        <v>455</v>
      </c>
      <c r="C19" s="80" t="s">
        <v>407</v>
      </c>
      <c r="D19" s="80" t="s">
        <v>407</v>
      </c>
      <c r="E19" s="80">
        <v>14687764</v>
      </c>
      <c r="F19" s="80">
        <f>E19*5%</f>
        <v>734388.20000000007</v>
      </c>
      <c r="G19" s="80">
        <v>450000</v>
      </c>
      <c r="H19" s="82">
        <f>SUM(E19:G19)</f>
        <v>15872152.199999999</v>
      </c>
      <c r="I19" s="80">
        <v>0</v>
      </c>
      <c r="J19" s="82">
        <f>SUM(G19:H19)</f>
        <v>16322152.199999999</v>
      </c>
      <c r="K19" s="82">
        <f>J19/L19</f>
        <v>777245.34285714279</v>
      </c>
      <c r="L19" s="48">
        <v>21</v>
      </c>
      <c r="M19" s="48">
        <f>N19-L19</f>
        <v>24</v>
      </c>
      <c r="N19" s="48">
        <v>45</v>
      </c>
      <c r="O19" s="51">
        <v>45170</v>
      </c>
      <c r="P19" s="51">
        <v>45535</v>
      </c>
      <c r="Q19" s="80" t="str">
        <f>TEXT(O19, "mmmm")</f>
        <v>September</v>
      </c>
      <c r="R19" s="81">
        <f>YEAR(O19)</f>
        <v>2023</v>
      </c>
      <c r="S19" s="48" t="s">
        <v>51</v>
      </c>
      <c r="T19" s="48"/>
      <c r="U19" s="48"/>
      <c r="V19" s="48"/>
      <c r="W19" s="48"/>
      <c r="X19" s="48"/>
      <c r="Y19" s="48"/>
      <c r="Z19" s="79">
        <f>M19/L19</f>
        <v>1.1428571428571428</v>
      </c>
      <c r="AA19" t="str">
        <f>IF(L19&lt;=29, "Hares", IF(L19&lt;=99, "Tigers", IF(L19&lt;=499, "Elephants", "Whales")))</f>
        <v>Hares</v>
      </c>
    </row>
    <row r="20" spans="1:27" ht="16.5">
      <c r="A20" s="48" t="s">
        <v>441</v>
      </c>
      <c r="B20" s="48" t="s">
        <v>455</v>
      </c>
      <c r="C20" s="80" t="s">
        <v>407</v>
      </c>
      <c r="D20" s="80" t="s">
        <v>407</v>
      </c>
      <c r="E20" s="80">
        <v>2669709</v>
      </c>
      <c r="F20" s="80">
        <f>E20*5%</f>
        <v>133485.45000000001</v>
      </c>
      <c r="G20" s="80">
        <v>70000</v>
      </c>
      <c r="H20" s="82">
        <f>SUM(E20:G20)</f>
        <v>2873194.45</v>
      </c>
      <c r="I20" s="80">
        <v>0</v>
      </c>
      <c r="J20" s="82">
        <f>SUM(G20:H20)</f>
        <v>2943194.45</v>
      </c>
      <c r="K20" s="82">
        <f>J20/L20</f>
        <v>735798.61250000005</v>
      </c>
      <c r="L20" s="48">
        <v>4</v>
      </c>
      <c r="M20" s="48">
        <f>N20-L20</f>
        <v>3</v>
      </c>
      <c r="N20" s="48">
        <v>7</v>
      </c>
      <c r="O20" s="51">
        <v>45170</v>
      </c>
      <c r="P20" s="51">
        <v>45535</v>
      </c>
      <c r="Q20" s="80" t="str">
        <f>TEXT(O20, "mmmm")</f>
        <v>September</v>
      </c>
      <c r="R20" s="81">
        <f>YEAR(O20)</f>
        <v>2023</v>
      </c>
      <c r="S20" s="48" t="s">
        <v>21</v>
      </c>
      <c r="T20" s="48"/>
      <c r="U20" s="48"/>
      <c r="V20" s="48"/>
      <c r="W20" s="48"/>
      <c r="X20" s="48"/>
      <c r="Y20" s="48"/>
      <c r="Z20" s="79">
        <f>M20/L20</f>
        <v>0.75</v>
      </c>
      <c r="AA20" t="str">
        <f>IF(L20&lt;=29, "Hares", IF(L20&lt;=99, "Tigers", IF(L20&lt;=499, "Elephants", "Whales")))</f>
        <v>Hares</v>
      </c>
    </row>
    <row r="21" spans="1:27" ht="16.5">
      <c r="A21" s="48" t="s">
        <v>442</v>
      </c>
      <c r="B21" s="48" t="s">
        <v>455</v>
      </c>
      <c r="C21" s="80" t="s">
        <v>407</v>
      </c>
      <c r="D21" s="80" t="s">
        <v>407</v>
      </c>
      <c r="E21" s="80">
        <f>16805892+305552290</f>
        <v>322358182</v>
      </c>
      <c r="F21" s="80">
        <f>E21*5%</f>
        <v>16117909.100000001</v>
      </c>
      <c r="G21" s="80">
        <f>2000000+320000</f>
        <v>2320000</v>
      </c>
      <c r="H21" s="82">
        <f>SUM(E21:G21)</f>
        <v>340796091.10000002</v>
      </c>
      <c r="I21" s="80">
        <v>0</v>
      </c>
      <c r="J21" s="82">
        <f>SUM(G21:H21)</f>
        <v>343116091.10000002</v>
      </c>
      <c r="K21" s="82">
        <f>J21/L21</f>
        <v>369737.16713362071</v>
      </c>
      <c r="L21" s="48">
        <v>928</v>
      </c>
      <c r="M21" s="48">
        <f>N21-L21</f>
        <v>0</v>
      </c>
      <c r="N21" s="48">
        <v>928</v>
      </c>
      <c r="O21" s="51">
        <v>45170</v>
      </c>
      <c r="P21" s="51">
        <v>45535</v>
      </c>
      <c r="Q21" s="80" t="str">
        <f>TEXT(O21, "mmmm")</f>
        <v>September</v>
      </c>
      <c r="R21" s="81">
        <f>YEAR(O21)</f>
        <v>2023</v>
      </c>
      <c r="S21" s="48" t="s">
        <v>21</v>
      </c>
      <c r="T21" s="48"/>
      <c r="U21" s="48"/>
      <c r="V21" s="48"/>
      <c r="W21" s="48"/>
      <c r="X21" s="48"/>
      <c r="Y21" s="48"/>
      <c r="Z21" s="79">
        <f>M21/L21</f>
        <v>0</v>
      </c>
      <c r="AA21" t="str">
        <f>IF(L21&lt;=29, "Hares", IF(L21&lt;=99, "Tigers", IF(L21&lt;=499, "Elephants", "Whales")))</f>
        <v>Whales</v>
      </c>
    </row>
    <row r="22" spans="1:27" ht="15.75" customHeight="1">
      <c r="A22" s="48" t="s">
        <v>220</v>
      </c>
      <c r="B22" s="48" t="s">
        <v>455</v>
      </c>
      <c r="C22" s="80" t="s">
        <v>407</v>
      </c>
      <c r="D22" s="80" t="s">
        <v>407</v>
      </c>
      <c r="E22" s="80">
        <v>2763650</v>
      </c>
      <c r="F22" s="80">
        <f>E22*5%</f>
        <v>138182.5</v>
      </c>
      <c r="G22" s="80">
        <v>170000</v>
      </c>
      <c r="H22" s="82">
        <f>SUM(E22:G22)</f>
        <v>3071832.5</v>
      </c>
      <c r="I22" s="80">
        <v>0</v>
      </c>
      <c r="J22" s="82">
        <f>SUM(G22:H22)</f>
        <v>3241832.5</v>
      </c>
      <c r="K22" s="82">
        <f>J22/L22</f>
        <v>360203.61111111112</v>
      </c>
      <c r="L22" s="48">
        <v>9</v>
      </c>
      <c r="M22" s="48">
        <f>N22-L22</f>
        <v>8</v>
      </c>
      <c r="N22" s="48">
        <v>17</v>
      </c>
      <c r="O22" s="51">
        <v>45194</v>
      </c>
      <c r="P22" s="51">
        <v>45559</v>
      </c>
      <c r="Q22" s="80" t="str">
        <f>TEXT(O22, "mmmm")</f>
        <v>September</v>
      </c>
      <c r="R22" s="81">
        <f>YEAR(O22)</f>
        <v>2023</v>
      </c>
      <c r="S22" s="48" t="s">
        <v>21</v>
      </c>
      <c r="T22" s="48"/>
      <c r="U22" s="48"/>
      <c r="V22" s="48"/>
      <c r="W22" s="48"/>
      <c r="X22" s="48"/>
      <c r="Y22" s="48"/>
      <c r="Z22" s="79">
        <f>M22/L22</f>
        <v>0.88888888888888884</v>
      </c>
      <c r="AA22" t="str">
        <f>IF(L22&lt;=29, "Hares", IF(L22&lt;=99, "Tigers", IF(L22&lt;=499, "Elephants", "Whales")))</f>
        <v>Hares</v>
      </c>
    </row>
    <row r="23" spans="1:27" ht="15.75" customHeight="1">
      <c r="A23" s="48" t="s">
        <v>167</v>
      </c>
      <c r="B23" s="48" t="s">
        <v>455</v>
      </c>
      <c r="C23" s="80" t="s">
        <v>407</v>
      </c>
      <c r="D23" s="80" t="s">
        <v>407</v>
      </c>
      <c r="E23" s="80">
        <v>150324600</v>
      </c>
      <c r="F23" s="80">
        <f>E23*5%</f>
        <v>7516230</v>
      </c>
      <c r="G23" s="80">
        <v>1434000</v>
      </c>
      <c r="H23" s="82">
        <f>SUM(E23:G23)</f>
        <v>159274830</v>
      </c>
      <c r="I23" s="80">
        <v>0</v>
      </c>
      <c r="J23" s="82">
        <f>SUM(G23:H23)</f>
        <v>160708830</v>
      </c>
      <c r="K23" s="82">
        <f>J23/L23</f>
        <v>406857.7974683544</v>
      </c>
      <c r="L23" s="48">
        <v>395</v>
      </c>
      <c r="M23" s="48">
        <v>395</v>
      </c>
      <c r="N23" s="48">
        <f>395+80</f>
        <v>475</v>
      </c>
      <c r="O23" s="51">
        <v>45204</v>
      </c>
      <c r="P23" s="51">
        <v>45569</v>
      </c>
      <c r="Q23" s="80" t="str">
        <f>TEXT(O23, "mmmm")</f>
        <v>October</v>
      </c>
      <c r="R23" s="81">
        <f>YEAR(O23)</f>
        <v>2023</v>
      </c>
      <c r="S23" s="48" t="s">
        <v>21</v>
      </c>
      <c r="T23" s="48"/>
      <c r="U23" s="48"/>
      <c r="V23" s="48"/>
      <c r="W23" s="48"/>
      <c r="X23" s="48"/>
      <c r="Y23" s="48"/>
      <c r="Z23" s="79">
        <f>M23/L23</f>
        <v>1</v>
      </c>
      <c r="AA23" t="str">
        <f>IF(L23&lt;=29, "Hares", IF(L23&lt;=99, "Tigers", IF(L23&lt;=499, "Elephants", "Whales")))</f>
        <v>Elephants</v>
      </c>
    </row>
    <row r="24" spans="1:27" ht="15.75" customHeight="1">
      <c r="A24" s="48" t="s">
        <v>443</v>
      </c>
      <c r="B24" s="48" t="s">
        <v>455</v>
      </c>
      <c r="C24" s="80" t="s">
        <v>407</v>
      </c>
      <c r="D24" s="80" t="s">
        <v>407</v>
      </c>
      <c r="E24" s="82">
        <v>1555168</v>
      </c>
      <c r="F24" s="82">
        <f>E24*5%</f>
        <v>77758.400000000009</v>
      </c>
      <c r="G24" s="82">
        <v>30000</v>
      </c>
      <c r="H24" s="82">
        <f>SUM(E24:G24)</f>
        <v>1662926.4</v>
      </c>
      <c r="I24" s="82">
        <v>0</v>
      </c>
      <c r="J24" s="82">
        <f>SUM(G24:H24)</f>
        <v>1692926.4</v>
      </c>
      <c r="K24" s="82">
        <f>J24/L24</f>
        <v>1692926.4</v>
      </c>
      <c r="L24" s="48">
        <v>1</v>
      </c>
      <c r="M24" s="48">
        <f>N24-L24</f>
        <v>2</v>
      </c>
      <c r="N24" s="48">
        <v>3</v>
      </c>
      <c r="O24" s="51">
        <v>45206</v>
      </c>
      <c r="P24" s="51">
        <v>45571</v>
      </c>
      <c r="Q24" s="80" t="str">
        <f>TEXT(O24, "mmmm")</f>
        <v>October</v>
      </c>
      <c r="R24" s="81">
        <f>YEAR(O24)</f>
        <v>2023</v>
      </c>
      <c r="S24" s="48" t="s">
        <v>21</v>
      </c>
      <c r="T24" s="48"/>
      <c r="U24" s="48"/>
      <c r="V24" s="48"/>
      <c r="W24" s="48"/>
      <c r="X24" s="48"/>
      <c r="Y24" s="48"/>
      <c r="Z24" s="79">
        <f>M24/L24</f>
        <v>2</v>
      </c>
      <c r="AA24" t="str">
        <f>IF(L24&lt;=29, "Hares", IF(L24&lt;=99, "Tigers", IF(L24&lt;=499, "Elephants", "Whales")))</f>
        <v>Hares</v>
      </c>
    </row>
    <row r="25" spans="1:27" ht="15.75" customHeight="1">
      <c r="A25" s="48" t="s">
        <v>444</v>
      </c>
      <c r="B25" s="48" t="s">
        <v>455</v>
      </c>
      <c r="C25" s="80" t="s">
        <v>407</v>
      </c>
      <c r="D25" s="80" t="s">
        <v>407</v>
      </c>
      <c r="E25" s="80">
        <v>23189154</v>
      </c>
      <c r="F25" s="80">
        <f>E25*5%</f>
        <v>1159457.7</v>
      </c>
      <c r="G25" s="80">
        <v>340000</v>
      </c>
      <c r="H25" s="82">
        <f>SUM(E25:G25)</f>
        <v>24688611.699999999</v>
      </c>
      <c r="I25" s="80">
        <v>0</v>
      </c>
      <c r="J25" s="82">
        <f>SUM(G25:H25)</f>
        <v>25028611.699999999</v>
      </c>
      <c r="K25" s="82">
        <f>J25/L25</f>
        <v>1251430.585</v>
      </c>
      <c r="L25" s="48">
        <v>20</v>
      </c>
      <c r="M25" s="48">
        <f>N25-L25</f>
        <v>48</v>
      </c>
      <c r="N25" s="48">
        <v>68</v>
      </c>
      <c r="O25" s="51">
        <v>45206</v>
      </c>
      <c r="P25" s="51">
        <v>45571</v>
      </c>
      <c r="Q25" s="80" t="str">
        <f>TEXT(O25, "mmmm")</f>
        <v>October</v>
      </c>
      <c r="R25" s="81">
        <f>YEAR(O25)</f>
        <v>2023</v>
      </c>
      <c r="S25" s="48" t="s">
        <v>51</v>
      </c>
      <c r="T25" s="48"/>
      <c r="U25" s="48"/>
      <c r="V25" s="48"/>
      <c r="W25" s="48"/>
      <c r="X25" s="48"/>
      <c r="Y25" s="48"/>
      <c r="Z25" s="79">
        <f>M25/L25</f>
        <v>2.4</v>
      </c>
      <c r="AA25" t="str">
        <f>IF(L25&lt;=29, "Hares", IF(L25&lt;=99, "Tigers", IF(L25&lt;=499, "Elephants", "Whales")))</f>
        <v>Hares</v>
      </c>
    </row>
    <row r="26" spans="1:27" ht="15.75" customHeight="1">
      <c r="A26" s="48" t="s">
        <v>445</v>
      </c>
      <c r="B26" s="48" t="s">
        <v>455</v>
      </c>
      <c r="C26" s="80" t="s">
        <v>407</v>
      </c>
      <c r="D26" s="80" t="s">
        <v>407</v>
      </c>
      <c r="E26" s="82">
        <v>1463279</v>
      </c>
      <c r="F26" s="82">
        <f>E26*5%</f>
        <v>73163.95</v>
      </c>
      <c r="G26" s="82">
        <v>40000</v>
      </c>
      <c r="H26" s="82">
        <f>SUM(E26:G26)</f>
        <v>1576442.95</v>
      </c>
      <c r="I26" s="82">
        <v>0</v>
      </c>
      <c r="J26" s="82">
        <f>SUM(G26:H26)</f>
        <v>1616442.95</v>
      </c>
      <c r="K26" s="82">
        <f>J26/L26</f>
        <v>1616442.95</v>
      </c>
      <c r="L26" s="48">
        <v>1</v>
      </c>
      <c r="M26" s="48">
        <f>N26-L26</f>
        <v>3</v>
      </c>
      <c r="N26" s="48">
        <v>4</v>
      </c>
      <c r="O26" s="51">
        <v>45218</v>
      </c>
      <c r="P26" s="51">
        <v>45583</v>
      </c>
      <c r="Q26" s="80" t="str">
        <f>TEXT(O26, "mmmm")</f>
        <v>October</v>
      </c>
      <c r="R26" s="81">
        <f>YEAR(O26)</f>
        <v>2023</v>
      </c>
      <c r="S26" s="48" t="s">
        <v>21</v>
      </c>
      <c r="T26" s="48"/>
      <c r="U26" s="48"/>
      <c r="V26" s="48"/>
      <c r="W26" s="48"/>
      <c r="X26" s="48"/>
      <c r="Y26" s="48"/>
      <c r="Z26" s="79">
        <f>M26/L26</f>
        <v>3</v>
      </c>
      <c r="AA26" t="str">
        <f>IF(L26&lt;=29, "Hares", IF(L26&lt;=99, "Tigers", IF(L26&lt;=499, "Elephants", "Whales")))</f>
        <v>Hares</v>
      </c>
    </row>
    <row r="27" spans="1:27" ht="15.75" customHeight="1">
      <c r="A27" s="48" t="s">
        <v>446</v>
      </c>
      <c r="B27" s="48" t="s">
        <v>455</v>
      </c>
      <c r="C27" s="80" t="s">
        <v>407</v>
      </c>
      <c r="D27" s="80" t="s">
        <v>407</v>
      </c>
      <c r="E27" s="82">
        <v>1888962</v>
      </c>
      <c r="F27" s="82">
        <f>E27*5%</f>
        <v>94448.1</v>
      </c>
      <c r="G27" s="82">
        <v>50000</v>
      </c>
      <c r="H27" s="82">
        <f>SUM(E27:G27)</f>
        <v>2033410.1</v>
      </c>
      <c r="I27" s="82">
        <v>0</v>
      </c>
      <c r="J27" s="82">
        <f>SUM(G27:H27)</f>
        <v>2083410.1</v>
      </c>
      <c r="K27" s="82">
        <f>J27/L27</f>
        <v>694470.03333333333</v>
      </c>
      <c r="L27" s="48">
        <v>3</v>
      </c>
      <c r="M27" s="48">
        <f>N27-L27</f>
        <v>2</v>
      </c>
      <c r="N27" s="48">
        <v>5</v>
      </c>
      <c r="O27" s="51">
        <v>45223</v>
      </c>
      <c r="P27" s="51">
        <v>45588</v>
      </c>
      <c r="Q27" s="80" t="str">
        <f>TEXT(O27, "mmmm")</f>
        <v>October</v>
      </c>
      <c r="R27" s="81">
        <f>YEAR(O27)</f>
        <v>2023</v>
      </c>
      <c r="S27" s="48" t="s">
        <v>21</v>
      </c>
      <c r="T27" s="48"/>
      <c r="U27" s="48"/>
      <c r="V27" s="48"/>
      <c r="W27" s="48"/>
      <c r="X27" s="48"/>
      <c r="Y27" s="48"/>
      <c r="Z27" s="79">
        <f>M27/L27</f>
        <v>0.66666666666666663</v>
      </c>
      <c r="AA27" t="str">
        <f>IF(L27&lt;=29, "Hares", IF(L27&lt;=99, "Tigers", IF(L27&lt;=499, "Elephants", "Whales")))</f>
        <v>Hares</v>
      </c>
    </row>
    <row r="28" spans="1:27" ht="15.75" customHeight="1">
      <c r="A28" s="48" t="s">
        <v>447</v>
      </c>
      <c r="B28" s="48" t="s">
        <v>455</v>
      </c>
      <c r="C28" s="80" t="s">
        <v>407</v>
      </c>
      <c r="D28" s="80" t="s">
        <v>407</v>
      </c>
      <c r="E28" s="82">
        <v>2468070</v>
      </c>
      <c r="F28" s="82">
        <f>E28*5%</f>
        <v>123403.5</v>
      </c>
      <c r="G28" s="82">
        <v>70000</v>
      </c>
      <c r="H28" s="82">
        <f>SUM(E28:G28)</f>
        <v>2661473.5</v>
      </c>
      <c r="I28" s="82">
        <v>0</v>
      </c>
      <c r="J28" s="82">
        <f>SUM(G28:H28)</f>
        <v>2731473.5</v>
      </c>
      <c r="K28" s="82">
        <f>J28/L28</f>
        <v>546294.69999999995</v>
      </c>
      <c r="L28" s="48">
        <v>5</v>
      </c>
      <c r="M28" s="48">
        <f>N28-L28</f>
        <v>2</v>
      </c>
      <c r="N28" s="48">
        <v>7</v>
      </c>
      <c r="O28" s="51">
        <v>45224</v>
      </c>
      <c r="P28" s="51">
        <v>45589</v>
      </c>
      <c r="Q28" s="80" t="str">
        <f>TEXT(O28, "mmmm")</f>
        <v>October</v>
      </c>
      <c r="R28" s="81">
        <f>YEAR(O28)</f>
        <v>2023</v>
      </c>
      <c r="S28" s="48" t="s">
        <v>21</v>
      </c>
      <c r="T28" s="48"/>
      <c r="U28" s="48"/>
      <c r="V28" s="48"/>
      <c r="W28" s="48"/>
      <c r="X28" s="48"/>
      <c r="Y28" s="48"/>
      <c r="Z28" s="79">
        <f>M28/L28</f>
        <v>0.4</v>
      </c>
      <c r="AA28" t="str">
        <f>IF(L28&lt;=29, "Hares", IF(L28&lt;=99, "Tigers", IF(L28&lt;=499, "Elephants", "Whales")))</f>
        <v>Hares</v>
      </c>
    </row>
    <row r="29" spans="1:27" ht="15.75" customHeight="1">
      <c r="A29" s="48" t="s">
        <v>448</v>
      </c>
      <c r="B29" s="48" t="s">
        <v>455</v>
      </c>
      <c r="C29" s="80" t="s">
        <v>407</v>
      </c>
      <c r="D29" s="80" t="s">
        <v>407</v>
      </c>
      <c r="E29" s="82">
        <v>4823725</v>
      </c>
      <c r="F29" s="82">
        <f>E29*5%</f>
        <v>241186.25</v>
      </c>
      <c r="G29" s="82">
        <v>140000</v>
      </c>
      <c r="H29" s="82">
        <f>SUM(E29:G29)</f>
        <v>5204911.25</v>
      </c>
      <c r="I29" s="82">
        <v>0</v>
      </c>
      <c r="J29" s="82">
        <f>SUM(G29:H29)</f>
        <v>5344911.25</v>
      </c>
      <c r="K29" s="82">
        <f>J29/L29</f>
        <v>1336227.8125</v>
      </c>
      <c r="L29" s="48">
        <v>4</v>
      </c>
      <c r="M29" s="48">
        <f>N29-L29</f>
        <v>10</v>
      </c>
      <c r="N29" s="48">
        <v>14</v>
      </c>
      <c r="O29" s="51">
        <v>45230</v>
      </c>
      <c r="P29" s="51">
        <v>45595</v>
      </c>
      <c r="Q29" s="80" t="str">
        <f>TEXT(O29, "mmmm")</f>
        <v>October</v>
      </c>
      <c r="R29" s="81">
        <f>YEAR(O29)</f>
        <v>2023</v>
      </c>
      <c r="S29" s="48" t="s">
        <v>25</v>
      </c>
      <c r="T29" s="48"/>
      <c r="U29" s="48"/>
      <c r="V29" s="48"/>
      <c r="W29" s="48"/>
      <c r="X29" s="48"/>
      <c r="Y29" s="48"/>
      <c r="Z29" s="79">
        <f>M29/L29</f>
        <v>2.5</v>
      </c>
      <c r="AA29" t="str">
        <f>IF(L29&lt;=29, "Hares", IF(L29&lt;=99, "Tigers", IF(L29&lt;=499, "Elephants", "Whales")))</f>
        <v>Hares</v>
      </c>
    </row>
    <row r="30" spans="1:27" ht="15.75" customHeight="1">
      <c r="A30" s="48" t="s">
        <v>449</v>
      </c>
      <c r="B30" s="48" t="s">
        <v>455</v>
      </c>
      <c r="C30" s="80" t="s">
        <v>407</v>
      </c>
      <c r="D30" s="80" t="s">
        <v>407</v>
      </c>
      <c r="E30" s="82">
        <v>464822</v>
      </c>
      <c r="F30" s="82">
        <f>E30*5%</f>
        <v>23241.100000000002</v>
      </c>
      <c r="G30" s="82">
        <v>10000</v>
      </c>
      <c r="H30" s="82">
        <f>SUM(E30:G30)</f>
        <v>498063.1</v>
      </c>
      <c r="I30" s="82">
        <v>0</v>
      </c>
      <c r="J30" s="82">
        <f>SUM(G30:H30)</f>
        <v>508063.1</v>
      </c>
      <c r="K30" s="83">
        <f>J30/L30</f>
        <v>508063.1</v>
      </c>
      <c r="L30" s="48">
        <v>1</v>
      </c>
      <c r="M30" s="48">
        <v>0</v>
      </c>
      <c r="N30" s="48">
        <v>1</v>
      </c>
      <c r="O30" s="51">
        <v>45244</v>
      </c>
      <c r="P30" s="51">
        <v>45243</v>
      </c>
      <c r="Q30" s="80" t="str">
        <f>TEXT(O30, "mmmm")</f>
        <v>November</v>
      </c>
      <c r="R30" s="81">
        <f>YEAR(O30)</f>
        <v>2023</v>
      </c>
      <c r="S30" s="48" t="s">
        <v>21</v>
      </c>
      <c r="T30" s="48"/>
      <c r="U30" s="48"/>
      <c r="V30" s="48"/>
      <c r="W30" s="48"/>
      <c r="X30" s="48"/>
      <c r="Y30" s="48"/>
      <c r="Z30" s="79">
        <f>M30/L30</f>
        <v>0</v>
      </c>
      <c r="AA30" t="str">
        <f>IF(L30&lt;=29, "Hares", IF(L30&lt;=99, "Tigers", IF(L30&lt;=499, "Elephants", "Whales")))</f>
        <v>Hares</v>
      </c>
    </row>
    <row r="31" spans="1:27" ht="15.75" customHeight="1">
      <c r="A31" s="48" t="s">
        <v>256</v>
      </c>
      <c r="B31" s="48" t="s">
        <v>455</v>
      </c>
      <c r="C31" s="80" t="s">
        <v>407</v>
      </c>
      <c r="D31" s="80" t="s">
        <v>407</v>
      </c>
      <c r="E31" s="82">
        <f>10019094+2178144</f>
        <v>12197238</v>
      </c>
      <c r="F31" s="82">
        <f>E31*5%</f>
        <v>609861.9</v>
      </c>
      <c r="G31" s="82">
        <f>60000+280000</f>
        <v>340000</v>
      </c>
      <c r="H31" s="82">
        <f>SUM(E31:G31)</f>
        <v>13147099.9</v>
      </c>
      <c r="I31" s="82">
        <v>0</v>
      </c>
      <c r="J31" s="82">
        <f>SUM(G31:H31)</f>
        <v>13487099.9</v>
      </c>
      <c r="K31" s="82">
        <f>J31/L31</f>
        <v>899139.9933333334</v>
      </c>
      <c r="L31" s="48">
        <v>15</v>
      </c>
      <c r="M31" s="48">
        <v>19</v>
      </c>
      <c r="N31" s="48">
        <f>SUM(L31:M31)</f>
        <v>34</v>
      </c>
      <c r="O31" s="51">
        <v>45246</v>
      </c>
      <c r="P31" s="51">
        <v>45245</v>
      </c>
      <c r="Q31" s="80" t="str">
        <f>TEXT(O31, "mmmm")</f>
        <v>November</v>
      </c>
      <c r="R31" s="81">
        <f>YEAR(O31)</f>
        <v>2023</v>
      </c>
      <c r="S31" s="48" t="s">
        <v>21</v>
      </c>
      <c r="T31" s="48"/>
      <c r="U31" s="48"/>
      <c r="V31" s="48"/>
      <c r="W31" s="48"/>
      <c r="X31" s="48"/>
      <c r="Y31" s="48"/>
      <c r="Z31" s="79">
        <f>M31/L31</f>
        <v>1.2666666666666666</v>
      </c>
      <c r="AA31" t="str">
        <f>IF(L31&lt;=29, "Hares", IF(L31&lt;=99, "Tigers", IF(L31&lt;=499, "Elephants", "Whales")))</f>
        <v>Hares</v>
      </c>
    </row>
    <row r="32" spans="1:27" ht="15.75" customHeight="1">
      <c r="A32" s="48" t="s">
        <v>450</v>
      </c>
      <c r="B32" s="48" t="s">
        <v>455</v>
      </c>
      <c r="C32" s="80" t="s">
        <v>407</v>
      </c>
      <c r="D32" s="80" t="s">
        <v>407</v>
      </c>
      <c r="E32" s="82">
        <v>1150690</v>
      </c>
      <c r="F32" s="82">
        <f>E32*5%</f>
        <v>57534.5</v>
      </c>
      <c r="G32" s="82">
        <v>30000</v>
      </c>
      <c r="H32" s="82">
        <f>SUM(E32:G32)</f>
        <v>1238224.5</v>
      </c>
      <c r="I32" s="82">
        <v>0</v>
      </c>
      <c r="J32" s="82">
        <f>SUM(G32:H32)</f>
        <v>1268224.5</v>
      </c>
      <c r="K32" s="82">
        <f>J32/L32</f>
        <v>1268224.5</v>
      </c>
      <c r="L32" s="48">
        <v>1</v>
      </c>
      <c r="M32" s="48">
        <v>2</v>
      </c>
      <c r="N32" s="48">
        <v>3</v>
      </c>
      <c r="O32" s="51">
        <v>45247</v>
      </c>
      <c r="P32" s="51">
        <v>45246</v>
      </c>
      <c r="Q32" s="80" t="str">
        <f>TEXT(O32, "mmmm")</f>
        <v>November</v>
      </c>
      <c r="R32" s="81">
        <f>YEAR(O32)</f>
        <v>2023</v>
      </c>
      <c r="S32" s="48" t="s">
        <v>21</v>
      </c>
      <c r="T32" s="48"/>
      <c r="U32" s="48"/>
      <c r="V32" s="48"/>
      <c r="W32" s="48"/>
      <c r="X32" s="48"/>
      <c r="Y32" s="48"/>
      <c r="Z32" s="79">
        <f>M32/L32</f>
        <v>2</v>
      </c>
      <c r="AA32" t="str">
        <f>IF(L32&lt;=29, "Hares", IF(L32&lt;=99, "Tigers", IF(L32&lt;=499, "Elephants", "Whales")))</f>
        <v>Hares</v>
      </c>
    </row>
    <row r="33" spans="1:31" ht="15.75" customHeight="1">
      <c r="A33" s="48" t="s">
        <v>451</v>
      </c>
      <c r="B33" s="48" t="s">
        <v>455</v>
      </c>
      <c r="C33" s="80" t="s">
        <v>407</v>
      </c>
      <c r="D33" s="80" t="s">
        <v>407</v>
      </c>
      <c r="E33" s="82">
        <v>620086</v>
      </c>
      <c r="F33" s="82">
        <f>E33*5%</f>
        <v>31004.300000000003</v>
      </c>
      <c r="G33" s="82">
        <v>10000</v>
      </c>
      <c r="H33" s="82">
        <f>SUM(E33:G33)</f>
        <v>661090.30000000005</v>
      </c>
      <c r="I33" s="82">
        <v>0</v>
      </c>
      <c r="J33" s="82">
        <f>SUM(G33:H33)</f>
        <v>671090.3</v>
      </c>
      <c r="K33" s="82">
        <f>J33/L33</f>
        <v>671090.3</v>
      </c>
      <c r="L33" s="48">
        <v>1</v>
      </c>
      <c r="M33" s="48">
        <v>0</v>
      </c>
      <c r="N33" s="48">
        <v>1</v>
      </c>
      <c r="O33" s="51">
        <v>45254</v>
      </c>
      <c r="P33" s="51">
        <v>45253</v>
      </c>
      <c r="Q33" s="80" t="str">
        <f>TEXT(O33, "mmmm")</f>
        <v>November</v>
      </c>
      <c r="R33" s="81">
        <f>YEAR(O33)</f>
        <v>2023</v>
      </c>
      <c r="S33" s="48" t="s">
        <v>21</v>
      </c>
      <c r="T33" s="48"/>
      <c r="U33" s="48"/>
      <c r="V33" s="48"/>
      <c r="W33" s="48"/>
      <c r="X33" s="48"/>
      <c r="Y33" s="48"/>
      <c r="Z33" s="79">
        <f>M33/L33</f>
        <v>0</v>
      </c>
      <c r="AA33" t="str">
        <f>IF(L33&lt;=29, "Hares", IF(L33&lt;=99, "Tigers", IF(L33&lt;=499, "Elephants", "Whales")))</f>
        <v>Hares</v>
      </c>
    </row>
    <row r="34" spans="1:31" ht="15.75" customHeight="1">
      <c r="A34" s="48" t="s">
        <v>452</v>
      </c>
      <c r="B34" s="48" t="s">
        <v>455</v>
      </c>
      <c r="C34" s="80" t="s">
        <v>407</v>
      </c>
      <c r="D34" s="80" t="s">
        <v>407</v>
      </c>
      <c r="E34" s="82">
        <f>2732418+1515425</f>
        <v>4247843</v>
      </c>
      <c r="F34" s="82">
        <f>E34*5%</f>
        <v>212392.15000000002</v>
      </c>
      <c r="G34" s="82">
        <f>60000+70000</f>
        <v>130000</v>
      </c>
      <c r="H34" s="82">
        <f>SUM(E34:G34)</f>
        <v>4590235.1500000004</v>
      </c>
      <c r="I34" s="82">
        <v>0</v>
      </c>
      <c r="J34" s="82">
        <f>SUM(G34:H34)</f>
        <v>4720235.1500000004</v>
      </c>
      <c r="K34" s="82">
        <f>J34/L34</f>
        <v>944047.03</v>
      </c>
      <c r="L34" s="48">
        <v>5</v>
      </c>
      <c r="M34" s="48">
        <v>8</v>
      </c>
      <c r="N34" s="48">
        <f>13</f>
        <v>13</v>
      </c>
      <c r="O34" s="51">
        <v>45272</v>
      </c>
      <c r="P34" s="51">
        <v>45271</v>
      </c>
      <c r="Q34" s="80" t="str">
        <f>TEXT(O34, "mmmm")</f>
        <v>December</v>
      </c>
      <c r="R34" s="81">
        <f>YEAR(O34)</f>
        <v>2023</v>
      </c>
      <c r="S34" s="48" t="s">
        <v>21</v>
      </c>
      <c r="T34" s="48"/>
      <c r="U34" s="48"/>
      <c r="V34" s="48"/>
      <c r="W34" s="48"/>
      <c r="X34" s="48"/>
      <c r="Y34" s="48"/>
      <c r="Z34" s="79">
        <f>M34/L34</f>
        <v>1.6</v>
      </c>
      <c r="AA34" t="str">
        <f>IF(L34&lt;=29, "Hares", IF(L34&lt;=99, "Tigers", IF(L34&lt;=499, "Elephants", "Whales")))</f>
        <v>Hares</v>
      </c>
    </row>
    <row r="35" spans="1:31" ht="15.75" customHeight="1">
      <c r="A35" s="48" t="s">
        <v>453</v>
      </c>
      <c r="B35" s="48" t="s">
        <v>455</v>
      </c>
      <c r="C35" s="80" t="s">
        <v>407</v>
      </c>
      <c r="D35" s="80" t="s">
        <v>407</v>
      </c>
      <c r="E35" s="82">
        <v>457803</v>
      </c>
      <c r="F35" s="82">
        <f>E35*5%</f>
        <v>22890.15</v>
      </c>
      <c r="G35" s="82">
        <v>10000</v>
      </c>
      <c r="H35" s="82">
        <f>SUM(E35:G35)</f>
        <v>490693.15</v>
      </c>
      <c r="I35" s="82">
        <v>0</v>
      </c>
      <c r="J35" s="82">
        <f>SUM(G35:H35)</f>
        <v>500693.15</v>
      </c>
      <c r="K35" s="82">
        <f>J35/L35</f>
        <v>500693.15</v>
      </c>
      <c r="L35" s="48">
        <v>1</v>
      </c>
      <c r="M35" s="48">
        <v>0</v>
      </c>
      <c r="N35" s="48">
        <v>1</v>
      </c>
      <c r="O35" s="51">
        <v>45273</v>
      </c>
      <c r="P35" s="51">
        <v>45272</v>
      </c>
      <c r="Q35" s="80" t="str">
        <f>TEXT(O35, "mmmm")</f>
        <v>December</v>
      </c>
      <c r="R35" s="81">
        <f>YEAR(O35)</f>
        <v>2023</v>
      </c>
      <c r="S35" s="48" t="s">
        <v>21</v>
      </c>
      <c r="T35" s="48"/>
      <c r="U35" s="48"/>
      <c r="V35" s="48"/>
      <c r="W35" s="48"/>
      <c r="X35" s="48"/>
      <c r="Y35" s="48"/>
      <c r="Z35" s="79">
        <f>M35/L35</f>
        <v>0</v>
      </c>
      <c r="AA35" t="str">
        <f>IF(L35&lt;=29, "Hares", IF(L35&lt;=99, "Tigers", IF(L35&lt;=499, "Elephants", "Whales")))</f>
        <v>Hares</v>
      </c>
    </row>
    <row r="36" spans="1:31" ht="15.75" customHeight="1">
      <c r="A36" s="48" t="s">
        <v>454</v>
      </c>
      <c r="B36" s="48" t="s">
        <v>455</v>
      </c>
      <c r="C36" s="80" t="s">
        <v>407</v>
      </c>
      <c r="D36" s="80" t="s">
        <v>407</v>
      </c>
      <c r="E36" s="82">
        <v>15702822</v>
      </c>
      <c r="F36" s="82">
        <f>E36*5%</f>
        <v>785141.10000000009</v>
      </c>
      <c r="G36" s="82">
        <v>300000</v>
      </c>
      <c r="H36" s="82">
        <f>SUM(E36:G36)</f>
        <v>16787963.100000001</v>
      </c>
      <c r="I36" s="82">
        <v>0</v>
      </c>
      <c r="J36" s="82">
        <f>SUM(G36:H36)</f>
        <v>17087963.100000001</v>
      </c>
      <c r="K36" s="82">
        <f>J36/L36</f>
        <v>1553451.1909090912</v>
      </c>
      <c r="L36" s="48">
        <v>11</v>
      </c>
      <c r="M36" s="48">
        <v>19</v>
      </c>
      <c r="N36" s="48">
        <f>L36+M36</f>
        <v>30</v>
      </c>
      <c r="O36" s="51">
        <v>45287</v>
      </c>
      <c r="P36" s="51">
        <v>45286</v>
      </c>
      <c r="Q36" s="80" t="str">
        <f>TEXT(O36, "mmmm")</f>
        <v>December</v>
      </c>
      <c r="R36" s="81">
        <f>YEAR(O36)</f>
        <v>2023</v>
      </c>
      <c r="S36" s="48" t="s">
        <v>25</v>
      </c>
      <c r="T36" s="48"/>
      <c r="U36" s="48"/>
      <c r="V36" s="48"/>
      <c r="W36" s="48"/>
      <c r="X36" s="48"/>
      <c r="Y36" s="48"/>
      <c r="Z36" s="79">
        <f>M36/L36</f>
        <v>1.7272727272727273</v>
      </c>
      <c r="AA36" t="str">
        <f>IF(L36&lt;=29, "Hares", IF(L36&lt;=99, "Tigers", IF(L36&lt;=499, "Elephants", "Whales")))</f>
        <v>Hares</v>
      </c>
    </row>
    <row r="37" spans="1:31" ht="15.75" customHeight="1">
      <c r="A37" s="48" t="s">
        <v>19</v>
      </c>
      <c r="B37" s="48" t="s">
        <v>455</v>
      </c>
      <c r="C37" s="52" t="s">
        <v>407</v>
      </c>
      <c r="D37" s="52" t="s">
        <v>407</v>
      </c>
      <c r="E37" s="49">
        <v>1405258</v>
      </c>
      <c r="F37" s="49">
        <f>E37*5%</f>
        <v>70262.900000000009</v>
      </c>
      <c r="G37" s="49">
        <v>30000</v>
      </c>
      <c r="H37" s="49">
        <f>SUM(E37:G37)</f>
        <v>1505520.9</v>
      </c>
      <c r="I37" s="49">
        <v>0</v>
      </c>
      <c r="J37" s="49">
        <f>SUM(H37:I37)</f>
        <v>1505520.9</v>
      </c>
      <c r="K37" s="49">
        <f>J37/L37</f>
        <v>501840.3</v>
      </c>
      <c r="L37" s="48">
        <v>3</v>
      </c>
      <c r="M37" s="48">
        <v>0</v>
      </c>
      <c r="N37" s="48">
        <v>3</v>
      </c>
      <c r="O37" s="51">
        <v>45292</v>
      </c>
      <c r="P37" s="51" t="s">
        <v>20</v>
      </c>
      <c r="Q37" s="48" t="str">
        <f>TEXT(O37, "mmmm")</f>
        <v>January</v>
      </c>
      <c r="R37" s="48">
        <f>YEAR(O37)</f>
        <v>2024</v>
      </c>
      <c r="S37" s="48" t="s">
        <v>21</v>
      </c>
      <c r="T37" s="48" t="s">
        <v>21</v>
      </c>
      <c r="U37" s="48"/>
      <c r="V37" s="48"/>
      <c r="W37" s="50">
        <v>45229</v>
      </c>
      <c r="X37" s="48">
        <f ca="1">TODAY()-O37</f>
        <v>290</v>
      </c>
      <c r="Y37" s="48">
        <f>O37-W37</f>
        <v>63</v>
      </c>
      <c r="Z37" s="47">
        <f>ROUND(M37/L37, 2)</f>
        <v>0</v>
      </c>
      <c r="AA37" t="str">
        <f>IF(L37&lt;=29, "Hares", IF(L37&lt;=99, "Tigers", IF(L37&lt;=499, "Elephants", "Whales")))</f>
        <v>Hares</v>
      </c>
    </row>
    <row r="38" spans="1:31" ht="15.75" customHeight="1">
      <c r="A38" s="53" t="s">
        <v>385</v>
      </c>
      <c r="B38" s="48" t="s">
        <v>455</v>
      </c>
      <c r="C38" s="52" t="s">
        <v>423</v>
      </c>
      <c r="D38" s="52" t="s">
        <v>423</v>
      </c>
      <c r="E38" s="47"/>
      <c r="F38" s="47"/>
      <c r="G38" s="47"/>
      <c r="H38" s="47"/>
      <c r="I38" s="47"/>
      <c r="J38" s="59">
        <v>4284439</v>
      </c>
      <c r="K38" s="49">
        <f>J38/L38</f>
        <v>225496.78947368421</v>
      </c>
      <c r="L38" s="60">
        <v>19</v>
      </c>
      <c r="M38" s="53">
        <v>0</v>
      </c>
      <c r="N38" s="60">
        <v>19</v>
      </c>
      <c r="O38" s="61">
        <v>45292</v>
      </c>
      <c r="P38" s="53" t="s">
        <v>386</v>
      </c>
      <c r="Q38" s="48" t="str">
        <f>TEXT(O38, "mmmm")</f>
        <v>January</v>
      </c>
      <c r="R38" s="48">
        <f>YEAR(O38)</f>
        <v>2024</v>
      </c>
      <c r="S38" s="48" t="s">
        <v>51</v>
      </c>
      <c r="T38" s="48" t="s">
        <v>387</v>
      </c>
      <c r="U38" s="48"/>
      <c r="V38" s="48"/>
      <c r="W38" s="61">
        <v>45261</v>
      </c>
      <c r="X38" s="48"/>
      <c r="Y38" s="48"/>
      <c r="Z38" s="47">
        <f>ROUND(M38/L38, 2)</f>
        <v>0</v>
      </c>
      <c r="AA38" t="str">
        <f>IF(L38&lt;=29, "Hares", IF(L38&lt;=99, "Tigers", IF(L38&lt;=499, "Elephants", "Whales")))</f>
        <v>Hares</v>
      </c>
    </row>
    <row r="39" spans="1:31" ht="15.75" customHeight="1">
      <c r="A39" s="48" t="s">
        <v>22</v>
      </c>
      <c r="B39" s="48" t="s">
        <v>455</v>
      </c>
      <c r="C39" s="52" t="s">
        <v>407</v>
      </c>
      <c r="D39" s="52" t="s">
        <v>407</v>
      </c>
      <c r="E39" s="49">
        <v>1699519</v>
      </c>
      <c r="F39" s="49">
        <f>E39*5%</f>
        <v>84975.950000000012</v>
      </c>
      <c r="G39" s="49">
        <v>40000</v>
      </c>
      <c r="H39" s="49">
        <f>SUM(E39:G39)</f>
        <v>1824494.95</v>
      </c>
      <c r="I39" s="49">
        <v>0</v>
      </c>
      <c r="J39" s="49">
        <f>SUM(H39:I39)</f>
        <v>1824494.95</v>
      </c>
      <c r="K39" s="49">
        <f>J39/L39</f>
        <v>1824494.95</v>
      </c>
      <c r="L39" s="48">
        <v>1</v>
      </c>
      <c r="M39" s="48">
        <v>3</v>
      </c>
      <c r="N39" s="48">
        <f>SUM(L39:M39)</f>
        <v>4</v>
      </c>
      <c r="O39" s="51">
        <v>45301</v>
      </c>
      <c r="P39" s="51">
        <v>45666</v>
      </c>
      <c r="Q39" s="48" t="str">
        <f>TEXT(O39, "mmmm")</f>
        <v>January</v>
      </c>
      <c r="R39" s="48">
        <f>YEAR(O39)</f>
        <v>2024</v>
      </c>
      <c r="S39" s="48" t="s">
        <v>21</v>
      </c>
      <c r="T39" s="48" t="s">
        <v>21</v>
      </c>
      <c r="U39" s="48"/>
      <c r="V39" s="48"/>
      <c r="W39" s="50">
        <v>45273</v>
      </c>
      <c r="X39" s="48">
        <f ca="1">TODAY()-O39</f>
        <v>281</v>
      </c>
      <c r="Y39" s="48">
        <f>O39-W39</f>
        <v>28</v>
      </c>
      <c r="Z39" s="47">
        <f>ROUND(M39/L39, 2)</f>
        <v>3</v>
      </c>
      <c r="AA39" t="str">
        <f>IF(L39&lt;=29, "Hares", IF(L39&lt;=99, "Tigers", IF(L39&lt;=499, "Elephants", "Whales")))</f>
        <v>Hares</v>
      </c>
    </row>
    <row r="40" spans="1:31" ht="15.75" customHeight="1">
      <c r="A40" s="48" t="s">
        <v>23</v>
      </c>
      <c r="B40" s="48" t="s">
        <v>455</v>
      </c>
      <c r="C40" s="52" t="s">
        <v>407</v>
      </c>
      <c r="D40" s="52" t="s">
        <v>407</v>
      </c>
      <c r="E40" s="49">
        <f>943648+3328599</f>
        <v>4272247</v>
      </c>
      <c r="F40" s="49">
        <f>E40*5%</f>
        <v>213612.35</v>
      </c>
      <c r="G40" s="49">
        <v>140000</v>
      </c>
      <c r="H40" s="49">
        <f>SUM(E40:G40)</f>
        <v>4625859.3499999996</v>
      </c>
      <c r="I40" s="49">
        <v>0</v>
      </c>
      <c r="J40" s="49">
        <f>SUM(H40:I40)</f>
        <v>4625859.3499999996</v>
      </c>
      <c r="K40" s="49">
        <f>J40/L40</f>
        <v>578232.41874999995</v>
      </c>
      <c r="L40" s="48">
        <v>8</v>
      </c>
      <c r="M40" s="48">
        <v>2</v>
      </c>
      <c r="N40" s="48">
        <f>SUM(L40:M40)</f>
        <v>10</v>
      </c>
      <c r="O40" s="51">
        <v>45301</v>
      </c>
      <c r="P40" s="51">
        <v>45666</v>
      </c>
      <c r="Q40" s="48" t="str">
        <f>TEXT(O40, "mmmm")</f>
        <v>January</v>
      </c>
      <c r="R40" s="48">
        <f>YEAR(O40)</f>
        <v>2024</v>
      </c>
      <c r="S40" s="48" t="s">
        <v>21</v>
      </c>
      <c r="T40" s="48" t="s">
        <v>21</v>
      </c>
      <c r="U40" s="48"/>
      <c r="V40" s="48"/>
      <c r="W40" s="50">
        <v>45280</v>
      </c>
      <c r="X40" s="48">
        <f ca="1">TODAY()-O40</f>
        <v>281</v>
      </c>
      <c r="Y40" s="48">
        <f>O40-W40</f>
        <v>21</v>
      </c>
      <c r="Z40" s="47">
        <f>ROUND(M40/L40, 2)</f>
        <v>0.25</v>
      </c>
      <c r="AA40" t="str">
        <f>IF(L40&lt;=29, "Hares", IF(L40&lt;=99, "Tigers", IF(L40&lt;=499, "Elephants", "Whales")))</f>
        <v>Hares</v>
      </c>
    </row>
    <row r="41" spans="1:31" ht="15.75" customHeight="1">
      <c r="A41" s="48" t="s">
        <v>24</v>
      </c>
      <c r="B41" s="48" t="s">
        <v>455</v>
      </c>
      <c r="C41" s="52" t="s">
        <v>407</v>
      </c>
      <c r="D41" s="52" t="s">
        <v>407</v>
      </c>
      <c r="E41" s="49">
        <v>21256481</v>
      </c>
      <c r="F41" s="49">
        <f>E41*5%</f>
        <v>1062824.05</v>
      </c>
      <c r="G41" s="49">
        <v>590000</v>
      </c>
      <c r="H41" s="49">
        <f>SUM(E41:G41)</f>
        <v>22909305.050000001</v>
      </c>
      <c r="I41" s="49">
        <v>0</v>
      </c>
      <c r="J41" s="49">
        <f>SUM(H41:I41)</f>
        <v>22909305.050000001</v>
      </c>
      <c r="K41" s="49">
        <f>J41/L41</f>
        <v>1041332.0477272727</v>
      </c>
      <c r="L41" s="48">
        <v>22</v>
      </c>
      <c r="M41" s="48">
        <v>37</v>
      </c>
      <c r="N41" s="48">
        <f>SUM(L41:M41)</f>
        <v>59</v>
      </c>
      <c r="O41" s="51">
        <v>45301</v>
      </c>
      <c r="P41" s="51">
        <v>45666</v>
      </c>
      <c r="Q41" s="48" t="str">
        <f>TEXT(O41, "mmmm")</f>
        <v>January</v>
      </c>
      <c r="R41" s="48">
        <f>YEAR(O41)</f>
        <v>2024</v>
      </c>
      <c r="S41" s="48" t="s">
        <v>25</v>
      </c>
      <c r="T41" s="48" t="s">
        <v>26</v>
      </c>
      <c r="U41" s="48"/>
      <c r="V41" s="48"/>
      <c r="W41" s="50">
        <v>45224</v>
      </c>
      <c r="X41" s="48">
        <f ca="1">TODAY()-O41</f>
        <v>281</v>
      </c>
      <c r="Y41" s="48">
        <f>O41-W41</f>
        <v>77</v>
      </c>
      <c r="Z41" s="47">
        <f>ROUND(M41/L41, 2)</f>
        <v>1.68</v>
      </c>
      <c r="AA41" t="str">
        <f>IF(L41&lt;=29, "Hares", IF(L41&lt;=99, "Tigers", IF(L41&lt;=499, "Elephants", "Whales")))</f>
        <v>Hares</v>
      </c>
      <c r="AB41" s="6"/>
      <c r="AC41" s="6"/>
      <c r="AD41" s="6"/>
      <c r="AE41" s="6"/>
    </row>
    <row r="42" spans="1:31" ht="15.75" customHeight="1">
      <c r="A42" s="48" t="s">
        <v>27</v>
      </c>
      <c r="B42" s="48" t="s">
        <v>455</v>
      </c>
      <c r="C42" s="52" t="s">
        <v>407</v>
      </c>
      <c r="D42" s="52" t="s">
        <v>407</v>
      </c>
      <c r="E42" s="49">
        <v>2731792</v>
      </c>
      <c r="F42" s="49">
        <f>E42*5%</f>
        <v>136589.6</v>
      </c>
      <c r="G42" s="49">
        <v>50000</v>
      </c>
      <c r="H42" s="49">
        <f>SUM(E42:G42)</f>
        <v>2918381.6</v>
      </c>
      <c r="I42" s="49">
        <v>0</v>
      </c>
      <c r="J42" s="49">
        <f>SUM(H42:I42)</f>
        <v>2918381.6</v>
      </c>
      <c r="K42" s="49">
        <f>J42/L42</f>
        <v>2918381.6</v>
      </c>
      <c r="L42" s="48">
        <v>1</v>
      </c>
      <c r="M42" s="48">
        <v>4</v>
      </c>
      <c r="N42" s="48">
        <f>SUM(L42:M42)</f>
        <v>5</v>
      </c>
      <c r="O42" s="51">
        <v>45304</v>
      </c>
      <c r="P42" s="51">
        <v>45669</v>
      </c>
      <c r="Q42" s="48" t="str">
        <f>TEXT(O42, "mmmm")</f>
        <v>January</v>
      </c>
      <c r="R42" s="48">
        <f>YEAR(O42)</f>
        <v>2024</v>
      </c>
      <c r="S42" s="48" t="s">
        <v>21</v>
      </c>
      <c r="T42" s="53" t="s">
        <v>21</v>
      </c>
      <c r="U42" s="53"/>
      <c r="V42" s="53"/>
      <c r="W42" s="50">
        <v>45287</v>
      </c>
      <c r="X42" s="48">
        <f ca="1">TODAY()-O42</f>
        <v>278</v>
      </c>
      <c r="Y42" s="48">
        <f>O42-W42</f>
        <v>17</v>
      </c>
      <c r="Z42" s="47">
        <f>ROUND(M42/L42, 2)</f>
        <v>4</v>
      </c>
      <c r="AA42" t="str">
        <f>IF(L42&lt;=29, "Hares", IF(L42&lt;=99, "Tigers", IF(L42&lt;=499, "Elephants", "Whales")))</f>
        <v>Hares</v>
      </c>
    </row>
    <row r="43" spans="1:31" ht="15.75" customHeight="1">
      <c r="A43" s="48" t="s">
        <v>28</v>
      </c>
      <c r="B43" s="48" t="s">
        <v>455</v>
      </c>
      <c r="C43" s="52" t="s">
        <v>407</v>
      </c>
      <c r="D43" s="52" t="s">
        <v>407</v>
      </c>
      <c r="E43" s="49">
        <v>457803</v>
      </c>
      <c r="F43" s="49">
        <f>E43*5%</f>
        <v>22890.15</v>
      </c>
      <c r="G43" s="49">
        <v>10000</v>
      </c>
      <c r="H43" s="49">
        <f>SUM(E43:G43)</f>
        <v>490693.15</v>
      </c>
      <c r="I43" s="49">
        <v>0</v>
      </c>
      <c r="J43" s="49">
        <f>SUM(H43:I43)</f>
        <v>490693.15</v>
      </c>
      <c r="K43" s="49">
        <f>J43/L43</f>
        <v>490693.15</v>
      </c>
      <c r="L43" s="48">
        <v>1</v>
      </c>
      <c r="M43" s="48">
        <v>0</v>
      </c>
      <c r="N43" s="48">
        <f>SUM(L43:M43)</f>
        <v>1</v>
      </c>
      <c r="O43" s="51">
        <v>45316</v>
      </c>
      <c r="P43" s="51">
        <v>45681</v>
      </c>
      <c r="Q43" s="48" t="str">
        <f>TEXT(O43, "mmmm")</f>
        <v>January</v>
      </c>
      <c r="R43" s="48">
        <f>YEAR(O43)</f>
        <v>2024</v>
      </c>
      <c r="S43" s="48" t="s">
        <v>21</v>
      </c>
      <c r="T43" s="48" t="s">
        <v>29</v>
      </c>
      <c r="U43" s="48" t="s">
        <v>429</v>
      </c>
      <c r="V43" s="39" t="s">
        <v>411</v>
      </c>
      <c r="W43" s="50">
        <v>45244</v>
      </c>
      <c r="X43" s="48">
        <f ca="1">TODAY()-O43</f>
        <v>266</v>
      </c>
      <c r="Y43" s="48">
        <f>O43-W43</f>
        <v>72</v>
      </c>
      <c r="Z43" s="47">
        <f>ROUND(M43/L43, 2)</f>
        <v>0</v>
      </c>
      <c r="AA43" t="str">
        <f>IF(L43&lt;=29, "Hares", IF(L43&lt;=99, "Tigers", IF(L43&lt;=499, "Elephants", "Whales")))</f>
        <v>Hares</v>
      </c>
    </row>
    <row r="44" spans="1:31" ht="15.75" customHeight="1">
      <c r="A44" s="48" t="s">
        <v>32</v>
      </c>
      <c r="B44" s="48" t="s">
        <v>455</v>
      </c>
      <c r="C44" s="52" t="s">
        <v>407</v>
      </c>
      <c r="D44" s="52" t="s">
        <v>407</v>
      </c>
      <c r="E44" s="49">
        <v>582697</v>
      </c>
      <c r="F44" s="49">
        <f>E44*5%</f>
        <v>29134.850000000002</v>
      </c>
      <c r="G44" s="49">
        <v>10000</v>
      </c>
      <c r="H44" s="49">
        <f>SUM(E44:G44)</f>
        <v>621831.85</v>
      </c>
      <c r="I44" s="49">
        <v>0</v>
      </c>
      <c r="J44" s="49">
        <f>SUM(H44:I44)</f>
        <v>621831.85</v>
      </c>
      <c r="K44" s="49">
        <f>J44/L44</f>
        <v>621831.85</v>
      </c>
      <c r="L44" s="48">
        <v>1</v>
      </c>
      <c r="M44" s="48">
        <v>0</v>
      </c>
      <c r="N44" s="48">
        <f>SUM(L44:M44)</f>
        <v>1</v>
      </c>
      <c r="O44" s="51">
        <v>45327</v>
      </c>
      <c r="P44" s="51">
        <v>45692</v>
      </c>
      <c r="Q44" s="48" t="str">
        <f>TEXT(O44, "mmmm")</f>
        <v>February</v>
      </c>
      <c r="R44" s="48">
        <f>YEAR(O44)</f>
        <v>2024</v>
      </c>
      <c r="S44" s="48" t="s">
        <v>21</v>
      </c>
      <c r="T44" s="48" t="s">
        <v>33</v>
      </c>
      <c r="U44" s="48" t="s">
        <v>429</v>
      </c>
      <c r="V44" s="39" t="s">
        <v>409</v>
      </c>
      <c r="W44" s="50">
        <v>45296</v>
      </c>
      <c r="X44" s="48">
        <f ca="1">TODAY()-O44</f>
        <v>255</v>
      </c>
      <c r="Y44" s="48">
        <f>O44-W44</f>
        <v>31</v>
      </c>
      <c r="Z44" s="47">
        <f>ROUND(M44/L44, 2)</f>
        <v>0</v>
      </c>
      <c r="AA44" t="str">
        <f>IF(L44&lt;=29, "Hares", IF(L44&lt;=99, "Tigers", IF(L44&lt;=499, "Elephants", "Whales")))</f>
        <v>Hares</v>
      </c>
    </row>
    <row r="45" spans="1:31" ht="15.75" customHeight="1">
      <c r="A45" s="53" t="s">
        <v>388</v>
      </c>
      <c r="B45" s="48" t="s">
        <v>455</v>
      </c>
      <c r="C45" s="52" t="s">
        <v>423</v>
      </c>
      <c r="D45" s="52" t="s">
        <v>423</v>
      </c>
      <c r="E45" s="47"/>
      <c r="F45" s="47"/>
      <c r="G45" s="47"/>
      <c r="H45" s="47"/>
      <c r="I45" s="47"/>
      <c r="J45" s="59">
        <v>1125000</v>
      </c>
      <c r="K45" s="49">
        <f>J45/L45</f>
        <v>225000</v>
      </c>
      <c r="L45" s="60">
        <v>5</v>
      </c>
      <c r="M45" s="53">
        <v>0</v>
      </c>
      <c r="N45" s="60">
        <v>5</v>
      </c>
      <c r="O45" s="61">
        <v>45327</v>
      </c>
      <c r="P45" s="61">
        <v>45477</v>
      </c>
      <c r="Q45" s="48" t="str">
        <f>TEXT(O45, "mmmm")</f>
        <v>February</v>
      </c>
      <c r="R45" s="48">
        <f>YEAR(O45)</f>
        <v>2024</v>
      </c>
      <c r="S45" s="48" t="s">
        <v>21</v>
      </c>
      <c r="T45" s="48" t="s">
        <v>31</v>
      </c>
      <c r="U45" s="48" t="s">
        <v>429</v>
      </c>
      <c r="V45" s="39" t="s">
        <v>413</v>
      </c>
      <c r="W45" s="61">
        <v>45265</v>
      </c>
      <c r="X45" s="48"/>
      <c r="Y45" s="48"/>
      <c r="Z45" s="47">
        <f>ROUND(M45/L45, 2)</f>
        <v>0</v>
      </c>
      <c r="AA45" t="str">
        <f>IF(L45&lt;=29, "Hares", IF(L45&lt;=99, "Tigers", IF(L45&lt;=499, "Elephants", "Whales")))</f>
        <v>Hares</v>
      </c>
    </row>
    <row r="46" spans="1:31" ht="15.75" customHeight="1">
      <c r="A46" s="48" t="s">
        <v>34</v>
      </c>
      <c r="B46" s="48" t="s">
        <v>455</v>
      </c>
      <c r="C46" s="52" t="s">
        <v>407</v>
      </c>
      <c r="D46" s="52" t="s">
        <v>407</v>
      </c>
      <c r="E46" s="49">
        <v>11388150</v>
      </c>
      <c r="F46" s="49">
        <f>E46*5%</f>
        <v>569407.5</v>
      </c>
      <c r="G46" s="49">
        <v>200000</v>
      </c>
      <c r="H46" s="49">
        <f>SUM(E46:G46)</f>
        <v>12157557.5</v>
      </c>
      <c r="I46" s="49">
        <v>0</v>
      </c>
      <c r="J46" s="49">
        <f>SUM(H46:I46)</f>
        <v>12157557.5</v>
      </c>
      <c r="K46" s="49">
        <f>J46/L46</f>
        <v>1350839.7222222222</v>
      </c>
      <c r="L46" s="48">
        <v>9</v>
      </c>
      <c r="M46" s="48">
        <v>11</v>
      </c>
      <c r="N46" s="48">
        <f>SUM(L46:M46)</f>
        <v>20</v>
      </c>
      <c r="O46" s="51">
        <v>45328</v>
      </c>
      <c r="P46" s="51">
        <v>45693</v>
      </c>
      <c r="Q46" s="48" t="str">
        <f>TEXT(O46, "mmmm")</f>
        <v>February</v>
      </c>
      <c r="R46" s="48">
        <f>YEAR(O46)</f>
        <v>2024</v>
      </c>
      <c r="S46" s="48" t="s">
        <v>21</v>
      </c>
      <c r="T46" s="48" t="s">
        <v>29</v>
      </c>
      <c r="U46" s="48" t="s">
        <v>429</v>
      </c>
      <c r="V46" s="39" t="s">
        <v>411</v>
      </c>
      <c r="W46" s="50">
        <v>45200</v>
      </c>
      <c r="X46" s="48">
        <f ca="1">TODAY()-O46</f>
        <v>254</v>
      </c>
      <c r="Y46" s="48">
        <f>O46-W46</f>
        <v>128</v>
      </c>
      <c r="Z46" s="47">
        <f>ROUND(M46/L46, 2)</f>
        <v>1.22</v>
      </c>
      <c r="AA46" t="str">
        <f>IF(L46&lt;=29, "Hares", IF(L46&lt;=99, "Tigers", IF(L46&lt;=499, "Elephants", "Whales")))</f>
        <v>Hares</v>
      </c>
    </row>
    <row r="47" spans="1:31" ht="15.75" customHeight="1">
      <c r="A47" s="48" t="s">
        <v>35</v>
      </c>
      <c r="B47" s="48" t="s">
        <v>455</v>
      </c>
      <c r="C47" s="52" t="s">
        <v>407</v>
      </c>
      <c r="D47" s="52" t="s">
        <v>407</v>
      </c>
      <c r="E47" s="49">
        <v>2920457</v>
      </c>
      <c r="F47" s="49">
        <f>E47*5%</f>
        <v>146022.85</v>
      </c>
      <c r="G47" s="49">
        <v>60000</v>
      </c>
      <c r="H47" s="49">
        <f>SUM(E47:G47)</f>
        <v>3126479.85</v>
      </c>
      <c r="I47" s="49">
        <v>0</v>
      </c>
      <c r="J47" s="49">
        <f>SUM(H47:I47)</f>
        <v>3126479.85</v>
      </c>
      <c r="K47" s="49">
        <f>J47/L47</f>
        <v>521079.97500000003</v>
      </c>
      <c r="L47" s="48">
        <v>6</v>
      </c>
      <c r="M47" s="48">
        <v>0</v>
      </c>
      <c r="N47" s="48">
        <f>SUM(L47:M47)</f>
        <v>6</v>
      </c>
      <c r="O47" s="51">
        <v>45331</v>
      </c>
      <c r="P47" s="51">
        <v>45696</v>
      </c>
      <c r="Q47" s="48" t="str">
        <f>TEXT(O47, "mmmm")</f>
        <v>February</v>
      </c>
      <c r="R47" s="48">
        <f>YEAR(O47)</f>
        <v>2024</v>
      </c>
      <c r="S47" s="48" t="s">
        <v>21</v>
      </c>
      <c r="T47" s="48" t="s">
        <v>31</v>
      </c>
      <c r="U47" s="48" t="s">
        <v>429</v>
      </c>
      <c r="V47" s="39" t="s">
        <v>413</v>
      </c>
      <c r="W47" s="50">
        <v>45208</v>
      </c>
      <c r="X47" s="48">
        <f ca="1">TODAY()-O47</f>
        <v>251</v>
      </c>
      <c r="Y47" s="48">
        <f>O47-W47</f>
        <v>123</v>
      </c>
      <c r="Z47" s="47">
        <f>ROUND(M47/L47, 2)</f>
        <v>0</v>
      </c>
      <c r="AA47" t="str">
        <f>IF(L47&lt;=29, "Hares", IF(L47&lt;=99, "Tigers", IF(L47&lt;=499, "Elephants", "Whales")))</f>
        <v>Hares</v>
      </c>
    </row>
    <row r="48" spans="1:31" ht="15.75" customHeight="1">
      <c r="A48" s="48" t="s">
        <v>36</v>
      </c>
      <c r="B48" s="48" t="s">
        <v>37</v>
      </c>
      <c r="C48" s="52" t="s">
        <v>407</v>
      </c>
      <c r="D48" s="52" t="s">
        <v>407</v>
      </c>
      <c r="E48" s="49">
        <f>2713988+6580490</f>
        <v>9294478</v>
      </c>
      <c r="F48" s="49">
        <f>E48*5%</f>
        <v>464723.9</v>
      </c>
      <c r="G48" s="49">
        <f>260000+600000</f>
        <v>860000</v>
      </c>
      <c r="H48" s="49">
        <f>SUM(E48:G48)</f>
        <v>10619201.9</v>
      </c>
      <c r="I48" s="49">
        <f>4613600+5416000</f>
        <v>10029600</v>
      </c>
      <c r="J48" s="49">
        <f>SUM(H48:I48)</f>
        <v>20648801.899999999</v>
      </c>
      <c r="K48" s="49">
        <f>J48/L48</f>
        <v>135847.38092105262</v>
      </c>
      <c r="L48" s="48">
        <f>32+120</f>
        <v>152</v>
      </c>
      <c r="M48" s="48">
        <v>0</v>
      </c>
      <c r="N48" s="48">
        <f>SUM(L48:M48)</f>
        <v>152</v>
      </c>
      <c r="O48" s="51">
        <v>45331</v>
      </c>
      <c r="P48" s="51">
        <v>45696</v>
      </c>
      <c r="Q48" s="48" t="str">
        <f>TEXT(O48, "mmmm")</f>
        <v>February</v>
      </c>
      <c r="R48" s="48">
        <f>YEAR(O48)</f>
        <v>2024</v>
      </c>
      <c r="S48" s="48" t="s">
        <v>21</v>
      </c>
      <c r="T48" s="48" t="s">
        <v>21</v>
      </c>
      <c r="U48" s="48"/>
      <c r="V48" s="48"/>
      <c r="W48" s="50">
        <v>45244</v>
      </c>
      <c r="X48" s="48">
        <f ca="1">TODAY()-O48</f>
        <v>251</v>
      </c>
      <c r="Y48" s="48">
        <f>O48-W48</f>
        <v>87</v>
      </c>
      <c r="Z48" s="47">
        <f>ROUND(M48/L48, 2)</f>
        <v>0</v>
      </c>
      <c r="AA48" t="str">
        <f>IF(L48&lt;=29, "Hares", IF(L48&lt;=99, "Tigers", IF(L48&lt;=499, "Elephants", "Whales")))</f>
        <v>Elephants</v>
      </c>
    </row>
    <row r="49" spans="1:27" ht="15.75" customHeight="1">
      <c r="A49" s="48" t="s">
        <v>38</v>
      </c>
      <c r="B49" s="48" t="s">
        <v>39</v>
      </c>
      <c r="C49" s="52" t="s">
        <v>407</v>
      </c>
      <c r="D49" s="39" t="s">
        <v>406</v>
      </c>
      <c r="E49" s="49">
        <v>25054849</v>
      </c>
      <c r="F49" s="49">
        <f>E49*5%</f>
        <v>1252742.45</v>
      </c>
      <c r="G49" s="49">
        <v>335000</v>
      </c>
      <c r="H49" s="49">
        <f>SUM(E49:G49)</f>
        <v>26642591.449999999</v>
      </c>
      <c r="I49" s="49">
        <v>0</v>
      </c>
      <c r="J49" s="49">
        <f>SUM(H49:I49)</f>
        <v>26642591.449999999</v>
      </c>
      <c r="K49" s="49">
        <f>J49/L49</f>
        <v>832580.98281249998</v>
      </c>
      <c r="L49" s="48">
        <v>32</v>
      </c>
      <c r="M49" s="48">
        <f>67-32</f>
        <v>35</v>
      </c>
      <c r="N49" s="48">
        <f>SUM(L49:M49)</f>
        <v>67</v>
      </c>
      <c r="O49" s="51">
        <v>45336</v>
      </c>
      <c r="P49" s="51">
        <v>45701</v>
      </c>
      <c r="Q49" s="48" t="str">
        <f>TEXT(O49, "mmmm")</f>
        <v>February</v>
      </c>
      <c r="R49" s="48">
        <f>YEAR(O49)</f>
        <v>2024</v>
      </c>
      <c r="S49" s="48" t="s">
        <v>21</v>
      </c>
      <c r="T49" s="48" t="s">
        <v>33</v>
      </c>
      <c r="U49" s="48" t="s">
        <v>429</v>
      </c>
      <c r="V49" s="39" t="s">
        <v>409</v>
      </c>
      <c r="W49" s="50">
        <v>45301</v>
      </c>
      <c r="X49" s="48">
        <f ca="1">TODAY()-O49</f>
        <v>246</v>
      </c>
      <c r="Y49" s="48">
        <f>O49-W49</f>
        <v>35</v>
      </c>
      <c r="Z49" s="47">
        <f>ROUND(M49/L49, 2)</f>
        <v>1.0900000000000001</v>
      </c>
      <c r="AA49" t="str">
        <f>IF(L49&lt;=29, "Hares", IF(L49&lt;=99, "Tigers", IF(L49&lt;=499, "Elephants", "Whales")))</f>
        <v>Tigers</v>
      </c>
    </row>
    <row r="50" spans="1:27" ht="15.75" customHeight="1">
      <c r="A50" s="48" t="s">
        <v>41</v>
      </c>
      <c r="B50" s="48" t="s">
        <v>455</v>
      </c>
      <c r="C50" s="52" t="s">
        <v>407</v>
      </c>
      <c r="D50" s="52" t="s">
        <v>407</v>
      </c>
      <c r="E50" s="49">
        <v>673775</v>
      </c>
      <c r="F50" s="49">
        <f>E50*5%</f>
        <v>33688.75</v>
      </c>
      <c r="G50" s="49">
        <v>10000</v>
      </c>
      <c r="H50" s="49">
        <f>SUM(E50:G50)</f>
        <v>717463.75</v>
      </c>
      <c r="I50" s="49">
        <v>0</v>
      </c>
      <c r="J50" s="49">
        <f>SUM(H50:I50)</f>
        <v>717463.75</v>
      </c>
      <c r="K50" s="49">
        <f>J50/L50</f>
        <v>717463.75</v>
      </c>
      <c r="L50" s="48">
        <v>1</v>
      </c>
      <c r="M50" s="48">
        <v>0</v>
      </c>
      <c r="N50" s="48">
        <f>SUM(L50:M50)</f>
        <v>1</v>
      </c>
      <c r="O50" s="51">
        <v>45337</v>
      </c>
      <c r="P50" s="51">
        <v>45702</v>
      </c>
      <c r="Q50" s="48" t="str">
        <f>TEXT(O50, "mmmm")</f>
        <v>February</v>
      </c>
      <c r="R50" s="48">
        <f>YEAR(O50)</f>
        <v>2024</v>
      </c>
      <c r="S50" s="48" t="s">
        <v>21</v>
      </c>
      <c r="T50" s="48" t="s">
        <v>21</v>
      </c>
      <c r="U50" s="48"/>
      <c r="V50" s="48"/>
      <c r="W50" s="50">
        <v>45209</v>
      </c>
      <c r="X50" s="48">
        <f ca="1">TODAY()-O50</f>
        <v>245</v>
      </c>
      <c r="Y50" s="48">
        <f>O50-W50</f>
        <v>128</v>
      </c>
      <c r="Z50" s="47">
        <f>ROUND(M50/L50, 2)</f>
        <v>0</v>
      </c>
      <c r="AA50" t="str">
        <f>IF(L50&lt;=29, "Hares", IF(L50&lt;=99, "Tigers", IF(L50&lt;=499, "Elephants", "Whales")))</f>
        <v>Hares</v>
      </c>
    </row>
    <row r="51" spans="1:27" ht="15.75" customHeight="1">
      <c r="A51" s="48" t="s">
        <v>40</v>
      </c>
      <c r="B51" s="48" t="s">
        <v>455</v>
      </c>
      <c r="C51" s="52" t="s">
        <v>407</v>
      </c>
      <c r="D51" s="52" t="s">
        <v>407</v>
      </c>
      <c r="E51" s="49">
        <v>22693363</v>
      </c>
      <c r="F51" s="49">
        <f>E51*5%</f>
        <v>1134668.1500000001</v>
      </c>
      <c r="G51" s="49">
        <v>720000</v>
      </c>
      <c r="H51" s="49">
        <f>SUM(E51:G51)</f>
        <v>24548031.149999999</v>
      </c>
      <c r="I51" s="49">
        <v>0</v>
      </c>
      <c r="J51" s="49">
        <f>SUM(H51:I51)</f>
        <v>24548031.149999999</v>
      </c>
      <c r="K51" s="49">
        <f>J51/L51</f>
        <v>454593.16944444441</v>
      </c>
      <c r="L51" s="48">
        <v>54</v>
      </c>
      <c r="M51" s="48">
        <f>72-54</f>
        <v>18</v>
      </c>
      <c r="N51" s="48">
        <f>SUM(L51:M51)</f>
        <v>72</v>
      </c>
      <c r="O51" s="51">
        <v>45344</v>
      </c>
      <c r="P51" s="51">
        <v>45709</v>
      </c>
      <c r="Q51" s="48" t="str">
        <f>TEXT(O51, "mmmm")</f>
        <v>February</v>
      </c>
      <c r="R51" s="48">
        <f>YEAR(O51)</f>
        <v>2024</v>
      </c>
      <c r="S51" s="48" t="s">
        <v>21</v>
      </c>
      <c r="T51" s="48" t="s">
        <v>33</v>
      </c>
      <c r="U51" s="48" t="s">
        <v>429</v>
      </c>
      <c r="V51" s="39" t="s">
        <v>409</v>
      </c>
      <c r="W51" s="50">
        <v>45297</v>
      </c>
      <c r="X51" s="48">
        <f ca="1">TODAY()-O51</f>
        <v>238</v>
      </c>
      <c r="Y51" s="48">
        <f>O51-W51</f>
        <v>47</v>
      </c>
      <c r="Z51" s="47">
        <f>ROUND(M51/L51, 2)</f>
        <v>0.33</v>
      </c>
      <c r="AA51" t="str">
        <f>IF(L51&lt;=29, "Hares", IF(L51&lt;=99, "Tigers", IF(L51&lt;=499, "Elephants", "Whales")))</f>
        <v>Tigers</v>
      </c>
    </row>
    <row r="52" spans="1:27" ht="15.75" customHeight="1">
      <c r="A52" s="48" t="s">
        <v>42</v>
      </c>
      <c r="B52" s="48" t="s">
        <v>455</v>
      </c>
      <c r="C52" s="52" t="s">
        <v>407</v>
      </c>
      <c r="D52" s="52" t="s">
        <v>407</v>
      </c>
      <c r="E52" s="49">
        <f>1039872+1855441</f>
        <v>2895313</v>
      </c>
      <c r="F52" s="49">
        <f>E52*5%</f>
        <v>144765.65</v>
      </c>
      <c r="G52" s="49">
        <v>60000</v>
      </c>
      <c r="H52" s="49">
        <f>SUM(E52:G52)</f>
        <v>3100078.65</v>
      </c>
      <c r="I52" s="49"/>
      <c r="J52" s="49">
        <f>SUM(H52:I52)</f>
        <v>3100078.65</v>
      </c>
      <c r="K52" s="49">
        <f>J52/L52</f>
        <v>516679.77499999997</v>
      </c>
      <c r="L52" s="48">
        <v>6</v>
      </c>
      <c r="M52" s="48">
        <v>0</v>
      </c>
      <c r="N52" s="48">
        <f>SUM(L52:M52)</f>
        <v>6</v>
      </c>
      <c r="O52" s="51">
        <v>45350</v>
      </c>
      <c r="P52" s="51">
        <v>45715</v>
      </c>
      <c r="Q52" s="48" t="str">
        <f>TEXT(O52, "mmmm")</f>
        <v>February</v>
      </c>
      <c r="R52" s="48">
        <f>YEAR(O52)</f>
        <v>2024</v>
      </c>
      <c r="S52" s="48" t="s">
        <v>21</v>
      </c>
      <c r="T52" s="48" t="s">
        <v>31</v>
      </c>
      <c r="U52" s="48" t="s">
        <v>429</v>
      </c>
      <c r="V52" s="39" t="s">
        <v>413</v>
      </c>
      <c r="W52" s="50">
        <v>45335</v>
      </c>
      <c r="X52" s="48">
        <f ca="1">TODAY()-O52</f>
        <v>232</v>
      </c>
      <c r="Y52" s="48">
        <f>O52-W52</f>
        <v>15</v>
      </c>
      <c r="Z52" s="47">
        <f>ROUND(M52/L52, 2)</f>
        <v>0</v>
      </c>
      <c r="AA52" t="str">
        <f>IF(L52&lt;=29, "Hares", IF(L52&lt;=99, "Tigers", IF(L52&lt;=499, "Elephants", "Whales")))</f>
        <v>Hares</v>
      </c>
    </row>
    <row r="53" spans="1:27" ht="15.75" customHeight="1">
      <c r="A53" s="48" t="s">
        <v>43</v>
      </c>
      <c r="B53" s="48" t="s">
        <v>455</v>
      </c>
      <c r="C53" s="52" t="s">
        <v>407</v>
      </c>
      <c r="D53" s="52" t="s">
        <v>407</v>
      </c>
      <c r="E53" s="49">
        <v>379939</v>
      </c>
      <c r="F53" s="49">
        <f>E53*5%</f>
        <v>18996.95</v>
      </c>
      <c r="G53" s="49">
        <v>10000</v>
      </c>
      <c r="H53" s="49">
        <f>SUM(E53:G53)</f>
        <v>408935.95</v>
      </c>
      <c r="I53" s="49">
        <v>0</v>
      </c>
      <c r="J53" s="49">
        <f>SUM(H53:I53)</f>
        <v>408935.95</v>
      </c>
      <c r="K53" s="49">
        <f>J53/L53</f>
        <v>408935.95</v>
      </c>
      <c r="L53" s="48">
        <v>1</v>
      </c>
      <c r="M53" s="48">
        <v>0</v>
      </c>
      <c r="N53" s="48">
        <f>SUM(L53:M53)</f>
        <v>1</v>
      </c>
      <c r="O53" s="51">
        <v>45356</v>
      </c>
      <c r="P53" s="51">
        <v>45720</v>
      </c>
      <c r="Q53" s="48" t="str">
        <f>TEXT(O53, "mmmm")</f>
        <v>March</v>
      </c>
      <c r="R53" s="48">
        <f>YEAR(O53)</f>
        <v>2024</v>
      </c>
      <c r="S53" s="48" t="s">
        <v>21</v>
      </c>
      <c r="T53" s="48" t="s">
        <v>21</v>
      </c>
      <c r="U53" s="48"/>
      <c r="V53" s="48"/>
      <c r="W53" s="50">
        <v>45356</v>
      </c>
      <c r="X53" s="48">
        <f ca="1">TODAY()-O53</f>
        <v>226</v>
      </c>
      <c r="Y53" s="48">
        <f>O53-W53</f>
        <v>0</v>
      </c>
      <c r="Z53" s="47">
        <f>ROUND(M53/L53, 2)</f>
        <v>0</v>
      </c>
      <c r="AA53" t="str">
        <f>IF(L53&lt;=29, "Hares", IF(L53&lt;=99, "Tigers", IF(L53&lt;=499, "Elephants", "Whales")))</f>
        <v>Hares</v>
      </c>
    </row>
    <row r="54" spans="1:27" ht="15.75" customHeight="1">
      <c r="A54" s="48" t="s">
        <v>46</v>
      </c>
      <c r="B54" s="48" t="s">
        <v>39</v>
      </c>
      <c r="C54" s="52" t="s">
        <v>407</v>
      </c>
      <c r="D54" s="39" t="s">
        <v>406</v>
      </c>
      <c r="E54" s="49">
        <v>34306666</v>
      </c>
      <c r="F54" s="49">
        <f>E54*5%</f>
        <v>1715333.3</v>
      </c>
      <c r="G54" s="49">
        <v>0</v>
      </c>
      <c r="H54" s="49">
        <f>SUM(E54:G54)</f>
        <v>36021999.299999997</v>
      </c>
      <c r="I54" s="49">
        <v>0</v>
      </c>
      <c r="J54" s="49">
        <f>SUM(H54:I54)</f>
        <v>36021999.299999997</v>
      </c>
      <c r="K54" s="49">
        <f>J54/L54</f>
        <v>1000611.0916666666</v>
      </c>
      <c r="L54" s="48">
        <v>36</v>
      </c>
      <c r="M54" s="48">
        <f>105-36</f>
        <v>69</v>
      </c>
      <c r="N54" s="48">
        <f>SUM(L54:M54)</f>
        <v>105</v>
      </c>
      <c r="O54" s="51">
        <v>45359</v>
      </c>
      <c r="P54" s="51">
        <v>45723</v>
      </c>
      <c r="Q54" s="48" t="str">
        <f>TEXT(O54, "mmmm")</f>
        <v>March</v>
      </c>
      <c r="R54" s="48">
        <f>YEAR(O54)</f>
        <v>2024</v>
      </c>
      <c r="S54" s="48" t="s">
        <v>21</v>
      </c>
      <c r="T54" s="48" t="s">
        <v>33</v>
      </c>
      <c r="U54" s="48" t="s">
        <v>429</v>
      </c>
      <c r="V54" s="39" t="s">
        <v>409</v>
      </c>
      <c r="W54" s="50">
        <v>45328</v>
      </c>
      <c r="X54" s="48">
        <f ca="1">TODAY()-O54</f>
        <v>223</v>
      </c>
      <c r="Y54" s="48">
        <f>O54-W54</f>
        <v>31</v>
      </c>
      <c r="Z54" s="47">
        <f>ROUND(M54/L54, 2)</f>
        <v>1.92</v>
      </c>
      <c r="AA54" t="str">
        <f>IF(L54&lt;=29, "Hares", IF(L54&lt;=99, "Tigers", IF(L54&lt;=499, "Elephants", "Whales")))</f>
        <v>Tigers</v>
      </c>
    </row>
    <row r="55" spans="1:27" ht="15.75" customHeight="1">
      <c r="A55" s="48" t="s">
        <v>47</v>
      </c>
      <c r="B55" s="48" t="s">
        <v>455</v>
      </c>
      <c r="C55" s="52" t="s">
        <v>407</v>
      </c>
      <c r="D55" s="52" t="s">
        <v>407</v>
      </c>
      <c r="E55" s="49">
        <v>17137620</v>
      </c>
      <c r="F55" s="49">
        <f>E55*5%</f>
        <v>856881</v>
      </c>
      <c r="G55" s="49">
        <v>480000</v>
      </c>
      <c r="H55" s="49">
        <f>SUM(E55:G55)</f>
        <v>18474501</v>
      </c>
      <c r="I55" s="49">
        <v>0</v>
      </c>
      <c r="J55" s="49">
        <f>SUM(H55:I55)</f>
        <v>18474501</v>
      </c>
      <c r="K55" s="49">
        <f>J55/L55</f>
        <v>1539541.75</v>
      </c>
      <c r="L55" s="48">
        <v>12</v>
      </c>
      <c r="M55" s="48">
        <v>36</v>
      </c>
      <c r="N55" s="48">
        <f>SUM(L55:M55)</f>
        <v>48</v>
      </c>
      <c r="O55" s="51">
        <v>45361</v>
      </c>
      <c r="P55" s="51">
        <v>45725</v>
      </c>
      <c r="Q55" s="48" t="str">
        <f>TEXT(O55, "mmmm")</f>
        <v>March</v>
      </c>
      <c r="R55" s="48">
        <f>YEAR(O55)</f>
        <v>2024</v>
      </c>
      <c r="S55" s="48" t="s">
        <v>21</v>
      </c>
      <c r="T55" s="48" t="s">
        <v>29</v>
      </c>
      <c r="U55" s="48" t="s">
        <v>429</v>
      </c>
      <c r="V55" s="39" t="s">
        <v>411</v>
      </c>
      <c r="W55" s="50">
        <v>45348</v>
      </c>
      <c r="X55" s="48">
        <f ca="1">TODAY()-O55</f>
        <v>221</v>
      </c>
      <c r="Y55" s="48">
        <f>O55-W55</f>
        <v>13</v>
      </c>
      <c r="Z55" s="47">
        <f>ROUND(M55/L55, 2)</f>
        <v>3</v>
      </c>
      <c r="AA55" t="str">
        <f>IF(L55&lt;=29, "Hares", IF(L55&lt;=99, "Tigers", IF(L55&lt;=499, "Elephants", "Whales")))</f>
        <v>Hares</v>
      </c>
    </row>
    <row r="56" spans="1:27" ht="15.75" customHeight="1">
      <c r="A56" s="48" t="s">
        <v>44</v>
      </c>
      <c r="B56" s="48" t="s">
        <v>37</v>
      </c>
      <c r="C56" s="52" t="s">
        <v>407</v>
      </c>
      <c r="D56" s="52" t="s">
        <v>407</v>
      </c>
      <c r="E56" s="49">
        <v>3808773</v>
      </c>
      <c r="F56" s="49">
        <f>E56*5%</f>
        <v>190438.65000000002</v>
      </c>
      <c r="G56" s="49">
        <v>170000</v>
      </c>
      <c r="H56" s="49">
        <f>SUM(E56:G56)</f>
        <v>4169211.65</v>
      </c>
      <c r="I56" s="49">
        <f>6435139+510000+91800</f>
        <v>7036939</v>
      </c>
      <c r="J56" s="49">
        <f>SUM(H56:I56)</f>
        <v>11206150.65</v>
      </c>
      <c r="K56" s="49">
        <f>J56/L56</f>
        <v>589797.40263157897</v>
      </c>
      <c r="L56" s="48">
        <v>19</v>
      </c>
      <c r="M56" s="48">
        <f>34-17</f>
        <v>17</v>
      </c>
      <c r="N56" s="48">
        <f>SUM(L56:M56)</f>
        <v>36</v>
      </c>
      <c r="O56" s="51">
        <v>45362</v>
      </c>
      <c r="P56" s="51">
        <v>45726</v>
      </c>
      <c r="Q56" s="48" t="str">
        <f>TEXT(O56, "mmmm")</f>
        <v>March</v>
      </c>
      <c r="R56" s="48">
        <f>YEAR(O56)</f>
        <v>2024</v>
      </c>
      <c r="S56" s="48" t="s">
        <v>21</v>
      </c>
      <c r="T56" s="48" t="s">
        <v>45</v>
      </c>
      <c r="U56" s="48" t="s">
        <v>429</v>
      </c>
      <c r="V56" s="39" t="s">
        <v>413</v>
      </c>
      <c r="W56" s="50">
        <v>45301</v>
      </c>
      <c r="X56" s="48">
        <f ca="1">TODAY()-O56</f>
        <v>220</v>
      </c>
      <c r="Y56" s="48">
        <f>O56-W56</f>
        <v>61</v>
      </c>
      <c r="Z56" s="47">
        <f>ROUND(M56/L56, 2)</f>
        <v>0.89</v>
      </c>
      <c r="AA56" t="str">
        <f>IF(L56&lt;=29, "Hares", IF(L56&lt;=99, "Tigers", IF(L56&lt;=499, "Elephants", "Whales")))</f>
        <v>Hares</v>
      </c>
    </row>
    <row r="57" spans="1:27" ht="15.75" customHeight="1">
      <c r="A57" s="53" t="s">
        <v>389</v>
      </c>
      <c r="B57" s="54" t="s">
        <v>455</v>
      </c>
      <c r="C57" s="52" t="s">
        <v>423</v>
      </c>
      <c r="D57" s="52" t="s">
        <v>423</v>
      </c>
      <c r="E57" s="47"/>
      <c r="F57" s="47"/>
      <c r="G57" s="47"/>
      <c r="H57" s="47"/>
      <c r="I57" s="47"/>
      <c r="J57" s="59">
        <v>2088990</v>
      </c>
      <c r="K57" s="49">
        <f>J57/L57</f>
        <v>32138.307692307691</v>
      </c>
      <c r="L57" s="60">
        <v>65</v>
      </c>
      <c r="M57" s="53">
        <v>0</v>
      </c>
      <c r="N57" s="60">
        <v>65</v>
      </c>
      <c r="O57" s="61">
        <v>45362</v>
      </c>
      <c r="P57" s="61">
        <v>45636</v>
      </c>
      <c r="Q57" s="48" t="str">
        <f>TEXT(O57, "mmmm")</f>
        <v>March</v>
      </c>
      <c r="R57" s="48">
        <f>YEAR(O57)</f>
        <v>2024</v>
      </c>
      <c r="S57" s="48" t="s">
        <v>21</v>
      </c>
      <c r="T57" s="48" t="s">
        <v>29</v>
      </c>
      <c r="U57" s="48" t="s">
        <v>429</v>
      </c>
      <c r="V57" s="39" t="s">
        <v>411</v>
      </c>
      <c r="W57" s="61">
        <v>45323</v>
      </c>
      <c r="X57" s="48"/>
      <c r="Y57" s="48"/>
      <c r="Z57" s="47">
        <f>ROUND(M57/L57, 2)</f>
        <v>0</v>
      </c>
      <c r="AA57" t="str">
        <f>IF(L57&lt;=29, "Hares", IF(L57&lt;=99, "Tigers", IF(L57&lt;=499, "Elephants", "Whales")))</f>
        <v>Tigers</v>
      </c>
    </row>
    <row r="58" spans="1:27" ht="15.75" customHeight="1">
      <c r="A58" s="48" t="s">
        <v>48</v>
      </c>
      <c r="B58" s="48" t="s">
        <v>37</v>
      </c>
      <c r="C58" s="52" t="s">
        <v>407</v>
      </c>
      <c r="D58" s="52" t="s">
        <v>407</v>
      </c>
      <c r="E58" s="49">
        <v>4210083</v>
      </c>
      <c r="F58" s="49">
        <f>E58*5%</f>
        <v>210504.15000000002</v>
      </c>
      <c r="G58" s="49">
        <v>265000</v>
      </c>
      <c r="H58" s="49">
        <f>SUM(E58:G58)</f>
        <v>4685587.1500000004</v>
      </c>
      <c r="I58" s="49">
        <f>8867296+2280000+410400</f>
        <v>11557696</v>
      </c>
      <c r="J58" s="49">
        <f>SUM(H58:I58)</f>
        <v>16243283.15</v>
      </c>
      <c r="K58" s="49">
        <f>J58/L58</f>
        <v>324865.663</v>
      </c>
      <c r="L58" s="48">
        <v>50</v>
      </c>
      <c r="M58" s="48">
        <v>100</v>
      </c>
      <c r="N58" s="48">
        <f>SUM(L58:M58)</f>
        <v>150</v>
      </c>
      <c r="O58" s="51">
        <v>45363</v>
      </c>
      <c r="P58" s="51">
        <v>45727</v>
      </c>
      <c r="Q58" s="48" t="str">
        <f>TEXT(O58, "mmmm")</f>
        <v>March</v>
      </c>
      <c r="R58" s="48">
        <f>YEAR(O58)</f>
        <v>2024</v>
      </c>
      <c r="S58" s="48" t="s">
        <v>21</v>
      </c>
      <c r="T58" s="48" t="s">
        <v>21</v>
      </c>
      <c r="U58" s="48"/>
      <c r="V58" s="48"/>
      <c r="W58" s="50">
        <v>45327</v>
      </c>
      <c r="X58" s="48">
        <f ca="1">TODAY()-O58</f>
        <v>219</v>
      </c>
      <c r="Y58" s="48">
        <f>O58-W58</f>
        <v>36</v>
      </c>
      <c r="Z58" s="47">
        <f>ROUND(M58/L58, 2)</f>
        <v>2</v>
      </c>
      <c r="AA58" t="str">
        <f>IF(L58&lt;=29, "Hares", IF(L58&lt;=99, "Tigers", IF(L58&lt;=499, "Elephants", "Whales")))</f>
        <v>Tigers</v>
      </c>
    </row>
    <row r="59" spans="1:27" ht="15.75" customHeight="1">
      <c r="A59" s="48" t="s">
        <v>49</v>
      </c>
      <c r="B59" s="48" t="s">
        <v>455</v>
      </c>
      <c r="C59" s="52" t="s">
        <v>407</v>
      </c>
      <c r="D59" s="52" t="s">
        <v>407</v>
      </c>
      <c r="E59" s="49">
        <v>595144</v>
      </c>
      <c r="F59" s="49">
        <f>E59*5%</f>
        <v>29757.200000000001</v>
      </c>
      <c r="G59" s="49">
        <v>10000</v>
      </c>
      <c r="H59" s="49">
        <f>SUM(E59:G59)</f>
        <v>634901.19999999995</v>
      </c>
      <c r="I59" s="49">
        <v>0</v>
      </c>
      <c r="J59" s="49">
        <f>SUM(H59:I59)</f>
        <v>634901.19999999995</v>
      </c>
      <c r="K59" s="49">
        <f>J59/L59</f>
        <v>634901.19999999995</v>
      </c>
      <c r="L59" s="48">
        <v>1</v>
      </c>
      <c r="M59" s="48">
        <v>0</v>
      </c>
      <c r="N59" s="48">
        <f>SUM(L59:M59)</f>
        <v>1</v>
      </c>
      <c r="O59" s="51">
        <v>45365</v>
      </c>
      <c r="P59" s="51">
        <v>45728</v>
      </c>
      <c r="Q59" s="48" t="str">
        <f>TEXT(O59, "mmmm")</f>
        <v>March</v>
      </c>
      <c r="R59" s="48">
        <f>YEAR(O59)</f>
        <v>2024</v>
      </c>
      <c r="S59" s="48" t="s">
        <v>21</v>
      </c>
      <c r="T59" s="48" t="s">
        <v>21</v>
      </c>
      <c r="U59" s="48"/>
      <c r="V59" s="48"/>
      <c r="W59" s="50">
        <v>45365</v>
      </c>
      <c r="X59" s="48">
        <f ca="1">TODAY()-O59</f>
        <v>217</v>
      </c>
      <c r="Y59" s="48">
        <f>O59-W59</f>
        <v>0</v>
      </c>
      <c r="Z59" s="47">
        <f>ROUND(M59/L59, 2)</f>
        <v>0</v>
      </c>
      <c r="AA59" t="str">
        <f>IF(L59&lt;=29, "Hares", IF(L59&lt;=99, "Tigers", IF(L59&lt;=499, "Elephants", "Whales")))</f>
        <v>Hares</v>
      </c>
    </row>
    <row r="60" spans="1:27" ht="15.75" customHeight="1">
      <c r="A60" s="48" t="s">
        <v>50</v>
      </c>
      <c r="B60" s="48" t="s">
        <v>455</v>
      </c>
      <c r="C60" s="52" t="s">
        <v>407</v>
      </c>
      <c r="D60" s="52" t="s">
        <v>407</v>
      </c>
      <c r="E60" s="49">
        <v>2197067</v>
      </c>
      <c r="F60" s="49">
        <f>E60*5%</f>
        <v>109853.35</v>
      </c>
      <c r="G60" s="49">
        <v>40000</v>
      </c>
      <c r="H60" s="49">
        <f>SUM(E60:G60)</f>
        <v>2346920.35</v>
      </c>
      <c r="I60" s="49">
        <v>0</v>
      </c>
      <c r="J60" s="49">
        <f>SUM(H60:I60)</f>
        <v>2346920.35</v>
      </c>
      <c r="K60" s="49">
        <f>J60/L60</f>
        <v>2346920.35</v>
      </c>
      <c r="L60" s="48">
        <v>1</v>
      </c>
      <c r="M60" s="48">
        <v>3</v>
      </c>
      <c r="N60" s="48">
        <f>SUM(L60:M60)</f>
        <v>4</v>
      </c>
      <c r="O60" s="51">
        <v>45371</v>
      </c>
      <c r="P60" s="51">
        <v>45735</v>
      </c>
      <c r="Q60" s="48" t="str">
        <f>TEXT(O60, "mmmm")</f>
        <v>March</v>
      </c>
      <c r="R60" s="48">
        <f>YEAR(O60)</f>
        <v>2024</v>
      </c>
      <c r="S60" s="48" t="s">
        <v>51</v>
      </c>
      <c r="T60" s="48" t="s">
        <v>52</v>
      </c>
      <c r="U60" s="48" t="s">
        <v>429</v>
      </c>
      <c r="V60" s="48"/>
      <c r="W60" s="50">
        <v>45369</v>
      </c>
      <c r="X60" s="48">
        <f ca="1">TODAY()-O60</f>
        <v>211</v>
      </c>
      <c r="Y60" s="48">
        <f>O60-W60</f>
        <v>2</v>
      </c>
      <c r="Z60" s="47">
        <f>ROUND(M60/L60, 2)</f>
        <v>3</v>
      </c>
      <c r="AA60" t="str">
        <f>IF(L60&lt;=29, "Hares", IF(L60&lt;=99, "Tigers", IF(L60&lt;=499, "Elephants", "Whales")))</f>
        <v>Hares</v>
      </c>
    </row>
    <row r="61" spans="1:27" ht="15.75" customHeight="1">
      <c r="A61" s="48" t="s">
        <v>54</v>
      </c>
      <c r="B61" s="48" t="s">
        <v>455</v>
      </c>
      <c r="C61" s="52" t="s">
        <v>407</v>
      </c>
      <c r="D61" s="52" t="s">
        <v>407</v>
      </c>
      <c r="E61" s="49">
        <v>1222368</v>
      </c>
      <c r="F61" s="49">
        <f>E61*5%</f>
        <v>61118.400000000001</v>
      </c>
      <c r="G61" s="49">
        <v>30000</v>
      </c>
      <c r="H61" s="49">
        <f>SUM(E61:G61)</f>
        <v>1313486.3999999999</v>
      </c>
      <c r="I61" s="49">
        <v>0</v>
      </c>
      <c r="J61" s="49">
        <f>SUM(H61:I61)</f>
        <v>1313486.3999999999</v>
      </c>
      <c r="K61" s="49">
        <f>J61/L61</f>
        <v>437828.8</v>
      </c>
      <c r="L61" s="48">
        <v>3</v>
      </c>
      <c r="M61" s="48">
        <v>0</v>
      </c>
      <c r="N61" s="48">
        <f>SUM(L61:M61)</f>
        <v>3</v>
      </c>
      <c r="O61" s="51">
        <v>45377</v>
      </c>
      <c r="P61" s="51">
        <v>45741</v>
      </c>
      <c r="Q61" s="48" t="str">
        <f>TEXT(O61, "mmmm")</f>
        <v>March</v>
      </c>
      <c r="R61" s="48">
        <f>YEAR(O61)</f>
        <v>2024</v>
      </c>
      <c r="S61" s="48" t="s">
        <v>21</v>
      </c>
      <c r="T61" s="48" t="s">
        <v>31</v>
      </c>
      <c r="U61" s="48" t="s">
        <v>429</v>
      </c>
      <c r="V61" s="39" t="s">
        <v>413</v>
      </c>
      <c r="W61" s="50"/>
      <c r="X61" s="48">
        <f ca="1">TODAY()-O61</f>
        <v>205</v>
      </c>
      <c r="Y61" s="48"/>
      <c r="Z61" s="47">
        <f>ROUND(M61/L61, 2)</f>
        <v>0</v>
      </c>
      <c r="AA61" t="str">
        <f>IF(L61&lt;=29, "Hares", IF(L61&lt;=99, "Tigers", IF(L61&lt;=499, "Elephants", "Whales")))</f>
        <v>Hares</v>
      </c>
    </row>
    <row r="62" spans="1:27" ht="15.75" customHeight="1">
      <c r="A62" s="53" t="s">
        <v>424</v>
      </c>
      <c r="B62" s="48" t="s">
        <v>455</v>
      </c>
      <c r="C62" s="52" t="s">
        <v>407</v>
      </c>
      <c r="D62" s="52" t="s">
        <v>407</v>
      </c>
      <c r="E62" s="49">
        <v>18273873</v>
      </c>
      <c r="F62" s="49">
        <f>E62*5%</f>
        <v>913693.65</v>
      </c>
      <c r="G62" s="49">
        <v>480000</v>
      </c>
      <c r="H62" s="49">
        <f>SUM(E62:G62)</f>
        <v>19667566.649999999</v>
      </c>
      <c r="I62" s="49"/>
      <c r="J62" s="49">
        <f>SUM(H62:I62)</f>
        <v>19667566.649999999</v>
      </c>
      <c r="K62" s="49">
        <f>J62/L62</f>
        <v>1311171.1099999999</v>
      </c>
      <c r="L62" s="48">
        <v>15</v>
      </c>
      <c r="M62" s="48">
        <v>33</v>
      </c>
      <c r="N62" s="48">
        <f>SUM(L62:M62)</f>
        <v>48</v>
      </c>
      <c r="O62" s="51">
        <v>45378</v>
      </c>
      <c r="P62" s="51">
        <v>45742</v>
      </c>
      <c r="Q62" s="48" t="str">
        <f>TEXT(O62, "mmmm")</f>
        <v>March</v>
      </c>
      <c r="R62" s="48">
        <f>YEAR(O62)</f>
        <v>2024</v>
      </c>
      <c r="S62" s="48" t="s">
        <v>21</v>
      </c>
      <c r="T62" s="48" t="s">
        <v>53</v>
      </c>
      <c r="U62" s="48" t="s">
        <v>429</v>
      </c>
      <c r="V62" s="39" t="s">
        <v>412</v>
      </c>
      <c r="W62" s="50">
        <v>45373</v>
      </c>
      <c r="X62" s="48">
        <f ca="1">TODAY()-O62</f>
        <v>204</v>
      </c>
      <c r="Y62" s="48">
        <f>O62-W62</f>
        <v>5</v>
      </c>
      <c r="Z62" s="47">
        <f>ROUND(M62/L62, 2)</f>
        <v>2.2000000000000002</v>
      </c>
      <c r="AA62" t="str">
        <f>IF(L62&lt;=29, "Hares", IF(L62&lt;=99, "Tigers", IF(L62&lt;=499, "Elephants", "Whales")))</f>
        <v>Hares</v>
      </c>
    </row>
    <row r="63" spans="1:27" ht="15.75" customHeight="1">
      <c r="A63" s="48" t="s">
        <v>55</v>
      </c>
      <c r="B63" s="48" t="s">
        <v>39</v>
      </c>
      <c r="C63" s="52" t="s">
        <v>407</v>
      </c>
      <c r="D63" s="39" t="s">
        <v>406</v>
      </c>
      <c r="E63" s="49">
        <v>3790302</v>
      </c>
      <c r="F63" s="49">
        <f>E63*5%</f>
        <v>189515.1</v>
      </c>
      <c r="G63" s="49">
        <v>70000</v>
      </c>
      <c r="H63" s="49">
        <f>SUM(E63:G63)</f>
        <v>4049817.1</v>
      </c>
      <c r="I63" s="49">
        <v>0</v>
      </c>
      <c r="J63" s="49">
        <f>SUM(H63:I63)</f>
        <v>4049817.1</v>
      </c>
      <c r="K63" s="49">
        <f>J63/L63</f>
        <v>1012454.275</v>
      </c>
      <c r="L63" s="48">
        <v>4</v>
      </c>
      <c r="M63" s="48">
        <v>3</v>
      </c>
      <c r="N63" s="48">
        <f>SUM(L63:M63)</f>
        <v>7</v>
      </c>
      <c r="O63" s="51">
        <v>45379</v>
      </c>
      <c r="P63" s="51">
        <v>45743</v>
      </c>
      <c r="Q63" s="48" t="str">
        <f>TEXT(O63, "mmmm")</f>
        <v>March</v>
      </c>
      <c r="R63" s="48">
        <f>YEAR(O63)</f>
        <v>2024</v>
      </c>
      <c r="S63" s="48" t="s">
        <v>21</v>
      </c>
      <c r="T63" s="48" t="s">
        <v>21</v>
      </c>
      <c r="U63" s="48"/>
      <c r="V63" s="48"/>
      <c r="W63" s="50"/>
      <c r="X63" s="48">
        <f ca="1">TODAY()-O63</f>
        <v>203</v>
      </c>
      <c r="Y63" s="48"/>
      <c r="Z63" s="47">
        <f>ROUND(M63/L63, 2)</f>
        <v>0.75</v>
      </c>
      <c r="AA63" t="str">
        <f>IF(L63&lt;=29, "Hares", IF(L63&lt;=99, "Tigers", IF(L63&lt;=499, "Elephants", "Whales")))</f>
        <v>Hares</v>
      </c>
    </row>
    <row r="64" spans="1:27" ht="15.75" customHeight="1">
      <c r="A64" s="48" t="s">
        <v>58</v>
      </c>
      <c r="B64" s="48" t="s">
        <v>455</v>
      </c>
      <c r="C64" s="52" t="s">
        <v>407</v>
      </c>
      <c r="D64" s="52" t="s">
        <v>407</v>
      </c>
      <c r="E64" s="49">
        <f>504665</f>
        <v>504665</v>
      </c>
      <c r="F64" s="49">
        <f>E64*5%</f>
        <v>25233.25</v>
      </c>
      <c r="G64" s="49">
        <v>10000</v>
      </c>
      <c r="H64" s="49">
        <f>SUM(E64:G64)</f>
        <v>539898.25</v>
      </c>
      <c r="I64" s="49">
        <v>0</v>
      </c>
      <c r="J64" s="49">
        <f>SUM(H64:I64)</f>
        <v>539898.25</v>
      </c>
      <c r="K64" s="49">
        <f>J64/L64</f>
        <v>539898.25</v>
      </c>
      <c r="L64" s="48">
        <v>1</v>
      </c>
      <c r="M64" s="48">
        <v>0</v>
      </c>
      <c r="N64" s="48">
        <f>SUM(L64:M64)</f>
        <v>1</v>
      </c>
      <c r="O64" s="51">
        <v>45392</v>
      </c>
      <c r="P64" s="51">
        <v>45756</v>
      </c>
      <c r="Q64" s="48" t="str">
        <f>TEXT(O64, "mmmm")</f>
        <v>April</v>
      </c>
      <c r="R64" s="48">
        <f>YEAR(O64)</f>
        <v>2024</v>
      </c>
      <c r="S64" s="48" t="s">
        <v>21</v>
      </c>
      <c r="T64" s="48" t="s">
        <v>53</v>
      </c>
      <c r="U64" s="48" t="s">
        <v>429</v>
      </c>
      <c r="V64" s="39" t="s">
        <v>412</v>
      </c>
      <c r="W64" s="50">
        <v>45387</v>
      </c>
      <c r="X64" s="48">
        <f ca="1">TODAY()-O64</f>
        <v>190</v>
      </c>
      <c r="Y64" s="48">
        <f>O64-W64</f>
        <v>5</v>
      </c>
      <c r="Z64" s="47">
        <f>ROUND(M64/L64, 2)</f>
        <v>0</v>
      </c>
      <c r="AA64" t="str">
        <f>IF(L64&lt;=29, "Hares", IF(L64&lt;=99, "Tigers", IF(L64&lt;=499, "Elephants", "Whales")))</f>
        <v>Hares</v>
      </c>
    </row>
    <row r="65" spans="1:27" ht="15.75" customHeight="1">
      <c r="A65" s="48" t="s">
        <v>60</v>
      </c>
      <c r="B65" s="48" t="s">
        <v>455</v>
      </c>
      <c r="C65" s="52" t="s">
        <v>407</v>
      </c>
      <c r="D65" s="52" t="s">
        <v>407</v>
      </c>
      <c r="E65" s="49">
        <v>1766317</v>
      </c>
      <c r="F65" s="49">
        <f>E65*5%</f>
        <v>88315.85</v>
      </c>
      <c r="G65" s="49">
        <v>30000</v>
      </c>
      <c r="H65" s="49">
        <f>SUM(E65:G65)</f>
        <v>1884632.85</v>
      </c>
      <c r="I65" s="49">
        <v>0</v>
      </c>
      <c r="J65" s="49">
        <f>SUM(H65:I65)</f>
        <v>1884632.85</v>
      </c>
      <c r="K65" s="49">
        <f>J65/L65</f>
        <v>628210.95000000007</v>
      </c>
      <c r="L65" s="48">
        <v>3</v>
      </c>
      <c r="M65" s="48">
        <v>0</v>
      </c>
      <c r="N65" s="48">
        <f>SUM(L65:M65)</f>
        <v>3</v>
      </c>
      <c r="O65" s="51">
        <v>45394</v>
      </c>
      <c r="P65" s="51">
        <v>45758</v>
      </c>
      <c r="Q65" s="48" t="str">
        <f>TEXT(O65, "mmmm")</f>
        <v>April</v>
      </c>
      <c r="R65" s="48">
        <f>YEAR(O65)</f>
        <v>2024</v>
      </c>
      <c r="S65" s="48" t="s">
        <v>21</v>
      </c>
      <c r="T65" s="48" t="s">
        <v>21</v>
      </c>
      <c r="U65" s="48"/>
      <c r="V65" s="48"/>
      <c r="W65" s="50">
        <v>45394</v>
      </c>
      <c r="X65" s="48">
        <f ca="1">TODAY()-O65</f>
        <v>188</v>
      </c>
      <c r="Y65" s="48">
        <f>O65-W65</f>
        <v>0</v>
      </c>
      <c r="Z65" s="47">
        <f>ROUND(M65/L65, 2)</f>
        <v>0</v>
      </c>
      <c r="AA65" t="str">
        <f>IF(L65&lt;=29, "Hares", IF(L65&lt;=99, "Tigers", IF(L65&lt;=499, "Elephants", "Whales")))</f>
        <v>Hares</v>
      </c>
    </row>
    <row r="66" spans="1:27" ht="15.75" customHeight="1">
      <c r="A66" s="48" t="s">
        <v>59</v>
      </c>
      <c r="B66" s="48" t="s">
        <v>455</v>
      </c>
      <c r="C66" s="52" t="s">
        <v>407</v>
      </c>
      <c r="D66" s="52" t="s">
        <v>407</v>
      </c>
      <c r="E66" s="49">
        <v>654024</v>
      </c>
      <c r="F66" s="49">
        <f>E66*5%</f>
        <v>32701.200000000001</v>
      </c>
      <c r="G66" s="49">
        <v>10000</v>
      </c>
      <c r="H66" s="49">
        <f>SUM(E66:G66)</f>
        <v>696725.2</v>
      </c>
      <c r="I66" s="49">
        <v>0</v>
      </c>
      <c r="J66" s="49">
        <f>SUM(H66:I66)</f>
        <v>696725.2</v>
      </c>
      <c r="K66" s="49">
        <f>J66/L66</f>
        <v>696725.2</v>
      </c>
      <c r="L66" s="48">
        <v>1</v>
      </c>
      <c r="M66" s="48">
        <v>0</v>
      </c>
      <c r="N66" s="48">
        <f>SUM(L66:M66)</f>
        <v>1</v>
      </c>
      <c r="O66" s="51">
        <v>45394</v>
      </c>
      <c r="P66" s="51">
        <v>45758</v>
      </c>
      <c r="Q66" s="48" t="str">
        <f>TEXT(O66, "mmmm")</f>
        <v>April</v>
      </c>
      <c r="R66" s="48">
        <f>YEAR(O66)</f>
        <v>2024</v>
      </c>
      <c r="S66" s="48" t="s">
        <v>21</v>
      </c>
      <c r="T66" s="48" t="s">
        <v>33</v>
      </c>
      <c r="U66" s="48" t="s">
        <v>429</v>
      </c>
      <c r="V66" s="39" t="s">
        <v>409</v>
      </c>
      <c r="W66" s="50">
        <v>45393</v>
      </c>
      <c r="X66" s="48">
        <f ca="1">TODAY()-O66</f>
        <v>188</v>
      </c>
      <c r="Y66" s="48">
        <f>O66-W66</f>
        <v>1</v>
      </c>
      <c r="Z66" s="47">
        <f>ROUND(M66/L66, 2)</f>
        <v>0</v>
      </c>
      <c r="AA66" t="str">
        <f>IF(L66&lt;=29, "Hares", IF(L66&lt;=99, "Tigers", IF(L66&lt;=499, "Elephants", "Whales")))</f>
        <v>Hares</v>
      </c>
    </row>
    <row r="67" spans="1:27" ht="15.75" customHeight="1">
      <c r="A67" s="48" t="s">
        <v>56</v>
      </c>
      <c r="B67" s="48" t="s">
        <v>455</v>
      </c>
      <c r="C67" s="52" t="s">
        <v>407</v>
      </c>
      <c r="D67" s="52" t="s">
        <v>407</v>
      </c>
      <c r="E67" s="49">
        <v>43221196.509999998</v>
      </c>
      <c r="F67" s="49">
        <f>E67*5%</f>
        <v>2161059.8254999998</v>
      </c>
      <c r="G67" s="49">
        <v>1310000</v>
      </c>
      <c r="H67" s="49">
        <f>SUM(E67:G67)</f>
        <v>46692256.335499994</v>
      </c>
      <c r="I67" s="49">
        <v>0</v>
      </c>
      <c r="J67" s="49">
        <f>SUM(H67:I67)</f>
        <v>46692256.335499994</v>
      </c>
      <c r="K67" s="49">
        <f>J67/L67</f>
        <v>536692.60155747121</v>
      </c>
      <c r="L67" s="48">
        <f>18+69</f>
        <v>87</v>
      </c>
      <c r="M67" s="48">
        <f>131-87</f>
        <v>44</v>
      </c>
      <c r="N67" s="48">
        <f>SUM(L67:M67)</f>
        <v>131</v>
      </c>
      <c r="O67" s="51">
        <v>45395</v>
      </c>
      <c r="P67" s="51">
        <v>45759</v>
      </c>
      <c r="Q67" s="48" t="str">
        <f>TEXT(O67, "mmmm")</f>
        <v>April</v>
      </c>
      <c r="R67" s="48">
        <f>YEAR(O67)</f>
        <v>2024</v>
      </c>
      <c r="S67" s="48" t="s">
        <v>21</v>
      </c>
      <c r="T67" s="48" t="s">
        <v>57</v>
      </c>
      <c r="U67" s="48" t="s">
        <v>429</v>
      </c>
      <c r="V67" s="39" t="s">
        <v>413</v>
      </c>
      <c r="W67" s="50">
        <v>45296</v>
      </c>
      <c r="X67" s="48">
        <f ca="1">TODAY()-O67</f>
        <v>187</v>
      </c>
      <c r="Y67" s="48">
        <f>O67-W67</f>
        <v>99</v>
      </c>
      <c r="Z67" s="47">
        <f>ROUND(M67/L67, 2)</f>
        <v>0.51</v>
      </c>
      <c r="AA67" t="str">
        <f>IF(L67&lt;=29, "Hares", IF(L67&lt;=99, "Tigers", IF(L67&lt;=499, "Elephants", "Whales")))</f>
        <v>Tigers</v>
      </c>
    </row>
    <row r="68" spans="1:27" ht="15.75" customHeight="1">
      <c r="A68" s="48" t="s">
        <v>61</v>
      </c>
      <c r="B68" s="48" t="s">
        <v>455</v>
      </c>
      <c r="C68" s="52" t="s">
        <v>407</v>
      </c>
      <c r="D68" s="52" t="s">
        <v>407</v>
      </c>
      <c r="E68" s="49">
        <f>18705931+180981601</f>
        <v>199687532</v>
      </c>
      <c r="F68" s="49">
        <f>E68*5%</f>
        <v>9984376.5999999996</v>
      </c>
      <c r="G68" s="49">
        <f>520000+9990000</f>
        <v>10510000</v>
      </c>
      <c r="H68" s="49">
        <f>SUM(E68:G68)</f>
        <v>220181908.59999999</v>
      </c>
      <c r="I68" s="49">
        <v>0</v>
      </c>
      <c r="J68" s="49">
        <f>SUM(H68:I68)</f>
        <v>220181908.59999999</v>
      </c>
      <c r="K68" s="49">
        <f>J68/L68</f>
        <v>574887.48981723236</v>
      </c>
      <c r="L68" s="48">
        <v>383</v>
      </c>
      <c r="M68" s="49">
        <f>1051-383</f>
        <v>668</v>
      </c>
      <c r="N68" s="48">
        <f>SUM(L68:M68)</f>
        <v>1051</v>
      </c>
      <c r="O68" s="51">
        <v>45407</v>
      </c>
      <c r="P68" s="51">
        <v>45771</v>
      </c>
      <c r="Q68" s="48" t="str">
        <f>TEXT(O68, "mmmm")</f>
        <v>April</v>
      </c>
      <c r="R68" s="48">
        <f>YEAR(O68)</f>
        <v>2024</v>
      </c>
      <c r="S68" s="48" t="s">
        <v>25</v>
      </c>
      <c r="T68" s="48" t="s">
        <v>62</v>
      </c>
      <c r="U68" s="48"/>
      <c r="V68" s="48"/>
      <c r="W68" s="50">
        <v>45384</v>
      </c>
      <c r="X68" s="48">
        <f ca="1">TODAY()-O68</f>
        <v>175</v>
      </c>
      <c r="Y68" s="48">
        <f>O68-W68</f>
        <v>23</v>
      </c>
      <c r="Z68" s="47">
        <f>ROUND(M68/L68, 2)</f>
        <v>1.74</v>
      </c>
      <c r="AA68" t="str">
        <f>IF(L68&lt;=29, "Hares", IF(L68&lt;=99, "Tigers", IF(L68&lt;=499, "Elephants", "Whales")))</f>
        <v>Elephants</v>
      </c>
    </row>
    <row r="69" spans="1:27" ht="15.75" customHeight="1">
      <c r="A69" s="48" t="s">
        <v>71</v>
      </c>
      <c r="B69" s="48" t="s">
        <v>455</v>
      </c>
      <c r="C69" s="52" t="s">
        <v>407</v>
      </c>
      <c r="D69" s="52" t="s">
        <v>407</v>
      </c>
      <c r="E69" s="49">
        <v>1322572</v>
      </c>
      <c r="F69" s="49">
        <f>E69*5%</f>
        <v>66128.600000000006</v>
      </c>
      <c r="G69" s="49">
        <v>20000</v>
      </c>
      <c r="H69" s="49">
        <f>SUM(E69:G69)</f>
        <v>1408700.6</v>
      </c>
      <c r="I69" s="49">
        <v>0</v>
      </c>
      <c r="J69" s="49">
        <f>SUM(H69:I69)</f>
        <v>1408700.6</v>
      </c>
      <c r="K69" s="49">
        <f>J69/L69</f>
        <v>1408700.6</v>
      </c>
      <c r="L69" s="48">
        <v>1</v>
      </c>
      <c r="M69" s="48">
        <v>1</v>
      </c>
      <c r="N69" s="48">
        <f>SUM(L69:M69)</f>
        <v>2</v>
      </c>
      <c r="O69" s="51">
        <v>45408</v>
      </c>
      <c r="P69" s="51">
        <v>45772</v>
      </c>
      <c r="Q69" s="48" t="str">
        <f>TEXT(O69, "mmmm")</f>
        <v>April</v>
      </c>
      <c r="R69" s="48">
        <f>YEAR(O69)</f>
        <v>2024</v>
      </c>
      <c r="S69" s="48" t="s">
        <v>51</v>
      </c>
      <c r="T69" s="48" t="s">
        <v>72</v>
      </c>
      <c r="U69" s="48"/>
      <c r="V69" s="48"/>
      <c r="W69" s="50">
        <v>45352</v>
      </c>
      <c r="X69" s="48">
        <f ca="1">TODAY()-O69</f>
        <v>174</v>
      </c>
      <c r="Y69" s="48">
        <f>O69-W69</f>
        <v>56</v>
      </c>
      <c r="Z69" s="47">
        <f>ROUND(M69/L69, 2)</f>
        <v>1</v>
      </c>
      <c r="AA69" t="str">
        <f>IF(L69&lt;=29, "Hares", IF(L69&lt;=99, "Tigers", IF(L69&lt;=499, "Elephants", "Whales")))</f>
        <v>Hares</v>
      </c>
    </row>
    <row r="70" spans="1:27" ht="15.75" customHeight="1">
      <c r="A70" s="48" t="s">
        <v>63</v>
      </c>
      <c r="B70" s="48" t="s">
        <v>455</v>
      </c>
      <c r="C70" s="52" t="s">
        <v>407</v>
      </c>
      <c r="D70" s="52" t="s">
        <v>407</v>
      </c>
      <c r="E70" s="49">
        <f>3751469+63432644</f>
        <v>67184113</v>
      </c>
      <c r="F70" s="49">
        <f>E70*5%</f>
        <v>3359205.6500000004</v>
      </c>
      <c r="G70" s="49">
        <f>845000+45000</f>
        <v>890000</v>
      </c>
      <c r="H70" s="49">
        <f>SUM(E70:G70)</f>
        <v>71433318.650000006</v>
      </c>
      <c r="I70" s="49">
        <v>0</v>
      </c>
      <c r="J70" s="49">
        <f>SUM(H70:I70)</f>
        <v>71433318.650000006</v>
      </c>
      <c r="K70" s="49">
        <f>J70/L70</f>
        <v>830619.98430232564</v>
      </c>
      <c r="L70" s="48">
        <v>86</v>
      </c>
      <c r="M70" s="49">
        <f>178-86</f>
        <v>92</v>
      </c>
      <c r="N70" s="48">
        <f>SUM(L70:M70)</f>
        <v>178</v>
      </c>
      <c r="O70" s="51">
        <v>45410</v>
      </c>
      <c r="P70" s="51">
        <v>45774</v>
      </c>
      <c r="Q70" s="48" t="str">
        <f>TEXT(O70, "mmmm")</f>
        <v>April</v>
      </c>
      <c r="R70" s="48">
        <f>YEAR(O70)</f>
        <v>2024</v>
      </c>
      <c r="S70" s="48" t="s">
        <v>25</v>
      </c>
      <c r="T70" s="48" t="s">
        <v>64</v>
      </c>
      <c r="U70" s="48"/>
      <c r="V70" s="48"/>
      <c r="W70" s="50">
        <v>45384</v>
      </c>
      <c r="X70" s="48">
        <f ca="1">TODAY()-O70</f>
        <v>172</v>
      </c>
      <c r="Y70" s="48">
        <f>O70-W70</f>
        <v>26</v>
      </c>
      <c r="Z70" s="47">
        <f>ROUND(M70/L70, 2)</f>
        <v>1.07</v>
      </c>
      <c r="AA70" t="str">
        <f>IF(L70&lt;=29, "Hares", IF(L70&lt;=99, "Tigers", IF(L70&lt;=499, "Elephants", "Whales")))</f>
        <v>Tigers</v>
      </c>
    </row>
    <row r="71" spans="1:27" ht="15.75" customHeight="1">
      <c r="A71" s="48" t="s">
        <v>68</v>
      </c>
      <c r="B71" s="48" t="s">
        <v>455</v>
      </c>
      <c r="C71" s="52" t="s">
        <v>407</v>
      </c>
      <c r="D71" s="52" t="s">
        <v>407</v>
      </c>
      <c r="E71" s="49">
        <v>12020631</v>
      </c>
      <c r="F71" s="49">
        <f>E71*5%</f>
        <v>601031.55000000005</v>
      </c>
      <c r="G71" s="49">
        <v>320000</v>
      </c>
      <c r="H71" s="49">
        <f>SUM(E71:G71)</f>
        <v>12941662.550000001</v>
      </c>
      <c r="I71" s="49">
        <v>0</v>
      </c>
      <c r="J71" s="49">
        <f>SUM(H71:I71)</f>
        <v>12941662.550000001</v>
      </c>
      <c r="K71" s="49">
        <f>J71/L71</f>
        <v>862777.50333333341</v>
      </c>
      <c r="L71" s="48">
        <v>15</v>
      </c>
      <c r="M71" s="48">
        <v>17</v>
      </c>
      <c r="N71" s="48">
        <f>SUM(L71:M71)</f>
        <v>32</v>
      </c>
      <c r="O71" s="51">
        <v>45413</v>
      </c>
      <c r="P71" s="51" t="s">
        <v>66</v>
      </c>
      <c r="Q71" s="48" t="str">
        <f>TEXT(O71, "mmmm")</f>
        <v>May</v>
      </c>
      <c r="R71" s="48">
        <f>YEAR(O71)</f>
        <v>2024</v>
      </c>
      <c r="S71" s="48" t="s">
        <v>21</v>
      </c>
      <c r="T71" s="48" t="s">
        <v>29</v>
      </c>
      <c r="U71" s="48" t="s">
        <v>429</v>
      </c>
      <c r="V71" s="39" t="s">
        <v>411</v>
      </c>
      <c r="W71" s="50">
        <v>45355</v>
      </c>
      <c r="X71" s="48">
        <f ca="1">TODAY()-O71</f>
        <v>169</v>
      </c>
      <c r="Y71" s="48">
        <f>O71-W71</f>
        <v>58</v>
      </c>
      <c r="Z71" s="47">
        <f>ROUND(M71/L71, 2)</f>
        <v>1.1299999999999999</v>
      </c>
      <c r="AA71" t="str">
        <f>IF(L71&lt;=29, "Hares", IF(L71&lt;=99, "Tigers", IF(L71&lt;=499, "Elephants", "Whales")))</f>
        <v>Hares</v>
      </c>
    </row>
    <row r="72" spans="1:27" ht="15.75" customHeight="1">
      <c r="A72" s="48" t="s">
        <v>65</v>
      </c>
      <c r="B72" s="48" t="s">
        <v>39</v>
      </c>
      <c r="C72" s="52" t="s">
        <v>407</v>
      </c>
      <c r="D72" s="39" t="s">
        <v>406</v>
      </c>
      <c r="E72" s="49">
        <v>3933752</v>
      </c>
      <c r="F72" s="49">
        <f>E72*5%</f>
        <v>196687.6</v>
      </c>
      <c r="G72" s="49">
        <v>80000</v>
      </c>
      <c r="H72" s="49">
        <f>SUM(E72:G72)</f>
        <v>4210439.5999999996</v>
      </c>
      <c r="I72" s="49">
        <v>0</v>
      </c>
      <c r="J72" s="49">
        <f>SUM(H72:I72)</f>
        <v>4210439.5999999996</v>
      </c>
      <c r="K72" s="49">
        <f>J72/L72</f>
        <v>601491.37142857141</v>
      </c>
      <c r="L72" s="48">
        <v>7</v>
      </c>
      <c r="M72" s="48">
        <v>1</v>
      </c>
      <c r="N72" s="48">
        <f>SUM(L72:M72)</f>
        <v>8</v>
      </c>
      <c r="O72" s="51">
        <v>45413</v>
      </c>
      <c r="P72" s="51" t="s">
        <v>66</v>
      </c>
      <c r="Q72" s="48" t="str">
        <f>TEXT(O72, "mmmm")</f>
        <v>May</v>
      </c>
      <c r="R72" s="48">
        <f>YEAR(O72)</f>
        <v>2024</v>
      </c>
      <c r="S72" s="48" t="s">
        <v>51</v>
      </c>
      <c r="T72" s="48" t="s">
        <v>67</v>
      </c>
      <c r="U72" s="48" t="s">
        <v>429</v>
      </c>
      <c r="V72" s="48"/>
      <c r="W72" s="50"/>
      <c r="X72" s="48">
        <f ca="1">TODAY()-O72</f>
        <v>169</v>
      </c>
      <c r="Y72" s="48">
        <f>O72-W72</f>
        <v>45413</v>
      </c>
      <c r="Z72" s="47">
        <f>ROUND(M72/L72, 2)</f>
        <v>0.14000000000000001</v>
      </c>
      <c r="AA72" t="str">
        <f>IF(L72&lt;=29, "Hares", IF(L72&lt;=99, "Tigers", IF(L72&lt;=499, "Elephants", "Whales")))</f>
        <v>Hares</v>
      </c>
    </row>
    <row r="73" spans="1:27" ht="15.75" customHeight="1">
      <c r="A73" s="48" t="s">
        <v>69</v>
      </c>
      <c r="B73" s="48" t="s">
        <v>70</v>
      </c>
      <c r="C73" s="52" t="s">
        <v>407</v>
      </c>
      <c r="D73" s="39" t="s">
        <v>406</v>
      </c>
      <c r="E73" s="49">
        <f>126596+4172897</f>
        <v>4299493</v>
      </c>
      <c r="F73" s="49">
        <f>E73*5%</f>
        <v>214974.65000000002</v>
      </c>
      <c r="G73" s="49">
        <f>210000+5000</f>
        <v>215000</v>
      </c>
      <c r="H73" s="49">
        <f>SUM(E73:G73)</f>
        <v>4729467.6500000004</v>
      </c>
      <c r="I73" s="49">
        <f>5299677+630000+113400+169006+15000+2700</f>
        <v>6229783</v>
      </c>
      <c r="J73" s="49">
        <f>SUM(H73:I73)</f>
        <v>10959250.65</v>
      </c>
      <c r="K73" s="49">
        <f>J73/L73</f>
        <v>304423.62916666665</v>
      </c>
      <c r="L73" s="48">
        <f>35+1</f>
        <v>36</v>
      </c>
      <c r="M73" s="48">
        <v>7</v>
      </c>
      <c r="N73" s="48">
        <f>SUM(L73:M73)</f>
        <v>43</v>
      </c>
      <c r="O73" s="51">
        <v>45420</v>
      </c>
      <c r="P73" s="51">
        <v>45784</v>
      </c>
      <c r="Q73" s="48" t="str">
        <f>TEXT(O73, "mmmm")</f>
        <v>May</v>
      </c>
      <c r="R73" s="48">
        <f>YEAR(O73)</f>
        <v>2024</v>
      </c>
      <c r="S73" s="48" t="s">
        <v>21</v>
      </c>
      <c r="T73" s="48" t="s">
        <v>31</v>
      </c>
      <c r="U73" s="48" t="s">
        <v>429</v>
      </c>
      <c r="V73" s="39" t="s">
        <v>413</v>
      </c>
      <c r="W73" s="50"/>
      <c r="X73" s="48">
        <f ca="1">TODAY()-O73</f>
        <v>162</v>
      </c>
      <c r="Y73" s="48">
        <v>0</v>
      </c>
      <c r="Z73" s="47">
        <f>ROUND(M73/L73, 2)</f>
        <v>0.19</v>
      </c>
      <c r="AA73" t="str">
        <f>IF(L73&lt;=29, "Hares", IF(L73&lt;=99, "Tigers", IF(L73&lt;=499, "Elephants", "Whales")))</f>
        <v>Tigers</v>
      </c>
    </row>
    <row r="74" spans="1:27" ht="15.75" customHeight="1">
      <c r="A74" s="48" t="s">
        <v>73</v>
      </c>
      <c r="B74" s="48" t="s">
        <v>455</v>
      </c>
      <c r="C74" s="52" t="s">
        <v>407</v>
      </c>
      <c r="D74" s="52" t="s">
        <v>407</v>
      </c>
      <c r="E74" s="49">
        <v>3897152</v>
      </c>
      <c r="F74" s="49">
        <f>E74*5%</f>
        <v>194857.60000000001</v>
      </c>
      <c r="G74" s="49">
        <v>70000</v>
      </c>
      <c r="H74" s="49">
        <f>SUM(E74:G74)</f>
        <v>4162009.6</v>
      </c>
      <c r="I74" s="49">
        <v>0</v>
      </c>
      <c r="J74" s="49">
        <f>SUM(H74:I74)</f>
        <v>4162009.6</v>
      </c>
      <c r="K74" s="49">
        <f>J74/L74</f>
        <v>594572.80000000005</v>
      </c>
      <c r="L74" s="48">
        <v>7</v>
      </c>
      <c r="M74" s="48">
        <v>0</v>
      </c>
      <c r="N74" s="48">
        <f>SUM(L74:M74)</f>
        <v>7</v>
      </c>
      <c r="O74" s="51">
        <v>45426</v>
      </c>
      <c r="P74" s="51">
        <v>45790</v>
      </c>
      <c r="Q74" s="48" t="str">
        <f>TEXT(O74, "mmmm")</f>
        <v>May</v>
      </c>
      <c r="R74" s="48">
        <f>YEAR(O74)</f>
        <v>2024</v>
      </c>
      <c r="S74" s="48" t="s">
        <v>21</v>
      </c>
      <c r="T74" s="48" t="s">
        <v>74</v>
      </c>
      <c r="U74" s="48" t="s">
        <v>429</v>
      </c>
      <c r="V74" s="39" t="s">
        <v>410</v>
      </c>
      <c r="W74" s="50">
        <v>45411</v>
      </c>
      <c r="X74" s="48">
        <f ca="1">TODAY()-O74</f>
        <v>156</v>
      </c>
      <c r="Y74" s="48">
        <f>O74-W74</f>
        <v>15</v>
      </c>
      <c r="Z74" s="47">
        <f>ROUND(M74/L74, 2)</f>
        <v>0</v>
      </c>
      <c r="AA74" t="str">
        <f>IF(L74&lt;=29, "Hares", IF(L74&lt;=99, "Tigers", IF(L74&lt;=499, "Elephants", "Whales")))</f>
        <v>Hares</v>
      </c>
    </row>
    <row r="75" spans="1:27" ht="15.75" customHeight="1">
      <c r="A75" s="48" t="s">
        <v>76</v>
      </c>
      <c r="B75" s="48" t="s">
        <v>455</v>
      </c>
      <c r="C75" s="52" t="s">
        <v>407</v>
      </c>
      <c r="D75" s="52" t="s">
        <v>407</v>
      </c>
      <c r="E75" s="49">
        <f>23153292+2402252+2179983+1520025</f>
        <v>29255552</v>
      </c>
      <c r="F75" s="49">
        <f>E75*5%</f>
        <v>1462777.6</v>
      </c>
      <c r="G75" s="49">
        <f>20000+30000+25000+240000</f>
        <v>315000</v>
      </c>
      <c r="H75" s="49">
        <f>SUM(E75:G75)</f>
        <v>31033329.600000001</v>
      </c>
      <c r="I75" s="49">
        <v>0</v>
      </c>
      <c r="J75" s="49">
        <f>SUM(H75:I75)</f>
        <v>31033329.600000001</v>
      </c>
      <c r="K75" s="49">
        <f>J75/L75</f>
        <v>646527.70000000007</v>
      </c>
      <c r="L75" s="48">
        <v>48</v>
      </c>
      <c r="M75" s="48">
        <f>126-48</f>
        <v>78</v>
      </c>
      <c r="N75" s="48">
        <f>SUM(L75:M75)</f>
        <v>126</v>
      </c>
      <c r="O75" s="51">
        <v>45432</v>
      </c>
      <c r="P75" s="51">
        <v>45796</v>
      </c>
      <c r="Q75" s="48" t="str">
        <f>TEXT(O75, "mmmm")</f>
        <v>May</v>
      </c>
      <c r="R75" s="48">
        <f>YEAR(O75)</f>
        <v>2024</v>
      </c>
      <c r="S75" s="48" t="s">
        <v>51</v>
      </c>
      <c r="T75" s="48" t="s">
        <v>77</v>
      </c>
      <c r="U75" s="48"/>
      <c r="V75" s="48"/>
      <c r="W75" s="50">
        <v>45406</v>
      </c>
      <c r="X75" s="48">
        <f ca="1">TODAY()-O75</f>
        <v>150</v>
      </c>
      <c r="Y75" s="48">
        <f>O75-W75</f>
        <v>26</v>
      </c>
      <c r="Z75" s="47">
        <f>ROUND(M75/L75, 2)</f>
        <v>1.63</v>
      </c>
      <c r="AA75" t="str">
        <f>IF(L75&lt;=29, "Hares", IF(L75&lt;=99, "Tigers", IF(L75&lt;=499, "Elephants", "Whales")))</f>
        <v>Tigers</v>
      </c>
    </row>
    <row r="76" spans="1:27" ht="15.75" customHeight="1">
      <c r="A76" s="48" t="s">
        <v>75</v>
      </c>
      <c r="B76" s="48" t="s">
        <v>455</v>
      </c>
      <c r="C76" s="52" t="s">
        <v>407</v>
      </c>
      <c r="D76" s="52" t="s">
        <v>407</v>
      </c>
      <c r="E76" s="49">
        <v>510698</v>
      </c>
      <c r="F76" s="49">
        <f>E76*5%</f>
        <v>25534.9</v>
      </c>
      <c r="G76" s="49">
        <v>10000</v>
      </c>
      <c r="H76" s="49">
        <f>SUM(E76:G76)</f>
        <v>546232.9</v>
      </c>
      <c r="I76" s="49">
        <v>0</v>
      </c>
      <c r="J76" s="49">
        <f>SUM(H76:I76)</f>
        <v>546232.9</v>
      </c>
      <c r="K76" s="49">
        <f>J76/L76</f>
        <v>546232.9</v>
      </c>
      <c r="L76" s="48">
        <v>1</v>
      </c>
      <c r="M76" s="48">
        <v>0</v>
      </c>
      <c r="N76" s="48">
        <f>SUM(L76:M76)</f>
        <v>1</v>
      </c>
      <c r="O76" s="51">
        <v>45432</v>
      </c>
      <c r="P76" s="51">
        <v>45796</v>
      </c>
      <c r="Q76" s="48" t="str">
        <f>TEXT(O76, "mmmm")</f>
        <v>May</v>
      </c>
      <c r="R76" s="48">
        <f>YEAR(O76)</f>
        <v>2024</v>
      </c>
      <c r="S76" s="48" t="s">
        <v>21</v>
      </c>
      <c r="T76" s="48" t="s">
        <v>21</v>
      </c>
      <c r="U76" s="48"/>
      <c r="V76" s="48"/>
      <c r="W76" s="50">
        <v>45430</v>
      </c>
      <c r="X76" s="48">
        <f ca="1">TODAY()-O76</f>
        <v>150</v>
      </c>
      <c r="Y76" s="48">
        <f>O76-W76</f>
        <v>2</v>
      </c>
      <c r="Z76" s="47">
        <f>ROUND(M76/L76, 2)</f>
        <v>0</v>
      </c>
      <c r="AA76" t="str">
        <f>IF(L76&lt;=29, "Hares", IF(L76&lt;=99, "Tigers", IF(L76&lt;=499, "Elephants", "Whales")))</f>
        <v>Hares</v>
      </c>
    </row>
    <row r="77" spans="1:27" ht="15.75" customHeight="1">
      <c r="A77" s="48" t="s">
        <v>78</v>
      </c>
      <c r="B77" s="48" t="s">
        <v>455</v>
      </c>
      <c r="C77" s="52" t="s">
        <v>407</v>
      </c>
      <c r="D77" s="52" t="s">
        <v>407</v>
      </c>
      <c r="E77" s="49">
        <v>727401</v>
      </c>
      <c r="F77" s="49">
        <f>E77*5%</f>
        <v>36370.050000000003</v>
      </c>
      <c r="G77" s="49">
        <v>10000</v>
      </c>
      <c r="H77" s="49">
        <f>SUM(E77:G77)</f>
        <v>773771.05</v>
      </c>
      <c r="I77" s="49">
        <v>0</v>
      </c>
      <c r="J77" s="49">
        <f>SUM(H77:I77)</f>
        <v>773771.05</v>
      </c>
      <c r="K77" s="49">
        <f>J77/L77</f>
        <v>773771.05</v>
      </c>
      <c r="L77" s="48">
        <v>1</v>
      </c>
      <c r="M77" s="48">
        <v>0</v>
      </c>
      <c r="N77" s="48">
        <f>SUM(L77:M77)</f>
        <v>1</v>
      </c>
      <c r="O77" s="51">
        <v>45435</v>
      </c>
      <c r="P77" s="51">
        <v>45799</v>
      </c>
      <c r="Q77" s="48" t="str">
        <f>TEXT(O77, "mmmm")</f>
        <v>May</v>
      </c>
      <c r="R77" s="48">
        <f>YEAR(O77)</f>
        <v>2024</v>
      </c>
      <c r="S77" s="48" t="s">
        <v>21</v>
      </c>
      <c r="T77" s="48" t="s">
        <v>21</v>
      </c>
      <c r="U77" s="48"/>
      <c r="V77" s="48"/>
      <c r="W77" s="50">
        <v>45435</v>
      </c>
      <c r="X77" s="48">
        <f ca="1">TODAY()-O77</f>
        <v>147</v>
      </c>
      <c r="Y77" s="48">
        <f>O77-W77</f>
        <v>0</v>
      </c>
      <c r="Z77" s="47">
        <f>ROUND(M77/L77, 2)</f>
        <v>0</v>
      </c>
      <c r="AA77" t="str">
        <f>IF(L77&lt;=29, "Hares", IF(L77&lt;=99, "Tigers", IF(L77&lt;=499, "Elephants", "Whales")))</f>
        <v>Hares</v>
      </c>
    </row>
    <row r="78" spans="1:27" ht="15.75" customHeight="1">
      <c r="A78" s="48" t="s">
        <v>123</v>
      </c>
      <c r="B78" s="54" t="s">
        <v>39</v>
      </c>
      <c r="C78" s="52" t="s">
        <v>407</v>
      </c>
      <c r="D78" s="39" t="s">
        <v>406</v>
      </c>
      <c r="E78" s="49">
        <v>4936395</v>
      </c>
      <c r="F78" s="49">
        <f>E78*5%</f>
        <v>246819.75</v>
      </c>
      <c r="G78" s="49">
        <v>0</v>
      </c>
      <c r="H78" s="49">
        <f>SUM(E78:G78)</f>
        <v>5183214.75</v>
      </c>
      <c r="I78" s="49">
        <f>180000+15000+2700+7500000+810000+145800</f>
        <v>8653500</v>
      </c>
      <c r="J78" s="49">
        <f>SUM(H78:I78)</f>
        <v>13836714.75</v>
      </c>
      <c r="K78" s="49">
        <f>J78/L78</f>
        <v>432397.3359375</v>
      </c>
      <c r="L78" s="48">
        <v>32</v>
      </c>
      <c r="M78" s="49">
        <f>55-32</f>
        <v>23</v>
      </c>
      <c r="N78" s="48">
        <f>SUM(L78:M78)</f>
        <v>55</v>
      </c>
      <c r="O78" s="58">
        <v>45439</v>
      </c>
      <c r="P78" s="58">
        <v>45803</v>
      </c>
      <c r="Q78" s="48" t="str">
        <f>TEXT(O78, "mmmm")</f>
        <v>May</v>
      </c>
      <c r="R78" s="48">
        <f>YEAR(O78)</f>
        <v>2024</v>
      </c>
      <c r="S78" s="48" t="s">
        <v>51</v>
      </c>
      <c r="T78" s="48" t="s">
        <v>52</v>
      </c>
      <c r="U78" s="48" t="s">
        <v>429</v>
      </c>
      <c r="V78" s="48"/>
      <c r="W78" s="57">
        <v>45379</v>
      </c>
      <c r="X78" s="48">
        <f ca="1">TODAY()-O78</f>
        <v>143</v>
      </c>
      <c r="Y78" s="48">
        <f>O78-W78</f>
        <v>60</v>
      </c>
      <c r="Z78" s="47">
        <f>ROUND(M78/L78, 2)</f>
        <v>0.72</v>
      </c>
      <c r="AA78" t="str">
        <f>IF(L78&lt;=29, "Hares", IF(L78&lt;=99, "Tigers", IF(L78&lt;=499, "Elephants", "Whales")))</f>
        <v>Tigers</v>
      </c>
    </row>
    <row r="79" spans="1:27" ht="15.75" customHeight="1">
      <c r="A79" s="48" t="s">
        <v>84</v>
      </c>
      <c r="B79" s="48" t="s">
        <v>455</v>
      </c>
      <c r="C79" s="52" t="s">
        <v>407</v>
      </c>
      <c r="D79" s="52" t="s">
        <v>407</v>
      </c>
      <c r="E79" s="49">
        <v>1277471</v>
      </c>
      <c r="F79" s="49">
        <f>E79*5%</f>
        <v>63873.55</v>
      </c>
      <c r="G79" s="49">
        <v>30000</v>
      </c>
      <c r="H79" s="49">
        <f>SUM(E79:G79)</f>
        <v>1371344.55</v>
      </c>
      <c r="I79" s="49">
        <v>0</v>
      </c>
      <c r="J79" s="49">
        <f>SUM(H79:I79)</f>
        <v>1371344.55</v>
      </c>
      <c r="K79" s="49">
        <f>J79/L79</f>
        <v>1371344.55</v>
      </c>
      <c r="L79" s="48">
        <v>1</v>
      </c>
      <c r="M79" s="49">
        <v>2</v>
      </c>
      <c r="N79" s="48">
        <f>SUM(L79:M79)</f>
        <v>3</v>
      </c>
      <c r="O79" s="51">
        <v>45441</v>
      </c>
      <c r="P79" s="51">
        <v>45807</v>
      </c>
      <c r="Q79" s="48" t="str">
        <f>TEXT(O79, "mmmm")</f>
        <v>May</v>
      </c>
      <c r="R79" s="48">
        <f>YEAR(O79)</f>
        <v>2024</v>
      </c>
      <c r="S79" s="48" t="s">
        <v>21</v>
      </c>
      <c r="T79" s="48" t="s">
        <v>85</v>
      </c>
      <c r="U79" s="48" t="s">
        <v>429</v>
      </c>
      <c r="V79" s="39" t="s">
        <v>411</v>
      </c>
      <c r="W79" s="50">
        <v>45421</v>
      </c>
      <c r="X79" s="48">
        <f ca="1">TODAY()-O79</f>
        <v>141</v>
      </c>
      <c r="Y79" s="48">
        <f>O79-W79</f>
        <v>20</v>
      </c>
      <c r="Z79" s="47">
        <f>ROUND(M79/L79, 2)</f>
        <v>2</v>
      </c>
      <c r="AA79" t="str">
        <f>IF(L79&lt;=29, "Hares", IF(L79&lt;=99, "Tigers", IF(L79&lt;=499, "Elephants", "Whales")))</f>
        <v>Hares</v>
      </c>
    </row>
    <row r="80" spans="1:27" ht="15.75" customHeight="1">
      <c r="A80" s="48" t="s">
        <v>79</v>
      </c>
      <c r="B80" s="48" t="s">
        <v>455</v>
      </c>
      <c r="C80" s="52" t="s">
        <v>407</v>
      </c>
      <c r="D80" s="52" t="s">
        <v>407</v>
      </c>
      <c r="E80" s="49">
        <v>519366</v>
      </c>
      <c r="F80" s="49">
        <f>E80*5%</f>
        <v>25968.300000000003</v>
      </c>
      <c r="G80" s="49">
        <v>10000</v>
      </c>
      <c r="H80" s="49">
        <f>SUM(E80:G80)</f>
        <v>555334.30000000005</v>
      </c>
      <c r="I80" s="49">
        <v>0</v>
      </c>
      <c r="J80" s="49">
        <f>SUM(H80:I80)</f>
        <v>555334.30000000005</v>
      </c>
      <c r="K80" s="49">
        <f>J80/L80</f>
        <v>555334.30000000005</v>
      </c>
      <c r="L80" s="48">
        <v>1</v>
      </c>
      <c r="M80" s="48">
        <v>0</v>
      </c>
      <c r="N80" s="48">
        <f>SUM(L80:M80)</f>
        <v>1</v>
      </c>
      <c r="O80" s="51">
        <v>45443</v>
      </c>
      <c r="P80" s="51">
        <v>45807</v>
      </c>
      <c r="Q80" s="48" t="str">
        <f>TEXT(O80, "mmmm")</f>
        <v>May</v>
      </c>
      <c r="R80" s="48">
        <f>YEAR(O80)</f>
        <v>2024</v>
      </c>
      <c r="S80" s="48" t="s">
        <v>21</v>
      </c>
      <c r="T80" s="48" t="s">
        <v>31</v>
      </c>
      <c r="U80" s="48" t="s">
        <v>429</v>
      </c>
      <c r="V80" s="39" t="s">
        <v>413</v>
      </c>
      <c r="W80" s="50">
        <v>45442</v>
      </c>
      <c r="X80" s="48">
        <f ca="1">TODAY()-O80</f>
        <v>139</v>
      </c>
      <c r="Y80" s="48">
        <f>O80-W80</f>
        <v>1</v>
      </c>
      <c r="Z80" s="47">
        <f>ROUND(M80/L80, 2)</f>
        <v>0</v>
      </c>
      <c r="AA80" t="str">
        <f>IF(L80&lt;=29, "Hares", IF(L80&lt;=99, "Tigers", IF(L80&lt;=499, "Elephants", "Whales")))</f>
        <v>Hares</v>
      </c>
    </row>
    <row r="81" spans="1:29" ht="15.75" customHeight="1">
      <c r="A81" s="48" t="s">
        <v>82</v>
      </c>
      <c r="B81" s="48" t="s">
        <v>455</v>
      </c>
      <c r="C81" s="52" t="s">
        <v>407</v>
      </c>
      <c r="D81" s="52" t="s">
        <v>407</v>
      </c>
      <c r="E81" s="49">
        <v>131969250</v>
      </c>
      <c r="F81" s="49">
        <f>E81*5%</f>
        <v>6598462.5</v>
      </c>
      <c r="G81" s="49">
        <v>1527500</v>
      </c>
      <c r="H81" s="49">
        <f>SUM(E81:G81)</f>
        <v>140095212.5</v>
      </c>
      <c r="I81" s="49">
        <v>0</v>
      </c>
      <c r="J81" s="49">
        <f>SUM(H81:I81)</f>
        <v>140095212.5</v>
      </c>
      <c r="K81" s="49">
        <f>J81/L81</f>
        <v>741244.51058201061</v>
      </c>
      <c r="L81" s="48">
        <v>189</v>
      </c>
      <c r="M81" s="49">
        <f>611-L81</f>
        <v>422</v>
      </c>
      <c r="N81" s="48">
        <f>SUM(L81:M81)</f>
        <v>611</v>
      </c>
      <c r="O81" s="51">
        <v>45444</v>
      </c>
      <c r="P81" s="51">
        <v>45808</v>
      </c>
      <c r="Q81" s="48" t="str">
        <f>TEXT(O81, "mmmm")</f>
        <v>June</v>
      </c>
      <c r="R81" s="48">
        <f>YEAR(O81)</f>
        <v>2024</v>
      </c>
      <c r="S81" s="48" t="s">
        <v>25</v>
      </c>
      <c r="T81" s="48" t="s">
        <v>83</v>
      </c>
      <c r="U81" s="48"/>
      <c r="V81" s="48"/>
      <c r="W81" s="50">
        <v>45411</v>
      </c>
      <c r="X81" s="48">
        <f ca="1">TODAY()-O81</f>
        <v>138</v>
      </c>
      <c r="Y81" s="48">
        <f>O81-W81</f>
        <v>33</v>
      </c>
      <c r="Z81" s="47">
        <f>ROUND(M81/L81, 2)</f>
        <v>2.23</v>
      </c>
      <c r="AA81" t="str">
        <f>IF(L81&lt;=29, "Hares", IF(L81&lt;=99, "Tigers", IF(L81&lt;=499, "Elephants", "Whales")))</f>
        <v>Elephants</v>
      </c>
    </row>
    <row r="82" spans="1:29" ht="15.75" customHeight="1">
      <c r="A82" s="48" t="s">
        <v>81</v>
      </c>
      <c r="B82" s="48" t="s">
        <v>455</v>
      </c>
      <c r="C82" s="52" t="s">
        <v>407</v>
      </c>
      <c r="D82" s="52" t="s">
        <v>407</v>
      </c>
      <c r="E82" s="49">
        <v>11530052</v>
      </c>
      <c r="F82" s="49">
        <f>E82*5%</f>
        <v>576502.6</v>
      </c>
      <c r="G82" s="49">
        <v>170000</v>
      </c>
      <c r="H82" s="49">
        <f>SUM(E82:G82)</f>
        <v>12276554.6</v>
      </c>
      <c r="I82" s="49">
        <v>0</v>
      </c>
      <c r="J82" s="49">
        <f>SUM(H82:I82)</f>
        <v>12276554.6</v>
      </c>
      <c r="K82" s="49">
        <f>J82/L82</f>
        <v>876896.75714285707</v>
      </c>
      <c r="L82" s="48">
        <v>14</v>
      </c>
      <c r="M82" s="48">
        <v>3</v>
      </c>
      <c r="N82" s="48">
        <f>SUM(L82:M82)</f>
        <v>17</v>
      </c>
      <c r="O82" s="51">
        <v>45444</v>
      </c>
      <c r="P82" s="51">
        <v>45808</v>
      </c>
      <c r="Q82" s="48" t="str">
        <f>TEXT(O82, "mmmm")</f>
        <v>June</v>
      </c>
      <c r="R82" s="48">
        <f>YEAR(O82)</f>
        <v>2024</v>
      </c>
      <c r="S82" s="48" t="s">
        <v>21</v>
      </c>
      <c r="T82" s="48" t="s">
        <v>21</v>
      </c>
      <c r="U82" s="48"/>
      <c r="V82" s="48"/>
      <c r="W82" s="50">
        <v>45429</v>
      </c>
      <c r="X82" s="48">
        <f ca="1">TODAY()-O82</f>
        <v>138</v>
      </c>
      <c r="Y82" s="48">
        <f>O82-W82</f>
        <v>15</v>
      </c>
      <c r="Z82" s="47">
        <f>ROUND(M82/L82, 2)</f>
        <v>0.21</v>
      </c>
      <c r="AA82" t="str">
        <f>IF(L82&lt;=29, "Hares", IF(L82&lt;=99, "Tigers", IF(L82&lt;=499, "Elephants", "Whales")))</f>
        <v>Hares</v>
      </c>
    </row>
    <row r="83" spans="1:29" ht="15.75" customHeight="1">
      <c r="A83" s="48" t="s">
        <v>80</v>
      </c>
      <c r="B83" s="48" t="s">
        <v>455</v>
      </c>
      <c r="C83" s="52" t="s">
        <v>407</v>
      </c>
      <c r="D83" s="52" t="s">
        <v>407</v>
      </c>
      <c r="E83" s="49">
        <v>58386990.541000001</v>
      </c>
      <c r="F83" s="49">
        <f>E83*5%</f>
        <v>2919349.5270500001</v>
      </c>
      <c r="G83" s="49">
        <v>1635000</v>
      </c>
      <c r="H83" s="49">
        <f>SUM(E83:G83)</f>
        <v>62941340.068050005</v>
      </c>
      <c r="I83" s="49">
        <v>0</v>
      </c>
      <c r="J83" s="49">
        <f>SUM(H83:I83)</f>
        <v>62941340.068050005</v>
      </c>
      <c r="K83" s="49">
        <f>J83/L83</f>
        <v>440149.23124510492</v>
      </c>
      <c r="L83" s="48">
        <v>143</v>
      </c>
      <c r="M83" s="49">
        <f>338-L83</f>
        <v>195</v>
      </c>
      <c r="N83" s="48">
        <f>SUM(L83:M83)</f>
        <v>338</v>
      </c>
      <c r="O83" s="51">
        <v>45444</v>
      </c>
      <c r="P83" s="51">
        <v>45808</v>
      </c>
      <c r="Q83" s="48" t="str">
        <f>TEXT(O83, "mmmm")</f>
        <v>June</v>
      </c>
      <c r="R83" s="48">
        <f>YEAR(O83)</f>
        <v>2024</v>
      </c>
      <c r="S83" s="48" t="s">
        <v>25</v>
      </c>
      <c r="T83" s="48" t="s">
        <v>62</v>
      </c>
      <c r="U83" s="48"/>
      <c r="V83" s="48"/>
      <c r="W83" s="50">
        <v>45345</v>
      </c>
      <c r="X83" s="48">
        <f ca="1">TODAY()-O83</f>
        <v>138</v>
      </c>
      <c r="Y83" s="48">
        <f>O83-W83</f>
        <v>99</v>
      </c>
      <c r="Z83" s="47">
        <f>ROUND(M83/L83, 2)</f>
        <v>1.36</v>
      </c>
      <c r="AA83" t="str">
        <f>IF(L83&lt;=29, "Hares", IF(L83&lt;=99, "Tigers", IF(L83&lt;=499, "Elephants", "Whales")))</f>
        <v>Elephants</v>
      </c>
    </row>
    <row r="84" spans="1:29" ht="15.75" customHeight="1">
      <c r="A84" s="48" t="s">
        <v>86</v>
      </c>
      <c r="B84" s="48" t="s">
        <v>455</v>
      </c>
      <c r="C84" s="52" t="s">
        <v>407</v>
      </c>
      <c r="D84" s="52" t="s">
        <v>407</v>
      </c>
      <c r="E84" s="49">
        <v>1476299</v>
      </c>
      <c r="F84" s="49">
        <f>E84*5%</f>
        <v>73814.95</v>
      </c>
      <c r="G84" s="49">
        <v>20000</v>
      </c>
      <c r="H84" s="49">
        <f>SUM(E84:G84)</f>
        <v>1570113.95</v>
      </c>
      <c r="I84" s="49">
        <v>0</v>
      </c>
      <c r="J84" s="49">
        <f>SUM(H84:I84)</f>
        <v>1570113.95</v>
      </c>
      <c r="K84" s="49">
        <f>J84/L84</f>
        <v>1570113.95</v>
      </c>
      <c r="L84" s="48">
        <v>1</v>
      </c>
      <c r="M84" s="49">
        <v>1</v>
      </c>
      <c r="N84" s="48">
        <f>SUM(L84:M84)</f>
        <v>2</v>
      </c>
      <c r="O84" s="51">
        <v>45453</v>
      </c>
      <c r="P84" s="51">
        <v>45817</v>
      </c>
      <c r="Q84" s="48" t="str">
        <f>TEXT(O84, "mmmm")</f>
        <v>June</v>
      </c>
      <c r="R84" s="48">
        <f>YEAR(O84)</f>
        <v>2024</v>
      </c>
      <c r="S84" s="48" t="s">
        <v>25</v>
      </c>
      <c r="T84" s="48" t="s">
        <v>87</v>
      </c>
      <c r="U84" s="48"/>
      <c r="V84" s="48"/>
      <c r="W84" s="50">
        <v>45436</v>
      </c>
      <c r="X84" s="48">
        <f ca="1">TODAY()-O84</f>
        <v>129</v>
      </c>
      <c r="Y84" s="48">
        <f>O84-W84</f>
        <v>17</v>
      </c>
      <c r="Z84" s="47">
        <f>ROUND(M84/L84, 2)</f>
        <v>1</v>
      </c>
      <c r="AA84" t="str">
        <f>IF(L84&lt;=29, "Hares", IF(L84&lt;=99, "Tigers", IF(L84&lt;=499, "Elephants", "Whales")))</f>
        <v>Hares</v>
      </c>
    </row>
    <row r="85" spans="1:29" ht="15.75" customHeight="1">
      <c r="A85" s="48" t="s">
        <v>91</v>
      </c>
      <c r="B85" s="48" t="s">
        <v>455</v>
      </c>
      <c r="C85" s="52" t="s">
        <v>407</v>
      </c>
      <c r="D85" s="52" t="s">
        <v>407</v>
      </c>
      <c r="E85" s="49">
        <v>1111499</v>
      </c>
      <c r="F85" s="49">
        <f>E85*5%</f>
        <v>55574.950000000004</v>
      </c>
      <c r="G85" s="49">
        <v>20000</v>
      </c>
      <c r="H85" s="49">
        <f>SUM(E85:G85)</f>
        <v>1187073.95</v>
      </c>
      <c r="I85" s="49">
        <v>0</v>
      </c>
      <c r="J85" s="49">
        <f>SUM(H85:I85)</f>
        <v>1187073.95</v>
      </c>
      <c r="K85" s="49">
        <f>J85/L85</f>
        <v>1187073.95</v>
      </c>
      <c r="L85" s="48">
        <v>1</v>
      </c>
      <c r="M85" s="49">
        <v>1</v>
      </c>
      <c r="N85" s="48">
        <f>SUM(L85:M85)</f>
        <v>2</v>
      </c>
      <c r="O85" s="51">
        <v>45453</v>
      </c>
      <c r="P85" s="51">
        <v>45817</v>
      </c>
      <c r="Q85" s="48" t="str">
        <f>TEXT(O85, "mmmm")</f>
        <v>June</v>
      </c>
      <c r="R85" s="48">
        <f>YEAR(O85)</f>
        <v>2024</v>
      </c>
      <c r="S85" s="48" t="s">
        <v>21</v>
      </c>
      <c r="T85" s="48" t="s">
        <v>33</v>
      </c>
      <c r="U85" s="48" t="s">
        <v>429</v>
      </c>
      <c r="V85" s="39" t="s">
        <v>409</v>
      </c>
      <c r="W85" s="50">
        <v>45439</v>
      </c>
      <c r="X85" s="48">
        <f ca="1">TODAY()-O85</f>
        <v>129</v>
      </c>
      <c r="Y85" s="48">
        <f>O85-W85</f>
        <v>14</v>
      </c>
      <c r="Z85" s="47">
        <f>ROUND(M85/L85, 2)</f>
        <v>1</v>
      </c>
      <c r="AA85" t="str">
        <f>IF(L85&lt;=29, "Hares", IF(L85&lt;=99, "Tigers", IF(L85&lt;=499, "Elephants", "Whales")))</f>
        <v>Hares</v>
      </c>
    </row>
    <row r="86" spans="1:29" ht="15.75" customHeight="1">
      <c r="A86" s="48" t="s">
        <v>88</v>
      </c>
      <c r="B86" s="48" t="s">
        <v>455</v>
      </c>
      <c r="C86" s="52" t="s">
        <v>407</v>
      </c>
      <c r="D86" s="52" t="s">
        <v>407</v>
      </c>
      <c r="E86" s="49">
        <v>1240172</v>
      </c>
      <c r="F86" s="49">
        <f>E86*5%</f>
        <v>62008.600000000006</v>
      </c>
      <c r="G86" s="49">
        <v>20000</v>
      </c>
      <c r="H86" s="49">
        <f>SUM(E86:G86)</f>
        <v>1322180.6000000001</v>
      </c>
      <c r="I86" s="49">
        <v>0</v>
      </c>
      <c r="J86" s="49">
        <f>SUM(H86:I86)</f>
        <v>1322180.6000000001</v>
      </c>
      <c r="K86" s="49">
        <f>J86/L86</f>
        <v>661090.30000000005</v>
      </c>
      <c r="L86" s="48">
        <v>2</v>
      </c>
      <c r="M86" s="49">
        <v>0</v>
      </c>
      <c r="N86" s="48">
        <f>SUM(L86:M86)</f>
        <v>2</v>
      </c>
      <c r="O86" s="51">
        <v>45455</v>
      </c>
      <c r="P86" s="51">
        <v>45819</v>
      </c>
      <c r="Q86" s="48" t="str">
        <f>TEXT(O86, "mmmm")</f>
        <v>June</v>
      </c>
      <c r="R86" s="48">
        <f>YEAR(O86)</f>
        <v>2024</v>
      </c>
      <c r="S86" s="48" t="s">
        <v>21</v>
      </c>
      <c r="T86" s="48" t="s">
        <v>21</v>
      </c>
      <c r="U86" s="48"/>
      <c r="V86" s="48"/>
      <c r="W86" s="50">
        <v>45414</v>
      </c>
      <c r="X86" s="48">
        <f ca="1">TODAY()-O86</f>
        <v>127</v>
      </c>
      <c r="Y86" s="48">
        <f>O86-W86</f>
        <v>41</v>
      </c>
      <c r="Z86" s="47">
        <f>ROUND(M86/L86, 2)</f>
        <v>0</v>
      </c>
      <c r="AA86" t="str">
        <f>IF(L86&lt;=29, "Hares", IF(L86&lt;=99, "Tigers", IF(L86&lt;=499, "Elephants", "Whales")))</f>
        <v>Hares</v>
      </c>
    </row>
    <row r="87" spans="1:29" ht="15.75" customHeight="1">
      <c r="A87" s="48" t="s">
        <v>89</v>
      </c>
      <c r="B87" s="48" t="s">
        <v>455</v>
      </c>
      <c r="C87" s="52" t="s">
        <v>407</v>
      </c>
      <c r="D87" s="52" t="s">
        <v>407</v>
      </c>
      <c r="E87" s="49">
        <v>2839401</v>
      </c>
      <c r="F87" s="49">
        <f>E87*5%</f>
        <v>141970.05000000002</v>
      </c>
      <c r="G87" s="49">
        <v>50000</v>
      </c>
      <c r="H87" s="49">
        <f>SUM(E87:G87)</f>
        <v>3031371.05</v>
      </c>
      <c r="I87" s="49">
        <v>0</v>
      </c>
      <c r="J87" s="49">
        <f>SUM(H87:I87)</f>
        <v>3031371.05</v>
      </c>
      <c r="K87" s="49">
        <f>J87/L87</f>
        <v>3031371.05</v>
      </c>
      <c r="L87" s="48">
        <v>1</v>
      </c>
      <c r="M87" s="49">
        <v>4</v>
      </c>
      <c r="N87" s="48">
        <f>SUM(L87:M87)</f>
        <v>5</v>
      </c>
      <c r="O87" s="51">
        <v>45455</v>
      </c>
      <c r="P87" s="51">
        <v>45835</v>
      </c>
      <c r="Q87" s="48" t="str">
        <f>TEXT(O87, "mmmm")</f>
        <v>June</v>
      </c>
      <c r="R87" s="48">
        <f>YEAR(O87)</f>
        <v>2024</v>
      </c>
      <c r="S87" s="48" t="s">
        <v>21</v>
      </c>
      <c r="T87" s="48" t="s">
        <v>21</v>
      </c>
      <c r="U87" s="48"/>
      <c r="V87" s="48"/>
      <c r="W87" s="50">
        <v>45405</v>
      </c>
      <c r="X87" s="48">
        <f ca="1">TODAY()-O87</f>
        <v>127</v>
      </c>
      <c r="Y87" s="48">
        <f>O87-W87</f>
        <v>50</v>
      </c>
      <c r="Z87" s="47">
        <f>ROUND(M87/L87, 2)</f>
        <v>4</v>
      </c>
      <c r="AA87" t="str">
        <f>IF(L87&lt;=29, "Hares", IF(L87&lt;=99, "Tigers", IF(L87&lt;=499, "Elephants", "Whales")))</f>
        <v>Hares</v>
      </c>
    </row>
    <row r="88" spans="1:29" ht="15.75" customHeight="1">
      <c r="A88" s="48" t="s">
        <v>90</v>
      </c>
      <c r="B88" s="48" t="s">
        <v>455</v>
      </c>
      <c r="C88" s="52" t="s">
        <v>407</v>
      </c>
      <c r="D88" s="52" t="s">
        <v>407</v>
      </c>
      <c r="E88" s="49">
        <v>456030</v>
      </c>
      <c r="F88" s="49">
        <f>E88*5%</f>
        <v>22801.5</v>
      </c>
      <c r="G88" s="49">
        <v>10000</v>
      </c>
      <c r="H88" s="49">
        <f>SUM(E88:G88)</f>
        <v>488831.5</v>
      </c>
      <c r="I88" s="49">
        <v>0</v>
      </c>
      <c r="J88" s="49">
        <f>SUM(H88:I88)</f>
        <v>488831.5</v>
      </c>
      <c r="K88" s="49">
        <f>J88/L88</f>
        <v>488831.5</v>
      </c>
      <c r="L88" s="48">
        <v>1</v>
      </c>
      <c r="M88" s="49">
        <v>0</v>
      </c>
      <c r="N88" s="48">
        <f>SUM(L88:M88)</f>
        <v>1</v>
      </c>
      <c r="O88" s="51">
        <v>45455</v>
      </c>
      <c r="P88" s="51">
        <v>45835</v>
      </c>
      <c r="Q88" s="48" t="str">
        <f>TEXT(O88, "mmmm")</f>
        <v>June</v>
      </c>
      <c r="R88" s="48">
        <f>YEAR(O88)</f>
        <v>2024</v>
      </c>
      <c r="S88" s="48" t="s">
        <v>21</v>
      </c>
      <c r="T88" s="48" t="s">
        <v>21</v>
      </c>
      <c r="U88" s="48"/>
      <c r="V88" s="48"/>
      <c r="W88" s="50">
        <v>45448</v>
      </c>
      <c r="X88" s="48">
        <f ca="1">TODAY()-O88</f>
        <v>127</v>
      </c>
      <c r="Y88" s="48">
        <f>O88-W88</f>
        <v>7</v>
      </c>
      <c r="Z88" s="47">
        <f>ROUND(M88/L88, 2)</f>
        <v>0</v>
      </c>
      <c r="AA88" t="str">
        <f>IF(L88&lt;=29, "Hares", IF(L88&lt;=99, "Tigers", IF(L88&lt;=499, "Elephants", "Whales")))</f>
        <v>Hares</v>
      </c>
    </row>
    <row r="89" spans="1:29" ht="15.75" customHeight="1">
      <c r="A89" s="48" t="s">
        <v>92</v>
      </c>
      <c r="B89" s="48" t="s">
        <v>455</v>
      </c>
      <c r="C89" s="52" t="s">
        <v>407</v>
      </c>
      <c r="D89" s="52" t="s">
        <v>407</v>
      </c>
      <c r="E89" s="49">
        <v>510698</v>
      </c>
      <c r="F89" s="49">
        <f>E89*5%</f>
        <v>25534.9</v>
      </c>
      <c r="G89" s="49">
        <v>10000</v>
      </c>
      <c r="H89" s="49">
        <f>SUM(E89:G89)</f>
        <v>546232.9</v>
      </c>
      <c r="I89" s="49">
        <v>0</v>
      </c>
      <c r="J89" s="49">
        <f>SUM(H89:I89)</f>
        <v>546232.9</v>
      </c>
      <c r="K89" s="49">
        <f>J89/L89</f>
        <v>546232.9</v>
      </c>
      <c r="L89" s="48">
        <v>1</v>
      </c>
      <c r="M89" s="49">
        <v>0</v>
      </c>
      <c r="N89" s="48">
        <f>SUM(L89:M89)</f>
        <v>1</v>
      </c>
      <c r="O89" s="51">
        <v>45456</v>
      </c>
      <c r="P89" s="51">
        <v>45820</v>
      </c>
      <c r="Q89" s="48" t="str">
        <f>TEXT(O89, "mmmm")</f>
        <v>June</v>
      </c>
      <c r="R89" s="48">
        <f>YEAR(O89)</f>
        <v>2024</v>
      </c>
      <c r="S89" s="48" t="s">
        <v>21</v>
      </c>
      <c r="T89" s="48" t="s">
        <v>21</v>
      </c>
      <c r="U89" s="48"/>
      <c r="V89" s="48"/>
      <c r="W89" s="50">
        <v>45455</v>
      </c>
      <c r="X89" s="48">
        <f ca="1">TODAY()-O89</f>
        <v>126</v>
      </c>
      <c r="Y89" s="48">
        <f>O89-W89</f>
        <v>1</v>
      </c>
      <c r="Z89" s="47">
        <f>ROUND(M89/L89, 2)</f>
        <v>0</v>
      </c>
      <c r="AA89" t="str">
        <f>IF(L89&lt;=29, "Hares", IF(L89&lt;=99, "Tigers", IF(L89&lt;=499, "Elephants", "Whales")))</f>
        <v>Hares</v>
      </c>
    </row>
    <row r="90" spans="1:29" ht="15.75" customHeight="1">
      <c r="A90" s="48" t="s">
        <v>93</v>
      </c>
      <c r="B90" s="48" t="s">
        <v>455</v>
      </c>
      <c r="C90" s="52" t="s">
        <v>407</v>
      </c>
      <c r="D90" s="52" t="s">
        <v>407</v>
      </c>
      <c r="E90" s="49">
        <v>1499117</v>
      </c>
      <c r="F90" s="49">
        <f>E90*5%</f>
        <v>74955.850000000006</v>
      </c>
      <c r="G90" s="49">
        <v>30000</v>
      </c>
      <c r="H90" s="49">
        <f>SUM(E90:G90)</f>
        <v>1604072.85</v>
      </c>
      <c r="I90" s="49">
        <v>0</v>
      </c>
      <c r="J90" s="49">
        <f>SUM(H90:I90)</f>
        <v>1604072.85</v>
      </c>
      <c r="K90" s="49">
        <f>J90/L90</f>
        <v>1604072.85</v>
      </c>
      <c r="L90" s="48">
        <v>1</v>
      </c>
      <c r="M90" s="49">
        <v>2</v>
      </c>
      <c r="N90" s="48">
        <f>SUM(L90:M90)</f>
        <v>3</v>
      </c>
      <c r="O90" s="51">
        <v>45456</v>
      </c>
      <c r="P90" s="51">
        <v>45820</v>
      </c>
      <c r="Q90" s="48" t="str">
        <f>TEXT(O90, "mmmm")</f>
        <v>June</v>
      </c>
      <c r="R90" s="48">
        <f>YEAR(O90)</f>
        <v>2024</v>
      </c>
      <c r="S90" s="48" t="s">
        <v>21</v>
      </c>
      <c r="T90" s="48" t="s">
        <v>21</v>
      </c>
      <c r="U90" s="48"/>
      <c r="V90" s="48"/>
      <c r="W90" s="50">
        <v>45453</v>
      </c>
      <c r="X90" s="48">
        <f ca="1">TODAY()-O90</f>
        <v>126</v>
      </c>
      <c r="Y90" s="48">
        <f>O90-W90</f>
        <v>3</v>
      </c>
      <c r="Z90" s="47">
        <f>ROUND(M90/L90, 2)</f>
        <v>2</v>
      </c>
      <c r="AA90" t="str">
        <f>IF(L90&lt;=29, "Hares", IF(L90&lt;=99, "Tigers", IF(L90&lt;=499, "Elephants", "Whales")))</f>
        <v>Hares</v>
      </c>
    </row>
    <row r="91" spans="1:29" ht="15" customHeight="1">
      <c r="A91" s="48" t="s">
        <v>122</v>
      </c>
      <c r="B91" s="54" t="s">
        <v>39</v>
      </c>
      <c r="C91" s="52" t="s">
        <v>407</v>
      </c>
      <c r="D91" s="39" t="s">
        <v>406</v>
      </c>
      <c r="E91" s="49">
        <v>6794224</v>
      </c>
      <c r="F91" s="49">
        <f>E91*5%</f>
        <v>339711.2</v>
      </c>
      <c r="G91" s="49">
        <v>70000</v>
      </c>
      <c r="H91" s="49">
        <f>SUM(E91:G91)</f>
        <v>7203935.2000000002</v>
      </c>
      <c r="I91" s="49">
        <v>0</v>
      </c>
      <c r="J91" s="49">
        <f>SUM(H91:I91)</f>
        <v>7203935.2000000002</v>
      </c>
      <c r="K91" s="49">
        <f>J91/L91</f>
        <v>1200655.8666666667</v>
      </c>
      <c r="L91" s="48">
        <v>6</v>
      </c>
      <c r="M91" s="49">
        <v>8</v>
      </c>
      <c r="N91" s="48">
        <f>SUM(L91:M91)</f>
        <v>14</v>
      </c>
      <c r="O91" s="58">
        <v>45459</v>
      </c>
      <c r="P91" s="58">
        <v>45823</v>
      </c>
      <c r="Q91" s="48" t="str">
        <f>TEXT(O91, "mmmm")</f>
        <v>June</v>
      </c>
      <c r="R91" s="48">
        <f>YEAR(O91)</f>
        <v>2024</v>
      </c>
      <c r="S91" s="48" t="s">
        <v>25</v>
      </c>
      <c r="T91" s="48" t="s">
        <v>62</v>
      </c>
      <c r="U91" s="48"/>
      <c r="V91" s="48"/>
      <c r="W91" s="57">
        <v>45419</v>
      </c>
      <c r="X91" s="48">
        <f ca="1">TODAY()-O91</f>
        <v>123</v>
      </c>
      <c r="Y91" s="48">
        <f>O91-W91</f>
        <v>40</v>
      </c>
      <c r="Z91" s="47">
        <f>ROUND(M91/L91, 2)</f>
        <v>1.33</v>
      </c>
      <c r="AA91" t="str">
        <f>IF(L91&lt;=29, "Hares", IF(L91&lt;=99, "Tigers", IF(L91&lt;=499, "Elephants", "Whales")))</f>
        <v>Hares</v>
      </c>
      <c r="AB91" s="40"/>
      <c r="AC91" s="40"/>
    </row>
    <row r="92" spans="1:29" ht="15" customHeight="1">
      <c r="A92" s="48" t="s">
        <v>95</v>
      </c>
      <c r="B92" s="48" t="s">
        <v>455</v>
      </c>
      <c r="C92" s="52" t="s">
        <v>407</v>
      </c>
      <c r="D92" s="52" t="s">
        <v>407</v>
      </c>
      <c r="E92" s="49">
        <v>157313</v>
      </c>
      <c r="F92" s="49">
        <f>E92*5%</f>
        <v>7865.6500000000005</v>
      </c>
      <c r="G92" s="49">
        <v>0</v>
      </c>
      <c r="H92" s="49">
        <f>SUM(E92:G92)</f>
        <v>165178.65</v>
      </c>
      <c r="I92" s="49">
        <v>0</v>
      </c>
      <c r="J92" s="49">
        <f>SUM(H92:I92)</f>
        <v>165178.65</v>
      </c>
      <c r="K92" s="49">
        <f>J92/L92</f>
        <v>165178.65</v>
      </c>
      <c r="L92" s="48">
        <v>1</v>
      </c>
      <c r="M92" s="49">
        <v>0</v>
      </c>
      <c r="N92" s="48">
        <f>SUM(L92:M92)</f>
        <v>1</v>
      </c>
      <c r="O92" s="51">
        <v>45461</v>
      </c>
      <c r="P92" s="51">
        <v>45825</v>
      </c>
      <c r="Q92" s="48" t="str">
        <f>TEXT(O92, "mmmm")</f>
        <v>June</v>
      </c>
      <c r="R92" s="48">
        <f>YEAR(O92)</f>
        <v>2024</v>
      </c>
      <c r="S92" s="48" t="s">
        <v>21</v>
      </c>
      <c r="T92" s="48" t="s">
        <v>21</v>
      </c>
      <c r="U92" s="48"/>
      <c r="V92" s="48"/>
      <c r="W92" s="50">
        <v>45455</v>
      </c>
      <c r="X92" s="48">
        <f ca="1">TODAY()-O92</f>
        <v>121</v>
      </c>
      <c r="Y92" s="48">
        <f>O92-W92</f>
        <v>6</v>
      </c>
      <c r="Z92" s="47">
        <f>ROUND(M92/L92, 2)</f>
        <v>0</v>
      </c>
      <c r="AA92" t="str">
        <f>IF(L92&lt;=29, "Hares", IF(L92&lt;=99, "Tigers", IF(L92&lt;=499, "Elephants", "Whales")))</f>
        <v>Hares</v>
      </c>
      <c r="AB92" s="40"/>
      <c r="AC92" s="40"/>
    </row>
    <row r="93" spans="1:29" s="5" customFormat="1" ht="16.5">
      <c r="A93" s="48" t="s">
        <v>120</v>
      </c>
      <c r="B93" s="54" t="s">
        <v>39</v>
      </c>
      <c r="C93" s="52" t="s">
        <v>407</v>
      </c>
      <c r="D93" s="39" t="s">
        <v>406</v>
      </c>
      <c r="E93" s="49">
        <v>23221393</v>
      </c>
      <c r="F93" s="49">
        <f>E93*5%</f>
        <v>1161069.6500000001</v>
      </c>
      <c r="G93" s="49">
        <v>570000</v>
      </c>
      <c r="H93" s="49">
        <f>SUM(E93:G93)</f>
        <v>24952462.649999999</v>
      </c>
      <c r="I93" s="49">
        <v>0</v>
      </c>
      <c r="J93" s="49">
        <f>SUM(H93:I93)</f>
        <v>24952462.649999999</v>
      </c>
      <c r="K93" s="49">
        <f>J93/L93</f>
        <v>1084889.6804347825</v>
      </c>
      <c r="L93" s="48">
        <v>23</v>
      </c>
      <c r="M93" s="49">
        <v>34</v>
      </c>
      <c r="N93" s="48">
        <f>SUM(L93:M93)</f>
        <v>57</v>
      </c>
      <c r="O93" s="58">
        <v>45461</v>
      </c>
      <c r="P93" s="58">
        <v>45825</v>
      </c>
      <c r="Q93" s="48" t="str">
        <f>TEXT(O93, "mmmm")</f>
        <v>June</v>
      </c>
      <c r="R93" s="48">
        <f>YEAR(O93)</f>
        <v>2024</v>
      </c>
      <c r="S93" s="48" t="s">
        <v>25</v>
      </c>
      <c r="T93" s="84" t="s">
        <v>62</v>
      </c>
      <c r="U93" s="84"/>
      <c r="V93" s="84"/>
      <c r="W93" s="88">
        <v>45444</v>
      </c>
      <c r="X93" s="84">
        <f ca="1">TODAY()-O93</f>
        <v>121</v>
      </c>
      <c r="Y93" s="84">
        <f>O93-W93</f>
        <v>17</v>
      </c>
      <c r="Z93" s="91">
        <f>ROUND(M93/L93, 2)</f>
        <v>1.48</v>
      </c>
      <c r="AA93" t="str">
        <f>IF(L93&lt;=29, "Hares", IF(L93&lt;=99, "Tigers", IF(L93&lt;=499, "Elephants", "Whales")))</f>
        <v>Hares</v>
      </c>
    </row>
    <row r="94" spans="1:29" s="5" customFormat="1" ht="16.5">
      <c r="A94" s="48" t="s">
        <v>97</v>
      </c>
      <c r="B94" s="48" t="s">
        <v>455</v>
      </c>
      <c r="C94" s="52" t="s">
        <v>407</v>
      </c>
      <c r="D94" s="52" t="s">
        <v>407</v>
      </c>
      <c r="E94" s="49">
        <v>5159580</v>
      </c>
      <c r="F94" s="49">
        <f>E94*5%</f>
        <v>257979</v>
      </c>
      <c r="G94" s="49">
        <f>230000+110000</f>
        <v>340000</v>
      </c>
      <c r="H94" s="49">
        <f>SUM(E94:G94)</f>
        <v>5757559</v>
      </c>
      <c r="I94" s="49">
        <v>0</v>
      </c>
      <c r="J94" s="49">
        <f>SUM(H94:I94)</f>
        <v>5757559</v>
      </c>
      <c r="K94" s="49">
        <f>J94/L94</f>
        <v>822508.42857142852</v>
      </c>
      <c r="L94" s="48">
        <v>7</v>
      </c>
      <c r="M94" s="49">
        <v>27</v>
      </c>
      <c r="N94" s="48">
        <f>SUM(L94:M94)</f>
        <v>34</v>
      </c>
      <c r="O94" s="51">
        <v>45462</v>
      </c>
      <c r="P94" s="51">
        <v>45826</v>
      </c>
      <c r="Q94" s="48" t="str">
        <f>TEXT(O94, "mmmm")</f>
        <v>June</v>
      </c>
      <c r="R94" s="48">
        <f>YEAR(O94)</f>
        <v>2024</v>
      </c>
      <c r="S94" s="48" t="s">
        <v>21</v>
      </c>
      <c r="T94" s="84" t="s">
        <v>29</v>
      </c>
      <c r="U94" s="84" t="s">
        <v>429</v>
      </c>
      <c r="V94" s="87" t="s">
        <v>411</v>
      </c>
      <c r="W94" s="90">
        <v>45369</v>
      </c>
      <c r="X94" s="84">
        <f ca="1">TODAY()-O94</f>
        <v>120</v>
      </c>
      <c r="Y94" s="84">
        <f>O94-W94</f>
        <v>93</v>
      </c>
      <c r="Z94" s="91">
        <f>ROUND(M94/L94, 2)</f>
        <v>3.86</v>
      </c>
      <c r="AA94" t="str">
        <f>IF(L94&lt;=29, "Hares", IF(L94&lt;=99, "Tigers", IF(L94&lt;=499, "Elephants", "Whales")))</f>
        <v>Hares</v>
      </c>
    </row>
    <row r="95" spans="1:29" s="5" customFormat="1" ht="16.5">
      <c r="A95" s="48" t="s">
        <v>94</v>
      </c>
      <c r="B95" s="48" t="s">
        <v>455</v>
      </c>
      <c r="C95" s="52" t="s">
        <v>407</v>
      </c>
      <c r="D95" s="52" t="s">
        <v>407</v>
      </c>
      <c r="E95" s="49">
        <v>1321000</v>
      </c>
      <c r="F95" s="49">
        <f>E95*5%</f>
        <v>66050</v>
      </c>
      <c r="G95" s="49">
        <v>30000</v>
      </c>
      <c r="H95" s="49">
        <f>SUM(E95:G95)</f>
        <v>1417050</v>
      </c>
      <c r="I95" s="49">
        <v>0</v>
      </c>
      <c r="J95" s="49">
        <f>SUM(H95:I95)</f>
        <v>1417050</v>
      </c>
      <c r="K95" s="49">
        <f>J95/L95</f>
        <v>1417050</v>
      </c>
      <c r="L95" s="48">
        <v>1</v>
      </c>
      <c r="M95" s="49">
        <v>2</v>
      </c>
      <c r="N95" s="48">
        <f>SUM(L95:M95)</f>
        <v>3</v>
      </c>
      <c r="O95" s="51">
        <v>45462</v>
      </c>
      <c r="P95" s="51">
        <v>45826</v>
      </c>
      <c r="Q95" s="48" t="str">
        <f>TEXT(O95, "mmmm")</f>
        <v>June</v>
      </c>
      <c r="R95" s="48">
        <f>YEAR(O95)</f>
        <v>2024</v>
      </c>
      <c r="S95" s="48" t="s">
        <v>21</v>
      </c>
      <c r="T95" s="84" t="s">
        <v>21</v>
      </c>
      <c r="U95" s="84"/>
      <c r="V95" s="84"/>
      <c r="W95" s="90">
        <v>45457</v>
      </c>
      <c r="X95" s="84">
        <f ca="1">TODAY()-O95</f>
        <v>120</v>
      </c>
      <c r="Y95" s="84">
        <f>O95-W95</f>
        <v>5</v>
      </c>
      <c r="Z95" s="91">
        <f>ROUND(M95/L95, 2)</f>
        <v>2</v>
      </c>
      <c r="AA95" t="str">
        <f>IF(L95&lt;=29, "Hares", IF(L95&lt;=99, "Tigers", IF(L95&lt;=499, "Elephants", "Whales")))</f>
        <v>Hares</v>
      </c>
    </row>
    <row r="96" spans="1:29" s="5" customFormat="1" ht="16.5">
      <c r="A96" s="48" t="s">
        <v>96</v>
      </c>
      <c r="B96" s="48" t="s">
        <v>455</v>
      </c>
      <c r="C96" s="52" t="s">
        <v>407</v>
      </c>
      <c r="D96" s="52" t="s">
        <v>407</v>
      </c>
      <c r="E96" s="49">
        <f>2580935+16648201</f>
        <v>19229136</v>
      </c>
      <c r="F96" s="49">
        <f>E96*5%</f>
        <v>961456.8</v>
      </c>
      <c r="G96" s="49">
        <v>320000</v>
      </c>
      <c r="H96" s="49">
        <f>SUM(E96:G96)</f>
        <v>20510592.800000001</v>
      </c>
      <c r="I96" s="49">
        <v>0</v>
      </c>
      <c r="J96" s="49">
        <f>SUM(H96:I96)</f>
        <v>20510592.800000001</v>
      </c>
      <c r="K96" s="49">
        <f>J96/L96</f>
        <v>976694.89523809531</v>
      </c>
      <c r="L96" s="48">
        <v>21</v>
      </c>
      <c r="M96" s="49">
        <f>64-21</f>
        <v>43</v>
      </c>
      <c r="N96" s="48">
        <f>SUM(L96:M96)</f>
        <v>64</v>
      </c>
      <c r="O96" s="51">
        <v>45464</v>
      </c>
      <c r="P96" s="51">
        <v>45828</v>
      </c>
      <c r="Q96" s="48" t="str">
        <f>TEXT(O96, "mmmm")</f>
        <v>June</v>
      </c>
      <c r="R96" s="48">
        <f>YEAR(O96)</f>
        <v>2024</v>
      </c>
      <c r="S96" s="48" t="s">
        <v>21</v>
      </c>
      <c r="T96" s="84" t="s">
        <v>31</v>
      </c>
      <c r="U96" s="84" t="s">
        <v>429</v>
      </c>
      <c r="V96" s="87" t="s">
        <v>413</v>
      </c>
      <c r="W96" s="90">
        <v>45435</v>
      </c>
      <c r="X96" s="84">
        <f ca="1">TODAY()-O96</f>
        <v>118</v>
      </c>
      <c r="Y96" s="84">
        <f>O96-W96</f>
        <v>29</v>
      </c>
      <c r="Z96" s="91">
        <f>ROUND(M96/L96, 2)</f>
        <v>2.0499999999999998</v>
      </c>
      <c r="AA96" t="str">
        <f>IF(L96&lt;=29, "Hares", IF(L96&lt;=99, "Tigers", IF(L96&lt;=499, "Elephants", "Whales")))</f>
        <v>Hares</v>
      </c>
    </row>
    <row r="97" spans="1:27" s="5" customFormat="1" ht="16.5">
      <c r="A97" s="48" t="s">
        <v>121</v>
      </c>
      <c r="B97" s="54" t="s">
        <v>39</v>
      </c>
      <c r="C97" s="52" t="s">
        <v>407</v>
      </c>
      <c r="D97" s="39" t="s">
        <v>406</v>
      </c>
      <c r="E97" s="49">
        <v>2472532</v>
      </c>
      <c r="F97" s="49">
        <f>E97*5%</f>
        <v>123626.6</v>
      </c>
      <c r="G97" s="49">
        <v>70000</v>
      </c>
      <c r="H97" s="49">
        <f>SUM(E97:G97)</f>
        <v>2666158.6</v>
      </c>
      <c r="I97" s="49">
        <v>0</v>
      </c>
      <c r="J97" s="49">
        <f>SUM(H97:I97)</f>
        <v>2666158.6</v>
      </c>
      <c r="K97" s="49">
        <f>J97/L97</f>
        <v>1333079.3</v>
      </c>
      <c r="L97" s="48">
        <v>2</v>
      </c>
      <c r="M97" s="49">
        <v>5</v>
      </c>
      <c r="N97" s="48">
        <f>SUM(L97:M97)</f>
        <v>7</v>
      </c>
      <c r="O97" s="58">
        <v>45464</v>
      </c>
      <c r="P97" s="58">
        <v>45828</v>
      </c>
      <c r="Q97" s="48" t="str">
        <f>TEXT(O97, "mmmm")</f>
        <v>June</v>
      </c>
      <c r="R97" s="48">
        <f>YEAR(O97)</f>
        <v>2024</v>
      </c>
      <c r="S97" s="48" t="s">
        <v>25</v>
      </c>
      <c r="T97" s="84" t="s">
        <v>62</v>
      </c>
      <c r="U97" s="84"/>
      <c r="V97" s="84"/>
      <c r="W97" s="88">
        <v>45462</v>
      </c>
      <c r="X97" s="84">
        <f ca="1">TODAY()-O97</f>
        <v>118</v>
      </c>
      <c r="Y97" s="84">
        <f>O97-W97</f>
        <v>2</v>
      </c>
      <c r="Z97" s="91">
        <f>ROUND(M97/L97, 2)</f>
        <v>2.5</v>
      </c>
      <c r="AA97" t="str">
        <f>IF(L97&lt;=29, "Hares", IF(L97&lt;=99, "Tigers", IF(L97&lt;=499, "Elephants", "Whales")))</f>
        <v>Hares</v>
      </c>
    </row>
    <row r="98" spans="1:27" s="5" customFormat="1" ht="16.5">
      <c r="A98" s="48" t="s">
        <v>102</v>
      </c>
      <c r="B98" s="54" t="s">
        <v>455</v>
      </c>
      <c r="C98" s="52" t="s">
        <v>407</v>
      </c>
      <c r="D98" s="52" t="s">
        <v>407</v>
      </c>
      <c r="E98" s="49">
        <v>2999400</v>
      </c>
      <c r="F98" s="49">
        <f>E98*5%</f>
        <v>149970</v>
      </c>
      <c r="G98" s="49">
        <v>40000</v>
      </c>
      <c r="H98" s="49">
        <f>SUM(E98:G98)</f>
        <v>3189370</v>
      </c>
      <c r="I98" s="49">
        <v>0</v>
      </c>
      <c r="J98" s="49">
        <f>SUM(H98:I98)</f>
        <v>3189370</v>
      </c>
      <c r="K98" s="49">
        <f>J98/L98</f>
        <v>1594685</v>
      </c>
      <c r="L98" s="48">
        <v>2</v>
      </c>
      <c r="M98" s="49">
        <v>2</v>
      </c>
      <c r="N98" s="48">
        <v>4</v>
      </c>
      <c r="O98" s="58">
        <v>45467</v>
      </c>
      <c r="P98" s="58">
        <v>45831</v>
      </c>
      <c r="Q98" s="48" t="str">
        <f>TEXT(O98, "mmmm")</f>
        <v>June</v>
      </c>
      <c r="R98" s="48">
        <f>YEAR(O98)</f>
        <v>2024</v>
      </c>
      <c r="S98" s="48" t="s">
        <v>21</v>
      </c>
      <c r="T98" s="84" t="s">
        <v>85</v>
      </c>
      <c r="U98" s="84" t="s">
        <v>429</v>
      </c>
      <c r="V98" s="87" t="s">
        <v>411</v>
      </c>
      <c r="W98" s="88">
        <v>45456</v>
      </c>
      <c r="X98" s="84">
        <f ca="1">TODAY()-O98</f>
        <v>115</v>
      </c>
      <c r="Y98" s="84">
        <f>O98-W98</f>
        <v>11</v>
      </c>
      <c r="Z98" s="91">
        <f>ROUND(M98/L98, 2)</f>
        <v>1</v>
      </c>
      <c r="AA98" t="str">
        <f>IF(L98&lt;=29, "Hares", IF(L98&lt;=99, "Tigers", IF(L98&lt;=499, "Elephants", "Whales")))</f>
        <v>Hares</v>
      </c>
    </row>
    <row r="99" spans="1:27" s="5" customFormat="1" ht="16.5">
      <c r="A99" s="54" t="s">
        <v>98</v>
      </c>
      <c r="B99" s="54" t="s">
        <v>455</v>
      </c>
      <c r="C99" s="52" t="s">
        <v>407</v>
      </c>
      <c r="D99" s="52" t="s">
        <v>407</v>
      </c>
      <c r="E99" s="55">
        <v>1381142</v>
      </c>
      <c r="F99" s="49">
        <f>E99*5%</f>
        <v>69057.100000000006</v>
      </c>
      <c r="G99" s="55">
        <v>30000</v>
      </c>
      <c r="H99" s="49">
        <f>SUM(E99:G99)</f>
        <v>1480199.1</v>
      </c>
      <c r="I99" s="55" t="s">
        <v>99</v>
      </c>
      <c r="J99" s="49">
        <f>SUM(H99:I99)</f>
        <v>1480199.1</v>
      </c>
      <c r="K99" s="49">
        <f>J99/L99</f>
        <v>1480199.1</v>
      </c>
      <c r="L99" s="56">
        <v>1</v>
      </c>
      <c r="M99" s="55">
        <v>2</v>
      </c>
      <c r="N99" s="56">
        <v>3</v>
      </c>
      <c r="O99" s="58">
        <v>45468</v>
      </c>
      <c r="P99" s="58">
        <v>45832</v>
      </c>
      <c r="Q99" s="48" t="str">
        <f>TEXT(O99, "mmmm")</f>
        <v>June</v>
      </c>
      <c r="R99" s="48">
        <f>YEAR(O99)</f>
        <v>2024</v>
      </c>
      <c r="S99" s="54" t="s">
        <v>21</v>
      </c>
      <c r="T99" s="86" t="s">
        <v>21</v>
      </c>
      <c r="U99" s="86"/>
      <c r="V99" s="86"/>
      <c r="W99" s="88">
        <v>45467</v>
      </c>
      <c r="X99" s="84">
        <f ca="1">TODAY()-O99</f>
        <v>114</v>
      </c>
      <c r="Y99" s="84">
        <f>O99-W99</f>
        <v>1</v>
      </c>
      <c r="Z99" s="91">
        <f>ROUND(M99/L99, 2)</f>
        <v>2</v>
      </c>
      <c r="AA99" t="str">
        <f>IF(L99&lt;=29, "Hares", IF(L99&lt;=99, "Tigers", IF(L99&lt;=499, "Elephants", "Whales")))</f>
        <v>Hares</v>
      </c>
    </row>
    <row r="100" spans="1:27" s="5" customFormat="1" ht="16.5">
      <c r="A100" s="54" t="s">
        <v>100</v>
      </c>
      <c r="B100" s="54" t="s">
        <v>455</v>
      </c>
      <c r="C100" s="52" t="s">
        <v>407</v>
      </c>
      <c r="D100" s="52" t="s">
        <v>407</v>
      </c>
      <c r="E100" s="55">
        <v>464822</v>
      </c>
      <c r="F100" s="49">
        <f>E100*5%</f>
        <v>23241.100000000002</v>
      </c>
      <c r="G100" s="55">
        <v>10000</v>
      </c>
      <c r="H100" s="49">
        <f>SUM(E100:G100)</f>
        <v>498063.1</v>
      </c>
      <c r="I100" s="55"/>
      <c r="J100" s="49">
        <f>SUM(H100:I100)</f>
        <v>498063.1</v>
      </c>
      <c r="K100" s="49">
        <f>J100/L100</f>
        <v>498063.1</v>
      </c>
      <c r="L100" s="56">
        <v>1</v>
      </c>
      <c r="M100" s="55" t="s">
        <v>99</v>
      </c>
      <c r="N100" s="56">
        <v>1</v>
      </c>
      <c r="O100" s="58">
        <v>45468</v>
      </c>
      <c r="P100" s="58">
        <v>45832</v>
      </c>
      <c r="Q100" s="48" t="str">
        <f>TEXT(O100, "mmmm")</f>
        <v>June</v>
      </c>
      <c r="R100" s="48">
        <f>YEAR(O100)</f>
        <v>2024</v>
      </c>
      <c r="S100" s="54" t="s">
        <v>21</v>
      </c>
      <c r="T100" s="86" t="s">
        <v>101</v>
      </c>
      <c r="U100" s="84" t="s">
        <v>429</v>
      </c>
      <c r="V100" s="87" t="s">
        <v>412</v>
      </c>
      <c r="W100" s="88">
        <v>45455</v>
      </c>
      <c r="X100" s="84">
        <f ca="1">TODAY()-O100</f>
        <v>114</v>
      </c>
      <c r="Y100" s="84">
        <f>O100-W100</f>
        <v>13</v>
      </c>
      <c r="Z100" s="91" t="e">
        <f>ROUND(M100/L100, 2)</f>
        <v>#VALUE!</v>
      </c>
      <c r="AA100" t="str">
        <f>IF(L100&lt;=29, "Hares", IF(L100&lt;=99, "Tigers", IF(L100&lt;=499, "Elephants", "Whales")))</f>
        <v>Hares</v>
      </c>
    </row>
    <row r="101" spans="1:27" s="5" customFormat="1" ht="16.5">
      <c r="A101" s="53" t="s">
        <v>385</v>
      </c>
      <c r="B101" s="54" t="s">
        <v>39</v>
      </c>
      <c r="C101" s="39" t="s">
        <v>423</v>
      </c>
      <c r="D101" s="39" t="s">
        <v>406</v>
      </c>
      <c r="E101" s="47"/>
      <c r="F101" s="47"/>
      <c r="G101" s="47"/>
      <c r="H101" s="47"/>
      <c r="I101" s="47"/>
      <c r="J101" s="59">
        <v>8934501</v>
      </c>
      <c r="K101" s="49">
        <f>J101/L101</f>
        <v>470236.89473684208</v>
      </c>
      <c r="L101" s="60">
        <v>19</v>
      </c>
      <c r="M101" s="53">
        <v>0</v>
      </c>
      <c r="N101" s="60">
        <v>19</v>
      </c>
      <c r="O101" s="61">
        <v>45474</v>
      </c>
      <c r="P101" s="61">
        <v>45838</v>
      </c>
      <c r="Q101" s="48" t="str">
        <f>TEXT(O101, "mmmm")</f>
        <v>July</v>
      </c>
      <c r="R101" s="48">
        <f>YEAR(O101)</f>
        <v>2024</v>
      </c>
      <c r="S101" s="48" t="s">
        <v>51</v>
      </c>
      <c r="T101" s="84" t="s">
        <v>67</v>
      </c>
      <c r="U101" s="84" t="s">
        <v>429</v>
      </c>
      <c r="V101" s="84"/>
      <c r="W101" s="89"/>
      <c r="X101" s="84"/>
      <c r="Y101" s="84"/>
      <c r="Z101" s="91">
        <f>ROUND(M101/L101, 2)</f>
        <v>0</v>
      </c>
      <c r="AA101" t="str">
        <f>IF(L101&lt;=29, "Hares", IF(L101&lt;=99, "Tigers", IF(L101&lt;=499, "Elephants", "Whales")))</f>
        <v>Hares</v>
      </c>
    </row>
    <row r="102" spans="1:27" s="5" customFormat="1" ht="16.5">
      <c r="A102" s="48" t="s">
        <v>103</v>
      </c>
      <c r="B102" s="54" t="s">
        <v>455</v>
      </c>
      <c r="C102" s="52" t="s">
        <v>407</v>
      </c>
      <c r="D102" s="52" t="s">
        <v>407</v>
      </c>
      <c r="E102" s="49">
        <v>6179754</v>
      </c>
      <c r="F102" s="49">
        <f>E102*5%</f>
        <v>308987.7</v>
      </c>
      <c r="G102" s="49">
        <v>210000</v>
      </c>
      <c r="H102" s="49">
        <f>SUM(E102:G102)</f>
        <v>6698741.7000000002</v>
      </c>
      <c r="I102" s="49">
        <v>0</v>
      </c>
      <c r="J102" s="49">
        <f>SUM(H102:I102)</f>
        <v>6698741.7000000002</v>
      </c>
      <c r="K102" s="49">
        <f>J102/L102</f>
        <v>318987.7</v>
      </c>
      <c r="L102" s="48">
        <v>21</v>
      </c>
      <c r="M102" s="49">
        <v>0</v>
      </c>
      <c r="N102" s="48">
        <v>21</v>
      </c>
      <c r="O102" s="58">
        <v>45475</v>
      </c>
      <c r="P102" s="58">
        <v>45839</v>
      </c>
      <c r="Q102" s="48" t="str">
        <f>TEXT(O102, "mmmm")</f>
        <v>July</v>
      </c>
      <c r="R102" s="48">
        <f>YEAR(O102)</f>
        <v>2024</v>
      </c>
      <c r="S102" s="48" t="s">
        <v>21</v>
      </c>
      <c r="T102" s="84" t="s">
        <v>21</v>
      </c>
      <c r="U102" s="84"/>
      <c r="V102" s="84"/>
      <c r="W102" s="88">
        <v>45443</v>
      </c>
      <c r="X102" s="84">
        <f ca="1">TODAY()-O102</f>
        <v>107</v>
      </c>
      <c r="Y102" s="84">
        <f>O102-W102</f>
        <v>32</v>
      </c>
      <c r="Z102" s="91">
        <f>ROUND(M102/L102, 2)</f>
        <v>0</v>
      </c>
      <c r="AA102" t="str">
        <f>IF(L102&lt;=29, "Hares", IF(L102&lt;=99, "Tigers", IF(L102&lt;=499, "Elephants", "Whales")))</f>
        <v>Hares</v>
      </c>
    </row>
    <row r="103" spans="1:27" s="5" customFormat="1" ht="16.5">
      <c r="A103" s="48" t="s">
        <v>104</v>
      </c>
      <c r="B103" s="54" t="s">
        <v>455</v>
      </c>
      <c r="C103" s="52" t="s">
        <v>407</v>
      </c>
      <c r="D103" s="52" t="s">
        <v>407</v>
      </c>
      <c r="E103" s="49">
        <v>1595848</v>
      </c>
      <c r="F103" s="49">
        <f>E103*5%</f>
        <v>79792.400000000009</v>
      </c>
      <c r="G103" s="49">
        <v>40000</v>
      </c>
      <c r="H103" s="49">
        <f>SUM(E103:G103)</f>
        <v>1715640.4</v>
      </c>
      <c r="I103" s="49">
        <v>0</v>
      </c>
      <c r="J103" s="49">
        <f>SUM(H103:I103)</f>
        <v>1715640.4</v>
      </c>
      <c r="K103" s="49">
        <f>J103/L103</f>
        <v>428910.1</v>
      </c>
      <c r="L103" s="48">
        <v>4</v>
      </c>
      <c r="M103" s="49">
        <v>3</v>
      </c>
      <c r="N103" s="48">
        <v>4</v>
      </c>
      <c r="O103" s="58">
        <v>45483</v>
      </c>
      <c r="P103" s="58">
        <v>45847</v>
      </c>
      <c r="Q103" s="48" t="str">
        <f>TEXT(O103, "mmmm")</f>
        <v>July</v>
      </c>
      <c r="R103" s="48">
        <f>YEAR(O103)</f>
        <v>2024</v>
      </c>
      <c r="S103" s="48" t="s">
        <v>21</v>
      </c>
      <c r="T103" s="84" t="s">
        <v>21</v>
      </c>
      <c r="U103" s="84"/>
      <c r="V103" s="84"/>
      <c r="W103" s="88">
        <v>45462</v>
      </c>
      <c r="X103" s="84">
        <f ca="1">TODAY()-O103</f>
        <v>99</v>
      </c>
      <c r="Y103" s="84">
        <f>O103-W103</f>
        <v>21</v>
      </c>
      <c r="Z103" s="91">
        <f>ROUND(M103/L103, 2)</f>
        <v>0.75</v>
      </c>
      <c r="AA103" t="str">
        <f>IF(L103&lt;=29, "Hares", IF(L103&lt;=99, "Tigers", IF(L103&lt;=499, "Elephants", "Whales")))</f>
        <v>Hares</v>
      </c>
    </row>
    <row r="104" spans="1:27" s="5" customFormat="1" ht="16.5">
      <c r="A104" s="48" t="s">
        <v>105</v>
      </c>
      <c r="B104" s="54" t="s">
        <v>455</v>
      </c>
      <c r="C104" s="52" t="s">
        <v>407</v>
      </c>
      <c r="D104" s="52" t="s">
        <v>407</v>
      </c>
      <c r="E104" s="49">
        <v>56151579</v>
      </c>
      <c r="F104" s="49">
        <f>E104*5%</f>
        <v>2807578.95</v>
      </c>
      <c r="G104" s="49">
        <v>965000</v>
      </c>
      <c r="H104" s="49">
        <f>SUM(E104:G104)</f>
        <v>59924157.950000003</v>
      </c>
      <c r="I104" s="49">
        <v>0</v>
      </c>
      <c r="J104" s="49">
        <f>SUM(H104:I104)</f>
        <v>59924157.950000003</v>
      </c>
      <c r="K104" s="49">
        <f>J104/L104</f>
        <v>1033175.1370689656</v>
      </c>
      <c r="L104" s="48">
        <v>58</v>
      </c>
      <c r="M104" s="49">
        <v>135</v>
      </c>
      <c r="N104" s="48">
        <v>193</v>
      </c>
      <c r="O104" s="58">
        <v>45484</v>
      </c>
      <c r="P104" s="58">
        <v>45848</v>
      </c>
      <c r="Q104" s="48" t="str">
        <f>TEXT(O104, "mmmm")</f>
        <v>July</v>
      </c>
      <c r="R104" s="48">
        <f>YEAR(O104)</f>
        <v>2024</v>
      </c>
      <c r="S104" s="48" t="s">
        <v>25</v>
      </c>
      <c r="T104" s="84" t="s">
        <v>106</v>
      </c>
      <c r="U104" s="84"/>
      <c r="V104" s="84"/>
      <c r="W104" s="88">
        <v>45464</v>
      </c>
      <c r="X104" s="84">
        <f ca="1">TODAY()-O104</f>
        <v>98</v>
      </c>
      <c r="Y104" s="84">
        <f>O104-W104</f>
        <v>20</v>
      </c>
      <c r="Z104" s="91">
        <f>ROUND(M104/L104, 2)</f>
        <v>2.33</v>
      </c>
      <c r="AA104" t="str">
        <f>IF(L104&lt;=29, "Hares", IF(L104&lt;=99, "Tigers", IF(L104&lt;=499, "Elephants", "Whales")))</f>
        <v>Tigers</v>
      </c>
    </row>
    <row r="105" spans="1:27" s="5" customFormat="1" ht="16.5">
      <c r="A105" s="48" t="s">
        <v>107</v>
      </c>
      <c r="B105" s="54" t="s">
        <v>455</v>
      </c>
      <c r="C105" s="52" t="s">
        <v>407</v>
      </c>
      <c r="D105" s="52" t="s">
        <v>407</v>
      </c>
      <c r="E105" s="49">
        <v>620086</v>
      </c>
      <c r="F105" s="49">
        <f>E105*5%</f>
        <v>31004.300000000003</v>
      </c>
      <c r="G105" s="49">
        <v>10000</v>
      </c>
      <c r="H105" s="49">
        <f>SUM(E105:G105)</f>
        <v>661090.30000000005</v>
      </c>
      <c r="I105" s="49">
        <v>0</v>
      </c>
      <c r="J105" s="49">
        <f>SUM(H105:I105)</f>
        <v>661090.30000000005</v>
      </c>
      <c r="K105" s="49">
        <f>J105/L105</f>
        <v>661090.30000000005</v>
      </c>
      <c r="L105" s="48">
        <v>1</v>
      </c>
      <c r="M105" s="49">
        <v>0</v>
      </c>
      <c r="N105" s="48">
        <v>1</v>
      </c>
      <c r="O105" s="58">
        <v>45485</v>
      </c>
      <c r="P105" s="58">
        <v>45849</v>
      </c>
      <c r="Q105" s="48" t="str">
        <f>TEXT(O105, "mmmm")</f>
        <v>July</v>
      </c>
      <c r="R105" s="48">
        <f>YEAR(O105)</f>
        <v>2024</v>
      </c>
      <c r="S105" s="48" t="s">
        <v>21</v>
      </c>
      <c r="T105" s="84" t="s">
        <v>33</v>
      </c>
      <c r="U105" s="84" t="s">
        <v>429</v>
      </c>
      <c r="V105" s="87" t="s">
        <v>409</v>
      </c>
      <c r="W105" s="88">
        <v>45485</v>
      </c>
      <c r="X105" s="84">
        <f ca="1">TODAY()-O105</f>
        <v>97</v>
      </c>
      <c r="Y105" s="84">
        <f>O105-W105</f>
        <v>0</v>
      </c>
      <c r="Z105" s="91">
        <f>ROUND(M105/L105, 2)</f>
        <v>0</v>
      </c>
      <c r="AA105" t="str">
        <f>IF(L105&lt;=29, "Hares", IF(L105&lt;=99, "Tigers", IF(L105&lt;=499, "Elephants", "Whales")))</f>
        <v>Hares</v>
      </c>
    </row>
    <row r="106" spans="1:27" s="5" customFormat="1" ht="16.5">
      <c r="A106" s="48" t="s">
        <v>108</v>
      </c>
      <c r="B106" s="54" t="s">
        <v>455</v>
      </c>
      <c r="C106" s="52" t="s">
        <v>407</v>
      </c>
      <c r="D106" s="52" t="s">
        <v>407</v>
      </c>
      <c r="E106" s="49">
        <v>25154667</v>
      </c>
      <c r="F106" s="49">
        <f>E106*5%</f>
        <v>1257733.3500000001</v>
      </c>
      <c r="G106" s="49">
        <v>430000</v>
      </c>
      <c r="H106" s="49">
        <f>SUM(E106:G106)</f>
        <v>26842400.350000001</v>
      </c>
      <c r="I106" s="49">
        <v>0</v>
      </c>
      <c r="J106" s="49">
        <f>SUM(H106:I106)</f>
        <v>26842400.350000001</v>
      </c>
      <c r="K106" s="49">
        <f>J106/L106</f>
        <v>925600.01206896559</v>
      </c>
      <c r="L106" s="48">
        <v>29</v>
      </c>
      <c r="M106" s="49">
        <v>57</v>
      </c>
      <c r="N106" s="48">
        <f>SUM(L106:M106)</f>
        <v>86</v>
      </c>
      <c r="O106" s="58">
        <v>45488</v>
      </c>
      <c r="P106" s="58">
        <v>45852</v>
      </c>
      <c r="Q106" s="48" t="str">
        <f>TEXT(O106, "mmmm")</f>
        <v>July</v>
      </c>
      <c r="R106" s="48">
        <f>YEAR(O106)</f>
        <v>2024</v>
      </c>
      <c r="S106" s="48" t="s">
        <v>25</v>
      </c>
      <c r="T106" s="84" t="s">
        <v>106</v>
      </c>
      <c r="U106" s="84"/>
      <c r="V106" s="84"/>
      <c r="W106" s="88">
        <v>45469</v>
      </c>
      <c r="X106" s="84">
        <f ca="1">TODAY()-O106</f>
        <v>94</v>
      </c>
      <c r="Y106" s="84">
        <f>O106-W106</f>
        <v>19</v>
      </c>
      <c r="Z106" s="91">
        <f>ROUND(M106/L106, 2)</f>
        <v>1.97</v>
      </c>
      <c r="AA106" t="str">
        <f>IF(L106&lt;=29, "Hares", IF(L106&lt;=99, "Tigers", IF(L106&lt;=499, "Elephants", "Whales")))</f>
        <v>Hares</v>
      </c>
    </row>
    <row r="107" spans="1:27" s="5" customFormat="1" ht="16.5">
      <c r="A107" s="48" t="s">
        <v>109</v>
      </c>
      <c r="B107" s="54" t="s">
        <v>455</v>
      </c>
      <c r="C107" s="52" t="s">
        <v>407</v>
      </c>
      <c r="D107" s="52" t="s">
        <v>407</v>
      </c>
      <c r="E107" s="49">
        <v>64200983</v>
      </c>
      <c r="F107" s="49">
        <f>E107*5%</f>
        <v>3210049.1500000004</v>
      </c>
      <c r="G107" s="49">
        <v>790000</v>
      </c>
      <c r="H107" s="49">
        <f>SUM(E107:G107)</f>
        <v>68201032.150000006</v>
      </c>
      <c r="I107" s="49">
        <v>0</v>
      </c>
      <c r="J107" s="49">
        <f>SUM(H107:I107)</f>
        <v>68201032.150000006</v>
      </c>
      <c r="K107" s="49">
        <f>J107/L107</f>
        <v>885727.69025974034</v>
      </c>
      <c r="L107" s="48">
        <v>77</v>
      </c>
      <c r="M107" s="49">
        <v>81</v>
      </c>
      <c r="N107" s="48">
        <f>SUM(L107:M107)</f>
        <v>158</v>
      </c>
      <c r="O107" s="58">
        <v>45489</v>
      </c>
      <c r="P107" s="58">
        <v>45853</v>
      </c>
      <c r="Q107" s="48" t="str">
        <f>TEXT(O107, "mmmm")</f>
        <v>July</v>
      </c>
      <c r="R107" s="48">
        <f>YEAR(O107)</f>
        <v>2024</v>
      </c>
      <c r="S107" s="48" t="s">
        <v>25</v>
      </c>
      <c r="T107" s="84" t="s">
        <v>26</v>
      </c>
      <c r="U107" s="84"/>
      <c r="V107" s="84"/>
      <c r="W107" s="88">
        <v>45475</v>
      </c>
      <c r="X107" s="84">
        <f ca="1">TODAY()-O107</f>
        <v>93</v>
      </c>
      <c r="Y107" s="84">
        <f>O107-W107</f>
        <v>14</v>
      </c>
      <c r="Z107" s="91">
        <f>ROUND(M107/L107, 2)</f>
        <v>1.05</v>
      </c>
      <c r="AA107" t="str">
        <f>IF(L107&lt;=29, "Hares", IF(L107&lt;=99, "Tigers", IF(L107&lt;=499, "Elephants", "Whales")))</f>
        <v>Tigers</v>
      </c>
    </row>
    <row r="108" spans="1:27" s="5" customFormat="1" ht="16.5">
      <c r="A108" s="48" t="s">
        <v>110</v>
      </c>
      <c r="B108" s="54" t="s">
        <v>455</v>
      </c>
      <c r="C108" s="52" t="s">
        <v>407</v>
      </c>
      <c r="D108" s="52" t="s">
        <v>407</v>
      </c>
      <c r="E108" s="49">
        <v>2206440</v>
      </c>
      <c r="F108" s="49">
        <f>E108*5%</f>
        <v>110322</v>
      </c>
      <c r="G108" s="49">
        <v>40000</v>
      </c>
      <c r="H108" s="49">
        <f>SUM(E108:G108)</f>
        <v>2356762</v>
      </c>
      <c r="I108" s="49">
        <v>0</v>
      </c>
      <c r="J108" s="49">
        <f>SUM(H108:I108)</f>
        <v>2356762</v>
      </c>
      <c r="K108" s="49">
        <f>J108/L108</f>
        <v>2356762</v>
      </c>
      <c r="L108" s="48">
        <v>1</v>
      </c>
      <c r="M108" s="49">
        <v>3</v>
      </c>
      <c r="N108" s="48">
        <v>4</v>
      </c>
      <c r="O108" s="58">
        <v>45492</v>
      </c>
      <c r="P108" s="58">
        <v>45856</v>
      </c>
      <c r="Q108" s="48" t="str">
        <f>TEXT(O108, "mmmm")</f>
        <v>July</v>
      </c>
      <c r="R108" s="48">
        <f>YEAR(O108)</f>
        <v>2024</v>
      </c>
      <c r="S108" s="48" t="s">
        <v>21</v>
      </c>
      <c r="T108" s="84" t="s">
        <v>101</v>
      </c>
      <c r="U108" s="84" t="s">
        <v>429</v>
      </c>
      <c r="V108" s="87" t="s">
        <v>412</v>
      </c>
      <c r="W108" s="88">
        <v>45481</v>
      </c>
      <c r="X108" s="84">
        <f ca="1">TODAY()-O108</f>
        <v>90</v>
      </c>
      <c r="Y108" s="84">
        <f>O108-W108</f>
        <v>11</v>
      </c>
      <c r="Z108" s="91">
        <f>ROUND(M108/L108, 2)</f>
        <v>3</v>
      </c>
      <c r="AA108" t="str">
        <f>IF(L108&lt;=29, "Hares", IF(L108&lt;=99, "Tigers", IF(L108&lt;=499, "Elephants", "Whales")))</f>
        <v>Hares</v>
      </c>
    </row>
    <row r="109" spans="1:27" s="5" customFormat="1" ht="16.5">
      <c r="A109" s="48" t="s">
        <v>111</v>
      </c>
      <c r="B109" s="54" t="s">
        <v>455</v>
      </c>
      <c r="C109" s="52" t="s">
        <v>407</v>
      </c>
      <c r="D109" s="52" t="s">
        <v>407</v>
      </c>
      <c r="E109" s="49">
        <v>1791035</v>
      </c>
      <c r="F109" s="49">
        <f>E109*5%</f>
        <v>89551.75</v>
      </c>
      <c r="G109" s="49">
        <v>30000</v>
      </c>
      <c r="H109" s="49">
        <f>SUM(E109:G109)</f>
        <v>1910586.75</v>
      </c>
      <c r="I109" s="49">
        <v>0</v>
      </c>
      <c r="J109" s="49">
        <f>SUM(H109:I109)</f>
        <v>1910586.75</v>
      </c>
      <c r="K109" s="49">
        <f>J109/L109</f>
        <v>1910586.75</v>
      </c>
      <c r="L109" s="48">
        <v>1</v>
      </c>
      <c r="M109" s="49">
        <v>2</v>
      </c>
      <c r="N109" s="48">
        <v>3</v>
      </c>
      <c r="O109" s="58">
        <v>45495</v>
      </c>
      <c r="P109" s="58">
        <v>45859</v>
      </c>
      <c r="Q109" s="48" t="str">
        <f>TEXT(O109, "mmmm")</f>
        <v>July</v>
      </c>
      <c r="R109" s="48">
        <f>YEAR(O109)</f>
        <v>2024</v>
      </c>
      <c r="S109" s="48" t="s">
        <v>21</v>
      </c>
      <c r="T109" s="84" t="s">
        <v>21</v>
      </c>
      <c r="U109" s="84"/>
      <c r="V109" s="84"/>
      <c r="W109" s="88">
        <v>45492</v>
      </c>
      <c r="X109" s="84">
        <f ca="1">TODAY()-O109</f>
        <v>87</v>
      </c>
      <c r="Y109" s="84">
        <f>O109-W109</f>
        <v>3</v>
      </c>
      <c r="Z109" s="91">
        <f>ROUND(M109/L109, 2)</f>
        <v>2</v>
      </c>
      <c r="AA109" t="str">
        <f>IF(L109&lt;=29, "Hares", IF(L109&lt;=99, "Tigers", IF(L109&lt;=499, "Elephants", "Whales")))</f>
        <v>Hares</v>
      </c>
    </row>
    <row r="110" spans="1:27" s="5" customFormat="1" ht="16.5">
      <c r="A110" s="48" t="s">
        <v>112</v>
      </c>
      <c r="B110" s="54" t="s">
        <v>455</v>
      </c>
      <c r="C110" s="52" t="s">
        <v>407</v>
      </c>
      <c r="D110" s="52" t="s">
        <v>407</v>
      </c>
      <c r="E110" s="49">
        <v>908890</v>
      </c>
      <c r="F110" s="49">
        <f>E110*5%</f>
        <v>45444.5</v>
      </c>
      <c r="G110" s="49">
        <v>10000</v>
      </c>
      <c r="H110" s="49">
        <f>SUM(E110:G110)</f>
        <v>964334.5</v>
      </c>
      <c r="I110" s="49">
        <v>0</v>
      </c>
      <c r="J110" s="49">
        <f>SUM(H110:I110)</f>
        <v>964334.5</v>
      </c>
      <c r="K110" s="49">
        <f>J110/L110</f>
        <v>964334.5</v>
      </c>
      <c r="L110" s="48">
        <v>1</v>
      </c>
      <c r="M110" s="49">
        <v>0</v>
      </c>
      <c r="N110" s="48">
        <v>1</v>
      </c>
      <c r="O110" s="58">
        <v>45495</v>
      </c>
      <c r="P110" s="58">
        <v>45859</v>
      </c>
      <c r="Q110" s="48" t="str">
        <f>TEXT(O110, "mmmm")</f>
        <v>July</v>
      </c>
      <c r="R110" s="48">
        <f>YEAR(O110)</f>
        <v>2024</v>
      </c>
      <c r="S110" s="48" t="s">
        <v>21</v>
      </c>
      <c r="T110" s="84" t="s">
        <v>21</v>
      </c>
      <c r="U110" s="84"/>
      <c r="V110" s="84"/>
      <c r="W110" s="88">
        <v>45495</v>
      </c>
      <c r="X110" s="84">
        <f ca="1">TODAY()-O110</f>
        <v>87</v>
      </c>
      <c r="Y110" s="84">
        <f>O110-W110</f>
        <v>0</v>
      </c>
      <c r="Z110" s="91">
        <f>ROUND(M110/L110, 2)</f>
        <v>0</v>
      </c>
      <c r="AA110" t="str">
        <f>IF(L110&lt;=29, "Hares", IF(L110&lt;=99, "Tigers", IF(L110&lt;=499, "Elephants", "Whales")))</f>
        <v>Hares</v>
      </c>
    </row>
    <row r="111" spans="1:27" s="5" customFormat="1" ht="16.5">
      <c r="A111" s="48" t="s">
        <v>119</v>
      </c>
      <c r="B111" s="54" t="s">
        <v>39</v>
      </c>
      <c r="C111" s="39" t="s">
        <v>407</v>
      </c>
      <c r="D111" s="39" t="s">
        <v>406</v>
      </c>
      <c r="E111" s="49">
        <v>22542225</v>
      </c>
      <c r="F111" s="49">
        <f>E111*5%</f>
        <v>1127111.25</v>
      </c>
      <c r="G111" s="49">
        <v>165000</v>
      </c>
      <c r="H111" s="49">
        <f>SUM(E111:G111)</f>
        <v>23834336.25</v>
      </c>
      <c r="I111" s="49">
        <v>0</v>
      </c>
      <c r="J111" s="49">
        <f>SUM(H111:I111)</f>
        <v>23834336.25</v>
      </c>
      <c r="K111" s="49">
        <f>J111/L111</f>
        <v>1191716.8125</v>
      </c>
      <c r="L111" s="48">
        <v>20</v>
      </c>
      <c r="M111" s="49">
        <v>13</v>
      </c>
      <c r="N111" s="48">
        <v>33</v>
      </c>
      <c r="O111" s="58">
        <v>45495</v>
      </c>
      <c r="P111" s="58">
        <v>45859</v>
      </c>
      <c r="Q111" s="48" t="str">
        <f>TEXT(O111, "mmmm")</f>
        <v>July</v>
      </c>
      <c r="R111" s="48">
        <f>YEAR(O111)</f>
        <v>2024</v>
      </c>
      <c r="S111" s="48" t="s">
        <v>51</v>
      </c>
      <c r="T111" s="84" t="s">
        <v>67</v>
      </c>
      <c r="U111" s="84" t="s">
        <v>429</v>
      </c>
      <c r="V111" s="84"/>
      <c r="W111" s="88">
        <v>45444</v>
      </c>
      <c r="X111" s="84">
        <f ca="1">TODAY()-O111</f>
        <v>87</v>
      </c>
      <c r="Y111" s="84">
        <f>O111-W111</f>
        <v>51</v>
      </c>
      <c r="Z111" s="91">
        <f>ROUND(M111/L111, 2)</f>
        <v>0.65</v>
      </c>
      <c r="AA111" t="str">
        <f>IF(L111&lt;=29, "Hares", IF(L111&lt;=99, "Tigers", IF(L111&lt;=499, "Elephants", "Whales")))</f>
        <v>Hares</v>
      </c>
    </row>
    <row r="112" spans="1:27" s="5" customFormat="1" ht="16.5">
      <c r="A112" s="48" t="s">
        <v>113</v>
      </c>
      <c r="B112" s="54" t="s">
        <v>455</v>
      </c>
      <c r="C112" s="52" t="s">
        <v>407</v>
      </c>
      <c r="D112" s="52" t="s">
        <v>407</v>
      </c>
      <c r="E112" s="49">
        <v>443102</v>
      </c>
      <c r="F112" s="49">
        <f>E112*5%</f>
        <v>22155.100000000002</v>
      </c>
      <c r="G112" s="49">
        <v>10000</v>
      </c>
      <c r="H112" s="49">
        <f>SUM(E112:G112)</f>
        <v>475257.1</v>
      </c>
      <c r="I112" s="49">
        <v>0</v>
      </c>
      <c r="J112" s="49">
        <f>SUM(H112:I112)</f>
        <v>475257.1</v>
      </c>
      <c r="K112" s="49">
        <f>J112/L112</f>
        <v>475257.1</v>
      </c>
      <c r="L112" s="48">
        <v>1</v>
      </c>
      <c r="M112" s="49">
        <v>0</v>
      </c>
      <c r="N112" s="48">
        <v>1</v>
      </c>
      <c r="O112" s="58">
        <v>45496</v>
      </c>
      <c r="P112" s="58">
        <v>45860</v>
      </c>
      <c r="Q112" s="48" t="str">
        <f>TEXT(O112, "mmmm")</f>
        <v>July</v>
      </c>
      <c r="R112" s="48">
        <f>YEAR(O112)</f>
        <v>2024</v>
      </c>
      <c r="S112" s="48" t="s">
        <v>21</v>
      </c>
      <c r="T112" s="84" t="s">
        <v>21</v>
      </c>
      <c r="U112" s="84"/>
      <c r="V112" s="84"/>
      <c r="W112" s="88">
        <v>45459</v>
      </c>
      <c r="X112" s="84">
        <f ca="1">TODAY()-O112</f>
        <v>86</v>
      </c>
      <c r="Y112" s="84">
        <f>O112-W112</f>
        <v>37</v>
      </c>
      <c r="Z112" s="91">
        <f>ROUND(M112/L112, 2)</f>
        <v>0</v>
      </c>
      <c r="AA112" t="str">
        <f>IF(L112&lt;=29, "Hares", IF(L112&lt;=99, "Tigers", IF(L112&lt;=499, "Elephants", "Whales")))</f>
        <v>Hares</v>
      </c>
    </row>
    <row r="113" spans="1:27" s="5" customFormat="1" ht="16.5">
      <c r="A113" s="48" t="s">
        <v>114</v>
      </c>
      <c r="B113" s="54" t="s">
        <v>455</v>
      </c>
      <c r="C113" s="52" t="s">
        <v>407</v>
      </c>
      <c r="D113" s="52" t="s">
        <v>407</v>
      </c>
      <c r="E113" s="49">
        <v>1293912</v>
      </c>
      <c r="F113" s="49">
        <f>E113*5%</f>
        <v>64695.600000000006</v>
      </c>
      <c r="G113" s="49">
        <v>20000</v>
      </c>
      <c r="H113" s="49">
        <f>SUM(E113:G113)</f>
        <v>1378607.6</v>
      </c>
      <c r="I113" s="49">
        <v>0</v>
      </c>
      <c r="J113" s="49">
        <f>SUM(H113:I113)</f>
        <v>1378607.6</v>
      </c>
      <c r="K113" s="49">
        <f>J113/L113</f>
        <v>1378607.6</v>
      </c>
      <c r="L113" s="48">
        <v>1</v>
      </c>
      <c r="M113" s="49">
        <v>1</v>
      </c>
      <c r="N113" s="48">
        <v>2</v>
      </c>
      <c r="O113" s="58">
        <v>45497</v>
      </c>
      <c r="P113" s="58">
        <v>45861</v>
      </c>
      <c r="Q113" s="48" t="str">
        <f>TEXT(O113, "mmmm")</f>
        <v>July</v>
      </c>
      <c r="R113" s="48">
        <f>YEAR(O113)</f>
        <v>2024</v>
      </c>
      <c r="S113" s="48" t="s">
        <v>21</v>
      </c>
      <c r="T113" s="84" t="s">
        <v>21</v>
      </c>
      <c r="U113" s="84"/>
      <c r="V113" s="84"/>
      <c r="W113" s="88">
        <v>45495</v>
      </c>
      <c r="X113" s="84">
        <f ca="1">TODAY()-O113</f>
        <v>85</v>
      </c>
      <c r="Y113" s="84">
        <f>O113-W113</f>
        <v>2</v>
      </c>
      <c r="Z113" s="91">
        <f>ROUND(M113/L113, 2)</f>
        <v>1</v>
      </c>
      <c r="AA113" t="str">
        <f>IF(L113&lt;=29, "Hares", IF(L113&lt;=99, "Tigers", IF(L113&lt;=499, "Elephants", "Whales")))</f>
        <v>Hares</v>
      </c>
    </row>
    <row r="114" spans="1:27" s="5" customFormat="1" ht="16.5">
      <c r="A114" s="48" t="s">
        <v>115</v>
      </c>
      <c r="B114" s="54" t="s">
        <v>455</v>
      </c>
      <c r="C114" s="52" t="s">
        <v>407</v>
      </c>
      <c r="D114" s="52" t="s">
        <v>407</v>
      </c>
      <c r="E114" s="49">
        <v>1424655</v>
      </c>
      <c r="F114" s="49">
        <f>E114*5%</f>
        <v>71232.75</v>
      </c>
      <c r="G114" s="49">
        <v>30000</v>
      </c>
      <c r="H114" s="49">
        <f>SUM(E114:G114)</f>
        <v>1525887.75</v>
      </c>
      <c r="I114" s="49">
        <v>0</v>
      </c>
      <c r="J114" s="49">
        <f>SUM(H114:I114)</f>
        <v>1525887.75</v>
      </c>
      <c r="K114" s="49">
        <f>J114/L114</f>
        <v>508629.25</v>
      </c>
      <c r="L114" s="48">
        <v>3</v>
      </c>
      <c r="M114" s="49">
        <v>1</v>
      </c>
      <c r="N114" s="48">
        <v>2</v>
      </c>
      <c r="O114" s="58">
        <v>45502</v>
      </c>
      <c r="P114" s="58">
        <v>45866</v>
      </c>
      <c r="Q114" s="48" t="str">
        <f>TEXT(O114, "mmmm")</f>
        <v>July</v>
      </c>
      <c r="R114" s="48">
        <f>YEAR(O114)</f>
        <v>2024</v>
      </c>
      <c r="S114" s="48" t="s">
        <v>25</v>
      </c>
      <c r="T114" s="84" t="s">
        <v>116</v>
      </c>
      <c r="U114" s="84"/>
      <c r="V114" s="84"/>
      <c r="W114" s="88">
        <v>45464</v>
      </c>
      <c r="X114" s="84">
        <f ca="1">TODAY()-O114</f>
        <v>80</v>
      </c>
      <c r="Y114" s="84">
        <f>O114-W114</f>
        <v>38</v>
      </c>
      <c r="Z114" s="91">
        <f>ROUND(M114/L114, 2)</f>
        <v>0.33</v>
      </c>
      <c r="AA114" t="str">
        <f>IF(L114&lt;=29, "Hares", IF(L114&lt;=99, "Tigers", IF(L114&lt;=499, "Elephants", "Whales")))</f>
        <v>Hares</v>
      </c>
    </row>
    <row r="115" spans="1:27" s="5" customFormat="1" ht="16.5">
      <c r="A115" s="48" t="s">
        <v>117</v>
      </c>
      <c r="B115" s="54" t="s">
        <v>455</v>
      </c>
      <c r="C115" s="52" t="s">
        <v>407</v>
      </c>
      <c r="D115" s="52" t="s">
        <v>407</v>
      </c>
      <c r="E115" s="49">
        <v>2879583</v>
      </c>
      <c r="F115" s="49">
        <f>E115*5%</f>
        <v>143979.15</v>
      </c>
      <c r="G115" s="49">
        <v>70000</v>
      </c>
      <c r="H115" s="49">
        <f>SUM(E115:G115)</f>
        <v>3093562.15</v>
      </c>
      <c r="I115" s="49">
        <v>0</v>
      </c>
      <c r="J115" s="49">
        <f>SUM(H115:I115)</f>
        <v>3093562.15</v>
      </c>
      <c r="K115" s="49">
        <f>J115/L115</f>
        <v>441937.45</v>
      </c>
      <c r="L115" s="48">
        <v>7</v>
      </c>
      <c r="M115" s="49">
        <v>1</v>
      </c>
      <c r="N115" s="48">
        <v>6</v>
      </c>
      <c r="O115" s="58">
        <v>45502</v>
      </c>
      <c r="P115" s="58">
        <v>45866</v>
      </c>
      <c r="Q115" s="48" t="str">
        <f>TEXT(O115, "mmmm")</f>
        <v>July</v>
      </c>
      <c r="R115" s="48">
        <f>YEAR(O115)</f>
        <v>2024</v>
      </c>
      <c r="S115" s="48" t="s">
        <v>25</v>
      </c>
      <c r="T115" s="84" t="s">
        <v>116</v>
      </c>
      <c r="U115" s="84"/>
      <c r="V115" s="84"/>
      <c r="W115" s="88">
        <v>45464</v>
      </c>
      <c r="X115" s="84">
        <f ca="1">TODAY()-O115</f>
        <v>80</v>
      </c>
      <c r="Y115" s="84">
        <f>O115-W115</f>
        <v>38</v>
      </c>
      <c r="Z115" s="92">
        <f>ROUND(M115/L115, 2)</f>
        <v>0.14000000000000001</v>
      </c>
      <c r="AA115" t="str">
        <f>IF(L115&lt;=29, "Hares", IF(L115&lt;=99, "Tigers", IF(L115&lt;=499, "Elephants", "Whales")))</f>
        <v>Hares</v>
      </c>
    </row>
    <row r="116" spans="1:27" s="5" customFormat="1" ht="16.5">
      <c r="A116" s="48" t="s">
        <v>118</v>
      </c>
      <c r="B116" s="54" t="s">
        <v>455</v>
      </c>
      <c r="C116" s="52" t="s">
        <v>407</v>
      </c>
      <c r="D116" s="52" t="s">
        <v>407</v>
      </c>
      <c r="E116" s="49">
        <v>449234</v>
      </c>
      <c r="F116" s="49">
        <f>E116*5%</f>
        <v>22461.7</v>
      </c>
      <c r="G116" s="49">
        <v>10000</v>
      </c>
      <c r="H116" s="49">
        <f>SUM(E116:G116)</f>
        <v>481695.7</v>
      </c>
      <c r="I116" s="49">
        <v>0</v>
      </c>
      <c r="J116" s="49">
        <f>SUM(H116:I116)</f>
        <v>481695.7</v>
      </c>
      <c r="K116" s="49">
        <f>J116/L116</f>
        <v>481695.7</v>
      </c>
      <c r="L116" s="48">
        <v>1</v>
      </c>
      <c r="M116" s="49">
        <v>1</v>
      </c>
      <c r="N116" s="48">
        <v>0</v>
      </c>
      <c r="O116" s="58">
        <v>45502</v>
      </c>
      <c r="P116" s="58">
        <v>45866</v>
      </c>
      <c r="Q116" s="48" t="str">
        <f>TEXT(O116, "mmmm")</f>
        <v>July</v>
      </c>
      <c r="R116" s="48">
        <f>YEAR(O116)</f>
        <v>2024</v>
      </c>
      <c r="S116" s="48" t="s">
        <v>25</v>
      </c>
      <c r="T116" s="84" t="s">
        <v>116</v>
      </c>
      <c r="U116" s="84"/>
      <c r="V116" s="84"/>
      <c r="W116" s="88">
        <v>45464</v>
      </c>
      <c r="X116" s="84">
        <f ca="1">TODAY()-O116</f>
        <v>80</v>
      </c>
      <c r="Y116" s="84">
        <f>O116-W116</f>
        <v>38</v>
      </c>
      <c r="Z116" s="91">
        <f>ROUND(M116/L116, 2)</f>
        <v>1</v>
      </c>
      <c r="AA116" t="str">
        <f>IF(L116&lt;=29, "Hares", IF(L116&lt;=99, "Tigers", IF(L116&lt;=499, "Elephants", "Whales")))</f>
        <v>Hares</v>
      </c>
    </row>
    <row r="117" spans="1:27" s="5" customFormat="1" ht="16.5">
      <c r="A117" s="48" t="s">
        <v>124</v>
      </c>
      <c r="B117" s="54" t="s">
        <v>455</v>
      </c>
      <c r="C117" s="52" t="s">
        <v>407</v>
      </c>
      <c r="D117" s="52" t="s">
        <v>407</v>
      </c>
      <c r="E117" s="49">
        <v>81852963</v>
      </c>
      <c r="F117" s="49">
        <f>E117*5%</f>
        <v>4092648.1500000004</v>
      </c>
      <c r="G117" s="49">
        <v>2210000</v>
      </c>
      <c r="H117" s="49">
        <f>SUM(E117:G117)</f>
        <v>88155611.150000006</v>
      </c>
      <c r="I117" s="49"/>
      <c r="J117" s="49">
        <f>SUM(H117:I117)</f>
        <v>88155611.150000006</v>
      </c>
      <c r="K117" s="49">
        <f>J117/L117</f>
        <v>199447.08404977378</v>
      </c>
      <c r="L117" s="48">
        <v>442</v>
      </c>
      <c r="M117" s="49">
        <v>0</v>
      </c>
      <c r="N117" s="48">
        <v>442</v>
      </c>
      <c r="O117" s="58">
        <v>45510</v>
      </c>
      <c r="P117" s="58">
        <v>45874</v>
      </c>
      <c r="Q117" s="48" t="str">
        <f>TEXT(O117, "mmmm")</f>
        <v>August</v>
      </c>
      <c r="R117" s="48">
        <f>YEAR(O117)</f>
        <v>2024</v>
      </c>
      <c r="S117" s="48" t="s">
        <v>21</v>
      </c>
      <c r="T117" s="84" t="s">
        <v>33</v>
      </c>
      <c r="U117" s="84" t="s">
        <v>429</v>
      </c>
      <c r="V117" s="87" t="s">
        <v>409</v>
      </c>
      <c r="W117" s="88">
        <v>45476</v>
      </c>
      <c r="X117" s="84">
        <f ca="1">TODAY()-O117</f>
        <v>72</v>
      </c>
      <c r="Y117" s="84">
        <f>O117-W117</f>
        <v>34</v>
      </c>
      <c r="Z117" s="91">
        <f>ROUND(M117/L117, 2)</f>
        <v>0</v>
      </c>
      <c r="AA117" t="str">
        <f>IF(L117&lt;=29, "Hares", IF(L117&lt;=99, "Tigers", IF(L117&lt;=499, "Elephants", "Whales")))</f>
        <v>Elephants</v>
      </c>
    </row>
    <row r="118" spans="1:27" s="5" customFormat="1" ht="16.5">
      <c r="A118" s="48" t="s">
        <v>125</v>
      </c>
      <c r="B118" s="54" t="s">
        <v>455</v>
      </c>
      <c r="C118" s="52" t="s">
        <v>407</v>
      </c>
      <c r="D118" s="52" t="s">
        <v>407</v>
      </c>
      <c r="E118" s="49">
        <v>7878987</v>
      </c>
      <c r="F118" s="49">
        <f>E118*5%</f>
        <v>393949.35000000003</v>
      </c>
      <c r="G118" s="49">
        <v>150000</v>
      </c>
      <c r="H118" s="49">
        <f>SUM(E118:G118)</f>
        <v>8422936.3499999996</v>
      </c>
      <c r="I118" s="49"/>
      <c r="J118" s="49">
        <f>SUM(H118:I118)</f>
        <v>8422936.3499999996</v>
      </c>
      <c r="K118" s="49">
        <f>J118/L118</f>
        <v>935881.81666666665</v>
      </c>
      <c r="L118" s="48">
        <v>9</v>
      </c>
      <c r="M118" s="49">
        <v>6</v>
      </c>
      <c r="N118" s="48">
        <v>15</v>
      </c>
      <c r="O118" s="58">
        <v>45512</v>
      </c>
      <c r="P118" s="58">
        <v>45876</v>
      </c>
      <c r="Q118" s="48" t="str">
        <f>TEXT(O118, "mmmm")</f>
        <v>August</v>
      </c>
      <c r="R118" s="48">
        <f>YEAR(O118)</f>
        <v>2024</v>
      </c>
      <c r="S118" s="48" t="s">
        <v>21</v>
      </c>
      <c r="T118" s="84" t="s">
        <v>33</v>
      </c>
      <c r="U118" s="84" t="s">
        <v>429</v>
      </c>
      <c r="V118" s="87" t="s">
        <v>409</v>
      </c>
      <c r="W118" s="88">
        <v>45464</v>
      </c>
      <c r="X118" s="84">
        <f ca="1">TODAY()-O118</f>
        <v>70</v>
      </c>
      <c r="Y118" s="84">
        <f>O118-W118</f>
        <v>48</v>
      </c>
      <c r="Z118" s="91">
        <f>ROUND(M118/L118, 2)</f>
        <v>0.67</v>
      </c>
      <c r="AA118" t="str">
        <f>IF(L118&lt;=29, "Hares", IF(L118&lt;=99, "Tigers", IF(L118&lt;=499, "Elephants", "Whales")))</f>
        <v>Hares</v>
      </c>
    </row>
    <row r="119" spans="1:27" s="5" customFormat="1" ht="16.5">
      <c r="A119" s="48" t="s">
        <v>126</v>
      </c>
      <c r="B119" s="54" t="s">
        <v>455</v>
      </c>
      <c r="C119" s="52" t="s">
        <v>407</v>
      </c>
      <c r="D119" s="52" t="s">
        <v>407</v>
      </c>
      <c r="E119" s="49">
        <v>2387323</v>
      </c>
      <c r="F119" s="49">
        <f>E119*5%</f>
        <v>119366.15000000001</v>
      </c>
      <c r="G119" s="49">
        <v>20000</v>
      </c>
      <c r="H119" s="49">
        <f>SUM(E119:G119)</f>
        <v>2526689.15</v>
      </c>
      <c r="I119" s="49"/>
      <c r="J119" s="49">
        <f>SUM(H119:I119)</f>
        <v>2526689.15</v>
      </c>
      <c r="K119" s="49">
        <f>J119/L119</f>
        <v>2526689.15</v>
      </c>
      <c r="L119" s="48">
        <v>1</v>
      </c>
      <c r="M119" s="49">
        <v>1</v>
      </c>
      <c r="N119" s="48">
        <v>2</v>
      </c>
      <c r="O119" s="58">
        <v>45516</v>
      </c>
      <c r="P119" s="58">
        <v>45880</v>
      </c>
      <c r="Q119" s="48" t="str">
        <f>TEXT(O119, "mmmm")</f>
        <v>August</v>
      </c>
      <c r="R119" s="48">
        <f>YEAR(O119)</f>
        <v>2024</v>
      </c>
      <c r="S119" s="48" t="s">
        <v>21</v>
      </c>
      <c r="T119" s="84" t="s">
        <v>21</v>
      </c>
      <c r="U119" s="84"/>
      <c r="V119" s="84"/>
      <c r="W119" s="88">
        <v>45510</v>
      </c>
      <c r="X119" s="84">
        <f ca="1">TODAY()-O119</f>
        <v>66</v>
      </c>
      <c r="Y119" s="84">
        <f>O119-W119</f>
        <v>6</v>
      </c>
      <c r="Z119" s="92">
        <f>ROUND(M119/L119, 2)</f>
        <v>1</v>
      </c>
      <c r="AA119" t="str">
        <f>IF(L119&lt;=29, "Hares", IF(L119&lt;=99, "Tigers", IF(L119&lt;=499, "Elephants", "Whales")))</f>
        <v>Hares</v>
      </c>
    </row>
    <row r="120" spans="1:27" s="5" customFormat="1" ht="16.5">
      <c r="A120" s="48" t="s">
        <v>127</v>
      </c>
      <c r="B120" s="54" t="s">
        <v>455</v>
      </c>
      <c r="C120" s="52" t="s">
        <v>407</v>
      </c>
      <c r="D120" s="52" t="s">
        <v>407</v>
      </c>
      <c r="E120" s="49">
        <v>562108</v>
      </c>
      <c r="F120" s="49">
        <f>E120*5%</f>
        <v>28105.4</v>
      </c>
      <c r="G120" s="49">
        <v>10000</v>
      </c>
      <c r="H120" s="49">
        <f>SUM(E120:G120)</f>
        <v>600213.4</v>
      </c>
      <c r="I120" s="49"/>
      <c r="J120" s="49">
        <f>SUM(H120:I120)</f>
        <v>600213.4</v>
      </c>
      <c r="K120" s="49">
        <f>J120/L120</f>
        <v>600213.4</v>
      </c>
      <c r="L120" s="48">
        <v>1</v>
      </c>
      <c r="M120" s="49">
        <v>0</v>
      </c>
      <c r="N120" s="48">
        <v>1</v>
      </c>
      <c r="O120" s="58">
        <v>45516</v>
      </c>
      <c r="P120" s="58">
        <v>45880</v>
      </c>
      <c r="Q120" s="48" t="str">
        <f>TEXT(O120, "mmmm")</f>
        <v>August</v>
      </c>
      <c r="R120" s="48">
        <f>YEAR(O120)</f>
        <v>2024</v>
      </c>
      <c r="S120" s="48" t="s">
        <v>21</v>
      </c>
      <c r="T120" s="84" t="s">
        <v>21</v>
      </c>
      <c r="U120" s="84"/>
      <c r="V120" s="84"/>
      <c r="W120" s="88">
        <v>45512</v>
      </c>
      <c r="X120" s="84">
        <f ca="1">TODAY()-O120</f>
        <v>66</v>
      </c>
      <c r="Y120" s="84">
        <f>O120-W120</f>
        <v>4</v>
      </c>
      <c r="Z120" s="91">
        <f>ROUND(M120/L120, 2)</f>
        <v>0</v>
      </c>
      <c r="AA120" t="str">
        <f>IF(L120&lt;=29, "Hares", IF(L120&lt;=99, "Tigers", IF(L120&lt;=499, "Elephants", "Whales")))</f>
        <v>Hares</v>
      </c>
    </row>
    <row r="121" spans="1:27" s="5" customFormat="1" ht="16.5">
      <c r="A121" s="48" t="s">
        <v>128</v>
      </c>
      <c r="B121" s="54" t="s">
        <v>39</v>
      </c>
      <c r="C121" s="52" t="s">
        <v>407</v>
      </c>
      <c r="D121" s="39" t="s">
        <v>406</v>
      </c>
      <c r="E121" s="49">
        <v>10810931</v>
      </c>
      <c r="F121" s="49">
        <f>E121*5%</f>
        <v>540546.55000000005</v>
      </c>
      <c r="G121" s="49">
        <v>330000</v>
      </c>
      <c r="H121" s="49">
        <f>SUM(E121:G121)</f>
        <v>11681477.550000001</v>
      </c>
      <c r="I121" s="49"/>
      <c r="J121" s="49">
        <f>SUM(H121:I121)</f>
        <v>11681477.550000001</v>
      </c>
      <c r="K121" s="49">
        <f>J121/L121</f>
        <v>834391.25357142859</v>
      </c>
      <c r="L121" s="48">
        <v>14</v>
      </c>
      <c r="M121" s="49">
        <v>19</v>
      </c>
      <c r="N121" s="48">
        <v>33</v>
      </c>
      <c r="O121" s="58">
        <v>45519</v>
      </c>
      <c r="P121" s="58">
        <v>45883</v>
      </c>
      <c r="Q121" s="48" t="str">
        <f>TEXT(O121, "mmmm")</f>
        <v>August</v>
      </c>
      <c r="R121" s="48">
        <f>YEAR(O121)</f>
        <v>2024</v>
      </c>
      <c r="S121" s="48" t="s">
        <v>25</v>
      </c>
      <c r="T121" s="84" t="s">
        <v>129</v>
      </c>
      <c r="U121" s="84"/>
      <c r="V121" s="84"/>
      <c r="W121" s="88">
        <v>45511</v>
      </c>
      <c r="X121" s="84">
        <f ca="1">TODAY()-O121</f>
        <v>63</v>
      </c>
      <c r="Y121" s="84">
        <f>O121-W121</f>
        <v>8</v>
      </c>
      <c r="Z121" s="91">
        <f>ROUND(M121/L121, 2)</f>
        <v>1.36</v>
      </c>
      <c r="AA121" t="str">
        <f>IF(L121&lt;=29, "Hares", IF(L121&lt;=99, "Tigers", IF(L121&lt;=499, "Elephants", "Whales")))</f>
        <v>Hares</v>
      </c>
    </row>
    <row r="122" spans="1:27" s="5" customFormat="1" ht="16.5">
      <c r="A122" s="48" t="s">
        <v>132</v>
      </c>
      <c r="B122" s="54" t="s">
        <v>455</v>
      </c>
      <c r="C122" s="52" t="s">
        <v>407</v>
      </c>
      <c r="D122" s="52" t="s">
        <v>407</v>
      </c>
      <c r="E122" s="49">
        <v>6468621</v>
      </c>
      <c r="F122" s="49">
        <f>E122*5%</f>
        <v>323431.05000000005</v>
      </c>
      <c r="G122" s="49">
        <v>190000</v>
      </c>
      <c r="H122" s="49">
        <f>SUM(E122:G122)</f>
        <v>6982052.0499999998</v>
      </c>
      <c r="I122" s="49"/>
      <c r="J122" s="49">
        <f>SUM(H122:I122)</f>
        <v>6982052.0499999998</v>
      </c>
      <c r="K122" s="49">
        <f>J122/L122</f>
        <v>872756.50624999998</v>
      </c>
      <c r="L122" s="48">
        <v>8</v>
      </c>
      <c r="M122" s="49">
        <v>11</v>
      </c>
      <c r="N122" s="48">
        <v>19</v>
      </c>
      <c r="O122" s="58">
        <v>45521</v>
      </c>
      <c r="P122" s="58">
        <v>45885</v>
      </c>
      <c r="Q122" s="48" t="str">
        <f>TEXT(O122, "mmmm")</f>
        <v>August</v>
      </c>
      <c r="R122" s="48">
        <f>YEAR(O122)</f>
        <v>2024</v>
      </c>
      <c r="S122" s="48" t="s">
        <v>21</v>
      </c>
      <c r="T122" s="84" t="s">
        <v>85</v>
      </c>
      <c r="U122" s="84" t="s">
        <v>429</v>
      </c>
      <c r="V122" s="87" t="s">
        <v>411</v>
      </c>
      <c r="W122" s="88">
        <v>45411</v>
      </c>
      <c r="X122" s="84">
        <f ca="1">TODAY()-O122</f>
        <v>61</v>
      </c>
      <c r="Y122" s="84">
        <f>O122-W122</f>
        <v>110</v>
      </c>
      <c r="Z122" s="91">
        <f>ROUND(M122/L122, 2)</f>
        <v>1.38</v>
      </c>
      <c r="AA122" t="str">
        <f>IF(L122&lt;=29, "Hares", IF(L122&lt;=99, "Tigers", IF(L122&lt;=499, "Elephants", "Whales")))</f>
        <v>Hares</v>
      </c>
    </row>
    <row r="123" spans="1:27" s="5" customFormat="1" ht="16.5">
      <c r="A123" s="48" t="s">
        <v>130</v>
      </c>
      <c r="B123" s="54" t="s">
        <v>455</v>
      </c>
      <c r="C123" s="52" t="s">
        <v>407</v>
      </c>
      <c r="D123" s="52" t="s">
        <v>407</v>
      </c>
      <c r="E123" s="49">
        <v>4486701</v>
      </c>
      <c r="F123" s="49">
        <f>E123*5%</f>
        <v>224335.05000000002</v>
      </c>
      <c r="G123" s="49">
        <v>55000</v>
      </c>
      <c r="H123" s="49">
        <f>SUM(E123:G123)</f>
        <v>4766036.05</v>
      </c>
      <c r="I123" s="49"/>
      <c r="J123" s="49">
        <f>SUM(H123:I123)</f>
        <v>4766036.05</v>
      </c>
      <c r="K123" s="49">
        <f>J123/L123</f>
        <v>953207.21</v>
      </c>
      <c r="L123" s="48">
        <v>5</v>
      </c>
      <c r="M123" s="49">
        <v>6</v>
      </c>
      <c r="N123" s="49">
        <f>L123+M123</f>
        <v>11</v>
      </c>
      <c r="O123" s="58">
        <v>45521</v>
      </c>
      <c r="P123" s="58">
        <v>45885</v>
      </c>
      <c r="Q123" s="48" t="str">
        <f>TEXT(O123, "mmmm")</f>
        <v>August</v>
      </c>
      <c r="R123" s="48">
        <f>YEAR(O123)</f>
        <v>2024</v>
      </c>
      <c r="S123" s="48" t="s">
        <v>21</v>
      </c>
      <c r="T123" s="84" t="s">
        <v>131</v>
      </c>
      <c r="U123" s="84" t="s">
        <v>429</v>
      </c>
      <c r="V123" s="87" t="s">
        <v>409</v>
      </c>
      <c r="W123" s="88">
        <v>45475</v>
      </c>
      <c r="X123" s="84">
        <f ca="1">TODAY()-O123</f>
        <v>61</v>
      </c>
      <c r="Y123" s="84">
        <f>O123-W123</f>
        <v>46</v>
      </c>
      <c r="Z123" s="91">
        <f>ROUND(M123/L123, 2)</f>
        <v>1.2</v>
      </c>
      <c r="AA123" t="str">
        <f>IF(L123&lt;=29, "Hares", IF(L123&lt;=99, "Tigers", IF(L123&lt;=499, "Elephants", "Whales")))</f>
        <v>Hares</v>
      </c>
    </row>
    <row r="124" spans="1:27" s="5" customFormat="1" ht="16.5">
      <c r="A124" s="48" t="s">
        <v>133</v>
      </c>
      <c r="B124" s="54" t="s">
        <v>455</v>
      </c>
      <c r="C124" s="52" t="s">
        <v>407</v>
      </c>
      <c r="D124" s="52" t="s">
        <v>407</v>
      </c>
      <c r="E124" s="49">
        <v>5141252</v>
      </c>
      <c r="F124" s="49">
        <f>E124*5%</f>
        <v>257062.6</v>
      </c>
      <c r="G124" s="49">
        <v>90000</v>
      </c>
      <c r="H124" s="49">
        <f>SUM(E124:G124)</f>
        <v>5488314.5999999996</v>
      </c>
      <c r="I124" s="49">
        <v>0</v>
      </c>
      <c r="J124" s="49">
        <f>SUM(H124:I124)</f>
        <v>5488314.5999999996</v>
      </c>
      <c r="K124" s="49">
        <f>J124/L124</f>
        <v>1829438.2</v>
      </c>
      <c r="L124" s="48">
        <v>3</v>
      </c>
      <c r="M124" s="49">
        <v>6</v>
      </c>
      <c r="N124" s="48">
        <v>9</v>
      </c>
      <c r="O124" s="58">
        <v>45536</v>
      </c>
      <c r="P124" s="58">
        <v>45900</v>
      </c>
      <c r="Q124" s="48" t="str">
        <f>TEXT(O124, "mmmm")</f>
        <v>September</v>
      </c>
      <c r="R124" s="48">
        <f>YEAR(O124)</f>
        <v>2024</v>
      </c>
      <c r="S124" s="48" t="s">
        <v>21</v>
      </c>
      <c r="T124" s="84" t="s">
        <v>33</v>
      </c>
      <c r="U124" s="84" t="s">
        <v>429</v>
      </c>
      <c r="V124" s="87" t="s">
        <v>409</v>
      </c>
      <c r="W124" s="88">
        <v>45314</v>
      </c>
      <c r="X124" s="84"/>
      <c r="Y124" s="84"/>
      <c r="Z124" s="91">
        <f>ROUND(M124/L124, 2)</f>
        <v>2</v>
      </c>
      <c r="AA124" t="str">
        <f>IF(L124&lt;=29, "Hares", IF(L124&lt;=99, "Tigers", IF(L124&lt;=499, "Elephants", "Whales")))</f>
        <v>Hares</v>
      </c>
    </row>
    <row r="125" spans="1:27" s="5" customFormat="1" ht="16.5">
      <c r="A125" s="53" t="s">
        <v>388</v>
      </c>
      <c r="B125" s="54" t="s">
        <v>455</v>
      </c>
      <c r="C125" s="52" t="s">
        <v>423</v>
      </c>
      <c r="D125" s="52" t="s">
        <v>423</v>
      </c>
      <c r="E125" s="47"/>
      <c r="F125" s="47"/>
      <c r="G125" s="47"/>
      <c r="H125" s="47"/>
      <c r="I125" s="47"/>
      <c r="J125" s="59">
        <v>1185065</v>
      </c>
      <c r="K125" s="49">
        <f>J125/L125</f>
        <v>237013</v>
      </c>
      <c r="L125" s="60">
        <v>5</v>
      </c>
      <c r="M125" s="53">
        <v>0</v>
      </c>
      <c r="N125" s="60">
        <v>5</v>
      </c>
      <c r="O125" s="61">
        <v>45536</v>
      </c>
      <c r="P125" s="61">
        <v>45716</v>
      </c>
      <c r="Q125" s="48" t="str">
        <f>TEXT(O125, "mmmm")</f>
        <v>September</v>
      </c>
      <c r="R125" s="48">
        <f>YEAR(O125)</f>
        <v>2024</v>
      </c>
      <c r="S125" s="53" t="s">
        <v>21</v>
      </c>
      <c r="T125" s="85" t="s">
        <v>31</v>
      </c>
      <c r="U125" s="84" t="s">
        <v>429</v>
      </c>
      <c r="V125" s="87" t="s">
        <v>413</v>
      </c>
      <c r="W125" s="89"/>
      <c r="X125" s="89"/>
      <c r="Y125" s="89"/>
      <c r="Z125" s="91">
        <f>ROUND(M125/L125, 2)</f>
        <v>0</v>
      </c>
      <c r="AA125" t="str">
        <f>IF(L125&lt;=29, "Hares", IF(L125&lt;=99, "Tigers", IF(L125&lt;=499, "Elephants", "Whales")))</f>
        <v>Hares</v>
      </c>
    </row>
    <row r="126" spans="1:27" s="5" customFormat="1" ht="16.5">
      <c r="A126" s="53" t="s">
        <v>422</v>
      </c>
      <c r="B126" s="54" t="s">
        <v>455</v>
      </c>
      <c r="C126" s="52" t="s">
        <v>423</v>
      </c>
      <c r="D126" s="52" t="s">
        <v>423</v>
      </c>
      <c r="E126" s="47"/>
      <c r="F126" s="47"/>
      <c r="G126" s="47"/>
      <c r="H126" s="47"/>
      <c r="I126" s="47"/>
      <c r="J126" s="59">
        <v>45546376</v>
      </c>
      <c r="K126" s="49">
        <f>J126/L126</f>
        <v>42887.359698681736</v>
      </c>
      <c r="L126" s="60">
        <v>1062</v>
      </c>
      <c r="M126" s="53">
        <v>0</v>
      </c>
      <c r="N126" s="60">
        <v>1062</v>
      </c>
      <c r="O126" s="61">
        <v>45536</v>
      </c>
      <c r="P126" s="61">
        <v>45657</v>
      </c>
      <c r="Q126" s="48" t="str">
        <f>TEXT(O126, "mmmm")</f>
        <v>September</v>
      </c>
      <c r="R126" s="48">
        <f>YEAR(O126)</f>
        <v>2024</v>
      </c>
      <c r="S126" s="53" t="s">
        <v>21</v>
      </c>
      <c r="T126" s="85" t="s">
        <v>33</v>
      </c>
      <c r="U126" s="84" t="s">
        <v>429</v>
      </c>
      <c r="V126" s="87" t="s">
        <v>409</v>
      </c>
      <c r="W126" s="89"/>
      <c r="X126" s="89"/>
      <c r="Y126" s="89"/>
      <c r="Z126" s="91">
        <f>ROUND(M126/L126, 2)</f>
        <v>0</v>
      </c>
      <c r="AA126" t="str">
        <f>IF(L126&lt;=29, "Hares", IF(L126&lt;=99, "Tigers", IF(L126&lt;=499, "Elephants", "Whales")))</f>
        <v>Whales</v>
      </c>
    </row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90" xr:uid="{00000000-0009-0000-0000-000000000000}">
    <sortState xmlns:xlrd2="http://schemas.microsoft.com/office/spreadsheetml/2017/richdata2" ref="A4:AE126">
      <sortCondition ref="O2:O90"/>
    </sortState>
  </autoFilter>
  <sortState xmlns:xlrd2="http://schemas.microsoft.com/office/spreadsheetml/2017/richdata2" ref="A3:AA1054">
    <sortCondition ref="O1:O105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0A-F043-40FF-8E95-E22C3018C7E1}">
  <dimension ref="A1:C19"/>
  <sheetViews>
    <sheetView tabSelected="1" workbookViewId="0">
      <selection activeCell="B14" sqref="B14"/>
    </sheetView>
  </sheetViews>
  <sheetFormatPr defaultRowHeight="15"/>
  <cols>
    <col min="1" max="1" width="30" style="33" customWidth="1"/>
    <col min="2" max="2" width="10.85546875" style="33" bestFit="1" customWidth="1"/>
    <col min="3" max="3" width="16" style="33" bestFit="1" customWidth="1"/>
    <col min="4" max="16384" width="9.140625" style="33"/>
  </cols>
  <sheetData>
    <row r="1" spans="1:3">
      <c r="A1" s="38" t="s">
        <v>414</v>
      </c>
      <c r="B1" s="38" t="s">
        <v>420</v>
      </c>
      <c r="C1" s="38" t="s">
        <v>421</v>
      </c>
    </row>
    <row r="2" spans="1:3">
      <c r="A2" s="39" t="s">
        <v>408</v>
      </c>
      <c r="B2" s="39" t="s">
        <v>406</v>
      </c>
      <c r="C2" s="63">
        <v>119881450</v>
      </c>
    </row>
    <row r="3" spans="1:3">
      <c r="A3" s="39" t="s">
        <v>408</v>
      </c>
      <c r="B3" s="39" t="s">
        <v>407</v>
      </c>
      <c r="C3" s="63">
        <v>600000000</v>
      </c>
    </row>
    <row r="4" spans="1:3">
      <c r="A4" s="39" t="s">
        <v>408</v>
      </c>
      <c r="B4" s="39" t="s">
        <v>423</v>
      </c>
      <c r="C4" s="63">
        <v>400000000</v>
      </c>
    </row>
    <row r="5" spans="1:3">
      <c r="A5" s="39" t="s">
        <v>409</v>
      </c>
      <c r="B5" s="39" t="s">
        <v>406</v>
      </c>
      <c r="C5" s="63">
        <v>119881450</v>
      </c>
    </row>
    <row r="6" spans="1:3">
      <c r="A6" s="39" t="s">
        <v>409</v>
      </c>
      <c r="B6" s="39" t="s">
        <v>407</v>
      </c>
      <c r="C6" s="63">
        <v>1200000000</v>
      </c>
    </row>
    <row r="7" spans="1:3">
      <c r="A7" s="39" t="s">
        <v>409</v>
      </c>
      <c r="B7" s="39" t="s">
        <v>423</v>
      </c>
      <c r="C7" s="63">
        <v>500000000</v>
      </c>
    </row>
    <row r="8" spans="1:3">
      <c r="A8" s="39" t="s">
        <v>410</v>
      </c>
      <c r="B8" s="39" t="s">
        <v>406</v>
      </c>
      <c r="C8" s="63">
        <v>119881450</v>
      </c>
    </row>
    <row r="9" spans="1:3">
      <c r="A9" s="39" t="s">
        <v>410</v>
      </c>
      <c r="B9" s="39" t="s">
        <v>407</v>
      </c>
      <c r="C9" s="63">
        <v>1200000000</v>
      </c>
    </row>
    <row r="10" spans="1:3">
      <c r="A10" s="39" t="s">
        <v>410</v>
      </c>
      <c r="B10" s="39" t="s">
        <v>423</v>
      </c>
      <c r="C10" s="63">
        <v>500000000</v>
      </c>
    </row>
    <row r="11" spans="1:3">
      <c r="A11" s="39" t="s">
        <v>411</v>
      </c>
      <c r="B11" s="39" t="s">
        <v>406</v>
      </c>
      <c r="C11" s="63">
        <v>119881450</v>
      </c>
    </row>
    <row r="12" spans="1:3">
      <c r="A12" s="39" t="s">
        <v>411</v>
      </c>
      <c r="B12" s="39" t="s">
        <v>407</v>
      </c>
      <c r="C12" s="63">
        <v>1200000000</v>
      </c>
    </row>
    <row r="13" spans="1:3">
      <c r="A13" s="39" t="s">
        <v>411</v>
      </c>
      <c r="B13" s="39" t="s">
        <v>423</v>
      </c>
      <c r="C13" s="63">
        <v>200000000</v>
      </c>
    </row>
    <row r="14" spans="1:3">
      <c r="A14" s="39" t="s">
        <v>412</v>
      </c>
      <c r="B14" s="39" t="s">
        <v>406</v>
      </c>
      <c r="C14" s="63">
        <v>119881450</v>
      </c>
    </row>
    <row r="15" spans="1:3">
      <c r="A15" s="39" t="s">
        <v>412</v>
      </c>
      <c r="B15" s="39" t="s">
        <v>407</v>
      </c>
      <c r="C15" s="63">
        <v>1050000000</v>
      </c>
    </row>
    <row r="16" spans="1:3">
      <c r="A16" s="39" t="s">
        <v>412</v>
      </c>
      <c r="B16" s="39" t="s">
        <v>423</v>
      </c>
      <c r="C16" s="63">
        <v>200000000</v>
      </c>
    </row>
    <row r="17" spans="1:3">
      <c r="A17" s="39" t="s">
        <v>413</v>
      </c>
      <c r="B17" s="39" t="s">
        <v>406</v>
      </c>
      <c r="C17" s="63">
        <v>119881450</v>
      </c>
    </row>
    <row r="18" spans="1:3">
      <c r="A18" s="39" t="s">
        <v>413</v>
      </c>
      <c r="B18" s="39" t="s">
        <v>407</v>
      </c>
      <c r="C18" s="63">
        <v>1050000000</v>
      </c>
    </row>
    <row r="19" spans="1:3">
      <c r="A19" s="39" t="s">
        <v>413</v>
      </c>
      <c r="B19" s="39" t="s">
        <v>423</v>
      </c>
      <c r="C19" s="63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7"/>
  <sheetViews>
    <sheetView topLeftCell="K1" workbookViewId="0">
      <selection activeCell="N1" sqref="N1:N1048576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32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" t="s">
        <v>0</v>
      </c>
      <c r="B1" s="1" t="s">
        <v>15</v>
      </c>
      <c r="C1" s="1" t="s">
        <v>134</v>
      </c>
      <c r="D1" s="62" t="s">
        <v>12</v>
      </c>
      <c r="E1" s="34" t="s">
        <v>416</v>
      </c>
      <c r="F1" s="45" t="s">
        <v>417</v>
      </c>
      <c r="G1" s="1" t="s">
        <v>13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7</v>
      </c>
      <c r="N1" s="65" t="s">
        <v>425</v>
      </c>
      <c r="O1" s="41" t="s">
        <v>427</v>
      </c>
    </row>
    <row r="2" spans="1:17" ht="16.5">
      <c r="A2" s="3" t="s">
        <v>140</v>
      </c>
      <c r="B2" s="3" t="s">
        <v>25</v>
      </c>
      <c r="C2" s="3" t="s">
        <v>141</v>
      </c>
      <c r="D2" s="35">
        <v>45261</v>
      </c>
      <c r="E2" s="9" t="str">
        <f>TEXT(D2, "mmmm")</f>
        <v>December</v>
      </c>
      <c r="F2" s="48">
        <f>YEAR(D2)</f>
        <v>2023</v>
      </c>
      <c r="G2" s="9">
        <v>45510</v>
      </c>
      <c r="H2" s="10">
        <f t="shared" ref="H2:H18" si="0">G2-D2+1</f>
        <v>250</v>
      </c>
      <c r="I2" s="4">
        <v>1059466</v>
      </c>
      <c r="J2" s="4">
        <f t="shared" ref="J2:J17" si="1">I2*H2/365</f>
        <v>725661.64383561641</v>
      </c>
      <c r="K2" s="4">
        <f t="shared" ref="K2:K117" si="2">J2*5%</f>
        <v>36283.082191780821</v>
      </c>
      <c r="L2" s="4">
        <v>40000</v>
      </c>
      <c r="M2" s="4">
        <f t="shared" ref="M2:M117" si="3">SUM(J2:L2)</f>
        <v>801944.72602739721</v>
      </c>
      <c r="N2" s="64" t="s">
        <v>426</v>
      </c>
      <c r="O2" s="64" t="s">
        <v>407</v>
      </c>
      <c r="Q2" s="11"/>
    </row>
    <row r="3" spans="1:17" ht="16.5">
      <c r="A3" s="3" t="s">
        <v>142</v>
      </c>
      <c r="B3" s="3" t="s">
        <v>21</v>
      </c>
      <c r="C3" s="3" t="s">
        <v>143</v>
      </c>
      <c r="D3" s="35">
        <v>45079</v>
      </c>
      <c r="E3" s="9" t="str">
        <f t="shared" ref="E3:E66" si="4">TEXT(D3, "mmmm")</f>
        <v>June</v>
      </c>
      <c r="F3" s="48">
        <f t="shared" ref="F3:F66" si="5">YEAR(D3)</f>
        <v>2023</v>
      </c>
      <c r="G3" s="9">
        <v>45395</v>
      </c>
      <c r="H3" s="10">
        <f t="shared" si="0"/>
        <v>317</v>
      </c>
      <c r="I3" s="4">
        <v>117041</v>
      </c>
      <c r="J3" s="4">
        <f t="shared" si="1"/>
        <v>101649.30684931506</v>
      </c>
      <c r="K3" s="4">
        <f t="shared" si="2"/>
        <v>5082.4653424657536</v>
      </c>
      <c r="L3" s="4">
        <v>5000</v>
      </c>
      <c r="M3" s="4">
        <f t="shared" si="3"/>
        <v>111731.77219178082</v>
      </c>
      <c r="N3" s="64" t="s">
        <v>426</v>
      </c>
      <c r="O3" s="64" t="s">
        <v>407</v>
      </c>
      <c r="Q3" s="11"/>
    </row>
    <row r="4" spans="1:17" ht="16.5">
      <c r="A4" s="3" t="s">
        <v>142</v>
      </c>
      <c r="B4" s="3" t="s">
        <v>21</v>
      </c>
      <c r="C4" s="3" t="s">
        <v>144</v>
      </c>
      <c r="D4" s="35">
        <v>45079</v>
      </c>
      <c r="E4" s="9" t="str">
        <f t="shared" si="4"/>
        <v>June</v>
      </c>
      <c r="F4" s="48">
        <f t="shared" si="5"/>
        <v>2023</v>
      </c>
      <c r="G4" s="9">
        <v>45395</v>
      </c>
      <c r="H4" s="10">
        <f t="shared" si="0"/>
        <v>317</v>
      </c>
      <c r="I4" s="4">
        <v>117041</v>
      </c>
      <c r="J4" s="4">
        <f t="shared" si="1"/>
        <v>101649.30684931506</v>
      </c>
      <c r="K4" s="4">
        <f t="shared" si="2"/>
        <v>5082.4653424657536</v>
      </c>
      <c r="L4" s="4">
        <v>5000</v>
      </c>
      <c r="M4" s="4">
        <f t="shared" si="3"/>
        <v>111731.77219178082</v>
      </c>
      <c r="N4" s="64" t="s">
        <v>426</v>
      </c>
      <c r="O4" s="64" t="s">
        <v>407</v>
      </c>
      <c r="Q4" s="11"/>
    </row>
    <row r="5" spans="1:17" ht="16.5">
      <c r="A5" s="3" t="s">
        <v>142</v>
      </c>
      <c r="B5" s="3" t="s">
        <v>21</v>
      </c>
      <c r="C5" s="3" t="s">
        <v>145</v>
      </c>
      <c r="D5" s="35">
        <v>45079</v>
      </c>
      <c r="E5" s="9" t="str">
        <f t="shared" si="4"/>
        <v>June</v>
      </c>
      <c r="F5" s="48">
        <f t="shared" si="5"/>
        <v>2023</v>
      </c>
      <c r="G5" s="9">
        <v>45395</v>
      </c>
      <c r="H5" s="10">
        <f t="shared" si="0"/>
        <v>317</v>
      </c>
      <c r="I5" s="4">
        <v>289008</v>
      </c>
      <c r="J5" s="4">
        <f t="shared" si="1"/>
        <v>251001.46849315069</v>
      </c>
      <c r="K5" s="4">
        <f t="shared" si="2"/>
        <v>12550.073424657536</v>
      </c>
      <c r="L5" s="4">
        <v>25000</v>
      </c>
      <c r="M5" s="4">
        <f t="shared" si="3"/>
        <v>288551.54191780824</v>
      </c>
      <c r="N5" s="64" t="s">
        <v>426</v>
      </c>
      <c r="O5" s="64" t="s">
        <v>407</v>
      </c>
      <c r="Q5" s="11"/>
    </row>
    <row r="6" spans="1:17" ht="16.5">
      <c r="A6" s="3" t="s">
        <v>142</v>
      </c>
      <c r="B6" s="3" t="s">
        <v>21</v>
      </c>
      <c r="C6" s="3" t="s">
        <v>146</v>
      </c>
      <c r="D6" s="35">
        <v>45211</v>
      </c>
      <c r="E6" s="9" t="str">
        <f t="shared" si="4"/>
        <v>October</v>
      </c>
      <c r="F6" s="48">
        <f t="shared" si="5"/>
        <v>2023</v>
      </c>
      <c r="G6" s="9">
        <v>45395</v>
      </c>
      <c r="H6" s="10">
        <f t="shared" si="0"/>
        <v>185</v>
      </c>
      <c r="I6" s="4">
        <v>117041</v>
      </c>
      <c r="J6" s="4">
        <f t="shared" si="1"/>
        <v>59322.150684931505</v>
      </c>
      <c r="K6" s="4">
        <f t="shared" si="2"/>
        <v>2966.1075342465756</v>
      </c>
      <c r="L6" s="4">
        <v>5000</v>
      </c>
      <c r="M6" s="4">
        <f t="shared" si="3"/>
        <v>67288.258219178082</v>
      </c>
      <c r="N6" s="64" t="s">
        <v>426</v>
      </c>
      <c r="O6" s="64" t="s">
        <v>407</v>
      </c>
      <c r="Q6" s="11"/>
    </row>
    <row r="7" spans="1:17" ht="16.5">
      <c r="A7" s="3" t="s">
        <v>142</v>
      </c>
      <c r="B7" s="3" t="s">
        <v>21</v>
      </c>
      <c r="C7" s="3" t="s">
        <v>147</v>
      </c>
      <c r="D7" s="35">
        <v>45211</v>
      </c>
      <c r="E7" s="9" t="str">
        <f t="shared" si="4"/>
        <v>October</v>
      </c>
      <c r="F7" s="48">
        <f t="shared" si="5"/>
        <v>2023</v>
      </c>
      <c r="G7" s="9">
        <v>45395</v>
      </c>
      <c r="H7" s="10">
        <f t="shared" si="0"/>
        <v>185</v>
      </c>
      <c r="I7" s="4">
        <v>117041</v>
      </c>
      <c r="J7" s="4">
        <f t="shared" si="1"/>
        <v>59322.150684931505</v>
      </c>
      <c r="K7" s="4">
        <f t="shared" si="2"/>
        <v>2966.1075342465756</v>
      </c>
      <c r="L7" s="4">
        <v>5000</v>
      </c>
      <c r="M7" s="4">
        <f t="shared" si="3"/>
        <v>67288.258219178082</v>
      </c>
      <c r="N7" s="64" t="s">
        <v>426</v>
      </c>
      <c r="O7" s="64" t="s">
        <v>407</v>
      </c>
      <c r="Q7" s="11"/>
    </row>
    <row r="8" spans="1:17" ht="16.5">
      <c r="A8" s="3" t="s">
        <v>142</v>
      </c>
      <c r="B8" s="3" t="s">
        <v>21</v>
      </c>
      <c r="C8" s="3" t="s">
        <v>148</v>
      </c>
      <c r="D8" s="35">
        <v>45211</v>
      </c>
      <c r="E8" s="9" t="str">
        <f t="shared" si="4"/>
        <v>October</v>
      </c>
      <c r="F8" s="48">
        <f t="shared" si="5"/>
        <v>2023</v>
      </c>
      <c r="G8" s="9">
        <v>45395</v>
      </c>
      <c r="H8" s="10">
        <f t="shared" si="0"/>
        <v>185</v>
      </c>
      <c r="I8" s="4">
        <v>117041</v>
      </c>
      <c r="J8" s="4">
        <f t="shared" si="1"/>
        <v>59322.150684931505</v>
      </c>
      <c r="K8" s="4">
        <f t="shared" si="2"/>
        <v>2966.1075342465756</v>
      </c>
      <c r="L8" s="4">
        <v>5000</v>
      </c>
      <c r="M8" s="4">
        <f t="shared" si="3"/>
        <v>67288.258219178082</v>
      </c>
      <c r="N8" s="64" t="s">
        <v>426</v>
      </c>
      <c r="O8" s="64" t="s">
        <v>407</v>
      </c>
      <c r="Q8" s="11"/>
    </row>
    <row r="9" spans="1:17" ht="16.5">
      <c r="A9" s="3" t="s">
        <v>142</v>
      </c>
      <c r="B9" s="3" t="s">
        <v>21</v>
      </c>
      <c r="C9" s="3" t="s">
        <v>149</v>
      </c>
      <c r="D9" s="35">
        <v>45211</v>
      </c>
      <c r="E9" s="9" t="str">
        <f t="shared" si="4"/>
        <v>October</v>
      </c>
      <c r="F9" s="48">
        <f t="shared" si="5"/>
        <v>2023</v>
      </c>
      <c r="G9" s="9">
        <v>45395</v>
      </c>
      <c r="H9" s="10">
        <f t="shared" si="0"/>
        <v>185</v>
      </c>
      <c r="I9" s="4">
        <v>213797</v>
      </c>
      <c r="J9" s="4">
        <f t="shared" si="1"/>
        <v>108362.86301369863</v>
      </c>
      <c r="K9" s="4">
        <f t="shared" si="2"/>
        <v>5418.1431506849322</v>
      </c>
      <c r="L9" s="4">
        <v>10000</v>
      </c>
      <c r="M9" s="4">
        <f t="shared" si="3"/>
        <v>123781.00616438357</v>
      </c>
      <c r="N9" s="64" t="s">
        <v>426</v>
      </c>
      <c r="O9" s="64" t="s">
        <v>407</v>
      </c>
      <c r="Q9" s="11"/>
    </row>
    <row r="10" spans="1:17" ht="16.5">
      <c r="A10" s="3" t="s">
        <v>142</v>
      </c>
      <c r="B10" s="3" t="s">
        <v>21</v>
      </c>
      <c r="C10" s="3" t="s">
        <v>150</v>
      </c>
      <c r="D10" s="35">
        <v>45208</v>
      </c>
      <c r="E10" s="9" t="str">
        <f t="shared" si="4"/>
        <v>October</v>
      </c>
      <c r="F10" s="48">
        <f t="shared" si="5"/>
        <v>2023</v>
      </c>
      <c r="G10" s="9">
        <v>45395</v>
      </c>
      <c r="H10" s="10">
        <f t="shared" si="0"/>
        <v>188</v>
      </c>
      <c r="I10" s="4">
        <v>117041</v>
      </c>
      <c r="J10" s="4">
        <f t="shared" si="1"/>
        <v>60284.131506849313</v>
      </c>
      <c r="K10" s="4">
        <f t="shared" si="2"/>
        <v>3014.2065753424658</v>
      </c>
      <c r="L10" s="4">
        <v>5000</v>
      </c>
      <c r="M10" s="4">
        <f t="shared" si="3"/>
        <v>68298.338082191782</v>
      </c>
      <c r="N10" s="64" t="s">
        <v>426</v>
      </c>
      <c r="O10" s="64" t="s">
        <v>407</v>
      </c>
      <c r="Q10" s="11"/>
    </row>
    <row r="11" spans="1:17" ht="16.5">
      <c r="A11" s="3" t="s">
        <v>142</v>
      </c>
      <c r="B11" s="3" t="s">
        <v>21</v>
      </c>
      <c r="C11" s="3" t="s">
        <v>151</v>
      </c>
      <c r="D11" s="35">
        <v>45117</v>
      </c>
      <c r="E11" s="9" t="str">
        <f t="shared" si="4"/>
        <v>July</v>
      </c>
      <c r="F11" s="48">
        <f t="shared" si="5"/>
        <v>2023</v>
      </c>
      <c r="G11" s="9">
        <v>45395</v>
      </c>
      <c r="H11" s="10">
        <f t="shared" si="0"/>
        <v>279</v>
      </c>
      <c r="I11" s="4">
        <v>117041</v>
      </c>
      <c r="J11" s="4">
        <f t="shared" si="1"/>
        <v>89464.216438356161</v>
      </c>
      <c r="K11" s="4">
        <f t="shared" si="2"/>
        <v>4473.2108219178081</v>
      </c>
      <c r="L11" s="4">
        <v>5000</v>
      </c>
      <c r="M11" s="4">
        <f t="shared" si="3"/>
        <v>98937.427260273966</v>
      </c>
      <c r="N11" s="64" t="s">
        <v>426</v>
      </c>
      <c r="O11" s="64" t="s">
        <v>407</v>
      </c>
      <c r="Q11" s="11"/>
    </row>
    <row r="12" spans="1:17" ht="16.5">
      <c r="A12" s="3" t="s">
        <v>142</v>
      </c>
      <c r="B12" s="3" t="s">
        <v>21</v>
      </c>
      <c r="C12" s="3" t="s">
        <v>152</v>
      </c>
      <c r="D12" s="35">
        <v>45273</v>
      </c>
      <c r="E12" s="9" t="str">
        <f t="shared" si="4"/>
        <v>December</v>
      </c>
      <c r="F12" s="48">
        <f t="shared" si="5"/>
        <v>2023</v>
      </c>
      <c r="G12" s="9">
        <v>45395</v>
      </c>
      <c r="H12" s="10">
        <f t="shared" si="0"/>
        <v>123</v>
      </c>
      <c r="I12" s="4">
        <v>117041</v>
      </c>
      <c r="J12" s="4">
        <f t="shared" si="1"/>
        <v>39441.213698630134</v>
      </c>
      <c r="K12" s="4">
        <f t="shared" si="2"/>
        <v>1972.0606849315068</v>
      </c>
      <c r="L12" s="4">
        <v>5000</v>
      </c>
      <c r="M12" s="4">
        <f t="shared" si="3"/>
        <v>46413.274383561642</v>
      </c>
      <c r="N12" s="64" t="s">
        <v>426</v>
      </c>
      <c r="O12" s="64" t="s">
        <v>407</v>
      </c>
      <c r="Q12" s="11"/>
    </row>
    <row r="13" spans="1:17" ht="16.5">
      <c r="A13" s="3" t="s">
        <v>142</v>
      </c>
      <c r="B13" s="3" t="s">
        <v>21</v>
      </c>
      <c r="C13" s="3" t="s">
        <v>153</v>
      </c>
      <c r="D13" s="35">
        <v>45273</v>
      </c>
      <c r="E13" s="9" t="str">
        <f t="shared" si="4"/>
        <v>December</v>
      </c>
      <c r="F13" s="48">
        <f t="shared" si="5"/>
        <v>2023</v>
      </c>
      <c r="G13" s="9">
        <v>45395</v>
      </c>
      <c r="H13" s="10">
        <f t="shared" si="0"/>
        <v>123</v>
      </c>
      <c r="I13" s="4">
        <v>117041</v>
      </c>
      <c r="J13" s="4">
        <f t="shared" si="1"/>
        <v>39441.213698630134</v>
      </c>
      <c r="K13" s="4">
        <f t="shared" si="2"/>
        <v>1972.0606849315068</v>
      </c>
      <c r="L13" s="4">
        <v>5000</v>
      </c>
      <c r="M13" s="4">
        <f t="shared" si="3"/>
        <v>46413.274383561642</v>
      </c>
      <c r="N13" s="64" t="s">
        <v>426</v>
      </c>
      <c r="O13" s="64" t="s">
        <v>407</v>
      </c>
      <c r="Q13" s="11"/>
    </row>
    <row r="14" spans="1:17" ht="16.5">
      <c r="A14" s="3" t="s">
        <v>142</v>
      </c>
      <c r="B14" s="3" t="s">
        <v>21</v>
      </c>
      <c r="C14" s="3" t="s">
        <v>154</v>
      </c>
      <c r="D14" s="35">
        <v>45273</v>
      </c>
      <c r="E14" s="9" t="str">
        <f t="shared" si="4"/>
        <v>December</v>
      </c>
      <c r="F14" s="48">
        <f t="shared" si="5"/>
        <v>2023</v>
      </c>
      <c r="G14" s="9">
        <v>45395</v>
      </c>
      <c r="H14" s="10">
        <f t="shared" si="0"/>
        <v>123</v>
      </c>
      <c r="I14" s="4">
        <v>117041</v>
      </c>
      <c r="J14" s="4">
        <f t="shared" si="1"/>
        <v>39441.213698630134</v>
      </c>
      <c r="K14" s="4">
        <f t="shared" si="2"/>
        <v>1972.0606849315068</v>
      </c>
      <c r="L14" s="4">
        <v>5000</v>
      </c>
      <c r="M14" s="4">
        <f t="shared" si="3"/>
        <v>46413.274383561642</v>
      </c>
      <c r="N14" s="64" t="s">
        <v>426</v>
      </c>
      <c r="O14" s="64" t="s">
        <v>407</v>
      </c>
      <c r="Q14" s="11"/>
    </row>
    <row r="15" spans="1:17" ht="16.5">
      <c r="A15" s="3" t="s">
        <v>155</v>
      </c>
      <c r="B15" s="3" t="s">
        <v>25</v>
      </c>
      <c r="C15" s="3" t="s">
        <v>156</v>
      </c>
      <c r="D15" s="35">
        <v>45222</v>
      </c>
      <c r="E15" s="9" t="str">
        <f t="shared" si="4"/>
        <v>October</v>
      </c>
      <c r="F15" s="48">
        <f t="shared" si="5"/>
        <v>2023</v>
      </c>
      <c r="G15" s="9">
        <v>45457</v>
      </c>
      <c r="H15" s="10">
        <f t="shared" si="0"/>
        <v>236</v>
      </c>
      <c r="I15" s="4">
        <v>498432</v>
      </c>
      <c r="J15" s="4">
        <f t="shared" si="1"/>
        <v>322273.84109589038</v>
      </c>
      <c r="K15" s="4">
        <f t="shared" si="2"/>
        <v>16113.692054794519</v>
      </c>
      <c r="L15" s="4">
        <v>10000</v>
      </c>
      <c r="M15" s="4">
        <f t="shared" si="3"/>
        <v>348387.5331506849</v>
      </c>
      <c r="N15" s="64" t="s">
        <v>426</v>
      </c>
      <c r="O15" s="64" t="s">
        <v>407</v>
      </c>
      <c r="Q15" s="11"/>
    </row>
    <row r="16" spans="1:17" ht="16.5">
      <c r="A16" s="3" t="s">
        <v>157</v>
      </c>
      <c r="B16" s="3" t="s">
        <v>25</v>
      </c>
      <c r="C16" s="3" t="s">
        <v>158</v>
      </c>
      <c r="D16" s="35">
        <v>45324</v>
      </c>
      <c r="E16" s="9" t="str">
        <f t="shared" si="4"/>
        <v>February</v>
      </c>
      <c r="F16" s="48">
        <f t="shared" si="5"/>
        <v>2024</v>
      </c>
      <c r="G16" s="9">
        <v>45652</v>
      </c>
      <c r="H16" s="10">
        <f t="shared" si="0"/>
        <v>329</v>
      </c>
      <c r="I16" s="4">
        <v>1427529</v>
      </c>
      <c r="J16" s="4">
        <f t="shared" si="1"/>
        <v>1286731.6191780821</v>
      </c>
      <c r="K16" s="4">
        <f t="shared" si="2"/>
        <v>64336.580958904109</v>
      </c>
      <c r="L16" s="4">
        <v>60000</v>
      </c>
      <c r="M16" s="4">
        <f t="shared" si="3"/>
        <v>1411068.2001369861</v>
      </c>
      <c r="N16" s="64" t="s">
        <v>426</v>
      </c>
      <c r="O16" s="64" t="s">
        <v>407</v>
      </c>
    </row>
    <row r="17" spans="1:15" ht="16.5">
      <c r="A17" s="3" t="s">
        <v>157</v>
      </c>
      <c r="B17" s="3" t="s">
        <v>25</v>
      </c>
      <c r="C17" s="3" t="s">
        <v>159</v>
      </c>
      <c r="D17" s="35">
        <v>45324</v>
      </c>
      <c r="E17" s="9" t="str">
        <f t="shared" si="4"/>
        <v>February</v>
      </c>
      <c r="F17" s="48">
        <f t="shared" si="5"/>
        <v>2024</v>
      </c>
      <c r="G17" s="9">
        <v>45652</v>
      </c>
      <c r="H17" s="10">
        <f t="shared" si="0"/>
        <v>329</v>
      </c>
      <c r="I17" s="4">
        <v>1427529</v>
      </c>
      <c r="J17" s="4">
        <f t="shared" si="1"/>
        <v>1286731.6191780821</v>
      </c>
      <c r="K17" s="4">
        <f t="shared" si="2"/>
        <v>64336.580958904109</v>
      </c>
      <c r="L17" s="4">
        <v>60000</v>
      </c>
      <c r="M17" s="4">
        <f t="shared" si="3"/>
        <v>1411068.2001369861</v>
      </c>
      <c r="N17" s="64" t="s">
        <v>426</v>
      </c>
      <c r="O17" s="64" t="s">
        <v>407</v>
      </c>
    </row>
    <row r="18" spans="1:15" ht="16.5">
      <c r="A18" s="3" t="s">
        <v>160</v>
      </c>
      <c r="B18" s="3" t="s">
        <v>21</v>
      </c>
      <c r="C18" s="3" t="s">
        <v>161</v>
      </c>
      <c r="D18" s="35">
        <v>45292</v>
      </c>
      <c r="E18" s="9" t="str">
        <f t="shared" si="4"/>
        <v>January</v>
      </c>
      <c r="F18" s="48">
        <f t="shared" si="5"/>
        <v>2024</v>
      </c>
      <c r="G18" s="9">
        <v>45412</v>
      </c>
      <c r="H18" s="10">
        <f t="shared" si="0"/>
        <v>121</v>
      </c>
      <c r="I18" s="4">
        <f>145607.157*386</f>
        <v>56204362.602000006</v>
      </c>
      <c r="J18" s="4">
        <f>I18</f>
        <v>56204362.602000006</v>
      </c>
      <c r="K18" s="4">
        <f t="shared" si="2"/>
        <v>2810218.1301000006</v>
      </c>
      <c r="L18" s="4">
        <v>0</v>
      </c>
      <c r="M18" s="4">
        <f t="shared" si="3"/>
        <v>59014580.73210001</v>
      </c>
      <c r="N18" s="64" t="s">
        <v>426</v>
      </c>
      <c r="O18" s="64" t="s">
        <v>407</v>
      </c>
    </row>
    <row r="19" spans="1:15" ht="16.5">
      <c r="A19" s="3" t="s">
        <v>162</v>
      </c>
      <c r="B19" s="3" t="s">
        <v>21</v>
      </c>
      <c r="C19" s="3" t="s">
        <v>163</v>
      </c>
      <c r="D19" s="35">
        <v>45323</v>
      </c>
      <c r="E19" s="9" t="str">
        <f t="shared" si="4"/>
        <v>February</v>
      </c>
      <c r="F19" s="48">
        <f t="shared" si="5"/>
        <v>2024</v>
      </c>
      <c r="G19" s="9">
        <v>45570</v>
      </c>
      <c r="H19" s="10">
        <v>0</v>
      </c>
      <c r="I19" s="4">
        <v>18129600</v>
      </c>
      <c r="J19" s="4">
        <v>16016549.589041093</v>
      </c>
      <c r="K19" s="4">
        <f t="shared" si="2"/>
        <v>800827.47945205471</v>
      </c>
      <c r="L19" s="4">
        <v>171000</v>
      </c>
      <c r="M19" s="4">
        <f t="shared" si="3"/>
        <v>16988377.068493146</v>
      </c>
      <c r="N19" s="64" t="s">
        <v>426</v>
      </c>
      <c r="O19" s="64" t="s">
        <v>407</v>
      </c>
    </row>
    <row r="20" spans="1:15" ht="16.5">
      <c r="A20" s="3" t="s">
        <v>164</v>
      </c>
      <c r="B20" s="3" t="s">
        <v>21</v>
      </c>
      <c r="C20" s="3" t="s">
        <v>165</v>
      </c>
      <c r="D20" s="35">
        <v>45272</v>
      </c>
      <c r="E20" s="9" t="str">
        <f t="shared" si="4"/>
        <v>December</v>
      </c>
      <c r="F20" s="48">
        <f t="shared" si="5"/>
        <v>2023</v>
      </c>
      <c r="G20" s="9">
        <v>45535</v>
      </c>
      <c r="H20" s="10">
        <v>264</v>
      </c>
      <c r="I20" s="4">
        <v>417659</v>
      </c>
      <c r="J20" s="4">
        <f t="shared" ref="J20:J103" si="6">I20*H20/365</f>
        <v>302087.60547945206</v>
      </c>
      <c r="K20" s="4">
        <f t="shared" si="2"/>
        <v>15104.380273972603</v>
      </c>
      <c r="L20" s="4">
        <v>10000</v>
      </c>
      <c r="M20" s="4">
        <f t="shared" si="3"/>
        <v>327191.98575342464</v>
      </c>
      <c r="N20" s="64" t="s">
        <v>426</v>
      </c>
      <c r="O20" s="64" t="s">
        <v>407</v>
      </c>
    </row>
    <row r="21" spans="1:15" ht="15.75" customHeight="1">
      <c r="A21" s="3" t="s">
        <v>164</v>
      </c>
      <c r="B21" s="3" t="s">
        <v>21</v>
      </c>
      <c r="C21" s="3" t="s">
        <v>166</v>
      </c>
      <c r="D21" s="35">
        <v>45272</v>
      </c>
      <c r="E21" s="9" t="str">
        <f t="shared" si="4"/>
        <v>December</v>
      </c>
      <c r="F21" s="48">
        <f t="shared" si="5"/>
        <v>2023</v>
      </c>
      <c r="G21" s="9">
        <v>45535</v>
      </c>
      <c r="H21" s="10">
        <v>264</v>
      </c>
      <c r="I21" s="4">
        <v>1018715</v>
      </c>
      <c r="J21" s="4">
        <f t="shared" si="6"/>
        <v>736824</v>
      </c>
      <c r="K21" s="4">
        <f t="shared" si="2"/>
        <v>36841.200000000004</v>
      </c>
      <c r="L21" s="4">
        <v>40000</v>
      </c>
      <c r="M21" s="4">
        <f t="shared" si="3"/>
        <v>813665.2</v>
      </c>
      <c r="N21" s="64" t="s">
        <v>426</v>
      </c>
      <c r="O21" s="64" t="s">
        <v>407</v>
      </c>
    </row>
    <row r="22" spans="1:15" ht="15.75" customHeight="1">
      <c r="A22" s="3" t="s">
        <v>142</v>
      </c>
      <c r="B22" s="3" t="s">
        <v>21</v>
      </c>
      <c r="C22" s="3" t="s">
        <v>152</v>
      </c>
      <c r="D22" s="35">
        <v>45273</v>
      </c>
      <c r="E22" s="9" t="str">
        <f t="shared" si="4"/>
        <v>December</v>
      </c>
      <c r="F22" s="48">
        <f t="shared" si="5"/>
        <v>2023</v>
      </c>
      <c r="G22" s="9">
        <v>45395</v>
      </c>
      <c r="H22" s="10">
        <v>123</v>
      </c>
      <c r="I22" s="4">
        <v>117041</v>
      </c>
      <c r="J22" s="4">
        <f t="shared" si="6"/>
        <v>39441.213698630134</v>
      </c>
      <c r="K22" s="4">
        <f t="shared" si="2"/>
        <v>1972.0606849315068</v>
      </c>
      <c r="L22" s="4">
        <v>5000</v>
      </c>
      <c r="M22" s="4">
        <f t="shared" si="3"/>
        <v>46413.274383561642</v>
      </c>
      <c r="N22" s="64" t="s">
        <v>426</v>
      </c>
      <c r="O22" s="64" t="s">
        <v>407</v>
      </c>
    </row>
    <row r="23" spans="1:15" ht="15.75" customHeight="1">
      <c r="A23" s="3" t="s">
        <v>142</v>
      </c>
      <c r="B23" s="3" t="s">
        <v>21</v>
      </c>
      <c r="C23" s="3" t="s">
        <v>153</v>
      </c>
      <c r="D23" s="35">
        <v>45273</v>
      </c>
      <c r="E23" s="9" t="str">
        <f t="shared" si="4"/>
        <v>December</v>
      </c>
      <c r="F23" s="48">
        <f t="shared" si="5"/>
        <v>2023</v>
      </c>
      <c r="G23" s="9">
        <v>45395</v>
      </c>
      <c r="H23" s="10">
        <v>123</v>
      </c>
      <c r="I23" s="4">
        <v>117041</v>
      </c>
      <c r="J23" s="4">
        <f t="shared" si="6"/>
        <v>39441.213698630134</v>
      </c>
      <c r="K23" s="4">
        <f t="shared" si="2"/>
        <v>1972.0606849315068</v>
      </c>
      <c r="L23" s="4">
        <v>5000</v>
      </c>
      <c r="M23" s="4">
        <f t="shared" si="3"/>
        <v>46413.274383561642</v>
      </c>
      <c r="N23" s="64" t="s">
        <v>426</v>
      </c>
      <c r="O23" s="64" t="s">
        <v>407</v>
      </c>
    </row>
    <row r="24" spans="1:15" ht="15.75" customHeight="1">
      <c r="A24" s="3" t="s">
        <v>142</v>
      </c>
      <c r="B24" s="3" t="s">
        <v>21</v>
      </c>
      <c r="C24" s="3" t="s">
        <v>154</v>
      </c>
      <c r="D24" s="35">
        <v>45273</v>
      </c>
      <c r="E24" s="9" t="str">
        <f t="shared" si="4"/>
        <v>December</v>
      </c>
      <c r="F24" s="48">
        <f t="shared" si="5"/>
        <v>2023</v>
      </c>
      <c r="G24" s="9">
        <v>45395</v>
      </c>
      <c r="H24" s="10">
        <v>123</v>
      </c>
      <c r="I24" s="4">
        <v>117041</v>
      </c>
      <c r="J24" s="4">
        <f t="shared" si="6"/>
        <v>39441.213698630134</v>
      </c>
      <c r="K24" s="4">
        <f t="shared" si="2"/>
        <v>1972.0606849315068</v>
      </c>
      <c r="L24" s="4">
        <v>5000</v>
      </c>
      <c r="M24" s="4">
        <f t="shared" si="3"/>
        <v>46413.274383561642</v>
      </c>
      <c r="N24" s="64" t="s">
        <v>426</v>
      </c>
      <c r="O24" s="64" t="s">
        <v>407</v>
      </c>
    </row>
    <row r="25" spans="1:15" ht="15.75" customHeight="1">
      <c r="A25" s="3" t="s">
        <v>167</v>
      </c>
      <c r="B25" s="3" t="s">
        <v>21</v>
      </c>
      <c r="C25" s="3" t="s">
        <v>168</v>
      </c>
      <c r="D25" s="35">
        <v>45296</v>
      </c>
      <c r="E25" s="9" t="str">
        <f t="shared" si="4"/>
        <v>January</v>
      </c>
      <c r="F25" s="48">
        <f t="shared" si="5"/>
        <v>2024</v>
      </c>
      <c r="G25" s="9">
        <v>45570</v>
      </c>
      <c r="H25" s="10">
        <f t="shared" ref="H25:H93" si="7">G25-D25+1</f>
        <v>275</v>
      </c>
      <c r="I25" s="4">
        <v>377700</v>
      </c>
      <c r="J25" s="4">
        <f t="shared" si="6"/>
        <v>284568.49315068492</v>
      </c>
      <c r="K25" s="4">
        <f t="shared" si="2"/>
        <v>14228.424657534248</v>
      </c>
      <c r="L25" s="4">
        <v>3000</v>
      </c>
      <c r="M25" s="4">
        <f t="shared" si="3"/>
        <v>301796.91780821915</v>
      </c>
      <c r="N25" s="64" t="s">
        <v>426</v>
      </c>
      <c r="O25" s="64" t="s">
        <v>407</v>
      </c>
    </row>
    <row r="26" spans="1:15" ht="15.75" customHeight="1">
      <c r="A26" s="3" t="s">
        <v>167</v>
      </c>
      <c r="B26" s="3" t="s">
        <v>21</v>
      </c>
      <c r="C26" s="3" t="s">
        <v>169</v>
      </c>
      <c r="D26" s="35">
        <v>45296</v>
      </c>
      <c r="E26" s="9" t="str">
        <f t="shared" si="4"/>
        <v>January</v>
      </c>
      <c r="F26" s="48">
        <f t="shared" si="5"/>
        <v>2024</v>
      </c>
      <c r="G26" s="9">
        <v>45570</v>
      </c>
      <c r="H26" s="10">
        <f t="shared" si="7"/>
        <v>275</v>
      </c>
      <c r="I26" s="4">
        <v>377700</v>
      </c>
      <c r="J26" s="4">
        <f t="shared" si="6"/>
        <v>284568.49315068492</v>
      </c>
      <c r="K26" s="4">
        <f t="shared" si="2"/>
        <v>14228.424657534248</v>
      </c>
      <c r="L26" s="4">
        <v>3000</v>
      </c>
      <c r="M26" s="4">
        <f t="shared" si="3"/>
        <v>301796.91780821915</v>
      </c>
      <c r="N26" s="64" t="s">
        <v>426</v>
      </c>
      <c r="O26" s="64" t="s">
        <v>407</v>
      </c>
    </row>
    <row r="27" spans="1:15" ht="15.75" customHeight="1">
      <c r="A27" s="3" t="s">
        <v>167</v>
      </c>
      <c r="B27" s="3" t="s">
        <v>21</v>
      </c>
      <c r="C27" s="3" t="s">
        <v>170</v>
      </c>
      <c r="D27" s="35">
        <v>45296</v>
      </c>
      <c r="E27" s="9" t="str">
        <f t="shared" si="4"/>
        <v>January</v>
      </c>
      <c r="F27" s="48">
        <f t="shared" si="5"/>
        <v>2024</v>
      </c>
      <c r="G27" s="9">
        <v>45570</v>
      </c>
      <c r="H27" s="10">
        <f t="shared" si="7"/>
        <v>275</v>
      </c>
      <c r="I27" s="4">
        <v>377700</v>
      </c>
      <c r="J27" s="4">
        <f t="shared" si="6"/>
        <v>284568.49315068492</v>
      </c>
      <c r="K27" s="4">
        <f t="shared" si="2"/>
        <v>14228.424657534248</v>
      </c>
      <c r="L27" s="4">
        <v>3000</v>
      </c>
      <c r="M27" s="4">
        <f t="shared" si="3"/>
        <v>301796.91780821915</v>
      </c>
      <c r="N27" s="64" t="s">
        <v>426</v>
      </c>
      <c r="O27" s="64" t="s">
        <v>407</v>
      </c>
    </row>
    <row r="28" spans="1:15" ht="15.75" customHeight="1">
      <c r="A28" s="3" t="s">
        <v>167</v>
      </c>
      <c r="B28" s="3" t="s">
        <v>21</v>
      </c>
      <c r="C28" s="3" t="s">
        <v>171</v>
      </c>
      <c r="D28" s="35">
        <v>45296</v>
      </c>
      <c r="E28" s="9" t="str">
        <f t="shared" si="4"/>
        <v>January</v>
      </c>
      <c r="F28" s="48">
        <f t="shared" si="5"/>
        <v>2024</v>
      </c>
      <c r="G28" s="9">
        <v>45570</v>
      </c>
      <c r="H28" s="10">
        <f t="shared" si="7"/>
        <v>275</v>
      </c>
      <c r="I28" s="4">
        <v>377700</v>
      </c>
      <c r="J28" s="4">
        <f t="shared" si="6"/>
        <v>284568.49315068492</v>
      </c>
      <c r="K28" s="4">
        <f t="shared" si="2"/>
        <v>14228.424657534248</v>
      </c>
      <c r="L28" s="4">
        <v>9000</v>
      </c>
      <c r="M28" s="4">
        <f t="shared" si="3"/>
        <v>307796.91780821915</v>
      </c>
      <c r="N28" s="64" t="s">
        <v>426</v>
      </c>
      <c r="O28" s="64" t="s">
        <v>407</v>
      </c>
    </row>
    <row r="29" spans="1:15" ht="15.75" customHeight="1">
      <c r="A29" s="3" t="s">
        <v>167</v>
      </c>
      <c r="B29" s="3" t="s">
        <v>21</v>
      </c>
      <c r="C29" s="3" t="s">
        <v>172</v>
      </c>
      <c r="D29" s="35">
        <v>45303</v>
      </c>
      <c r="E29" s="9" t="str">
        <f t="shared" si="4"/>
        <v>January</v>
      </c>
      <c r="F29" s="48">
        <f t="shared" si="5"/>
        <v>2024</v>
      </c>
      <c r="G29" s="9">
        <v>45570</v>
      </c>
      <c r="H29" s="10">
        <f t="shared" si="7"/>
        <v>268</v>
      </c>
      <c r="I29" s="4">
        <v>377700</v>
      </c>
      <c r="J29" s="4">
        <f t="shared" si="6"/>
        <v>277324.9315068493</v>
      </c>
      <c r="K29" s="4">
        <f t="shared" si="2"/>
        <v>13866.246575342466</v>
      </c>
      <c r="L29" s="4">
        <v>3000</v>
      </c>
      <c r="M29" s="4">
        <f t="shared" si="3"/>
        <v>294191.17808219179</v>
      </c>
      <c r="N29" s="64" t="s">
        <v>426</v>
      </c>
      <c r="O29" s="64" t="s">
        <v>407</v>
      </c>
    </row>
    <row r="30" spans="1:15" ht="15.75" customHeight="1">
      <c r="A30" s="3" t="s">
        <v>167</v>
      </c>
      <c r="B30" s="3" t="s">
        <v>21</v>
      </c>
      <c r="C30" s="3" t="s">
        <v>173</v>
      </c>
      <c r="D30" s="35">
        <v>45303</v>
      </c>
      <c r="E30" s="9" t="str">
        <f t="shared" si="4"/>
        <v>January</v>
      </c>
      <c r="F30" s="48">
        <f t="shared" si="5"/>
        <v>2024</v>
      </c>
      <c r="G30" s="9">
        <v>45570</v>
      </c>
      <c r="H30" s="10">
        <f t="shared" si="7"/>
        <v>268</v>
      </c>
      <c r="I30" s="4">
        <v>377700</v>
      </c>
      <c r="J30" s="4">
        <f t="shared" si="6"/>
        <v>277324.9315068493</v>
      </c>
      <c r="K30" s="4">
        <f t="shared" si="2"/>
        <v>13866.246575342466</v>
      </c>
      <c r="L30" s="4">
        <v>3000</v>
      </c>
      <c r="M30" s="4">
        <f t="shared" si="3"/>
        <v>294191.17808219179</v>
      </c>
      <c r="N30" s="64" t="s">
        <v>426</v>
      </c>
      <c r="O30" s="64" t="s">
        <v>407</v>
      </c>
    </row>
    <row r="31" spans="1:15" ht="15.75" customHeight="1">
      <c r="A31" s="3" t="s">
        <v>167</v>
      </c>
      <c r="B31" s="3" t="s">
        <v>21</v>
      </c>
      <c r="C31" s="3" t="s">
        <v>174</v>
      </c>
      <c r="D31" s="35">
        <v>45303</v>
      </c>
      <c r="E31" s="9" t="str">
        <f t="shared" si="4"/>
        <v>January</v>
      </c>
      <c r="F31" s="48">
        <f t="shared" si="5"/>
        <v>2024</v>
      </c>
      <c r="G31" s="9">
        <v>45570</v>
      </c>
      <c r="H31" s="10">
        <f t="shared" si="7"/>
        <v>268</v>
      </c>
      <c r="I31" s="4">
        <v>377700</v>
      </c>
      <c r="J31" s="4">
        <f t="shared" si="6"/>
        <v>277324.9315068493</v>
      </c>
      <c r="K31" s="4">
        <f t="shared" si="2"/>
        <v>13866.246575342466</v>
      </c>
      <c r="L31" s="4">
        <v>3000</v>
      </c>
      <c r="M31" s="4">
        <f t="shared" si="3"/>
        <v>294191.17808219179</v>
      </c>
      <c r="N31" s="64" t="s">
        <v>426</v>
      </c>
      <c r="O31" s="64" t="s">
        <v>407</v>
      </c>
    </row>
    <row r="32" spans="1:15" ht="15.75" customHeight="1">
      <c r="A32" s="3" t="s">
        <v>167</v>
      </c>
      <c r="B32" s="3" t="s">
        <v>21</v>
      </c>
      <c r="C32" s="3" t="s">
        <v>175</v>
      </c>
      <c r="D32" s="35">
        <v>45303</v>
      </c>
      <c r="E32" s="9" t="str">
        <f t="shared" si="4"/>
        <v>January</v>
      </c>
      <c r="F32" s="48">
        <f t="shared" si="5"/>
        <v>2024</v>
      </c>
      <c r="G32" s="9">
        <v>45570</v>
      </c>
      <c r="H32" s="10">
        <f t="shared" si="7"/>
        <v>268</v>
      </c>
      <c r="I32" s="4">
        <v>377700</v>
      </c>
      <c r="J32" s="4">
        <f t="shared" si="6"/>
        <v>277324.9315068493</v>
      </c>
      <c r="K32" s="4">
        <f t="shared" si="2"/>
        <v>13866.246575342466</v>
      </c>
      <c r="L32" s="4">
        <v>3000</v>
      </c>
      <c r="M32" s="4">
        <f t="shared" si="3"/>
        <v>294191.17808219179</v>
      </c>
      <c r="N32" s="64" t="s">
        <v>426</v>
      </c>
      <c r="O32" s="64" t="s">
        <v>407</v>
      </c>
    </row>
    <row r="33" spans="1:15" ht="15.75" customHeight="1">
      <c r="A33" s="3" t="s">
        <v>167</v>
      </c>
      <c r="B33" s="3" t="s">
        <v>21</v>
      </c>
      <c r="C33" s="3" t="s">
        <v>176</v>
      </c>
      <c r="D33" s="35">
        <v>45303</v>
      </c>
      <c r="E33" s="9" t="str">
        <f t="shared" si="4"/>
        <v>January</v>
      </c>
      <c r="F33" s="48">
        <f t="shared" si="5"/>
        <v>2024</v>
      </c>
      <c r="G33" s="9">
        <v>45570</v>
      </c>
      <c r="H33" s="10">
        <f t="shared" si="7"/>
        <v>268</v>
      </c>
      <c r="I33" s="4">
        <v>377700</v>
      </c>
      <c r="J33" s="4">
        <f t="shared" si="6"/>
        <v>277324.9315068493</v>
      </c>
      <c r="K33" s="4">
        <f t="shared" si="2"/>
        <v>13866.246575342466</v>
      </c>
      <c r="L33" s="4">
        <v>3000</v>
      </c>
      <c r="M33" s="4">
        <f t="shared" si="3"/>
        <v>294191.17808219179</v>
      </c>
      <c r="N33" s="64" t="s">
        <v>426</v>
      </c>
      <c r="O33" s="64" t="s">
        <v>407</v>
      </c>
    </row>
    <row r="34" spans="1:15" ht="15.75" customHeight="1">
      <c r="A34" s="3" t="s">
        <v>167</v>
      </c>
      <c r="B34" s="3" t="s">
        <v>21</v>
      </c>
      <c r="C34" s="3" t="s">
        <v>177</v>
      </c>
      <c r="D34" s="35">
        <v>45303</v>
      </c>
      <c r="E34" s="9" t="str">
        <f t="shared" si="4"/>
        <v>January</v>
      </c>
      <c r="F34" s="48">
        <f t="shared" si="5"/>
        <v>2024</v>
      </c>
      <c r="G34" s="9">
        <v>45570</v>
      </c>
      <c r="H34" s="10">
        <f t="shared" si="7"/>
        <v>268</v>
      </c>
      <c r="I34" s="4">
        <v>377700</v>
      </c>
      <c r="J34" s="4">
        <f t="shared" si="6"/>
        <v>277324.9315068493</v>
      </c>
      <c r="K34" s="4">
        <f t="shared" si="2"/>
        <v>13866.246575342466</v>
      </c>
      <c r="L34" s="4">
        <v>3000</v>
      </c>
      <c r="M34" s="4">
        <f t="shared" si="3"/>
        <v>294191.17808219179</v>
      </c>
      <c r="N34" s="64" t="s">
        <v>426</v>
      </c>
      <c r="O34" s="64" t="s">
        <v>407</v>
      </c>
    </row>
    <row r="35" spans="1:15" ht="15.75" customHeight="1">
      <c r="A35" s="3" t="s">
        <v>167</v>
      </c>
      <c r="B35" s="3" t="s">
        <v>21</v>
      </c>
      <c r="C35" s="3" t="s">
        <v>178</v>
      </c>
      <c r="D35" s="35">
        <v>45303</v>
      </c>
      <c r="E35" s="9" t="str">
        <f t="shared" si="4"/>
        <v>January</v>
      </c>
      <c r="F35" s="48">
        <f t="shared" si="5"/>
        <v>2024</v>
      </c>
      <c r="G35" s="9">
        <v>45570</v>
      </c>
      <c r="H35" s="10">
        <f t="shared" si="7"/>
        <v>268</v>
      </c>
      <c r="I35" s="4">
        <v>377700</v>
      </c>
      <c r="J35" s="4">
        <f t="shared" si="6"/>
        <v>277324.9315068493</v>
      </c>
      <c r="K35" s="4">
        <f t="shared" si="2"/>
        <v>13866.246575342466</v>
      </c>
      <c r="L35" s="4">
        <v>3000</v>
      </c>
      <c r="M35" s="4">
        <f t="shared" si="3"/>
        <v>294191.17808219179</v>
      </c>
      <c r="N35" s="64" t="s">
        <v>426</v>
      </c>
      <c r="O35" s="64" t="s">
        <v>407</v>
      </c>
    </row>
    <row r="36" spans="1:15" ht="15.75" customHeight="1">
      <c r="A36" s="3" t="s">
        <v>167</v>
      </c>
      <c r="B36" s="3" t="s">
        <v>21</v>
      </c>
      <c r="C36" s="3" t="s">
        <v>179</v>
      </c>
      <c r="D36" s="35">
        <v>45303</v>
      </c>
      <c r="E36" s="9" t="str">
        <f t="shared" si="4"/>
        <v>January</v>
      </c>
      <c r="F36" s="48">
        <f t="shared" si="5"/>
        <v>2024</v>
      </c>
      <c r="G36" s="9">
        <v>45570</v>
      </c>
      <c r="H36" s="10">
        <f t="shared" si="7"/>
        <v>268</v>
      </c>
      <c r="I36" s="4">
        <v>377700</v>
      </c>
      <c r="J36" s="4">
        <f t="shared" si="6"/>
        <v>277324.9315068493</v>
      </c>
      <c r="K36" s="4">
        <f t="shared" si="2"/>
        <v>13866.246575342466</v>
      </c>
      <c r="L36" s="4">
        <v>3000</v>
      </c>
      <c r="M36" s="4">
        <f t="shared" si="3"/>
        <v>294191.17808219179</v>
      </c>
      <c r="N36" s="64" t="s">
        <v>426</v>
      </c>
      <c r="O36" s="64" t="s">
        <v>407</v>
      </c>
    </row>
    <row r="37" spans="1:15" ht="15.75" customHeight="1">
      <c r="A37" s="3" t="s">
        <v>167</v>
      </c>
      <c r="B37" s="3" t="s">
        <v>21</v>
      </c>
      <c r="C37" s="3" t="s">
        <v>180</v>
      </c>
      <c r="D37" s="35">
        <v>45303</v>
      </c>
      <c r="E37" s="9" t="str">
        <f t="shared" si="4"/>
        <v>January</v>
      </c>
      <c r="F37" s="48">
        <f t="shared" si="5"/>
        <v>2024</v>
      </c>
      <c r="G37" s="9">
        <v>45570</v>
      </c>
      <c r="H37" s="10">
        <f t="shared" si="7"/>
        <v>268</v>
      </c>
      <c r="I37" s="4">
        <v>377700</v>
      </c>
      <c r="J37" s="4">
        <f t="shared" si="6"/>
        <v>277324.9315068493</v>
      </c>
      <c r="K37" s="4">
        <f t="shared" si="2"/>
        <v>13866.246575342466</v>
      </c>
      <c r="L37" s="4">
        <v>3000</v>
      </c>
      <c r="M37" s="4">
        <f t="shared" si="3"/>
        <v>294191.17808219179</v>
      </c>
      <c r="N37" s="64" t="s">
        <v>426</v>
      </c>
      <c r="O37" s="64" t="s">
        <v>407</v>
      </c>
    </row>
    <row r="38" spans="1:15" ht="15.75" customHeight="1">
      <c r="A38" s="3" t="s">
        <v>167</v>
      </c>
      <c r="B38" s="3" t="s">
        <v>21</v>
      </c>
      <c r="C38" s="3" t="s">
        <v>181</v>
      </c>
      <c r="D38" s="35">
        <v>45303</v>
      </c>
      <c r="E38" s="9" t="str">
        <f t="shared" si="4"/>
        <v>January</v>
      </c>
      <c r="F38" s="48">
        <f t="shared" si="5"/>
        <v>2024</v>
      </c>
      <c r="G38" s="9">
        <v>45570</v>
      </c>
      <c r="H38" s="10">
        <f t="shared" si="7"/>
        <v>268</v>
      </c>
      <c r="I38" s="4">
        <v>377700</v>
      </c>
      <c r="J38" s="4">
        <f t="shared" si="6"/>
        <v>277324.9315068493</v>
      </c>
      <c r="K38" s="4">
        <f t="shared" si="2"/>
        <v>13866.246575342466</v>
      </c>
      <c r="L38" s="4">
        <v>3000</v>
      </c>
      <c r="M38" s="4">
        <f t="shared" si="3"/>
        <v>294191.17808219179</v>
      </c>
      <c r="N38" s="64" t="s">
        <v>426</v>
      </c>
      <c r="O38" s="64" t="s">
        <v>407</v>
      </c>
    </row>
    <row r="39" spans="1:15" ht="15.75" customHeight="1">
      <c r="A39" s="3" t="s">
        <v>167</v>
      </c>
      <c r="B39" s="3" t="s">
        <v>21</v>
      </c>
      <c r="C39" s="3" t="s">
        <v>182</v>
      </c>
      <c r="D39" s="35">
        <v>45303</v>
      </c>
      <c r="E39" s="9" t="str">
        <f t="shared" si="4"/>
        <v>January</v>
      </c>
      <c r="F39" s="48">
        <f t="shared" si="5"/>
        <v>2024</v>
      </c>
      <c r="G39" s="9">
        <v>45570</v>
      </c>
      <c r="H39" s="10">
        <f t="shared" si="7"/>
        <v>268</v>
      </c>
      <c r="I39" s="4">
        <v>377700</v>
      </c>
      <c r="J39" s="4">
        <f t="shared" si="6"/>
        <v>277324.9315068493</v>
      </c>
      <c r="K39" s="4">
        <f t="shared" si="2"/>
        <v>13866.246575342466</v>
      </c>
      <c r="L39" s="4">
        <v>3000</v>
      </c>
      <c r="M39" s="4">
        <f t="shared" si="3"/>
        <v>294191.17808219179</v>
      </c>
      <c r="N39" s="64" t="s">
        <v>426</v>
      </c>
      <c r="O39" s="64" t="s">
        <v>407</v>
      </c>
    </row>
    <row r="40" spans="1:15" ht="15.75" customHeight="1">
      <c r="A40" s="3" t="s">
        <v>167</v>
      </c>
      <c r="B40" s="3" t="s">
        <v>21</v>
      </c>
      <c r="C40" s="3" t="s">
        <v>183</v>
      </c>
      <c r="D40" s="35">
        <v>45303</v>
      </c>
      <c r="E40" s="9" t="str">
        <f t="shared" si="4"/>
        <v>January</v>
      </c>
      <c r="F40" s="48">
        <f t="shared" si="5"/>
        <v>2024</v>
      </c>
      <c r="G40" s="9">
        <v>45570</v>
      </c>
      <c r="H40" s="10">
        <f t="shared" si="7"/>
        <v>268</v>
      </c>
      <c r="I40" s="4">
        <v>377700</v>
      </c>
      <c r="J40" s="4">
        <f t="shared" si="6"/>
        <v>277324.9315068493</v>
      </c>
      <c r="K40" s="4">
        <f t="shared" si="2"/>
        <v>13866.246575342466</v>
      </c>
      <c r="L40" s="4">
        <v>3000</v>
      </c>
      <c r="M40" s="4">
        <f t="shared" si="3"/>
        <v>294191.17808219179</v>
      </c>
      <c r="N40" s="64" t="s">
        <v>426</v>
      </c>
      <c r="O40" s="64" t="s">
        <v>407</v>
      </c>
    </row>
    <row r="41" spans="1:15" ht="15.75" customHeight="1">
      <c r="A41" s="3" t="s">
        <v>167</v>
      </c>
      <c r="B41" s="3" t="s">
        <v>21</v>
      </c>
      <c r="C41" s="3" t="s">
        <v>184</v>
      </c>
      <c r="D41" s="35">
        <v>45303</v>
      </c>
      <c r="E41" s="9" t="str">
        <f t="shared" si="4"/>
        <v>January</v>
      </c>
      <c r="F41" s="48">
        <f t="shared" si="5"/>
        <v>2024</v>
      </c>
      <c r="G41" s="9">
        <v>45570</v>
      </c>
      <c r="H41" s="10">
        <f t="shared" si="7"/>
        <v>268</v>
      </c>
      <c r="I41" s="4">
        <v>377700</v>
      </c>
      <c r="J41" s="4">
        <f t="shared" si="6"/>
        <v>277324.9315068493</v>
      </c>
      <c r="K41" s="4">
        <f t="shared" si="2"/>
        <v>13866.246575342466</v>
      </c>
      <c r="L41" s="4">
        <v>3000</v>
      </c>
      <c r="M41" s="4">
        <f t="shared" si="3"/>
        <v>294191.17808219179</v>
      </c>
      <c r="N41" s="64" t="s">
        <v>426</v>
      </c>
      <c r="O41" s="64" t="s">
        <v>407</v>
      </c>
    </row>
    <row r="42" spans="1:15" ht="15.75" customHeight="1">
      <c r="A42" s="3" t="s">
        <v>167</v>
      </c>
      <c r="B42" s="3" t="s">
        <v>21</v>
      </c>
      <c r="C42" s="3" t="s">
        <v>185</v>
      </c>
      <c r="D42" s="35">
        <v>45303</v>
      </c>
      <c r="E42" s="9" t="str">
        <f t="shared" si="4"/>
        <v>January</v>
      </c>
      <c r="F42" s="48">
        <f t="shared" si="5"/>
        <v>2024</v>
      </c>
      <c r="G42" s="9">
        <v>45570</v>
      </c>
      <c r="H42" s="10">
        <f t="shared" si="7"/>
        <v>268</v>
      </c>
      <c r="I42" s="4">
        <v>377700</v>
      </c>
      <c r="J42" s="4">
        <f t="shared" si="6"/>
        <v>277324.9315068493</v>
      </c>
      <c r="K42" s="4">
        <f t="shared" si="2"/>
        <v>13866.246575342466</v>
      </c>
      <c r="L42" s="4">
        <v>3000</v>
      </c>
      <c r="M42" s="4">
        <f t="shared" si="3"/>
        <v>294191.17808219179</v>
      </c>
      <c r="N42" s="64" t="s">
        <v>426</v>
      </c>
      <c r="O42" s="64" t="s">
        <v>407</v>
      </c>
    </row>
    <row r="43" spans="1:15" ht="15.75" customHeight="1">
      <c r="A43" s="3" t="s">
        <v>167</v>
      </c>
      <c r="B43" s="3" t="s">
        <v>21</v>
      </c>
      <c r="C43" s="3" t="s">
        <v>186</v>
      </c>
      <c r="D43" s="35">
        <v>45303</v>
      </c>
      <c r="E43" s="9" t="str">
        <f t="shared" si="4"/>
        <v>January</v>
      </c>
      <c r="F43" s="48">
        <f t="shared" si="5"/>
        <v>2024</v>
      </c>
      <c r="G43" s="9">
        <v>45570</v>
      </c>
      <c r="H43" s="10">
        <f t="shared" si="7"/>
        <v>268</v>
      </c>
      <c r="I43" s="4">
        <v>377700</v>
      </c>
      <c r="J43" s="4">
        <f t="shared" si="6"/>
        <v>277324.9315068493</v>
      </c>
      <c r="K43" s="4">
        <f t="shared" si="2"/>
        <v>13866.246575342466</v>
      </c>
      <c r="L43" s="4">
        <v>3000</v>
      </c>
      <c r="M43" s="4">
        <f t="shared" si="3"/>
        <v>294191.17808219179</v>
      </c>
      <c r="N43" s="64" t="s">
        <v>426</v>
      </c>
      <c r="O43" s="64" t="s">
        <v>407</v>
      </c>
    </row>
    <row r="44" spans="1:15" ht="15.75" customHeight="1">
      <c r="A44" s="3" t="s">
        <v>167</v>
      </c>
      <c r="B44" s="3" t="s">
        <v>21</v>
      </c>
      <c r="C44" s="3" t="s">
        <v>187</v>
      </c>
      <c r="D44" s="35">
        <v>45308</v>
      </c>
      <c r="E44" s="9" t="str">
        <f t="shared" si="4"/>
        <v>January</v>
      </c>
      <c r="F44" s="48">
        <f t="shared" si="5"/>
        <v>2024</v>
      </c>
      <c r="G44" s="9">
        <v>45570</v>
      </c>
      <c r="H44" s="10">
        <f t="shared" si="7"/>
        <v>263</v>
      </c>
      <c r="I44" s="4">
        <v>377700</v>
      </c>
      <c r="J44" s="4">
        <f t="shared" si="6"/>
        <v>272150.9589041096</v>
      </c>
      <c r="K44" s="4">
        <f t="shared" si="2"/>
        <v>13607.547945205481</v>
      </c>
      <c r="L44" s="4">
        <v>3000</v>
      </c>
      <c r="M44" s="4">
        <f t="shared" si="3"/>
        <v>288758.50684931508</v>
      </c>
      <c r="N44" s="64" t="s">
        <v>426</v>
      </c>
      <c r="O44" s="64" t="s">
        <v>407</v>
      </c>
    </row>
    <row r="45" spans="1:15" ht="15.75" customHeight="1">
      <c r="A45" s="3" t="s">
        <v>167</v>
      </c>
      <c r="B45" s="3" t="s">
        <v>21</v>
      </c>
      <c r="C45" s="3" t="s">
        <v>188</v>
      </c>
      <c r="D45" s="35">
        <v>45308</v>
      </c>
      <c r="E45" s="9" t="str">
        <f t="shared" si="4"/>
        <v>January</v>
      </c>
      <c r="F45" s="48">
        <f t="shared" si="5"/>
        <v>2024</v>
      </c>
      <c r="G45" s="9">
        <v>45570</v>
      </c>
      <c r="H45" s="10">
        <f t="shared" si="7"/>
        <v>263</v>
      </c>
      <c r="I45" s="4">
        <v>377700</v>
      </c>
      <c r="J45" s="4">
        <f t="shared" si="6"/>
        <v>272150.9589041096</v>
      </c>
      <c r="K45" s="4">
        <f t="shared" si="2"/>
        <v>13607.547945205481</v>
      </c>
      <c r="L45" s="4">
        <v>3000</v>
      </c>
      <c r="M45" s="4">
        <f t="shared" si="3"/>
        <v>288758.50684931508</v>
      </c>
      <c r="N45" s="64" t="s">
        <v>426</v>
      </c>
      <c r="O45" s="64" t="s">
        <v>407</v>
      </c>
    </row>
    <row r="46" spans="1:15" ht="15.75" customHeight="1">
      <c r="A46" s="3" t="s">
        <v>167</v>
      </c>
      <c r="B46" s="3" t="s">
        <v>21</v>
      </c>
      <c r="C46" s="3" t="s">
        <v>189</v>
      </c>
      <c r="D46" s="35">
        <v>45309</v>
      </c>
      <c r="E46" s="9" t="str">
        <f t="shared" si="4"/>
        <v>January</v>
      </c>
      <c r="F46" s="48">
        <f t="shared" si="5"/>
        <v>2024</v>
      </c>
      <c r="G46" s="9">
        <v>45570</v>
      </c>
      <c r="H46" s="10">
        <f t="shared" si="7"/>
        <v>262</v>
      </c>
      <c r="I46" s="4">
        <v>377700</v>
      </c>
      <c r="J46" s="4">
        <f t="shared" si="6"/>
        <v>271116.16438356164</v>
      </c>
      <c r="K46" s="4">
        <f t="shared" si="2"/>
        <v>13555.808219178083</v>
      </c>
      <c r="L46" s="4">
        <v>3000</v>
      </c>
      <c r="M46" s="4">
        <f t="shared" si="3"/>
        <v>287671.9726027397</v>
      </c>
      <c r="N46" s="64" t="s">
        <v>426</v>
      </c>
      <c r="O46" s="64" t="s">
        <v>407</v>
      </c>
    </row>
    <row r="47" spans="1:15" ht="15.75" customHeight="1">
      <c r="A47" s="3" t="s">
        <v>167</v>
      </c>
      <c r="B47" s="3" t="s">
        <v>21</v>
      </c>
      <c r="C47" s="3" t="s">
        <v>190</v>
      </c>
      <c r="D47" s="35">
        <v>45315</v>
      </c>
      <c r="E47" s="9" t="str">
        <f t="shared" si="4"/>
        <v>January</v>
      </c>
      <c r="F47" s="48">
        <f t="shared" si="5"/>
        <v>2024</v>
      </c>
      <c r="G47" s="9">
        <v>45570</v>
      </c>
      <c r="H47" s="10">
        <f t="shared" si="7"/>
        <v>256</v>
      </c>
      <c r="I47" s="4">
        <v>377700</v>
      </c>
      <c r="J47" s="4">
        <f t="shared" si="6"/>
        <v>264907.39726027398</v>
      </c>
      <c r="K47" s="4">
        <f t="shared" si="2"/>
        <v>13245.369863013701</v>
      </c>
      <c r="L47" s="4">
        <v>3000</v>
      </c>
      <c r="M47" s="4">
        <f t="shared" si="3"/>
        <v>281152.76712328766</v>
      </c>
      <c r="N47" s="64" t="s">
        <v>426</v>
      </c>
      <c r="O47" s="64" t="s">
        <v>407</v>
      </c>
    </row>
    <row r="48" spans="1:15" ht="15.75" customHeight="1">
      <c r="A48" s="3" t="s">
        <v>167</v>
      </c>
      <c r="B48" s="3" t="s">
        <v>21</v>
      </c>
      <c r="C48" s="3" t="s">
        <v>191</v>
      </c>
      <c r="D48" s="35">
        <v>45315</v>
      </c>
      <c r="E48" s="9" t="str">
        <f t="shared" si="4"/>
        <v>January</v>
      </c>
      <c r="F48" s="48">
        <f t="shared" si="5"/>
        <v>2024</v>
      </c>
      <c r="G48" s="9">
        <v>45570</v>
      </c>
      <c r="H48" s="10">
        <f t="shared" si="7"/>
        <v>256</v>
      </c>
      <c r="I48" s="4">
        <v>377700</v>
      </c>
      <c r="J48" s="4">
        <f t="shared" si="6"/>
        <v>264907.39726027398</v>
      </c>
      <c r="K48" s="4">
        <f t="shared" si="2"/>
        <v>13245.369863013701</v>
      </c>
      <c r="L48" s="4">
        <v>3000</v>
      </c>
      <c r="M48" s="4">
        <f t="shared" si="3"/>
        <v>281152.76712328766</v>
      </c>
      <c r="N48" s="64" t="s">
        <v>426</v>
      </c>
      <c r="O48" s="64" t="s">
        <v>407</v>
      </c>
    </row>
    <row r="49" spans="1:15" ht="15.75" customHeight="1">
      <c r="A49" s="3" t="s">
        <v>167</v>
      </c>
      <c r="B49" s="3" t="s">
        <v>21</v>
      </c>
      <c r="C49" s="3" t="s">
        <v>192</v>
      </c>
      <c r="D49" s="35">
        <v>45315</v>
      </c>
      <c r="E49" s="9" t="str">
        <f t="shared" si="4"/>
        <v>January</v>
      </c>
      <c r="F49" s="48">
        <f t="shared" si="5"/>
        <v>2024</v>
      </c>
      <c r="G49" s="9">
        <v>45570</v>
      </c>
      <c r="H49" s="10">
        <f t="shared" si="7"/>
        <v>256</v>
      </c>
      <c r="I49" s="4">
        <v>377700</v>
      </c>
      <c r="J49" s="4">
        <f t="shared" si="6"/>
        <v>264907.39726027398</v>
      </c>
      <c r="K49" s="4">
        <f t="shared" si="2"/>
        <v>13245.369863013701</v>
      </c>
      <c r="L49" s="4">
        <v>6000</v>
      </c>
      <c r="M49" s="4">
        <f t="shared" si="3"/>
        <v>284152.76712328766</v>
      </c>
      <c r="N49" s="64" t="s">
        <v>426</v>
      </c>
      <c r="O49" s="64" t="s">
        <v>407</v>
      </c>
    </row>
    <row r="50" spans="1:15" ht="15.75" customHeight="1">
      <c r="A50" s="3" t="s">
        <v>167</v>
      </c>
      <c r="B50" s="3" t="s">
        <v>21</v>
      </c>
      <c r="C50" s="3" t="s">
        <v>193</v>
      </c>
      <c r="D50" s="35">
        <v>45315</v>
      </c>
      <c r="E50" s="9" t="str">
        <f t="shared" si="4"/>
        <v>January</v>
      </c>
      <c r="F50" s="48">
        <f t="shared" si="5"/>
        <v>2024</v>
      </c>
      <c r="G50" s="9">
        <v>45570</v>
      </c>
      <c r="H50" s="10">
        <f t="shared" si="7"/>
        <v>256</v>
      </c>
      <c r="I50" s="4">
        <v>377700</v>
      </c>
      <c r="J50" s="4">
        <f t="shared" si="6"/>
        <v>264907.39726027398</v>
      </c>
      <c r="K50" s="4">
        <f t="shared" si="2"/>
        <v>13245.369863013701</v>
      </c>
      <c r="L50" s="4">
        <v>3000</v>
      </c>
      <c r="M50" s="4">
        <f t="shared" si="3"/>
        <v>281152.76712328766</v>
      </c>
      <c r="N50" s="64" t="s">
        <v>426</v>
      </c>
      <c r="O50" s="64" t="s">
        <v>407</v>
      </c>
    </row>
    <row r="51" spans="1:15" ht="15.75" customHeight="1">
      <c r="A51" s="3" t="s">
        <v>167</v>
      </c>
      <c r="B51" s="3" t="s">
        <v>21</v>
      </c>
      <c r="C51" s="3" t="s">
        <v>194</v>
      </c>
      <c r="D51" s="35">
        <v>45315</v>
      </c>
      <c r="E51" s="9" t="str">
        <f t="shared" si="4"/>
        <v>January</v>
      </c>
      <c r="F51" s="48">
        <f t="shared" si="5"/>
        <v>2024</v>
      </c>
      <c r="G51" s="9">
        <v>45570</v>
      </c>
      <c r="H51" s="10">
        <f t="shared" si="7"/>
        <v>256</v>
      </c>
      <c r="I51" s="4">
        <v>377700</v>
      </c>
      <c r="J51" s="4">
        <f t="shared" si="6"/>
        <v>264907.39726027398</v>
      </c>
      <c r="K51" s="4">
        <f t="shared" si="2"/>
        <v>13245.369863013701</v>
      </c>
      <c r="L51" s="4">
        <v>3000</v>
      </c>
      <c r="M51" s="4">
        <f t="shared" si="3"/>
        <v>281152.76712328766</v>
      </c>
      <c r="N51" s="64" t="s">
        <v>426</v>
      </c>
      <c r="O51" s="64" t="s">
        <v>407</v>
      </c>
    </row>
    <row r="52" spans="1:15" ht="15.75" customHeight="1">
      <c r="A52" s="3" t="s">
        <v>167</v>
      </c>
      <c r="B52" s="3" t="s">
        <v>21</v>
      </c>
      <c r="C52" s="3" t="s">
        <v>195</v>
      </c>
      <c r="D52" s="35">
        <v>45316</v>
      </c>
      <c r="E52" s="9" t="str">
        <f t="shared" si="4"/>
        <v>January</v>
      </c>
      <c r="F52" s="48">
        <f t="shared" si="5"/>
        <v>2024</v>
      </c>
      <c r="G52" s="9">
        <v>45570</v>
      </c>
      <c r="H52" s="10">
        <f t="shared" si="7"/>
        <v>255</v>
      </c>
      <c r="I52" s="4">
        <v>377700</v>
      </c>
      <c r="J52" s="4">
        <f t="shared" si="6"/>
        <v>263872.60273972602</v>
      </c>
      <c r="K52" s="4">
        <f t="shared" si="2"/>
        <v>13193.630136986301</v>
      </c>
      <c r="L52" s="4">
        <v>3000</v>
      </c>
      <c r="M52" s="4">
        <f t="shared" si="3"/>
        <v>280066.23287671234</v>
      </c>
      <c r="N52" s="64" t="s">
        <v>426</v>
      </c>
      <c r="O52" s="64" t="s">
        <v>407</v>
      </c>
    </row>
    <row r="53" spans="1:15" ht="15.75" customHeight="1">
      <c r="A53" s="3" t="s">
        <v>167</v>
      </c>
      <c r="B53" s="3" t="s">
        <v>21</v>
      </c>
      <c r="C53" s="3" t="s">
        <v>196</v>
      </c>
      <c r="D53" s="35">
        <v>45316</v>
      </c>
      <c r="E53" s="9" t="str">
        <f t="shared" si="4"/>
        <v>January</v>
      </c>
      <c r="F53" s="48">
        <f t="shared" si="5"/>
        <v>2024</v>
      </c>
      <c r="G53" s="9">
        <v>45570</v>
      </c>
      <c r="H53" s="10">
        <f t="shared" si="7"/>
        <v>255</v>
      </c>
      <c r="I53" s="4">
        <v>377700</v>
      </c>
      <c r="J53" s="4">
        <f t="shared" si="6"/>
        <v>263872.60273972602</v>
      </c>
      <c r="K53" s="4">
        <f t="shared" si="2"/>
        <v>13193.630136986301</v>
      </c>
      <c r="L53" s="4">
        <v>3000</v>
      </c>
      <c r="M53" s="4">
        <f t="shared" si="3"/>
        <v>280066.23287671234</v>
      </c>
      <c r="N53" s="64" t="s">
        <v>426</v>
      </c>
      <c r="O53" s="64" t="s">
        <v>407</v>
      </c>
    </row>
    <row r="54" spans="1:15" ht="15.75" customHeight="1">
      <c r="A54" s="3" t="s">
        <v>167</v>
      </c>
      <c r="B54" s="3" t="s">
        <v>21</v>
      </c>
      <c r="C54" s="3" t="s">
        <v>197</v>
      </c>
      <c r="D54" s="35">
        <v>45322</v>
      </c>
      <c r="E54" s="9" t="str">
        <f t="shared" si="4"/>
        <v>January</v>
      </c>
      <c r="F54" s="48">
        <f t="shared" si="5"/>
        <v>2024</v>
      </c>
      <c r="G54" s="9">
        <v>45570</v>
      </c>
      <c r="H54" s="10">
        <f t="shared" si="7"/>
        <v>249</v>
      </c>
      <c r="I54" s="4">
        <v>377700</v>
      </c>
      <c r="J54" s="4">
        <f t="shared" si="6"/>
        <v>257663.83561643836</v>
      </c>
      <c r="K54" s="4">
        <f t="shared" si="2"/>
        <v>12883.191780821919</v>
      </c>
      <c r="L54" s="4">
        <v>3000</v>
      </c>
      <c r="M54" s="4">
        <f t="shared" si="3"/>
        <v>273547.0273972603</v>
      </c>
      <c r="N54" s="64" t="s">
        <v>426</v>
      </c>
      <c r="O54" s="64" t="s">
        <v>407</v>
      </c>
    </row>
    <row r="55" spans="1:15" ht="15.75" customHeight="1">
      <c r="A55" s="3" t="s">
        <v>167</v>
      </c>
      <c r="B55" s="3" t="s">
        <v>21</v>
      </c>
      <c r="C55" s="3" t="s">
        <v>198</v>
      </c>
      <c r="D55" s="35">
        <v>45322</v>
      </c>
      <c r="E55" s="9" t="str">
        <f t="shared" si="4"/>
        <v>January</v>
      </c>
      <c r="F55" s="48">
        <f t="shared" si="5"/>
        <v>2024</v>
      </c>
      <c r="G55" s="9">
        <v>45570</v>
      </c>
      <c r="H55" s="10">
        <f t="shared" si="7"/>
        <v>249</v>
      </c>
      <c r="I55" s="4">
        <v>377700</v>
      </c>
      <c r="J55" s="4">
        <f t="shared" si="6"/>
        <v>257663.83561643836</v>
      </c>
      <c r="K55" s="4">
        <f t="shared" si="2"/>
        <v>12883.191780821919</v>
      </c>
      <c r="L55" s="4">
        <v>3000</v>
      </c>
      <c r="M55" s="4">
        <f t="shared" si="3"/>
        <v>273547.0273972603</v>
      </c>
      <c r="N55" s="64" t="s">
        <v>426</v>
      </c>
      <c r="O55" s="64" t="s">
        <v>407</v>
      </c>
    </row>
    <row r="56" spans="1:15" ht="15.75" customHeight="1">
      <c r="A56" s="3" t="s">
        <v>167</v>
      </c>
      <c r="B56" s="3" t="s">
        <v>21</v>
      </c>
      <c r="C56" s="3" t="s">
        <v>199</v>
      </c>
      <c r="D56" s="35">
        <v>45324</v>
      </c>
      <c r="E56" s="9" t="str">
        <f t="shared" si="4"/>
        <v>February</v>
      </c>
      <c r="F56" s="48">
        <f t="shared" si="5"/>
        <v>2024</v>
      </c>
      <c r="G56" s="9">
        <v>45570</v>
      </c>
      <c r="H56" s="10">
        <f t="shared" si="7"/>
        <v>247</v>
      </c>
      <c r="I56" s="4">
        <v>377700</v>
      </c>
      <c r="J56" s="4">
        <f t="shared" si="6"/>
        <v>255594.24657534246</v>
      </c>
      <c r="K56" s="4">
        <f t="shared" si="2"/>
        <v>12779.712328767124</v>
      </c>
      <c r="L56" s="4">
        <v>3000</v>
      </c>
      <c r="M56" s="4">
        <f t="shared" si="3"/>
        <v>271373.9589041096</v>
      </c>
      <c r="N56" s="64" t="s">
        <v>426</v>
      </c>
      <c r="O56" s="64" t="s">
        <v>407</v>
      </c>
    </row>
    <row r="57" spans="1:15" ht="15.75" customHeight="1">
      <c r="A57" s="3" t="s">
        <v>167</v>
      </c>
      <c r="B57" s="3" t="s">
        <v>21</v>
      </c>
      <c r="C57" s="3" t="s">
        <v>200</v>
      </c>
      <c r="D57" s="35">
        <v>45324</v>
      </c>
      <c r="E57" s="9" t="str">
        <f t="shared" si="4"/>
        <v>February</v>
      </c>
      <c r="F57" s="48">
        <f t="shared" si="5"/>
        <v>2024</v>
      </c>
      <c r="G57" s="9">
        <v>45570</v>
      </c>
      <c r="H57" s="10">
        <f t="shared" si="7"/>
        <v>247</v>
      </c>
      <c r="I57" s="4">
        <v>377700</v>
      </c>
      <c r="J57" s="4">
        <f t="shared" si="6"/>
        <v>255594.24657534246</v>
      </c>
      <c r="K57" s="4">
        <f t="shared" si="2"/>
        <v>12779.712328767124</v>
      </c>
      <c r="L57" s="4">
        <v>3000</v>
      </c>
      <c r="M57" s="4">
        <f t="shared" si="3"/>
        <v>271373.9589041096</v>
      </c>
      <c r="N57" s="64" t="s">
        <v>426</v>
      </c>
      <c r="O57" s="64" t="s">
        <v>407</v>
      </c>
    </row>
    <row r="58" spans="1:15" ht="15.75" customHeight="1">
      <c r="A58" s="3" t="s">
        <v>167</v>
      </c>
      <c r="B58" s="3" t="s">
        <v>21</v>
      </c>
      <c r="C58" s="3" t="s">
        <v>201</v>
      </c>
      <c r="D58" s="35">
        <v>45324</v>
      </c>
      <c r="E58" s="9" t="str">
        <f t="shared" si="4"/>
        <v>February</v>
      </c>
      <c r="F58" s="48">
        <f t="shared" si="5"/>
        <v>2024</v>
      </c>
      <c r="G58" s="9">
        <v>45570</v>
      </c>
      <c r="H58" s="10">
        <f t="shared" si="7"/>
        <v>247</v>
      </c>
      <c r="I58" s="4">
        <v>377700</v>
      </c>
      <c r="J58" s="4">
        <f t="shared" si="6"/>
        <v>255594.24657534246</v>
      </c>
      <c r="K58" s="4">
        <f t="shared" si="2"/>
        <v>12779.712328767124</v>
      </c>
      <c r="L58" s="4">
        <v>6000</v>
      </c>
      <c r="M58" s="4">
        <f t="shared" si="3"/>
        <v>274373.9589041096</v>
      </c>
      <c r="N58" s="64" t="s">
        <v>426</v>
      </c>
      <c r="O58" s="64" t="s">
        <v>407</v>
      </c>
    </row>
    <row r="59" spans="1:15" ht="15.75" customHeight="1">
      <c r="A59" s="3" t="s">
        <v>167</v>
      </c>
      <c r="B59" s="3" t="s">
        <v>21</v>
      </c>
      <c r="C59" s="3" t="s">
        <v>202</v>
      </c>
      <c r="D59" s="35">
        <v>45324</v>
      </c>
      <c r="E59" s="9" t="str">
        <f t="shared" si="4"/>
        <v>February</v>
      </c>
      <c r="F59" s="48">
        <f t="shared" si="5"/>
        <v>2024</v>
      </c>
      <c r="G59" s="9">
        <v>45570</v>
      </c>
      <c r="H59" s="10">
        <f t="shared" si="7"/>
        <v>247</v>
      </c>
      <c r="I59" s="4">
        <v>377700</v>
      </c>
      <c r="J59" s="4">
        <f t="shared" si="6"/>
        <v>255594.24657534246</v>
      </c>
      <c r="K59" s="4">
        <f t="shared" si="2"/>
        <v>12779.712328767124</v>
      </c>
      <c r="L59" s="4">
        <v>3000</v>
      </c>
      <c r="M59" s="4">
        <f t="shared" si="3"/>
        <v>271373.9589041096</v>
      </c>
      <c r="N59" s="64" t="s">
        <v>426</v>
      </c>
      <c r="O59" s="64" t="s">
        <v>407</v>
      </c>
    </row>
    <row r="60" spans="1:15" ht="15.75" customHeight="1">
      <c r="A60" s="3" t="s">
        <v>167</v>
      </c>
      <c r="B60" s="3" t="s">
        <v>21</v>
      </c>
      <c r="C60" s="3" t="s">
        <v>203</v>
      </c>
      <c r="D60" s="35">
        <v>45324</v>
      </c>
      <c r="E60" s="9" t="str">
        <f t="shared" si="4"/>
        <v>February</v>
      </c>
      <c r="F60" s="48">
        <f t="shared" si="5"/>
        <v>2024</v>
      </c>
      <c r="G60" s="9">
        <v>45570</v>
      </c>
      <c r="H60" s="10">
        <f t="shared" si="7"/>
        <v>247</v>
      </c>
      <c r="I60" s="4">
        <v>377700</v>
      </c>
      <c r="J60" s="4">
        <f t="shared" si="6"/>
        <v>255594.24657534246</v>
      </c>
      <c r="K60" s="4">
        <f t="shared" si="2"/>
        <v>12779.712328767124</v>
      </c>
      <c r="L60" s="4">
        <v>3000</v>
      </c>
      <c r="M60" s="4">
        <f t="shared" si="3"/>
        <v>271373.9589041096</v>
      </c>
      <c r="N60" s="64" t="s">
        <v>426</v>
      </c>
      <c r="O60" s="64" t="s">
        <v>407</v>
      </c>
    </row>
    <row r="61" spans="1:15" ht="15.75" customHeight="1">
      <c r="A61" s="3" t="s">
        <v>167</v>
      </c>
      <c r="B61" s="3" t="s">
        <v>21</v>
      </c>
      <c r="C61" s="3" t="s">
        <v>204</v>
      </c>
      <c r="D61" s="35">
        <v>45324</v>
      </c>
      <c r="E61" s="9" t="str">
        <f t="shared" si="4"/>
        <v>February</v>
      </c>
      <c r="F61" s="48">
        <f t="shared" si="5"/>
        <v>2024</v>
      </c>
      <c r="G61" s="9">
        <v>45570</v>
      </c>
      <c r="H61" s="10">
        <f t="shared" si="7"/>
        <v>247</v>
      </c>
      <c r="I61" s="4">
        <v>377700</v>
      </c>
      <c r="J61" s="4">
        <f t="shared" si="6"/>
        <v>255594.24657534246</v>
      </c>
      <c r="K61" s="4">
        <f t="shared" si="2"/>
        <v>12779.712328767124</v>
      </c>
      <c r="L61" s="4">
        <v>3000</v>
      </c>
      <c r="M61" s="4">
        <f t="shared" si="3"/>
        <v>271373.9589041096</v>
      </c>
      <c r="N61" s="64" t="s">
        <v>426</v>
      </c>
      <c r="O61" s="64" t="s">
        <v>407</v>
      </c>
    </row>
    <row r="62" spans="1:15" ht="15.75" customHeight="1">
      <c r="A62" s="3" t="s">
        <v>167</v>
      </c>
      <c r="B62" s="3" t="s">
        <v>21</v>
      </c>
      <c r="C62" s="3" t="s">
        <v>205</v>
      </c>
      <c r="D62" s="35">
        <v>45324</v>
      </c>
      <c r="E62" s="9" t="str">
        <f t="shared" si="4"/>
        <v>February</v>
      </c>
      <c r="F62" s="48">
        <f t="shared" si="5"/>
        <v>2024</v>
      </c>
      <c r="G62" s="9">
        <v>45570</v>
      </c>
      <c r="H62" s="10">
        <f t="shared" si="7"/>
        <v>247</v>
      </c>
      <c r="I62" s="4">
        <v>377700</v>
      </c>
      <c r="J62" s="4">
        <f t="shared" si="6"/>
        <v>255594.24657534246</v>
      </c>
      <c r="K62" s="4">
        <f t="shared" si="2"/>
        <v>12779.712328767124</v>
      </c>
      <c r="L62" s="4">
        <v>3000</v>
      </c>
      <c r="M62" s="4">
        <f t="shared" si="3"/>
        <v>271373.9589041096</v>
      </c>
      <c r="N62" s="64" t="s">
        <v>426</v>
      </c>
      <c r="O62" s="64" t="s">
        <v>407</v>
      </c>
    </row>
    <row r="63" spans="1:15" ht="15.75" customHeight="1">
      <c r="A63" s="3" t="s">
        <v>167</v>
      </c>
      <c r="B63" s="3" t="s">
        <v>21</v>
      </c>
      <c r="C63" s="3" t="s">
        <v>206</v>
      </c>
      <c r="D63" s="35">
        <v>45329</v>
      </c>
      <c r="E63" s="9" t="str">
        <f t="shared" si="4"/>
        <v>February</v>
      </c>
      <c r="F63" s="48">
        <f t="shared" si="5"/>
        <v>2024</v>
      </c>
      <c r="G63" s="9">
        <v>45570</v>
      </c>
      <c r="H63" s="10">
        <f t="shared" si="7"/>
        <v>242</v>
      </c>
      <c r="I63" s="4">
        <v>377700</v>
      </c>
      <c r="J63" s="4">
        <f t="shared" si="6"/>
        <v>250420.27397260274</v>
      </c>
      <c r="K63" s="4">
        <f t="shared" si="2"/>
        <v>12521.013698630137</v>
      </c>
      <c r="L63" s="4">
        <v>3000</v>
      </c>
      <c r="M63" s="4">
        <f t="shared" si="3"/>
        <v>265941.28767123289</v>
      </c>
      <c r="N63" s="64" t="s">
        <v>426</v>
      </c>
      <c r="O63" s="64" t="s">
        <v>407</v>
      </c>
    </row>
    <row r="64" spans="1:15" ht="15.75" customHeight="1">
      <c r="A64" s="3" t="s">
        <v>167</v>
      </c>
      <c r="B64" s="3" t="s">
        <v>21</v>
      </c>
      <c r="C64" s="3" t="s">
        <v>207</v>
      </c>
      <c r="D64" s="35">
        <v>45329</v>
      </c>
      <c r="E64" s="9" t="str">
        <f t="shared" si="4"/>
        <v>February</v>
      </c>
      <c r="F64" s="48">
        <f t="shared" si="5"/>
        <v>2024</v>
      </c>
      <c r="G64" s="9">
        <v>45570</v>
      </c>
      <c r="H64" s="10">
        <f t="shared" si="7"/>
        <v>242</v>
      </c>
      <c r="I64" s="4">
        <v>377700</v>
      </c>
      <c r="J64" s="4">
        <f t="shared" si="6"/>
        <v>250420.27397260274</v>
      </c>
      <c r="K64" s="4">
        <f t="shared" si="2"/>
        <v>12521.013698630137</v>
      </c>
      <c r="L64" s="4">
        <v>3000</v>
      </c>
      <c r="M64" s="4">
        <f t="shared" si="3"/>
        <v>265941.28767123289</v>
      </c>
      <c r="N64" s="64" t="s">
        <v>426</v>
      </c>
      <c r="O64" s="64" t="s">
        <v>407</v>
      </c>
    </row>
    <row r="65" spans="1:16" ht="15.75" customHeight="1">
      <c r="A65" s="3" t="s">
        <v>167</v>
      </c>
      <c r="B65" s="3" t="s">
        <v>21</v>
      </c>
      <c r="C65" s="3" t="s">
        <v>208</v>
      </c>
      <c r="D65" s="35">
        <v>45329</v>
      </c>
      <c r="E65" s="9" t="str">
        <f t="shared" si="4"/>
        <v>February</v>
      </c>
      <c r="F65" s="48">
        <f t="shared" si="5"/>
        <v>2024</v>
      </c>
      <c r="G65" s="9">
        <v>45570</v>
      </c>
      <c r="H65" s="10">
        <f t="shared" si="7"/>
        <v>242</v>
      </c>
      <c r="I65" s="4">
        <v>377700</v>
      </c>
      <c r="J65" s="4">
        <f t="shared" si="6"/>
        <v>250420.27397260274</v>
      </c>
      <c r="K65" s="4">
        <f t="shared" si="2"/>
        <v>12521.013698630137</v>
      </c>
      <c r="L65" s="4">
        <v>3000</v>
      </c>
      <c r="M65" s="4">
        <f t="shared" si="3"/>
        <v>265941.28767123289</v>
      </c>
      <c r="N65" s="64" t="s">
        <v>426</v>
      </c>
      <c r="O65" s="64" t="s">
        <v>407</v>
      </c>
    </row>
    <row r="66" spans="1:16" ht="15.75" customHeight="1">
      <c r="A66" s="3" t="s">
        <v>167</v>
      </c>
      <c r="B66" s="3" t="s">
        <v>21</v>
      </c>
      <c r="C66" s="3" t="s">
        <v>209</v>
      </c>
      <c r="D66" s="35">
        <v>45329</v>
      </c>
      <c r="E66" s="9" t="str">
        <f t="shared" si="4"/>
        <v>February</v>
      </c>
      <c r="F66" s="48">
        <f t="shared" si="5"/>
        <v>2024</v>
      </c>
      <c r="G66" s="9">
        <v>45570</v>
      </c>
      <c r="H66" s="10">
        <f t="shared" si="7"/>
        <v>242</v>
      </c>
      <c r="I66" s="4">
        <v>377700</v>
      </c>
      <c r="J66" s="4">
        <f t="shared" si="6"/>
        <v>250420.27397260274</v>
      </c>
      <c r="K66" s="4">
        <f t="shared" si="2"/>
        <v>12521.013698630137</v>
      </c>
      <c r="L66" s="4">
        <v>3000</v>
      </c>
      <c r="M66" s="4">
        <f t="shared" si="3"/>
        <v>265941.28767123289</v>
      </c>
      <c r="N66" s="64" t="s">
        <v>426</v>
      </c>
      <c r="O66" s="64" t="s">
        <v>407</v>
      </c>
    </row>
    <row r="67" spans="1:16" ht="15.75" customHeight="1">
      <c r="A67" s="3" t="s">
        <v>167</v>
      </c>
      <c r="B67" s="3" t="s">
        <v>21</v>
      </c>
      <c r="C67" s="3" t="s">
        <v>210</v>
      </c>
      <c r="D67" s="35">
        <v>45329</v>
      </c>
      <c r="E67" s="9" t="str">
        <f t="shared" ref="E67:E130" si="8">TEXT(D67, "mmmm")</f>
        <v>February</v>
      </c>
      <c r="F67" s="48">
        <f t="shared" ref="F67:F130" si="9">YEAR(D67)</f>
        <v>2024</v>
      </c>
      <c r="G67" s="9">
        <v>45570</v>
      </c>
      <c r="H67" s="10">
        <f t="shared" si="7"/>
        <v>242</v>
      </c>
      <c r="I67" s="4">
        <v>377700</v>
      </c>
      <c r="J67" s="4">
        <f t="shared" si="6"/>
        <v>250420.27397260274</v>
      </c>
      <c r="K67" s="4">
        <f t="shared" si="2"/>
        <v>12521.013698630137</v>
      </c>
      <c r="L67" s="4">
        <v>3000</v>
      </c>
      <c r="M67" s="4">
        <f t="shared" si="3"/>
        <v>265941.28767123289</v>
      </c>
      <c r="N67" s="64" t="s">
        <v>426</v>
      </c>
      <c r="O67" s="64" t="s">
        <v>407</v>
      </c>
    </row>
    <row r="68" spans="1:16" ht="15.75" customHeight="1">
      <c r="A68" s="3" t="s">
        <v>167</v>
      </c>
      <c r="B68" s="3" t="s">
        <v>21</v>
      </c>
      <c r="C68" s="3" t="s">
        <v>211</v>
      </c>
      <c r="D68" s="35">
        <v>45329</v>
      </c>
      <c r="E68" s="9" t="str">
        <f t="shared" si="8"/>
        <v>February</v>
      </c>
      <c r="F68" s="48">
        <f t="shared" si="9"/>
        <v>2024</v>
      </c>
      <c r="G68" s="9">
        <v>45570</v>
      </c>
      <c r="H68" s="10">
        <f t="shared" si="7"/>
        <v>242</v>
      </c>
      <c r="I68" s="4">
        <v>377700</v>
      </c>
      <c r="J68" s="4">
        <f t="shared" si="6"/>
        <v>250420.27397260274</v>
      </c>
      <c r="K68" s="4">
        <f t="shared" si="2"/>
        <v>12521.013698630137</v>
      </c>
      <c r="L68" s="4">
        <v>3000</v>
      </c>
      <c r="M68" s="4">
        <f t="shared" si="3"/>
        <v>265941.28767123289</v>
      </c>
      <c r="N68" s="64" t="s">
        <v>426</v>
      </c>
      <c r="O68" s="64" t="s">
        <v>407</v>
      </c>
    </row>
    <row r="69" spans="1:16" ht="15.75" customHeight="1">
      <c r="A69" s="3" t="s">
        <v>167</v>
      </c>
      <c r="B69" s="3" t="s">
        <v>21</v>
      </c>
      <c r="C69" s="3" t="s">
        <v>212</v>
      </c>
      <c r="D69" s="35">
        <v>45329</v>
      </c>
      <c r="E69" s="9" t="str">
        <f t="shared" si="8"/>
        <v>February</v>
      </c>
      <c r="F69" s="48">
        <f t="shared" si="9"/>
        <v>2024</v>
      </c>
      <c r="G69" s="9">
        <v>45570</v>
      </c>
      <c r="H69" s="10">
        <f t="shared" si="7"/>
        <v>242</v>
      </c>
      <c r="I69" s="4">
        <v>377700</v>
      </c>
      <c r="J69" s="4">
        <f t="shared" si="6"/>
        <v>250420.27397260274</v>
      </c>
      <c r="K69" s="4">
        <f t="shared" si="2"/>
        <v>12521.013698630137</v>
      </c>
      <c r="L69" s="4">
        <v>3000</v>
      </c>
      <c r="M69" s="4">
        <f t="shared" si="3"/>
        <v>265941.28767123289</v>
      </c>
      <c r="N69" s="64" t="s">
        <v>426</v>
      </c>
      <c r="O69" s="64" t="s">
        <v>407</v>
      </c>
    </row>
    <row r="70" spans="1:16" ht="15.75" customHeight="1">
      <c r="A70" s="3" t="s">
        <v>167</v>
      </c>
      <c r="B70" s="3" t="s">
        <v>21</v>
      </c>
      <c r="C70" s="3" t="s">
        <v>213</v>
      </c>
      <c r="D70" s="35">
        <v>45329</v>
      </c>
      <c r="E70" s="9" t="str">
        <f t="shared" si="8"/>
        <v>February</v>
      </c>
      <c r="F70" s="48">
        <f t="shared" si="9"/>
        <v>2024</v>
      </c>
      <c r="G70" s="9">
        <v>45570</v>
      </c>
      <c r="H70" s="10">
        <f t="shared" si="7"/>
        <v>242</v>
      </c>
      <c r="I70" s="4">
        <v>377700</v>
      </c>
      <c r="J70" s="4">
        <f t="shared" si="6"/>
        <v>250420.27397260274</v>
      </c>
      <c r="K70" s="4">
        <f t="shared" si="2"/>
        <v>12521.013698630137</v>
      </c>
      <c r="L70" s="4">
        <v>3000</v>
      </c>
      <c r="M70" s="4">
        <f t="shared" si="3"/>
        <v>265941.28767123289</v>
      </c>
      <c r="N70" s="64" t="s">
        <v>426</v>
      </c>
      <c r="O70" s="64" t="s">
        <v>407</v>
      </c>
    </row>
    <row r="71" spans="1:16" ht="15.75" customHeight="1">
      <c r="A71" s="3" t="s">
        <v>167</v>
      </c>
      <c r="B71" s="3" t="s">
        <v>21</v>
      </c>
      <c r="C71" s="3" t="s">
        <v>214</v>
      </c>
      <c r="D71" s="35">
        <v>45329</v>
      </c>
      <c r="E71" s="9" t="str">
        <f t="shared" si="8"/>
        <v>February</v>
      </c>
      <c r="F71" s="48">
        <f t="shared" si="9"/>
        <v>2024</v>
      </c>
      <c r="G71" s="9">
        <v>45570</v>
      </c>
      <c r="H71" s="10">
        <f t="shared" si="7"/>
        <v>242</v>
      </c>
      <c r="I71" s="4">
        <v>377700</v>
      </c>
      <c r="J71" s="4">
        <f t="shared" si="6"/>
        <v>250420.27397260274</v>
      </c>
      <c r="K71" s="4">
        <f t="shared" si="2"/>
        <v>12521.013698630137</v>
      </c>
      <c r="L71" s="4">
        <v>3000</v>
      </c>
      <c r="M71" s="4">
        <f t="shared" si="3"/>
        <v>265941.28767123289</v>
      </c>
      <c r="N71" s="64" t="s">
        <v>426</v>
      </c>
      <c r="O71" s="64" t="s">
        <v>407</v>
      </c>
    </row>
    <row r="72" spans="1:16" ht="15.75" customHeight="1">
      <c r="A72" s="3" t="s">
        <v>167</v>
      </c>
      <c r="B72" s="3" t="s">
        <v>21</v>
      </c>
      <c r="C72" s="3" t="s">
        <v>215</v>
      </c>
      <c r="D72" s="35">
        <v>45329</v>
      </c>
      <c r="E72" s="9" t="str">
        <f t="shared" si="8"/>
        <v>February</v>
      </c>
      <c r="F72" s="48">
        <f t="shared" si="9"/>
        <v>2024</v>
      </c>
      <c r="G72" s="9">
        <v>45570</v>
      </c>
      <c r="H72" s="10">
        <f t="shared" si="7"/>
        <v>242</v>
      </c>
      <c r="I72" s="4">
        <v>377700</v>
      </c>
      <c r="J72" s="4">
        <f t="shared" si="6"/>
        <v>250420.27397260274</v>
      </c>
      <c r="K72" s="4">
        <f t="shared" si="2"/>
        <v>12521.013698630137</v>
      </c>
      <c r="L72" s="4">
        <v>3000</v>
      </c>
      <c r="M72" s="4">
        <f t="shared" si="3"/>
        <v>265941.28767123289</v>
      </c>
      <c r="N72" s="64" t="s">
        <v>426</v>
      </c>
      <c r="O72" s="64" t="s">
        <v>407</v>
      </c>
    </row>
    <row r="73" spans="1:16" ht="15.75" customHeight="1">
      <c r="A73" s="3" t="s">
        <v>119</v>
      </c>
      <c r="B73" s="3" t="s">
        <v>51</v>
      </c>
      <c r="C73" s="3" t="s">
        <v>216</v>
      </c>
      <c r="D73" s="35">
        <v>45313</v>
      </c>
      <c r="E73" s="9" t="str">
        <f t="shared" si="8"/>
        <v>January</v>
      </c>
      <c r="F73" s="48">
        <f t="shared" si="9"/>
        <v>2024</v>
      </c>
      <c r="G73" s="9">
        <v>45494</v>
      </c>
      <c r="H73" s="10">
        <f t="shared" si="7"/>
        <v>182</v>
      </c>
      <c r="I73" s="4">
        <v>867136</v>
      </c>
      <c r="J73" s="4">
        <f t="shared" si="6"/>
        <v>432380.14246575342</v>
      </c>
      <c r="K73" s="4">
        <f t="shared" si="2"/>
        <v>21619.007123287673</v>
      </c>
      <c r="L73" s="4">
        <v>10000</v>
      </c>
      <c r="M73" s="4">
        <f t="shared" si="3"/>
        <v>463999.14958904107</v>
      </c>
      <c r="N73" s="64" t="s">
        <v>426</v>
      </c>
      <c r="O73" s="64" t="s">
        <v>407</v>
      </c>
    </row>
    <row r="74" spans="1:16" ht="15.75" customHeight="1">
      <c r="A74" s="3" t="s">
        <v>119</v>
      </c>
      <c r="B74" s="3" t="s">
        <v>51</v>
      </c>
      <c r="C74" s="3" t="s">
        <v>217</v>
      </c>
      <c r="D74" s="35">
        <v>45321</v>
      </c>
      <c r="E74" s="9" t="str">
        <f t="shared" si="8"/>
        <v>January</v>
      </c>
      <c r="F74" s="48">
        <f t="shared" si="9"/>
        <v>2024</v>
      </c>
      <c r="G74" s="9">
        <v>45494</v>
      </c>
      <c r="H74" s="10">
        <f t="shared" si="7"/>
        <v>174</v>
      </c>
      <c r="I74" s="4">
        <v>867136</v>
      </c>
      <c r="J74" s="4">
        <f t="shared" si="6"/>
        <v>413374.42191780824</v>
      </c>
      <c r="K74" s="4">
        <f t="shared" si="2"/>
        <v>20668.721095890414</v>
      </c>
      <c r="L74" s="4">
        <v>10000</v>
      </c>
      <c r="M74" s="4">
        <f t="shared" si="3"/>
        <v>444043.14301369863</v>
      </c>
      <c r="N74" s="64" t="s">
        <v>426</v>
      </c>
      <c r="O74" s="64" t="s">
        <v>407</v>
      </c>
    </row>
    <row r="75" spans="1:16" ht="15.75" customHeight="1">
      <c r="A75" s="3" t="s">
        <v>218</v>
      </c>
      <c r="B75" s="3" t="s">
        <v>21</v>
      </c>
      <c r="C75" s="3" t="s">
        <v>219</v>
      </c>
      <c r="D75" s="35">
        <v>45348</v>
      </c>
      <c r="E75" s="9" t="str">
        <f t="shared" si="8"/>
        <v>February</v>
      </c>
      <c r="F75" s="48">
        <f t="shared" si="9"/>
        <v>2024</v>
      </c>
      <c r="G75" s="9">
        <v>45535</v>
      </c>
      <c r="H75" s="10">
        <f t="shared" si="7"/>
        <v>188</v>
      </c>
      <c r="I75" s="4">
        <v>417659</v>
      </c>
      <c r="J75" s="4">
        <f t="shared" si="6"/>
        <v>215122.9917808219</v>
      </c>
      <c r="K75" s="4">
        <f t="shared" si="2"/>
        <v>10756.149589041095</v>
      </c>
      <c r="L75" s="4">
        <v>10000</v>
      </c>
      <c r="M75" s="4">
        <f t="shared" si="3"/>
        <v>235879.14136986301</v>
      </c>
      <c r="N75" s="64" t="s">
        <v>426</v>
      </c>
      <c r="O75" s="64" t="s">
        <v>407</v>
      </c>
      <c r="P75" s="13"/>
    </row>
    <row r="76" spans="1:16" ht="15.75" customHeight="1">
      <c r="A76" s="3" t="s">
        <v>220</v>
      </c>
      <c r="B76" s="3" t="s">
        <v>21</v>
      </c>
      <c r="C76" s="3" t="s">
        <v>221</v>
      </c>
      <c r="D76" s="35">
        <v>45358</v>
      </c>
      <c r="E76" s="9" t="str">
        <f t="shared" si="8"/>
        <v>March</v>
      </c>
      <c r="F76" s="48">
        <f t="shared" si="9"/>
        <v>2024</v>
      </c>
      <c r="G76" s="9">
        <v>45559</v>
      </c>
      <c r="H76" s="10">
        <f t="shared" si="7"/>
        <v>202</v>
      </c>
      <c r="I76" s="4">
        <v>82199</v>
      </c>
      <c r="J76" s="4">
        <f t="shared" si="6"/>
        <v>45490.953424657535</v>
      </c>
      <c r="K76" s="4">
        <f t="shared" si="2"/>
        <v>2274.5476712328768</v>
      </c>
      <c r="L76" s="4">
        <v>5000</v>
      </c>
      <c r="M76" s="4">
        <f t="shared" si="3"/>
        <v>52765.501095890409</v>
      </c>
      <c r="N76" s="64" t="s">
        <v>426</v>
      </c>
      <c r="O76" s="64" t="s">
        <v>407</v>
      </c>
    </row>
    <row r="77" spans="1:16" ht="15.75" customHeight="1">
      <c r="A77" s="3" t="s">
        <v>222</v>
      </c>
      <c r="B77" s="3" t="s">
        <v>25</v>
      </c>
      <c r="C77" s="3" t="s">
        <v>223</v>
      </c>
      <c r="D77" s="35">
        <v>45386</v>
      </c>
      <c r="E77" s="9" t="str">
        <f t="shared" si="8"/>
        <v>April</v>
      </c>
      <c r="F77" s="48">
        <f t="shared" si="9"/>
        <v>2024</v>
      </c>
      <c r="G77" s="9">
        <v>45595</v>
      </c>
      <c r="H77" s="10">
        <f t="shared" si="7"/>
        <v>210</v>
      </c>
      <c r="I77" s="4">
        <v>1583036</v>
      </c>
      <c r="J77" s="4">
        <f t="shared" si="6"/>
        <v>910787.8356164383</v>
      </c>
      <c r="K77" s="4">
        <f t="shared" si="2"/>
        <v>45539.391780821919</v>
      </c>
      <c r="L77" s="4">
        <v>50000</v>
      </c>
      <c r="M77" s="4">
        <f t="shared" si="3"/>
        <v>1006327.2273972603</v>
      </c>
      <c r="N77" s="64" t="s">
        <v>426</v>
      </c>
      <c r="O77" s="64" t="s">
        <v>407</v>
      </c>
    </row>
    <row r="78" spans="1:16" ht="15.75" customHeight="1">
      <c r="A78" s="3" t="s">
        <v>167</v>
      </c>
      <c r="B78" s="3" t="s">
        <v>21</v>
      </c>
      <c r="C78" s="3" t="s">
        <v>224</v>
      </c>
      <c r="D78" s="35">
        <v>45350</v>
      </c>
      <c r="E78" s="9" t="str">
        <f t="shared" si="8"/>
        <v>February</v>
      </c>
      <c r="F78" s="48">
        <f t="shared" si="9"/>
        <v>2024</v>
      </c>
      <c r="G78" s="9">
        <v>45570</v>
      </c>
      <c r="H78" s="10">
        <f t="shared" si="7"/>
        <v>221</v>
      </c>
      <c r="I78" s="4">
        <v>377700</v>
      </c>
      <c r="J78" s="4">
        <f t="shared" si="6"/>
        <v>228689.5890410959</v>
      </c>
      <c r="K78" s="4">
        <f t="shared" si="2"/>
        <v>11434.479452054795</v>
      </c>
      <c r="L78" s="4">
        <v>3000</v>
      </c>
      <c r="M78" s="4">
        <f t="shared" si="3"/>
        <v>243124.0684931507</v>
      </c>
      <c r="N78" s="64" t="s">
        <v>426</v>
      </c>
      <c r="O78" s="64" t="s">
        <v>407</v>
      </c>
    </row>
    <row r="79" spans="1:16" ht="15.75" customHeight="1">
      <c r="A79" s="3" t="s">
        <v>167</v>
      </c>
      <c r="B79" s="3" t="s">
        <v>21</v>
      </c>
      <c r="C79" s="3" t="s">
        <v>225</v>
      </c>
      <c r="D79" s="35">
        <v>45359</v>
      </c>
      <c r="E79" s="9" t="str">
        <f t="shared" si="8"/>
        <v>March</v>
      </c>
      <c r="F79" s="48">
        <f t="shared" si="9"/>
        <v>2024</v>
      </c>
      <c r="G79" s="9">
        <v>45570</v>
      </c>
      <c r="H79" s="10">
        <f t="shared" si="7"/>
        <v>212</v>
      </c>
      <c r="I79" s="4">
        <v>377700</v>
      </c>
      <c r="J79" s="4">
        <f t="shared" si="6"/>
        <v>219376.43835616438</v>
      </c>
      <c r="K79" s="4">
        <f t="shared" si="2"/>
        <v>10968.82191780822</v>
      </c>
      <c r="L79" s="4">
        <v>3000</v>
      </c>
      <c r="M79" s="4">
        <f t="shared" si="3"/>
        <v>233345.26027397258</v>
      </c>
      <c r="N79" s="64" t="s">
        <v>426</v>
      </c>
      <c r="O79" s="64" t="s">
        <v>407</v>
      </c>
    </row>
    <row r="80" spans="1:16" ht="15.75" customHeight="1">
      <c r="A80" s="3" t="s">
        <v>167</v>
      </c>
      <c r="B80" s="3" t="s">
        <v>21</v>
      </c>
      <c r="C80" s="3" t="s">
        <v>226</v>
      </c>
      <c r="D80" s="35">
        <v>45362</v>
      </c>
      <c r="E80" s="9" t="str">
        <f t="shared" si="8"/>
        <v>March</v>
      </c>
      <c r="F80" s="48">
        <f t="shared" si="9"/>
        <v>2024</v>
      </c>
      <c r="G80" s="9">
        <v>45570</v>
      </c>
      <c r="H80" s="10">
        <f t="shared" si="7"/>
        <v>209</v>
      </c>
      <c r="I80" s="4">
        <v>377700</v>
      </c>
      <c r="J80" s="4">
        <f t="shared" si="6"/>
        <v>216272.05479452055</v>
      </c>
      <c r="K80" s="4">
        <f t="shared" si="2"/>
        <v>10813.602739726028</v>
      </c>
      <c r="L80" s="4">
        <v>3000</v>
      </c>
      <c r="M80" s="4">
        <f t="shared" si="3"/>
        <v>230085.65753424657</v>
      </c>
      <c r="N80" s="64" t="s">
        <v>426</v>
      </c>
      <c r="O80" s="64" t="s">
        <v>407</v>
      </c>
    </row>
    <row r="81" spans="1:15" ht="15.75" customHeight="1">
      <c r="A81" s="3" t="s">
        <v>167</v>
      </c>
      <c r="B81" s="3" t="s">
        <v>21</v>
      </c>
      <c r="C81" s="3" t="s">
        <v>227</v>
      </c>
      <c r="D81" s="35">
        <v>45370</v>
      </c>
      <c r="E81" s="9" t="str">
        <f t="shared" si="8"/>
        <v>March</v>
      </c>
      <c r="F81" s="48">
        <f t="shared" si="9"/>
        <v>2024</v>
      </c>
      <c r="G81" s="9">
        <v>45570</v>
      </c>
      <c r="H81" s="10">
        <f t="shared" si="7"/>
        <v>201</v>
      </c>
      <c r="I81" s="4">
        <v>377700</v>
      </c>
      <c r="J81" s="4">
        <f t="shared" si="6"/>
        <v>207993.69863013699</v>
      </c>
      <c r="K81" s="4">
        <f t="shared" si="2"/>
        <v>10399.68493150685</v>
      </c>
      <c r="L81" s="4">
        <v>3000</v>
      </c>
      <c r="M81" s="4">
        <f t="shared" si="3"/>
        <v>221393.38356164383</v>
      </c>
      <c r="N81" s="64" t="s">
        <v>426</v>
      </c>
      <c r="O81" s="64" t="s">
        <v>407</v>
      </c>
    </row>
    <row r="82" spans="1:15" ht="15.75" customHeight="1">
      <c r="A82" s="3" t="s">
        <v>167</v>
      </c>
      <c r="B82" s="3" t="s">
        <v>21</v>
      </c>
      <c r="C82" s="3" t="s">
        <v>228</v>
      </c>
      <c r="D82" s="35">
        <v>45370</v>
      </c>
      <c r="E82" s="9" t="str">
        <f t="shared" si="8"/>
        <v>March</v>
      </c>
      <c r="F82" s="48">
        <f t="shared" si="9"/>
        <v>2024</v>
      </c>
      <c r="G82" s="9">
        <v>45570</v>
      </c>
      <c r="H82" s="10">
        <f t="shared" si="7"/>
        <v>201</v>
      </c>
      <c r="I82" s="4">
        <v>377700</v>
      </c>
      <c r="J82" s="4">
        <f t="shared" si="6"/>
        <v>207993.69863013699</v>
      </c>
      <c r="K82" s="4">
        <f t="shared" si="2"/>
        <v>10399.68493150685</v>
      </c>
      <c r="L82" s="4">
        <v>3000</v>
      </c>
      <c r="M82" s="4">
        <f t="shared" si="3"/>
        <v>221393.38356164383</v>
      </c>
      <c r="N82" s="64" t="s">
        <v>426</v>
      </c>
      <c r="O82" s="64" t="s">
        <v>407</v>
      </c>
    </row>
    <row r="83" spans="1:15" ht="15.75" customHeight="1">
      <c r="A83" s="3" t="s">
        <v>167</v>
      </c>
      <c r="B83" s="3" t="s">
        <v>21</v>
      </c>
      <c r="C83" s="3" t="s">
        <v>229</v>
      </c>
      <c r="D83" s="35">
        <v>45370</v>
      </c>
      <c r="E83" s="9" t="str">
        <f t="shared" si="8"/>
        <v>March</v>
      </c>
      <c r="F83" s="48">
        <f t="shared" si="9"/>
        <v>2024</v>
      </c>
      <c r="G83" s="9">
        <v>45570</v>
      </c>
      <c r="H83" s="10">
        <f t="shared" si="7"/>
        <v>201</v>
      </c>
      <c r="I83" s="4">
        <v>377700</v>
      </c>
      <c r="J83" s="4">
        <f t="shared" si="6"/>
        <v>207993.69863013699</v>
      </c>
      <c r="K83" s="4">
        <f t="shared" si="2"/>
        <v>10399.68493150685</v>
      </c>
      <c r="L83" s="4">
        <v>3000</v>
      </c>
      <c r="M83" s="4">
        <f t="shared" si="3"/>
        <v>221393.38356164383</v>
      </c>
      <c r="N83" s="64" t="s">
        <v>426</v>
      </c>
      <c r="O83" s="64" t="s">
        <v>407</v>
      </c>
    </row>
    <row r="84" spans="1:15" ht="15.75" customHeight="1">
      <c r="A84" s="3" t="s">
        <v>167</v>
      </c>
      <c r="B84" s="3" t="s">
        <v>21</v>
      </c>
      <c r="C84" s="3" t="s">
        <v>230</v>
      </c>
      <c r="D84" s="35">
        <v>45370</v>
      </c>
      <c r="E84" s="9" t="str">
        <f t="shared" si="8"/>
        <v>March</v>
      </c>
      <c r="F84" s="48">
        <f t="shared" si="9"/>
        <v>2024</v>
      </c>
      <c r="G84" s="9">
        <v>45570</v>
      </c>
      <c r="H84" s="10">
        <f t="shared" si="7"/>
        <v>201</v>
      </c>
      <c r="I84" s="4">
        <v>377700</v>
      </c>
      <c r="J84" s="4">
        <f t="shared" si="6"/>
        <v>207993.69863013699</v>
      </c>
      <c r="K84" s="4">
        <f t="shared" si="2"/>
        <v>10399.68493150685</v>
      </c>
      <c r="L84" s="4">
        <v>3000</v>
      </c>
      <c r="M84" s="4">
        <f t="shared" si="3"/>
        <v>221393.38356164383</v>
      </c>
      <c r="N84" s="64" t="s">
        <v>426</v>
      </c>
      <c r="O84" s="64" t="s">
        <v>407</v>
      </c>
    </row>
    <row r="85" spans="1:15" ht="15.75" customHeight="1">
      <c r="A85" s="3" t="s">
        <v>167</v>
      </c>
      <c r="B85" s="3" t="s">
        <v>21</v>
      </c>
      <c r="C85" s="3" t="s">
        <v>231</v>
      </c>
      <c r="D85" s="35">
        <v>45370</v>
      </c>
      <c r="E85" s="9" t="str">
        <f t="shared" si="8"/>
        <v>March</v>
      </c>
      <c r="F85" s="48">
        <f t="shared" si="9"/>
        <v>2024</v>
      </c>
      <c r="G85" s="9">
        <v>45570</v>
      </c>
      <c r="H85" s="10">
        <f t="shared" si="7"/>
        <v>201</v>
      </c>
      <c r="I85" s="4">
        <v>377700</v>
      </c>
      <c r="J85" s="4">
        <f t="shared" si="6"/>
        <v>207993.69863013699</v>
      </c>
      <c r="K85" s="4">
        <f t="shared" si="2"/>
        <v>10399.68493150685</v>
      </c>
      <c r="L85" s="4">
        <v>3000</v>
      </c>
      <c r="M85" s="4">
        <f t="shared" si="3"/>
        <v>221393.38356164383</v>
      </c>
      <c r="N85" s="64" t="s">
        <v>426</v>
      </c>
      <c r="O85" s="64" t="s">
        <v>407</v>
      </c>
    </row>
    <row r="86" spans="1:15" ht="15.75" customHeight="1">
      <c r="A86" s="3" t="s">
        <v>167</v>
      </c>
      <c r="B86" s="3" t="s">
        <v>21</v>
      </c>
      <c r="C86" s="3" t="s">
        <v>232</v>
      </c>
      <c r="D86" s="35">
        <v>45370</v>
      </c>
      <c r="E86" s="9" t="str">
        <f t="shared" si="8"/>
        <v>March</v>
      </c>
      <c r="F86" s="48">
        <f t="shared" si="9"/>
        <v>2024</v>
      </c>
      <c r="G86" s="9">
        <v>45570</v>
      </c>
      <c r="H86" s="10">
        <f t="shared" si="7"/>
        <v>201</v>
      </c>
      <c r="I86" s="4">
        <v>377700</v>
      </c>
      <c r="J86" s="4">
        <f t="shared" si="6"/>
        <v>207993.69863013699</v>
      </c>
      <c r="K86" s="4">
        <f t="shared" si="2"/>
        <v>10399.68493150685</v>
      </c>
      <c r="L86" s="4">
        <v>3000</v>
      </c>
      <c r="M86" s="4">
        <f t="shared" si="3"/>
        <v>221393.38356164383</v>
      </c>
      <c r="N86" s="64" t="s">
        <v>426</v>
      </c>
      <c r="O86" s="64" t="s">
        <v>407</v>
      </c>
    </row>
    <row r="87" spans="1:15" ht="15.75" customHeight="1">
      <c r="A87" s="3" t="s">
        <v>167</v>
      </c>
      <c r="B87" s="3" t="s">
        <v>21</v>
      </c>
      <c r="C87" s="3" t="s">
        <v>233</v>
      </c>
      <c r="D87" s="35">
        <v>45370</v>
      </c>
      <c r="E87" s="9" t="str">
        <f t="shared" si="8"/>
        <v>March</v>
      </c>
      <c r="F87" s="48">
        <f t="shared" si="9"/>
        <v>2024</v>
      </c>
      <c r="G87" s="9">
        <v>45570</v>
      </c>
      <c r="H87" s="10">
        <f t="shared" si="7"/>
        <v>201</v>
      </c>
      <c r="I87" s="4">
        <v>377700</v>
      </c>
      <c r="J87" s="4">
        <f t="shared" si="6"/>
        <v>207993.69863013699</v>
      </c>
      <c r="K87" s="4">
        <f t="shared" si="2"/>
        <v>10399.68493150685</v>
      </c>
      <c r="L87" s="4">
        <v>3000</v>
      </c>
      <c r="M87" s="4">
        <f t="shared" si="3"/>
        <v>221393.38356164383</v>
      </c>
      <c r="N87" s="64" t="s">
        <v>426</v>
      </c>
      <c r="O87" s="64" t="s">
        <v>407</v>
      </c>
    </row>
    <row r="88" spans="1:15" ht="15.75" customHeight="1">
      <c r="A88" s="3" t="s">
        <v>167</v>
      </c>
      <c r="B88" s="3" t="s">
        <v>21</v>
      </c>
      <c r="C88" s="3" t="s">
        <v>234</v>
      </c>
      <c r="D88" s="35">
        <v>45370</v>
      </c>
      <c r="E88" s="9" t="str">
        <f t="shared" si="8"/>
        <v>March</v>
      </c>
      <c r="F88" s="48">
        <f t="shared" si="9"/>
        <v>2024</v>
      </c>
      <c r="G88" s="9">
        <v>45570</v>
      </c>
      <c r="H88" s="10">
        <f t="shared" si="7"/>
        <v>201</v>
      </c>
      <c r="I88" s="4">
        <v>377700</v>
      </c>
      <c r="J88" s="4">
        <f t="shared" si="6"/>
        <v>207993.69863013699</v>
      </c>
      <c r="K88" s="4">
        <f t="shared" si="2"/>
        <v>10399.68493150685</v>
      </c>
      <c r="L88" s="4">
        <v>3000</v>
      </c>
      <c r="M88" s="4">
        <f t="shared" si="3"/>
        <v>221393.38356164383</v>
      </c>
      <c r="N88" s="64" t="s">
        <v>426</v>
      </c>
      <c r="O88" s="64" t="s">
        <v>407</v>
      </c>
    </row>
    <row r="89" spans="1:15" ht="15.75" customHeight="1">
      <c r="A89" s="3" t="s">
        <v>167</v>
      </c>
      <c r="B89" s="3" t="s">
        <v>21</v>
      </c>
      <c r="C89" s="3" t="s">
        <v>235</v>
      </c>
      <c r="D89" s="35">
        <v>45370</v>
      </c>
      <c r="E89" s="9" t="str">
        <f t="shared" si="8"/>
        <v>March</v>
      </c>
      <c r="F89" s="48">
        <f t="shared" si="9"/>
        <v>2024</v>
      </c>
      <c r="G89" s="9">
        <v>45570</v>
      </c>
      <c r="H89" s="10">
        <f t="shared" si="7"/>
        <v>201</v>
      </c>
      <c r="I89" s="4">
        <v>377700</v>
      </c>
      <c r="J89" s="4">
        <f t="shared" si="6"/>
        <v>207993.69863013699</v>
      </c>
      <c r="K89" s="4">
        <f t="shared" si="2"/>
        <v>10399.68493150685</v>
      </c>
      <c r="L89" s="4">
        <v>3000</v>
      </c>
      <c r="M89" s="4">
        <f t="shared" si="3"/>
        <v>221393.38356164383</v>
      </c>
      <c r="N89" s="64" t="s">
        <v>426</v>
      </c>
      <c r="O89" s="64" t="s">
        <v>407</v>
      </c>
    </row>
    <row r="90" spans="1:15" ht="15.75" customHeight="1">
      <c r="A90" s="3" t="s">
        <v>167</v>
      </c>
      <c r="B90" s="3" t="s">
        <v>21</v>
      </c>
      <c r="C90" s="3" t="s">
        <v>236</v>
      </c>
      <c r="D90" s="35">
        <v>45370</v>
      </c>
      <c r="E90" s="9" t="str">
        <f t="shared" si="8"/>
        <v>March</v>
      </c>
      <c r="F90" s="48">
        <f t="shared" si="9"/>
        <v>2024</v>
      </c>
      <c r="G90" s="9">
        <v>45570</v>
      </c>
      <c r="H90" s="10">
        <f t="shared" si="7"/>
        <v>201</v>
      </c>
      <c r="I90" s="4">
        <v>377700</v>
      </c>
      <c r="J90" s="4">
        <f t="shared" si="6"/>
        <v>207993.69863013699</v>
      </c>
      <c r="K90" s="4">
        <f t="shared" si="2"/>
        <v>10399.68493150685</v>
      </c>
      <c r="L90" s="4">
        <v>3000</v>
      </c>
      <c r="M90" s="4">
        <f t="shared" si="3"/>
        <v>221393.38356164383</v>
      </c>
      <c r="N90" s="64" t="s">
        <v>426</v>
      </c>
      <c r="O90" s="64" t="s">
        <v>407</v>
      </c>
    </row>
    <row r="91" spans="1:15" ht="15.75" customHeight="1">
      <c r="A91" s="3" t="s">
        <v>237</v>
      </c>
      <c r="B91" s="3" t="s">
        <v>21</v>
      </c>
      <c r="C91" s="3" t="s">
        <v>238</v>
      </c>
      <c r="D91" s="35">
        <v>45405</v>
      </c>
      <c r="E91" s="9" t="str">
        <f t="shared" si="8"/>
        <v>April</v>
      </c>
      <c r="F91" s="48">
        <f t="shared" si="9"/>
        <v>2024</v>
      </c>
      <c r="G91" s="9">
        <v>45715</v>
      </c>
      <c r="H91" s="10">
        <f t="shared" si="7"/>
        <v>311</v>
      </c>
      <c r="I91" s="4">
        <v>425036</v>
      </c>
      <c r="J91" s="4">
        <f t="shared" si="6"/>
        <v>362153.96164383559</v>
      </c>
      <c r="K91" s="4">
        <f t="shared" si="2"/>
        <v>18107.698082191779</v>
      </c>
      <c r="L91" s="4">
        <v>10000</v>
      </c>
      <c r="M91" s="4">
        <f t="shared" si="3"/>
        <v>390261.65972602734</v>
      </c>
      <c r="N91" s="64" t="s">
        <v>426</v>
      </c>
      <c r="O91" s="64" t="s">
        <v>407</v>
      </c>
    </row>
    <row r="92" spans="1:15" ht="15.75" customHeight="1">
      <c r="A92" s="3" t="s">
        <v>38</v>
      </c>
      <c r="B92" s="3" t="s">
        <v>21</v>
      </c>
      <c r="C92" s="3" t="s">
        <v>239</v>
      </c>
      <c r="D92" s="35">
        <v>45387</v>
      </c>
      <c r="E92" s="9" t="str">
        <f t="shared" si="8"/>
        <v>April</v>
      </c>
      <c r="F92" s="48">
        <f t="shared" si="9"/>
        <v>2024</v>
      </c>
      <c r="G92" s="9">
        <v>45701</v>
      </c>
      <c r="H92" s="10">
        <f t="shared" si="7"/>
        <v>315</v>
      </c>
      <c r="I92" s="4">
        <v>1258200</v>
      </c>
      <c r="J92" s="4">
        <f t="shared" si="6"/>
        <v>1085843.8356164384</v>
      </c>
      <c r="K92" s="4">
        <f t="shared" si="2"/>
        <v>54292.191780821922</v>
      </c>
      <c r="L92" s="4">
        <v>15000</v>
      </c>
      <c r="M92" s="4">
        <f t="shared" si="3"/>
        <v>1155136.0273972603</v>
      </c>
      <c r="N92" s="64" t="s">
        <v>426</v>
      </c>
      <c r="O92" s="64" t="s">
        <v>407</v>
      </c>
    </row>
    <row r="93" spans="1:15" ht="15.75" customHeight="1">
      <c r="A93" s="3" t="s">
        <v>47</v>
      </c>
      <c r="B93" s="3" t="s">
        <v>21</v>
      </c>
      <c r="C93" s="3" t="s">
        <v>240</v>
      </c>
      <c r="D93" s="35">
        <v>45413</v>
      </c>
      <c r="E93" s="9" t="str">
        <f t="shared" si="8"/>
        <v>May</v>
      </c>
      <c r="F93" s="48">
        <f t="shared" si="9"/>
        <v>2024</v>
      </c>
      <c r="G93" s="9">
        <v>45725</v>
      </c>
      <c r="H93" s="10">
        <f t="shared" si="7"/>
        <v>313</v>
      </c>
      <c r="I93" s="4">
        <v>1428135</v>
      </c>
      <c r="J93" s="4">
        <f t="shared" si="6"/>
        <v>1224674.6712328766</v>
      </c>
      <c r="K93" s="4">
        <f t="shared" si="2"/>
        <v>61233.733561643836</v>
      </c>
      <c r="L93" s="4">
        <v>10000</v>
      </c>
      <c r="M93" s="4">
        <f t="shared" si="3"/>
        <v>1295908.4047945205</v>
      </c>
      <c r="N93" s="64" t="s">
        <v>426</v>
      </c>
      <c r="O93" s="64" t="s">
        <v>407</v>
      </c>
    </row>
    <row r="94" spans="1:15" ht="15.75" customHeight="1">
      <c r="A94" s="3" t="s">
        <v>241</v>
      </c>
      <c r="B94" s="3" t="s">
        <v>21</v>
      </c>
      <c r="C94" s="3" t="s">
        <v>242</v>
      </c>
      <c r="D94" s="35">
        <v>45448</v>
      </c>
      <c r="E94" s="9" t="str">
        <f t="shared" si="8"/>
        <v>June</v>
      </c>
      <c r="F94" s="48">
        <f t="shared" si="9"/>
        <v>2024</v>
      </c>
      <c r="G94" s="9">
        <v>45535</v>
      </c>
      <c r="H94" s="10">
        <f>G94-D94</f>
        <v>87</v>
      </c>
      <c r="I94" s="4">
        <v>1323842</v>
      </c>
      <c r="J94" s="4">
        <f t="shared" si="6"/>
        <v>315545.90136986302</v>
      </c>
      <c r="K94" s="4">
        <f t="shared" si="2"/>
        <v>15777.295068493151</v>
      </c>
      <c r="L94" s="4">
        <v>50000</v>
      </c>
      <c r="M94" s="4">
        <f t="shared" si="3"/>
        <v>381323.19643835619</v>
      </c>
      <c r="N94" s="64" t="s">
        <v>426</v>
      </c>
      <c r="O94" s="64" t="s">
        <v>407</v>
      </c>
    </row>
    <row r="95" spans="1:15" ht="15.75" customHeight="1">
      <c r="A95" s="3" t="s">
        <v>241</v>
      </c>
      <c r="B95" s="3" t="s">
        <v>21</v>
      </c>
      <c r="C95" s="3" t="s">
        <v>243</v>
      </c>
      <c r="D95" s="35">
        <v>45448</v>
      </c>
      <c r="E95" s="9" t="str">
        <f t="shared" si="8"/>
        <v>June</v>
      </c>
      <c r="F95" s="48">
        <f t="shared" si="9"/>
        <v>2024</v>
      </c>
      <c r="G95" s="9">
        <v>45535</v>
      </c>
      <c r="H95" s="10">
        <f>G95-D95</f>
        <v>87</v>
      </c>
      <c r="I95" s="4">
        <v>828997</v>
      </c>
      <c r="J95" s="4">
        <f t="shared" si="6"/>
        <v>197596.54520547946</v>
      </c>
      <c r="K95" s="4">
        <f t="shared" si="2"/>
        <v>9879.8272602739744</v>
      </c>
      <c r="L95" s="4">
        <v>20000</v>
      </c>
      <c r="M95" s="4">
        <f t="shared" si="3"/>
        <v>227476.37246575343</v>
      </c>
      <c r="N95" s="64" t="s">
        <v>426</v>
      </c>
      <c r="O95" s="64" t="s">
        <v>407</v>
      </c>
    </row>
    <row r="96" spans="1:15" ht="15.75" customHeight="1">
      <c r="A96" s="3" t="s">
        <v>38</v>
      </c>
      <c r="B96" s="3" t="s">
        <v>21</v>
      </c>
      <c r="C96" s="3" t="s">
        <v>244</v>
      </c>
      <c r="D96" s="35">
        <v>45446</v>
      </c>
      <c r="E96" s="9" t="str">
        <f t="shared" si="8"/>
        <v>June</v>
      </c>
      <c r="F96" s="48">
        <f t="shared" si="9"/>
        <v>2024</v>
      </c>
      <c r="G96" s="9">
        <v>45701</v>
      </c>
      <c r="H96" s="10">
        <f>G96-D96+1</f>
        <v>256</v>
      </c>
      <c r="I96" s="4">
        <v>506911</v>
      </c>
      <c r="J96" s="4">
        <f t="shared" si="6"/>
        <v>355532.09863013698</v>
      </c>
      <c r="K96" s="4">
        <f t="shared" si="2"/>
        <v>17776.604931506849</v>
      </c>
      <c r="L96" s="4">
        <v>5000</v>
      </c>
      <c r="M96" s="4">
        <f t="shared" si="3"/>
        <v>378308.70356164384</v>
      </c>
      <c r="N96" s="64" t="s">
        <v>426</v>
      </c>
      <c r="O96" s="64" t="s">
        <v>407</v>
      </c>
    </row>
    <row r="97" spans="1:15" ht="15.75" customHeight="1">
      <c r="A97" s="3" t="s">
        <v>38</v>
      </c>
      <c r="B97" s="3" t="s">
        <v>21</v>
      </c>
      <c r="C97" s="3" t="s">
        <v>245</v>
      </c>
      <c r="D97" s="35">
        <v>45446</v>
      </c>
      <c r="E97" s="9" t="str">
        <f t="shared" si="8"/>
        <v>June</v>
      </c>
      <c r="F97" s="48">
        <f t="shared" si="9"/>
        <v>2024</v>
      </c>
      <c r="G97" s="9">
        <v>45701</v>
      </c>
      <c r="H97" s="10">
        <f>G97-D97+1</f>
        <v>256</v>
      </c>
      <c r="I97" s="4">
        <v>1509102</v>
      </c>
      <c r="J97" s="4">
        <f t="shared" si="6"/>
        <v>1058438.6630136985</v>
      </c>
      <c r="K97" s="4">
        <f t="shared" si="2"/>
        <v>52921.933150684927</v>
      </c>
      <c r="L97" s="4">
        <v>25000</v>
      </c>
      <c r="M97" s="4">
        <f t="shared" si="3"/>
        <v>1136360.5961643835</v>
      </c>
      <c r="N97" s="64" t="s">
        <v>426</v>
      </c>
      <c r="O97" s="64" t="s">
        <v>407</v>
      </c>
    </row>
    <row r="98" spans="1:15" ht="15.75" customHeight="1">
      <c r="A98" s="3" t="s">
        <v>38</v>
      </c>
      <c r="B98" s="3" t="s">
        <v>21</v>
      </c>
      <c r="C98" s="3" t="s">
        <v>246</v>
      </c>
      <c r="D98" s="35">
        <v>45446</v>
      </c>
      <c r="E98" s="9" t="str">
        <f t="shared" si="8"/>
        <v>June</v>
      </c>
      <c r="F98" s="48">
        <f t="shared" si="9"/>
        <v>2024</v>
      </c>
      <c r="G98" s="9">
        <v>45701</v>
      </c>
      <c r="H98" s="10">
        <f>G98-D98+1</f>
        <v>256</v>
      </c>
      <c r="I98" s="4">
        <v>506911</v>
      </c>
      <c r="J98" s="4">
        <f t="shared" si="6"/>
        <v>355532.09863013698</v>
      </c>
      <c r="K98" s="4">
        <f t="shared" si="2"/>
        <v>17776.604931506849</v>
      </c>
      <c r="L98" s="4">
        <v>5000</v>
      </c>
      <c r="M98" s="4">
        <f t="shared" si="3"/>
        <v>378308.70356164384</v>
      </c>
      <c r="N98" s="64" t="s">
        <v>426</v>
      </c>
      <c r="O98" s="64" t="s">
        <v>407</v>
      </c>
    </row>
    <row r="99" spans="1:15" ht="15.75" customHeight="1">
      <c r="A99" s="3" t="s">
        <v>38</v>
      </c>
      <c r="B99" s="3" t="s">
        <v>21</v>
      </c>
      <c r="C99" s="3" t="s">
        <v>247</v>
      </c>
      <c r="D99" s="35">
        <v>45446</v>
      </c>
      <c r="E99" s="9" t="str">
        <f t="shared" si="8"/>
        <v>June</v>
      </c>
      <c r="F99" s="48">
        <f t="shared" si="9"/>
        <v>2024</v>
      </c>
      <c r="G99" s="9">
        <v>45701</v>
      </c>
      <c r="H99" s="10">
        <f>G99-D99+1</f>
        <v>256</v>
      </c>
      <c r="I99" s="4">
        <v>506911</v>
      </c>
      <c r="J99" s="4">
        <f t="shared" si="6"/>
        <v>355532.09863013698</v>
      </c>
      <c r="K99" s="4">
        <f t="shared" si="2"/>
        <v>17776.604931506849</v>
      </c>
      <c r="L99" s="4">
        <v>5000</v>
      </c>
      <c r="M99" s="4">
        <f t="shared" si="3"/>
        <v>378308.70356164384</v>
      </c>
      <c r="N99" s="64" t="s">
        <v>426</v>
      </c>
      <c r="O99" s="64" t="s">
        <v>407</v>
      </c>
    </row>
    <row r="100" spans="1:15" ht="15.75" customHeight="1">
      <c r="A100" s="3" t="s">
        <v>248</v>
      </c>
      <c r="B100" s="3" t="s">
        <v>21</v>
      </c>
      <c r="C100" s="3" t="s">
        <v>249</v>
      </c>
      <c r="D100" s="35">
        <v>45432</v>
      </c>
      <c r="E100" s="9" t="str">
        <f t="shared" si="8"/>
        <v>May</v>
      </c>
      <c r="F100" s="48">
        <f t="shared" si="9"/>
        <v>2024</v>
      </c>
      <c r="G100" s="9">
        <v>45759</v>
      </c>
      <c r="H100" s="10">
        <f>G100-D100+1</f>
        <v>328</v>
      </c>
      <c r="I100" s="4">
        <v>372295</v>
      </c>
      <c r="J100" s="4">
        <f t="shared" si="6"/>
        <v>334555.50684931508</v>
      </c>
      <c r="K100" s="4">
        <f t="shared" si="2"/>
        <v>16727.775342465753</v>
      </c>
      <c r="L100" s="4">
        <v>10000</v>
      </c>
      <c r="M100" s="4">
        <f t="shared" si="3"/>
        <v>361283.2821917808</v>
      </c>
      <c r="N100" s="64" t="s">
        <v>426</v>
      </c>
      <c r="O100" s="64" t="s">
        <v>407</v>
      </c>
    </row>
    <row r="101" spans="1:15" ht="15.75" customHeight="1">
      <c r="A101" s="3" t="s">
        <v>63</v>
      </c>
      <c r="B101" s="3" t="s">
        <v>25</v>
      </c>
      <c r="C101" s="3" t="s">
        <v>250</v>
      </c>
      <c r="D101" s="35">
        <v>45434</v>
      </c>
      <c r="E101" s="9" t="str">
        <f t="shared" si="8"/>
        <v>May</v>
      </c>
      <c r="F101" s="48">
        <f t="shared" si="9"/>
        <v>2024</v>
      </c>
      <c r="G101" s="9">
        <v>45774</v>
      </c>
      <c r="H101" s="10">
        <f>G101-D101</f>
        <v>340</v>
      </c>
      <c r="I101" s="4">
        <v>1020717</v>
      </c>
      <c r="J101" s="4">
        <f t="shared" si="6"/>
        <v>950804.87671232875</v>
      </c>
      <c r="K101" s="4">
        <f t="shared" si="2"/>
        <v>47540.243835616442</v>
      </c>
      <c r="L101" s="4">
        <v>15000</v>
      </c>
      <c r="M101" s="4">
        <f t="shared" si="3"/>
        <v>1013345.1205479451</v>
      </c>
      <c r="N101" s="64" t="s">
        <v>426</v>
      </c>
      <c r="O101" s="64" t="s">
        <v>407</v>
      </c>
    </row>
    <row r="102" spans="1:15" ht="15.75" customHeight="1">
      <c r="A102" s="3" t="s">
        <v>63</v>
      </c>
      <c r="B102" s="3" t="s">
        <v>25</v>
      </c>
      <c r="C102" s="3" t="s">
        <v>251</v>
      </c>
      <c r="D102" s="35">
        <v>45434</v>
      </c>
      <c r="E102" s="9" t="str">
        <f t="shared" si="8"/>
        <v>May</v>
      </c>
      <c r="F102" s="48">
        <f t="shared" si="9"/>
        <v>2024</v>
      </c>
      <c r="G102" s="9">
        <v>45774</v>
      </c>
      <c r="H102" s="10">
        <f>G102-D102</f>
        <v>340</v>
      </c>
      <c r="I102" s="4">
        <v>490359</v>
      </c>
      <c r="J102" s="4">
        <f t="shared" si="6"/>
        <v>456772.76712328766</v>
      </c>
      <c r="K102" s="4">
        <f t="shared" si="2"/>
        <v>22838.638356164385</v>
      </c>
      <c r="L102" s="4">
        <v>5000</v>
      </c>
      <c r="M102" s="4">
        <f t="shared" si="3"/>
        <v>484611.40547945205</v>
      </c>
      <c r="N102" s="64" t="s">
        <v>426</v>
      </c>
      <c r="O102" s="64" t="s">
        <v>407</v>
      </c>
    </row>
    <row r="103" spans="1:15" ht="15.75" customHeight="1">
      <c r="A103" s="3" t="s">
        <v>63</v>
      </c>
      <c r="B103" s="3" t="s">
        <v>25</v>
      </c>
      <c r="C103" s="3" t="s">
        <v>252</v>
      </c>
      <c r="D103" s="35">
        <v>45434</v>
      </c>
      <c r="E103" s="9" t="str">
        <f t="shared" si="8"/>
        <v>May</v>
      </c>
      <c r="F103" s="48">
        <f t="shared" si="9"/>
        <v>2024</v>
      </c>
      <c r="G103" s="9">
        <v>45774</v>
      </c>
      <c r="H103" s="10">
        <f>G103-D103</f>
        <v>340</v>
      </c>
      <c r="I103" s="4">
        <v>1207021</v>
      </c>
      <c r="J103" s="4">
        <f t="shared" si="6"/>
        <v>1124348.3287671234</v>
      </c>
      <c r="K103" s="4">
        <f t="shared" si="2"/>
        <v>56217.416438356173</v>
      </c>
      <c r="L103" s="4">
        <v>20000</v>
      </c>
      <c r="M103" s="4">
        <f t="shared" si="3"/>
        <v>1200565.7452054797</v>
      </c>
      <c r="N103" s="64" t="s">
        <v>426</v>
      </c>
      <c r="O103" s="64" t="s">
        <v>407</v>
      </c>
    </row>
    <row r="104" spans="1:15" ht="15.75" customHeight="1">
      <c r="A104" s="3" t="s">
        <v>253</v>
      </c>
      <c r="B104" s="3" t="s">
        <v>21</v>
      </c>
      <c r="C104" s="3" t="s">
        <v>254</v>
      </c>
      <c r="D104" s="35">
        <v>45413</v>
      </c>
      <c r="E104" s="9" t="str">
        <f t="shared" si="8"/>
        <v>May</v>
      </c>
      <c r="F104" s="48">
        <f t="shared" si="9"/>
        <v>2024</v>
      </c>
      <c r="G104" s="9">
        <v>45535</v>
      </c>
      <c r="H104" s="10">
        <f>G104-D104</f>
        <v>122</v>
      </c>
      <c r="I104" s="4">
        <v>65916030.840000004</v>
      </c>
      <c r="J104" s="4">
        <f>I104*H104/122</f>
        <v>65916030.840000004</v>
      </c>
      <c r="K104" s="4">
        <f t="shared" si="2"/>
        <v>3295801.5420000004</v>
      </c>
      <c r="L104" s="4">
        <v>0</v>
      </c>
      <c r="M104" s="4">
        <f t="shared" si="3"/>
        <v>69211832.381999999</v>
      </c>
      <c r="N104" s="64" t="s">
        <v>426</v>
      </c>
      <c r="O104" s="64" t="s">
        <v>407</v>
      </c>
    </row>
    <row r="105" spans="1:15" ht="15.75" customHeight="1">
      <c r="A105" s="3" t="s">
        <v>80</v>
      </c>
      <c r="B105" s="3" t="s">
        <v>25</v>
      </c>
      <c r="C105" s="3" t="s">
        <v>255</v>
      </c>
      <c r="D105" s="35">
        <v>45456</v>
      </c>
      <c r="E105" s="9" t="str">
        <f t="shared" si="8"/>
        <v>June</v>
      </c>
      <c r="F105" s="48">
        <f t="shared" si="9"/>
        <v>2024</v>
      </c>
      <c r="G105" s="9">
        <v>45808</v>
      </c>
      <c r="H105" s="10">
        <f t="shared" ref="H105:H117" si="10">G105-D105+1</f>
        <v>353</v>
      </c>
      <c r="I105" s="4">
        <v>1356540</v>
      </c>
      <c r="J105" s="4">
        <f t="shared" ref="J105:J117" si="11">I105*H105/365</f>
        <v>1311941.4246575343</v>
      </c>
      <c r="K105" s="4">
        <f t="shared" si="2"/>
        <v>65597.071232876726</v>
      </c>
      <c r="L105" s="4">
        <v>25000</v>
      </c>
      <c r="M105" s="4">
        <f t="shared" si="3"/>
        <v>1402538.4958904111</v>
      </c>
      <c r="N105" s="64" t="s">
        <v>426</v>
      </c>
      <c r="O105" s="64" t="s">
        <v>407</v>
      </c>
    </row>
    <row r="106" spans="1:15" ht="15.75" customHeight="1">
      <c r="A106" s="14" t="s">
        <v>256</v>
      </c>
      <c r="B106" s="14" t="s">
        <v>21</v>
      </c>
      <c r="C106" s="14" t="s">
        <v>257</v>
      </c>
      <c r="D106" s="36">
        <v>45358</v>
      </c>
      <c r="E106" s="9" t="str">
        <f t="shared" si="8"/>
        <v>March</v>
      </c>
      <c r="F106" s="48">
        <f t="shared" si="9"/>
        <v>2024</v>
      </c>
      <c r="G106" s="15">
        <v>45581</v>
      </c>
      <c r="H106" s="16">
        <f t="shared" si="10"/>
        <v>224</v>
      </c>
      <c r="I106" s="17">
        <v>503134</v>
      </c>
      <c r="J106" s="17">
        <f t="shared" si="11"/>
        <v>308772.64657534246</v>
      </c>
      <c r="K106" s="17">
        <f t="shared" si="2"/>
        <v>15438.632328767124</v>
      </c>
      <c r="L106" s="17">
        <v>10000</v>
      </c>
      <c r="M106" s="17">
        <f t="shared" si="3"/>
        <v>334211.27890410955</v>
      </c>
      <c r="N106" s="64" t="s">
        <v>426</v>
      </c>
      <c r="O106" s="64" t="s">
        <v>407</v>
      </c>
    </row>
    <row r="107" spans="1:15" ht="15.75" customHeight="1">
      <c r="A107" s="14" t="s">
        <v>256</v>
      </c>
      <c r="B107" s="14" t="s">
        <v>21</v>
      </c>
      <c r="C107" s="14" t="s">
        <v>258</v>
      </c>
      <c r="D107" s="36">
        <v>45364</v>
      </c>
      <c r="E107" s="9" t="str">
        <f t="shared" si="8"/>
        <v>March</v>
      </c>
      <c r="F107" s="48">
        <f t="shared" si="9"/>
        <v>2024</v>
      </c>
      <c r="G107" s="15">
        <v>45581</v>
      </c>
      <c r="H107" s="16">
        <f t="shared" si="10"/>
        <v>218</v>
      </c>
      <c r="I107" s="17">
        <v>1228287</v>
      </c>
      <c r="J107" s="17">
        <f t="shared" si="11"/>
        <v>733607.03013698629</v>
      </c>
      <c r="K107" s="17">
        <f t="shared" si="2"/>
        <v>36680.351506849314</v>
      </c>
      <c r="L107" s="17">
        <v>60000</v>
      </c>
      <c r="M107" s="17">
        <f t="shared" si="3"/>
        <v>830287.38164383557</v>
      </c>
      <c r="N107" s="64" t="s">
        <v>426</v>
      </c>
      <c r="O107" s="64" t="s">
        <v>407</v>
      </c>
    </row>
    <row r="108" spans="1:15" ht="15.75" customHeight="1">
      <c r="A108" s="14" t="s">
        <v>256</v>
      </c>
      <c r="B108" s="14" t="s">
        <v>21</v>
      </c>
      <c r="C108" s="14" t="s">
        <v>259</v>
      </c>
      <c r="D108" s="36">
        <v>45425</v>
      </c>
      <c r="E108" s="9" t="str">
        <f t="shared" si="8"/>
        <v>May</v>
      </c>
      <c r="F108" s="48">
        <f t="shared" si="9"/>
        <v>2024</v>
      </c>
      <c r="G108" s="15">
        <v>45581</v>
      </c>
      <c r="H108" s="16">
        <f t="shared" si="10"/>
        <v>157</v>
      </c>
      <c r="I108" s="17">
        <v>503134</v>
      </c>
      <c r="J108" s="17">
        <f t="shared" si="11"/>
        <v>216416.54246575342</v>
      </c>
      <c r="K108" s="17">
        <f t="shared" si="2"/>
        <v>10820.827123287672</v>
      </c>
      <c r="L108" s="17">
        <v>10000</v>
      </c>
      <c r="M108" s="17">
        <f t="shared" si="3"/>
        <v>237237.3695890411</v>
      </c>
      <c r="N108" s="64" t="s">
        <v>426</v>
      </c>
      <c r="O108" s="64" t="s">
        <v>407</v>
      </c>
    </row>
    <row r="109" spans="1:15" ht="15.75" customHeight="1">
      <c r="A109" s="14" t="s">
        <v>256</v>
      </c>
      <c r="B109" s="14" t="s">
        <v>21</v>
      </c>
      <c r="C109" s="14" t="s">
        <v>260</v>
      </c>
      <c r="D109" s="36">
        <v>45425</v>
      </c>
      <c r="E109" s="9" t="str">
        <f t="shared" si="8"/>
        <v>May</v>
      </c>
      <c r="F109" s="48">
        <f t="shared" si="9"/>
        <v>2024</v>
      </c>
      <c r="G109" s="15">
        <v>45581</v>
      </c>
      <c r="H109" s="16">
        <f t="shared" si="10"/>
        <v>157</v>
      </c>
      <c r="I109" s="17">
        <v>1381854</v>
      </c>
      <c r="J109" s="17">
        <f t="shared" si="11"/>
        <v>594386.5150684932</v>
      </c>
      <c r="K109" s="17">
        <f t="shared" si="2"/>
        <v>29719.325753424662</v>
      </c>
      <c r="L109" s="17">
        <v>40000</v>
      </c>
      <c r="M109" s="17">
        <f t="shared" si="3"/>
        <v>664105.84082191787</v>
      </c>
      <c r="N109" s="64" t="s">
        <v>426</v>
      </c>
      <c r="O109" s="64" t="s">
        <v>407</v>
      </c>
    </row>
    <row r="110" spans="1:15" ht="15.75" customHeight="1">
      <c r="A110" s="3" t="s">
        <v>140</v>
      </c>
      <c r="B110" s="3" t="s">
        <v>25</v>
      </c>
      <c r="C110" s="3" t="s">
        <v>261</v>
      </c>
      <c r="D110" s="35">
        <v>45446</v>
      </c>
      <c r="E110" s="9" t="str">
        <f t="shared" si="8"/>
        <v>June</v>
      </c>
      <c r="F110" s="48">
        <f t="shared" si="9"/>
        <v>2024</v>
      </c>
      <c r="G110" s="9">
        <v>45510</v>
      </c>
      <c r="H110" s="10">
        <f t="shared" si="10"/>
        <v>65</v>
      </c>
      <c r="I110" s="4">
        <v>891649</v>
      </c>
      <c r="J110" s="4">
        <f t="shared" si="11"/>
        <v>158786.80821917808</v>
      </c>
      <c r="K110" s="4">
        <f t="shared" si="2"/>
        <v>7939.3404109589046</v>
      </c>
      <c r="L110" s="4">
        <v>30000</v>
      </c>
      <c r="M110" s="4">
        <f t="shared" si="3"/>
        <v>196726.148630137</v>
      </c>
      <c r="N110" s="64" t="s">
        <v>426</v>
      </c>
      <c r="O110" s="64" t="s">
        <v>407</v>
      </c>
    </row>
    <row r="111" spans="1:15" ht="15.75" customHeight="1">
      <c r="A111" s="3" t="s">
        <v>63</v>
      </c>
      <c r="B111" s="3" t="s">
        <v>25</v>
      </c>
      <c r="C111" s="3" t="s">
        <v>262</v>
      </c>
      <c r="D111" s="35">
        <v>45464</v>
      </c>
      <c r="E111" s="9" t="str">
        <f t="shared" si="8"/>
        <v>June</v>
      </c>
      <c r="F111" s="48">
        <f t="shared" si="9"/>
        <v>2024</v>
      </c>
      <c r="G111" s="9">
        <v>45774</v>
      </c>
      <c r="H111" s="10">
        <f t="shared" si="10"/>
        <v>311</v>
      </c>
      <c r="I111" s="4">
        <v>198573</v>
      </c>
      <c r="J111" s="4">
        <f t="shared" si="11"/>
        <v>169195.07671232877</v>
      </c>
      <c r="K111" s="4">
        <f t="shared" si="2"/>
        <v>8459.7538356164387</v>
      </c>
      <c r="L111" s="4">
        <v>5000</v>
      </c>
      <c r="M111" s="4">
        <f t="shared" si="3"/>
        <v>182654.8305479452</v>
      </c>
      <c r="N111" s="64" t="s">
        <v>426</v>
      </c>
      <c r="O111" s="64" t="s">
        <v>407</v>
      </c>
    </row>
    <row r="112" spans="1:15" ht="15.75" customHeight="1">
      <c r="A112" s="3" t="s">
        <v>63</v>
      </c>
      <c r="B112" s="3" t="s">
        <v>25</v>
      </c>
      <c r="C112" s="3" t="s">
        <v>263</v>
      </c>
      <c r="D112" s="35">
        <v>45464</v>
      </c>
      <c r="E112" s="9" t="str">
        <f t="shared" si="8"/>
        <v>June</v>
      </c>
      <c r="F112" s="48">
        <f t="shared" si="9"/>
        <v>2024</v>
      </c>
      <c r="G112" s="9">
        <v>45774</v>
      </c>
      <c r="H112" s="10">
        <f t="shared" si="10"/>
        <v>311</v>
      </c>
      <c r="I112" s="4">
        <v>137219</v>
      </c>
      <c r="J112" s="4">
        <f t="shared" si="11"/>
        <v>116918.10684931507</v>
      </c>
      <c r="K112" s="4">
        <f t="shared" si="2"/>
        <v>5845.9053424657541</v>
      </c>
      <c r="L112" s="4">
        <v>5000</v>
      </c>
      <c r="M112" s="4">
        <f t="shared" si="3"/>
        <v>127764.01219178081</v>
      </c>
      <c r="N112" s="64" t="s">
        <v>426</v>
      </c>
      <c r="O112" s="64" t="s">
        <v>407</v>
      </c>
    </row>
    <row r="113" spans="1:15" ht="15.75" customHeight="1">
      <c r="A113" s="3" t="s">
        <v>63</v>
      </c>
      <c r="B113" s="3" t="s">
        <v>25</v>
      </c>
      <c r="C113" s="3" t="s">
        <v>264</v>
      </c>
      <c r="D113" s="35">
        <v>45464</v>
      </c>
      <c r="E113" s="9" t="str">
        <f t="shared" si="8"/>
        <v>June</v>
      </c>
      <c r="F113" s="48">
        <f t="shared" si="9"/>
        <v>2024</v>
      </c>
      <c r="G113" s="9">
        <v>45774</v>
      </c>
      <c r="H113" s="10">
        <f t="shared" si="10"/>
        <v>311</v>
      </c>
      <c r="I113" s="4">
        <v>186304</v>
      </c>
      <c r="J113" s="4">
        <f t="shared" si="11"/>
        <v>158741.21643835618</v>
      </c>
      <c r="K113" s="4">
        <f t="shared" si="2"/>
        <v>7937.0608219178093</v>
      </c>
      <c r="L113" s="4">
        <v>5000</v>
      </c>
      <c r="M113" s="4">
        <f t="shared" si="3"/>
        <v>171678.27726027399</v>
      </c>
      <c r="N113" s="64" t="s">
        <v>426</v>
      </c>
      <c r="O113" s="64" t="s">
        <v>407</v>
      </c>
    </row>
    <row r="114" spans="1:15" ht="15.75" customHeight="1">
      <c r="A114" s="3" t="s">
        <v>265</v>
      </c>
      <c r="B114" s="3" t="s">
        <v>21</v>
      </c>
      <c r="C114" s="3" t="s">
        <v>244</v>
      </c>
      <c r="D114" s="35">
        <v>45446</v>
      </c>
      <c r="E114" s="9" t="str">
        <f t="shared" si="8"/>
        <v>June</v>
      </c>
      <c r="F114" s="48">
        <f t="shared" si="9"/>
        <v>2024</v>
      </c>
      <c r="G114" s="9">
        <v>45701</v>
      </c>
      <c r="H114" s="10">
        <f t="shared" si="10"/>
        <v>256</v>
      </c>
      <c r="I114" s="4">
        <v>506911</v>
      </c>
      <c r="J114" s="4">
        <f t="shared" si="11"/>
        <v>355532.09863013698</v>
      </c>
      <c r="K114" s="4">
        <f t="shared" si="2"/>
        <v>17776.604931506849</v>
      </c>
      <c r="L114" s="4">
        <v>5000</v>
      </c>
      <c r="M114" s="4">
        <f t="shared" si="3"/>
        <v>378308.70356164384</v>
      </c>
      <c r="N114" s="64" t="s">
        <v>426</v>
      </c>
      <c r="O114" s="64" t="s">
        <v>407</v>
      </c>
    </row>
    <row r="115" spans="1:15" ht="15.75" customHeight="1">
      <c r="A115" s="3" t="s">
        <v>265</v>
      </c>
      <c r="B115" s="3" t="s">
        <v>21</v>
      </c>
      <c r="C115" s="3" t="s">
        <v>245</v>
      </c>
      <c r="D115" s="35">
        <v>45446</v>
      </c>
      <c r="E115" s="9" t="str">
        <f t="shared" si="8"/>
        <v>June</v>
      </c>
      <c r="F115" s="48">
        <f t="shared" si="9"/>
        <v>2024</v>
      </c>
      <c r="G115" s="9">
        <v>45701</v>
      </c>
      <c r="H115" s="10">
        <f t="shared" si="10"/>
        <v>256</v>
      </c>
      <c r="I115" s="4">
        <v>1509102</v>
      </c>
      <c r="J115" s="4">
        <f t="shared" si="11"/>
        <v>1058438.6630136985</v>
      </c>
      <c r="K115" s="4">
        <f t="shared" si="2"/>
        <v>52921.933150684927</v>
      </c>
      <c r="L115" s="4">
        <v>25000</v>
      </c>
      <c r="M115" s="4">
        <f t="shared" si="3"/>
        <v>1136360.5961643835</v>
      </c>
      <c r="N115" s="64" t="s">
        <v>426</v>
      </c>
      <c r="O115" s="64" t="s">
        <v>407</v>
      </c>
    </row>
    <row r="116" spans="1:15" ht="15.75" customHeight="1">
      <c r="A116" s="3" t="s">
        <v>265</v>
      </c>
      <c r="B116" s="3" t="s">
        <v>21</v>
      </c>
      <c r="C116" s="3" t="s">
        <v>246</v>
      </c>
      <c r="D116" s="35">
        <v>45446</v>
      </c>
      <c r="E116" s="9" t="str">
        <f t="shared" si="8"/>
        <v>June</v>
      </c>
      <c r="F116" s="48">
        <f t="shared" si="9"/>
        <v>2024</v>
      </c>
      <c r="G116" s="9">
        <v>45701</v>
      </c>
      <c r="H116" s="10">
        <f t="shared" si="10"/>
        <v>256</v>
      </c>
      <c r="I116" s="4">
        <v>506911</v>
      </c>
      <c r="J116" s="4">
        <f t="shared" si="11"/>
        <v>355532.09863013698</v>
      </c>
      <c r="K116" s="4">
        <f t="shared" si="2"/>
        <v>17776.604931506849</v>
      </c>
      <c r="L116" s="4">
        <v>5000</v>
      </c>
      <c r="M116" s="4">
        <f t="shared" si="3"/>
        <v>378308.70356164384</v>
      </c>
      <c r="N116" s="64" t="s">
        <v>426</v>
      </c>
      <c r="O116" s="64" t="s">
        <v>407</v>
      </c>
    </row>
    <row r="117" spans="1:15" ht="15.75" customHeight="1">
      <c r="A117" s="3" t="s">
        <v>265</v>
      </c>
      <c r="B117" s="3" t="s">
        <v>21</v>
      </c>
      <c r="C117" s="3" t="s">
        <v>247</v>
      </c>
      <c r="D117" s="35">
        <v>45446</v>
      </c>
      <c r="E117" s="9" t="str">
        <f t="shared" si="8"/>
        <v>June</v>
      </c>
      <c r="F117" s="48">
        <f t="shared" si="9"/>
        <v>2024</v>
      </c>
      <c r="G117" s="9">
        <v>45701</v>
      </c>
      <c r="H117" s="10">
        <f t="shared" si="10"/>
        <v>256</v>
      </c>
      <c r="I117" s="4">
        <v>506911</v>
      </c>
      <c r="J117" s="4">
        <f t="shared" si="11"/>
        <v>355532.09863013698</v>
      </c>
      <c r="K117" s="4">
        <f t="shared" si="2"/>
        <v>17776.604931506849</v>
      </c>
      <c r="L117" s="4">
        <v>5000</v>
      </c>
      <c r="M117" s="4">
        <f t="shared" si="3"/>
        <v>378308.70356164384</v>
      </c>
      <c r="N117" s="64" t="s">
        <v>426</v>
      </c>
      <c r="O117" s="64" t="s">
        <v>407</v>
      </c>
    </row>
    <row r="118" spans="1:15" ht="15.75" customHeight="1">
      <c r="A118" s="3" t="s">
        <v>167</v>
      </c>
      <c r="B118" s="3" t="s">
        <v>21</v>
      </c>
      <c r="C118" s="3" t="s">
        <v>266</v>
      </c>
      <c r="D118" s="35">
        <v>45466</v>
      </c>
      <c r="E118" s="9" t="str">
        <f t="shared" si="8"/>
        <v>June</v>
      </c>
      <c r="F118" s="48">
        <f t="shared" si="9"/>
        <v>2024</v>
      </c>
      <c r="G118" s="9">
        <v>45422</v>
      </c>
      <c r="H118" s="10">
        <v>136</v>
      </c>
      <c r="I118" s="4">
        <v>377700</v>
      </c>
      <c r="J118" s="4">
        <v>140732</v>
      </c>
      <c r="K118" s="4">
        <v>7037</v>
      </c>
      <c r="L118" s="4">
        <v>3000</v>
      </c>
      <c r="M118" s="4">
        <v>150769</v>
      </c>
      <c r="N118" s="64" t="s">
        <v>426</v>
      </c>
      <c r="O118" s="64" t="s">
        <v>407</v>
      </c>
    </row>
    <row r="119" spans="1:15" ht="15.75" customHeight="1">
      <c r="A119" s="3" t="s">
        <v>167</v>
      </c>
      <c r="B119" s="3" t="s">
        <v>21</v>
      </c>
      <c r="C119" s="7" t="s">
        <v>267</v>
      </c>
      <c r="D119" s="35">
        <v>45467</v>
      </c>
      <c r="E119" s="9" t="str">
        <f t="shared" si="8"/>
        <v>June</v>
      </c>
      <c r="F119" s="48">
        <f t="shared" si="9"/>
        <v>2024</v>
      </c>
      <c r="G119" s="18">
        <v>45422</v>
      </c>
      <c r="H119" s="19">
        <v>136</v>
      </c>
      <c r="I119" s="20">
        <v>377700</v>
      </c>
      <c r="J119" s="21">
        <v>140732</v>
      </c>
      <c r="K119" s="8">
        <v>7037</v>
      </c>
      <c r="L119" s="8">
        <v>3000</v>
      </c>
      <c r="M119" s="8">
        <v>150769</v>
      </c>
      <c r="N119" s="64" t="s">
        <v>426</v>
      </c>
      <c r="O119" s="64" t="s">
        <v>407</v>
      </c>
    </row>
    <row r="120" spans="1:15" ht="15.75" customHeight="1">
      <c r="A120" s="3" t="s">
        <v>167</v>
      </c>
      <c r="B120" s="3" t="s">
        <v>21</v>
      </c>
      <c r="C120" s="7" t="s">
        <v>268</v>
      </c>
      <c r="D120" s="35">
        <v>45468</v>
      </c>
      <c r="E120" s="9" t="str">
        <f t="shared" si="8"/>
        <v>June</v>
      </c>
      <c r="F120" s="48">
        <f t="shared" si="9"/>
        <v>2024</v>
      </c>
      <c r="G120" s="18">
        <v>45422</v>
      </c>
      <c r="H120" s="19">
        <v>136</v>
      </c>
      <c r="I120" s="20">
        <v>377700</v>
      </c>
      <c r="J120" s="21">
        <v>140732</v>
      </c>
      <c r="K120" s="8">
        <v>7037</v>
      </c>
      <c r="L120" s="8">
        <v>3000</v>
      </c>
      <c r="M120" s="8">
        <v>150769</v>
      </c>
      <c r="N120" s="64" t="s">
        <v>426</v>
      </c>
      <c r="O120" s="64" t="s">
        <v>407</v>
      </c>
    </row>
    <row r="121" spans="1:15" ht="15.75" customHeight="1">
      <c r="A121" s="3" t="s">
        <v>167</v>
      </c>
      <c r="B121" s="3" t="s">
        <v>21</v>
      </c>
      <c r="C121" s="7" t="s">
        <v>269</v>
      </c>
      <c r="D121" s="35">
        <v>45469</v>
      </c>
      <c r="E121" s="9" t="str">
        <f t="shared" si="8"/>
        <v>June</v>
      </c>
      <c r="F121" s="48">
        <f t="shared" si="9"/>
        <v>2024</v>
      </c>
      <c r="G121" s="18">
        <v>45422</v>
      </c>
      <c r="H121" s="19">
        <v>136</v>
      </c>
      <c r="I121" s="20">
        <v>377700</v>
      </c>
      <c r="J121" s="21">
        <v>140732</v>
      </c>
      <c r="K121" s="8">
        <v>7037</v>
      </c>
      <c r="L121" s="8">
        <v>3000</v>
      </c>
      <c r="M121" s="8">
        <v>150769</v>
      </c>
      <c r="N121" s="64" t="s">
        <v>426</v>
      </c>
      <c r="O121" s="64" t="s">
        <v>407</v>
      </c>
    </row>
    <row r="122" spans="1:15" ht="15.75" customHeight="1">
      <c r="A122" s="3" t="s">
        <v>167</v>
      </c>
      <c r="B122" s="3" t="s">
        <v>21</v>
      </c>
      <c r="C122" s="7" t="s">
        <v>270</v>
      </c>
      <c r="D122" s="35">
        <v>45471</v>
      </c>
      <c r="E122" s="9" t="str">
        <f t="shared" si="8"/>
        <v>June</v>
      </c>
      <c r="F122" s="48">
        <f t="shared" si="9"/>
        <v>2024</v>
      </c>
      <c r="G122" s="18">
        <v>45422</v>
      </c>
      <c r="H122" s="19">
        <v>131</v>
      </c>
      <c r="I122" s="20">
        <v>377700</v>
      </c>
      <c r="J122" s="21">
        <v>135558</v>
      </c>
      <c r="K122" s="8">
        <v>6778</v>
      </c>
      <c r="L122" s="8">
        <v>3000</v>
      </c>
      <c r="M122" s="8">
        <v>145336</v>
      </c>
      <c r="N122" s="64" t="s">
        <v>426</v>
      </c>
      <c r="O122" s="64" t="s">
        <v>407</v>
      </c>
    </row>
    <row r="123" spans="1:15" ht="15.75" customHeight="1">
      <c r="A123" s="3" t="s">
        <v>167</v>
      </c>
      <c r="B123" s="3" t="s">
        <v>21</v>
      </c>
      <c r="C123" s="7" t="s">
        <v>271</v>
      </c>
      <c r="D123" s="35">
        <v>45472</v>
      </c>
      <c r="E123" s="9" t="str">
        <f t="shared" si="8"/>
        <v>June</v>
      </c>
      <c r="F123" s="48">
        <f t="shared" si="9"/>
        <v>2024</v>
      </c>
      <c r="G123" s="18">
        <v>45422</v>
      </c>
      <c r="H123" s="19">
        <v>130</v>
      </c>
      <c r="I123" s="20">
        <v>377700</v>
      </c>
      <c r="J123" s="21">
        <v>134523</v>
      </c>
      <c r="K123" s="8">
        <v>6726</v>
      </c>
      <c r="L123" s="8">
        <v>3000</v>
      </c>
      <c r="M123" s="8">
        <v>144249</v>
      </c>
      <c r="N123" s="64" t="s">
        <v>426</v>
      </c>
      <c r="O123" s="64" t="s">
        <v>407</v>
      </c>
    </row>
    <row r="124" spans="1:15" ht="15.75" customHeight="1">
      <c r="A124" s="3" t="s">
        <v>167</v>
      </c>
      <c r="B124" s="3" t="s">
        <v>21</v>
      </c>
      <c r="C124" s="7" t="s">
        <v>272</v>
      </c>
      <c r="D124" s="37">
        <v>45388</v>
      </c>
      <c r="E124" s="9" t="str">
        <f t="shared" si="8"/>
        <v>April</v>
      </c>
      <c r="F124" s="48">
        <f t="shared" si="9"/>
        <v>2024</v>
      </c>
      <c r="G124" s="18">
        <v>45422</v>
      </c>
      <c r="H124" s="19">
        <v>124</v>
      </c>
      <c r="I124" s="20">
        <v>377700</v>
      </c>
      <c r="J124" s="21">
        <v>128315</v>
      </c>
      <c r="K124" s="8">
        <v>6416</v>
      </c>
      <c r="L124" s="8">
        <v>3000</v>
      </c>
      <c r="M124" s="8">
        <v>137730</v>
      </c>
      <c r="N124" s="64" t="s">
        <v>426</v>
      </c>
      <c r="O124" s="64" t="s">
        <v>407</v>
      </c>
    </row>
    <row r="125" spans="1:15" ht="15.75" customHeight="1">
      <c r="A125" s="3" t="s">
        <v>167</v>
      </c>
      <c r="B125" s="3" t="s">
        <v>21</v>
      </c>
      <c r="C125" s="7" t="s">
        <v>273</v>
      </c>
      <c r="D125" s="37">
        <v>45388</v>
      </c>
      <c r="E125" s="9" t="str">
        <f t="shared" si="8"/>
        <v>April</v>
      </c>
      <c r="F125" s="48">
        <f t="shared" si="9"/>
        <v>2024</v>
      </c>
      <c r="G125" s="18">
        <v>45422</v>
      </c>
      <c r="H125" s="19">
        <v>124</v>
      </c>
      <c r="I125" s="20">
        <v>377700</v>
      </c>
      <c r="J125" s="21">
        <v>128315</v>
      </c>
      <c r="K125" s="8">
        <v>6416</v>
      </c>
      <c r="L125" s="8">
        <v>3000</v>
      </c>
      <c r="M125" s="8">
        <v>137730</v>
      </c>
      <c r="N125" s="64" t="s">
        <v>426</v>
      </c>
      <c r="O125" s="64" t="s">
        <v>407</v>
      </c>
    </row>
    <row r="126" spans="1:15" ht="15.75" customHeight="1">
      <c r="A126" s="3" t="s">
        <v>167</v>
      </c>
      <c r="B126" s="3" t="s">
        <v>21</v>
      </c>
      <c r="C126" s="7" t="s">
        <v>274</v>
      </c>
      <c r="D126" s="37">
        <v>45418</v>
      </c>
      <c r="E126" s="9" t="str">
        <f t="shared" si="8"/>
        <v>May</v>
      </c>
      <c r="F126" s="48">
        <f t="shared" si="9"/>
        <v>2024</v>
      </c>
      <c r="G126" s="18">
        <v>45422</v>
      </c>
      <c r="H126" s="19">
        <v>123</v>
      </c>
      <c r="I126" s="20">
        <v>377700</v>
      </c>
      <c r="J126" s="21">
        <v>127280</v>
      </c>
      <c r="K126" s="8">
        <v>6364</v>
      </c>
      <c r="L126" s="8">
        <v>3000</v>
      </c>
      <c r="M126" s="8">
        <v>136644</v>
      </c>
      <c r="N126" s="64" t="s">
        <v>426</v>
      </c>
      <c r="O126" s="64" t="s">
        <v>407</v>
      </c>
    </row>
    <row r="127" spans="1:15" ht="15.75" customHeight="1">
      <c r="A127" s="3" t="s">
        <v>167</v>
      </c>
      <c r="B127" s="3" t="s">
        <v>21</v>
      </c>
      <c r="C127" s="7" t="s">
        <v>275</v>
      </c>
      <c r="D127" s="37">
        <v>45418</v>
      </c>
      <c r="E127" s="9" t="str">
        <f t="shared" si="8"/>
        <v>May</v>
      </c>
      <c r="F127" s="48">
        <f t="shared" si="9"/>
        <v>2024</v>
      </c>
      <c r="G127" s="18">
        <v>45422</v>
      </c>
      <c r="H127" s="19">
        <v>123</v>
      </c>
      <c r="I127" s="20">
        <v>377700</v>
      </c>
      <c r="J127" s="21">
        <v>127280</v>
      </c>
      <c r="K127" s="8">
        <v>6364</v>
      </c>
      <c r="L127" s="8">
        <v>3000</v>
      </c>
      <c r="M127" s="8">
        <v>136644</v>
      </c>
      <c r="N127" s="64" t="s">
        <v>426</v>
      </c>
      <c r="O127" s="64" t="s">
        <v>407</v>
      </c>
    </row>
    <row r="128" spans="1:15" ht="15.75" customHeight="1">
      <c r="A128" s="3" t="s">
        <v>167</v>
      </c>
      <c r="B128" s="3" t="s">
        <v>21</v>
      </c>
      <c r="C128" s="7" t="s">
        <v>276</v>
      </c>
      <c r="D128" s="37">
        <v>45418</v>
      </c>
      <c r="E128" s="9" t="str">
        <f t="shared" si="8"/>
        <v>May</v>
      </c>
      <c r="F128" s="48">
        <f t="shared" si="9"/>
        <v>2024</v>
      </c>
      <c r="G128" s="18">
        <v>45422</v>
      </c>
      <c r="H128" s="19">
        <v>123</v>
      </c>
      <c r="I128" s="20">
        <v>377700</v>
      </c>
      <c r="J128" s="21">
        <v>127280</v>
      </c>
      <c r="K128" s="8">
        <v>6364</v>
      </c>
      <c r="L128" s="8">
        <v>3000</v>
      </c>
      <c r="M128" s="8">
        <v>136644</v>
      </c>
      <c r="N128" s="64" t="s">
        <v>426</v>
      </c>
      <c r="O128" s="64" t="s">
        <v>407</v>
      </c>
    </row>
    <row r="129" spans="1:15" ht="15.75" customHeight="1">
      <c r="A129" s="3" t="s">
        <v>167</v>
      </c>
      <c r="B129" s="3" t="s">
        <v>21</v>
      </c>
      <c r="C129" s="7" t="s">
        <v>277</v>
      </c>
      <c r="D129" s="37">
        <v>45418</v>
      </c>
      <c r="E129" s="9" t="str">
        <f t="shared" si="8"/>
        <v>May</v>
      </c>
      <c r="F129" s="48">
        <f t="shared" si="9"/>
        <v>2024</v>
      </c>
      <c r="G129" s="18">
        <v>45422</v>
      </c>
      <c r="H129" s="19">
        <v>123</v>
      </c>
      <c r="I129" s="20">
        <v>377700</v>
      </c>
      <c r="J129" s="21">
        <v>127280</v>
      </c>
      <c r="K129" s="8">
        <v>6364</v>
      </c>
      <c r="L129" s="8">
        <v>3000</v>
      </c>
      <c r="M129" s="8">
        <v>136644</v>
      </c>
      <c r="N129" s="64" t="s">
        <v>426</v>
      </c>
      <c r="O129" s="64" t="s">
        <v>407</v>
      </c>
    </row>
    <row r="130" spans="1:15" ht="15.75" customHeight="1">
      <c r="A130" s="3" t="s">
        <v>167</v>
      </c>
      <c r="B130" s="3" t="s">
        <v>21</v>
      </c>
      <c r="C130" s="7" t="s">
        <v>278</v>
      </c>
      <c r="D130" s="37">
        <v>45418</v>
      </c>
      <c r="E130" s="9" t="str">
        <f t="shared" si="8"/>
        <v>May</v>
      </c>
      <c r="F130" s="48">
        <f t="shared" si="9"/>
        <v>2024</v>
      </c>
      <c r="G130" s="18">
        <v>45422</v>
      </c>
      <c r="H130" s="19">
        <v>123</v>
      </c>
      <c r="I130" s="20">
        <v>377700</v>
      </c>
      <c r="J130" s="21">
        <v>127280</v>
      </c>
      <c r="K130" s="8">
        <v>6364</v>
      </c>
      <c r="L130" s="8">
        <v>3000</v>
      </c>
      <c r="M130" s="8">
        <v>136644</v>
      </c>
      <c r="N130" s="64" t="s">
        <v>426</v>
      </c>
      <c r="O130" s="64" t="s">
        <v>407</v>
      </c>
    </row>
    <row r="131" spans="1:15" ht="15.75" customHeight="1">
      <c r="A131" s="3" t="s">
        <v>167</v>
      </c>
      <c r="B131" s="3" t="s">
        <v>21</v>
      </c>
      <c r="C131" s="7" t="s">
        <v>279</v>
      </c>
      <c r="D131" s="37">
        <v>45418</v>
      </c>
      <c r="E131" s="9" t="str">
        <f t="shared" ref="E131:E194" si="12">TEXT(D131, "mmmm")</f>
        <v>May</v>
      </c>
      <c r="F131" s="48">
        <f t="shared" ref="F131:F194" si="13">YEAR(D131)</f>
        <v>2024</v>
      </c>
      <c r="G131" s="18">
        <v>45422</v>
      </c>
      <c r="H131" s="19">
        <v>123</v>
      </c>
      <c r="I131" s="20">
        <v>377700</v>
      </c>
      <c r="J131" s="21">
        <v>127280</v>
      </c>
      <c r="K131" s="8">
        <v>6364</v>
      </c>
      <c r="L131" s="8">
        <v>3000</v>
      </c>
      <c r="M131" s="8">
        <v>136644</v>
      </c>
      <c r="N131" s="64" t="s">
        <v>426</v>
      </c>
      <c r="O131" s="64" t="s">
        <v>407</v>
      </c>
    </row>
    <row r="132" spans="1:15" ht="15.75" customHeight="1">
      <c r="A132" s="3" t="s">
        <v>167</v>
      </c>
      <c r="B132" s="3" t="s">
        <v>21</v>
      </c>
      <c r="C132" s="7" t="s">
        <v>280</v>
      </c>
      <c r="D132" s="37">
        <v>45479</v>
      </c>
      <c r="E132" s="9" t="str">
        <f t="shared" si="12"/>
        <v>July</v>
      </c>
      <c r="F132" s="48">
        <f t="shared" si="13"/>
        <v>2024</v>
      </c>
      <c r="G132" s="18">
        <v>45422</v>
      </c>
      <c r="H132" s="19">
        <v>121</v>
      </c>
      <c r="I132" s="20">
        <v>377700</v>
      </c>
      <c r="J132" s="21">
        <v>125210</v>
      </c>
      <c r="K132" s="8">
        <v>6261</v>
      </c>
      <c r="L132" s="8">
        <v>3000</v>
      </c>
      <c r="M132" s="8">
        <v>134471</v>
      </c>
      <c r="N132" s="64" t="s">
        <v>426</v>
      </c>
      <c r="O132" s="64" t="s">
        <v>407</v>
      </c>
    </row>
    <row r="133" spans="1:15" ht="15.75" customHeight="1">
      <c r="A133" s="3" t="s">
        <v>167</v>
      </c>
      <c r="B133" s="3" t="s">
        <v>21</v>
      </c>
      <c r="C133" s="7" t="s">
        <v>281</v>
      </c>
      <c r="D133" s="37">
        <v>45479</v>
      </c>
      <c r="E133" s="9" t="str">
        <f t="shared" si="12"/>
        <v>July</v>
      </c>
      <c r="F133" s="48">
        <f t="shared" si="13"/>
        <v>2024</v>
      </c>
      <c r="G133" s="18">
        <v>45422</v>
      </c>
      <c r="H133" s="19">
        <v>121</v>
      </c>
      <c r="I133" s="20">
        <v>377700</v>
      </c>
      <c r="J133" s="21">
        <v>125210</v>
      </c>
      <c r="K133" s="8">
        <v>6261</v>
      </c>
      <c r="L133" s="8">
        <v>3000</v>
      </c>
      <c r="M133" s="8">
        <v>134471</v>
      </c>
      <c r="N133" s="64" t="s">
        <v>426</v>
      </c>
      <c r="O133" s="64" t="s">
        <v>407</v>
      </c>
    </row>
    <row r="134" spans="1:15" ht="15.75" customHeight="1">
      <c r="A134" s="3" t="s">
        <v>167</v>
      </c>
      <c r="B134" s="3" t="s">
        <v>21</v>
      </c>
      <c r="C134" s="7" t="s">
        <v>282</v>
      </c>
      <c r="D134" s="37">
        <v>45571</v>
      </c>
      <c r="E134" s="9" t="str">
        <f t="shared" si="12"/>
        <v>October</v>
      </c>
      <c r="F134" s="48">
        <f t="shared" si="13"/>
        <v>2024</v>
      </c>
      <c r="G134" s="18">
        <v>45422</v>
      </c>
      <c r="H134" s="19">
        <v>118</v>
      </c>
      <c r="I134" s="20">
        <v>377700</v>
      </c>
      <c r="J134" s="21">
        <v>122106</v>
      </c>
      <c r="K134" s="8">
        <v>6105</v>
      </c>
      <c r="L134" s="8">
        <v>3000</v>
      </c>
      <c r="M134" s="8">
        <v>131211</v>
      </c>
      <c r="N134" s="64" t="s">
        <v>426</v>
      </c>
      <c r="O134" s="64" t="s">
        <v>407</v>
      </c>
    </row>
    <row r="135" spans="1:15" ht="15.75" customHeight="1">
      <c r="A135" s="3" t="s">
        <v>167</v>
      </c>
      <c r="B135" s="3" t="s">
        <v>21</v>
      </c>
      <c r="C135" s="7" t="s">
        <v>283</v>
      </c>
      <c r="D135" s="37">
        <v>45571</v>
      </c>
      <c r="E135" s="9" t="str">
        <f t="shared" si="12"/>
        <v>October</v>
      </c>
      <c r="F135" s="48">
        <f t="shared" si="13"/>
        <v>2024</v>
      </c>
      <c r="G135" s="18">
        <v>45422</v>
      </c>
      <c r="H135" s="19">
        <v>118</v>
      </c>
      <c r="I135" s="20">
        <v>377700</v>
      </c>
      <c r="J135" s="21">
        <v>122106</v>
      </c>
      <c r="K135" s="8">
        <v>6105</v>
      </c>
      <c r="L135" s="8">
        <v>3000</v>
      </c>
      <c r="M135" s="8">
        <v>131211</v>
      </c>
      <c r="N135" s="64" t="s">
        <v>426</v>
      </c>
      <c r="O135" s="64" t="s">
        <v>407</v>
      </c>
    </row>
    <row r="136" spans="1:15" ht="15.75" customHeight="1">
      <c r="A136" s="3" t="s">
        <v>167</v>
      </c>
      <c r="B136" s="3" t="s">
        <v>21</v>
      </c>
      <c r="C136" s="7" t="s">
        <v>284</v>
      </c>
      <c r="D136" s="37">
        <v>45571</v>
      </c>
      <c r="E136" s="9" t="str">
        <f t="shared" si="12"/>
        <v>October</v>
      </c>
      <c r="F136" s="48">
        <f t="shared" si="13"/>
        <v>2024</v>
      </c>
      <c r="G136" s="18">
        <v>45422</v>
      </c>
      <c r="H136" s="19">
        <v>118</v>
      </c>
      <c r="I136" s="20">
        <v>377700</v>
      </c>
      <c r="J136" s="21">
        <v>122106</v>
      </c>
      <c r="K136" s="8">
        <v>6105</v>
      </c>
      <c r="L136" s="8">
        <v>3000</v>
      </c>
      <c r="M136" s="8">
        <v>131211</v>
      </c>
      <c r="N136" s="64" t="s">
        <v>426</v>
      </c>
      <c r="O136" s="64" t="s">
        <v>407</v>
      </c>
    </row>
    <row r="137" spans="1:15" ht="15.75" customHeight="1">
      <c r="A137" s="3" t="s">
        <v>167</v>
      </c>
      <c r="B137" s="3" t="s">
        <v>21</v>
      </c>
      <c r="C137" s="7" t="s">
        <v>285</v>
      </c>
      <c r="D137" s="37">
        <v>45462</v>
      </c>
      <c r="E137" s="9" t="str">
        <f t="shared" si="12"/>
        <v>June</v>
      </c>
      <c r="F137" s="48">
        <f t="shared" si="13"/>
        <v>2024</v>
      </c>
      <c r="G137" s="18">
        <v>45422</v>
      </c>
      <c r="H137" s="19">
        <v>109</v>
      </c>
      <c r="I137" s="20">
        <v>377700</v>
      </c>
      <c r="J137" s="21">
        <v>112793</v>
      </c>
      <c r="K137" s="8">
        <v>5640</v>
      </c>
      <c r="L137" s="8">
        <v>3000</v>
      </c>
      <c r="M137" s="8">
        <v>121432</v>
      </c>
      <c r="N137" s="64" t="s">
        <v>426</v>
      </c>
      <c r="O137" s="64" t="s">
        <v>407</v>
      </c>
    </row>
    <row r="138" spans="1:15" ht="15.75" customHeight="1">
      <c r="A138" s="3" t="s">
        <v>167</v>
      </c>
      <c r="B138" s="3" t="s">
        <v>21</v>
      </c>
      <c r="C138" s="7" t="s">
        <v>286</v>
      </c>
      <c r="D138" s="37">
        <v>45462</v>
      </c>
      <c r="E138" s="9" t="str">
        <f t="shared" si="12"/>
        <v>June</v>
      </c>
      <c r="F138" s="48">
        <f t="shared" si="13"/>
        <v>2024</v>
      </c>
      <c r="G138" s="18">
        <v>45422</v>
      </c>
      <c r="H138" s="19">
        <v>109</v>
      </c>
      <c r="I138" s="20">
        <v>377700</v>
      </c>
      <c r="J138" s="21">
        <v>112793</v>
      </c>
      <c r="K138" s="8">
        <v>5640</v>
      </c>
      <c r="L138" s="8">
        <v>3000</v>
      </c>
      <c r="M138" s="8">
        <v>121432</v>
      </c>
      <c r="N138" s="64" t="s">
        <v>426</v>
      </c>
      <c r="O138" s="64" t="s">
        <v>407</v>
      </c>
    </row>
    <row r="139" spans="1:15" ht="15.75" customHeight="1">
      <c r="A139" s="3" t="s">
        <v>167</v>
      </c>
      <c r="B139" s="3" t="s">
        <v>21</v>
      </c>
      <c r="C139" s="7" t="s">
        <v>287</v>
      </c>
      <c r="D139" s="37">
        <v>45462</v>
      </c>
      <c r="E139" s="9" t="str">
        <f t="shared" si="12"/>
        <v>June</v>
      </c>
      <c r="F139" s="48">
        <f t="shared" si="13"/>
        <v>2024</v>
      </c>
      <c r="G139" s="18">
        <v>45422</v>
      </c>
      <c r="H139" s="19">
        <v>109</v>
      </c>
      <c r="I139" s="20">
        <v>377700</v>
      </c>
      <c r="J139" s="21">
        <v>112793</v>
      </c>
      <c r="K139" s="8">
        <v>5640</v>
      </c>
      <c r="L139" s="8">
        <v>3000</v>
      </c>
      <c r="M139" s="8">
        <v>121432</v>
      </c>
      <c r="N139" s="64" t="s">
        <v>426</v>
      </c>
      <c r="O139" s="64" t="s">
        <v>407</v>
      </c>
    </row>
    <row r="140" spans="1:15" ht="15.75" customHeight="1">
      <c r="A140" s="3" t="s">
        <v>167</v>
      </c>
      <c r="B140" s="3" t="s">
        <v>21</v>
      </c>
      <c r="C140" s="7" t="s">
        <v>288</v>
      </c>
      <c r="D140" s="37">
        <v>45462</v>
      </c>
      <c r="E140" s="9" t="str">
        <f t="shared" si="12"/>
        <v>June</v>
      </c>
      <c r="F140" s="48">
        <f t="shared" si="13"/>
        <v>2024</v>
      </c>
      <c r="G140" s="18">
        <v>45422</v>
      </c>
      <c r="H140" s="19">
        <v>109</v>
      </c>
      <c r="I140" s="20">
        <v>377700</v>
      </c>
      <c r="J140" s="21">
        <v>112793</v>
      </c>
      <c r="K140" s="8">
        <v>5640</v>
      </c>
      <c r="L140" s="8">
        <v>3000</v>
      </c>
      <c r="M140" s="8">
        <v>121432</v>
      </c>
      <c r="N140" s="64" t="s">
        <v>426</v>
      </c>
      <c r="O140" s="64" t="s">
        <v>407</v>
      </c>
    </row>
    <row r="141" spans="1:15" ht="15.75" customHeight="1">
      <c r="A141" s="3" t="s">
        <v>167</v>
      </c>
      <c r="B141" s="3" t="s">
        <v>21</v>
      </c>
      <c r="C141" s="7" t="s">
        <v>289</v>
      </c>
      <c r="D141" s="37">
        <v>45462</v>
      </c>
      <c r="E141" s="9" t="str">
        <f t="shared" si="12"/>
        <v>June</v>
      </c>
      <c r="F141" s="48">
        <f t="shared" si="13"/>
        <v>2024</v>
      </c>
      <c r="G141" s="18">
        <v>45422</v>
      </c>
      <c r="H141" s="19">
        <v>109</v>
      </c>
      <c r="I141" s="20">
        <v>377700</v>
      </c>
      <c r="J141" s="21">
        <v>112793</v>
      </c>
      <c r="K141" s="8">
        <v>5640</v>
      </c>
      <c r="L141" s="8">
        <v>3000</v>
      </c>
      <c r="M141" s="8">
        <v>121432</v>
      </c>
      <c r="N141" s="64" t="s">
        <v>426</v>
      </c>
      <c r="O141" s="64" t="s">
        <v>407</v>
      </c>
    </row>
    <row r="142" spans="1:15" ht="15.75" customHeight="1">
      <c r="A142" s="3" t="s">
        <v>167</v>
      </c>
      <c r="B142" s="3" t="s">
        <v>21</v>
      </c>
      <c r="C142" s="7" t="s">
        <v>290</v>
      </c>
      <c r="D142" s="37">
        <v>45462</v>
      </c>
      <c r="E142" s="9" t="str">
        <f t="shared" si="12"/>
        <v>June</v>
      </c>
      <c r="F142" s="48">
        <f t="shared" si="13"/>
        <v>2024</v>
      </c>
      <c r="G142" s="18">
        <v>45422</v>
      </c>
      <c r="H142" s="19">
        <v>109</v>
      </c>
      <c r="I142" s="20">
        <v>377700</v>
      </c>
      <c r="J142" s="21">
        <v>112793</v>
      </c>
      <c r="K142" s="8">
        <v>5640</v>
      </c>
      <c r="L142" s="8">
        <v>3000</v>
      </c>
      <c r="M142" s="8">
        <v>121432</v>
      </c>
      <c r="N142" s="64" t="s">
        <v>426</v>
      </c>
      <c r="O142" s="64" t="s">
        <v>407</v>
      </c>
    </row>
    <row r="143" spans="1:15" ht="15.75" customHeight="1">
      <c r="A143" s="3" t="s">
        <v>167</v>
      </c>
      <c r="B143" s="3" t="s">
        <v>21</v>
      </c>
      <c r="C143" s="7" t="s">
        <v>291</v>
      </c>
      <c r="D143" s="37">
        <v>45462</v>
      </c>
      <c r="E143" s="9" t="str">
        <f t="shared" si="12"/>
        <v>June</v>
      </c>
      <c r="F143" s="48">
        <f t="shared" si="13"/>
        <v>2024</v>
      </c>
      <c r="G143" s="18">
        <v>45422</v>
      </c>
      <c r="H143" s="19">
        <v>109</v>
      </c>
      <c r="I143" s="20">
        <v>377700</v>
      </c>
      <c r="J143" s="21">
        <v>112793</v>
      </c>
      <c r="K143" s="8">
        <v>5640</v>
      </c>
      <c r="L143" s="8">
        <v>6000</v>
      </c>
      <c r="M143" s="8">
        <v>124432</v>
      </c>
      <c r="N143" s="64" t="s">
        <v>426</v>
      </c>
      <c r="O143" s="64" t="s">
        <v>407</v>
      </c>
    </row>
    <row r="144" spans="1:15" ht="15.75" customHeight="1">
      <c r="A144" s="3" t="s">
        <v>167</v>
      </c>
      <c r="B144" s="3" t="s">
        <v>21</v>
      </c>
      <c r="C144" s="7" t="s">
        <v>292</v>
      </c>
      <c r="D144" s="37">
        <v>45462</v>
      </c>
      <c r="E144" s="9" t="str">
        <f t="shared" si="12"/>
        <v>June</v>
      </c>
      <c r="F144" s="48">
        <f t="shared" si="13"/>
        <v>2024</v>
      </c>
      <c r="G144" s="18">
        <v>45422</v>
      </c>
      <c r="H144" s="19">
        <v>109</v>
      </c>
      <c r="I144" s="20">
        <v>377700</v>
      </c>
      <c r="J144" s="21">
        <v>112793</v>
      </c>
      <c r="K144" s="8">
        <v>5640</v>
      </c>
      <c r="L144" s="8">
        <v>6000</v>
      </c>
      <c r="M144" s="8">
        <v>124432</v>
      </c>
      <c r="N144" s="64" t="s">
        <v>426</v>
      </c>
      <c r="O144" s="64" t="s">
        <v>407</v>
      </c>
    </row>
    <row r="145" spans="1:15" ht="15.75" customHeight="1">
      <c r="A145" s="3" t="s">
        <v>167</v>
      </c>
      <c r="B145" s="3" t="s">
        <v>21</v>
      </c>
      <c r="C145" s="7" t="s">
        <v>293</v>
      </c>
      <c r="D145" s="37">
        <v>45462</v>
      </c>
      <c r="E145" s="9" t="str">
        <f t="shared" si="12"/>
        <v>June</v>
      </c>
      <c r="F145" s="48">
        <f t="shared" si="13"/>
        <v>2024</v>
      </c>
      <c r="G145" s="18">
        <v>45422</v>
      </c>
      <c r="H145" s="19">
        <v>109</v>
      </c>
      <c r="I145" s="20">
        <v>377700</v>
      </c>
      <c r="J145" s="21">
        <v>112793</v>
      </c>
      <c r="K145" s="8">
        <v>5640</v>
      </c>
      <c r="L145" s="8">
        <v>3000</v>
      </c>
      <c r="M145" s="8">
        <v>121432</v>
      </c>
      <c r="N145" s="64" t="s">
        <v>426</v>
      </c>
      <c r="O145" s="64" t="s">
        <v>407</v>
      </c>
    </row>
    <row r="146" spans="1:15" ht="15.75" customHeight="1">
      <c r="A146" s="3" t="s">
        <v>167</v>
      </c>
      <c r="B146" s="3" t="s">
        <v>21</v>
      </c>
      <c r="C146" s="7" t="s">
        <v>294</v>
      </c>
      <c r="D146" s="37">
        <v>45462</v>
      </c>
      <c r="E146" s="9" t="str">
        <f t="shared" si="12"/>
        <v>June</v>
      </c>
      <c r="F146" s="48">
        <f t="shared" si="13"/>
        <v>2024</v>
      </c>
      <c r="G146" s="18">
        <v>45422</v>
      </c>
      <c r="H146" s="19">
        <v>109</v>
      </c>
      <c r="I146" s="20">
        <v>377700</v>
      </c>
      <c r="J146" s="21">
        <v>112793</v>
      </c>
      <c r="K146" s="8">
        <v>5640</v>
      </c>
      <c r="L146" s="8">
        <v>3000</v>
      </c>
      <c r="M146" s="8">
        <v>121432</v>
      </c>
      <c r="N146" s="64" t="s">
        <v>426</v>
      </c>
      <c r="O146" s="64" t="s">
        <v>407</v>
      </c>
    </row>
    <row r="147" spans="1:15" ht="15.75" customHeight="1">
      <c r="A147" s="3" t="s">
        <v>167</v>
      </c>
      <c r="B147" s="3" t="s">
        <v>21</v>
      </c>
      <c r="C147" s="7" t="s">
        <v>295</v>
      </c>
      <c r="D147" s="37">
        <v>45462</v>
      </c>
      <c r="E147" s="9" t="str">
        <f t="shared" si="12"/>
        <v>June</v>
      </c>
      <c r="F147" s="48">
        <f t="shared" si="13"/>
        <v>2024</v>
      </c>
      <c r="G147" s="18">
        <v>45422</v>
      </c>
      <c r="H147" s="19">
        <v>109</v>
      </c>
      <c r="I147" s="20">
        <v>377700</v>
      </c>
      <c r="J147" s="21">
        <v>112793</v>
      </c>
      <c r="K147" s="8">
        <v>5640</v>
      </c>
      <c r="L147" s="8">
        <v>3000</v>
      </c>
      <c r="M147" s="8">
        <v>121432</v>
      </c>
      <c r="N147" s="64" t="s">
        <v>426</v>
      </c>
      <c r="O147" s="64" t="s">
        <v>407</v>
      </c>
    </row>
    <row r="148" spans="1:15" ht="15.75" customHeight="1">
      <c r="A148" s="3" t="s">
        <v>167</v>
      </c>
      <c r="B148" s="3" t="s">
        <v>21</v>
      </c>
      <c r="C148" s="7" t="s">
        <v>296</v>
      </c>
      <c r="D148" s="37">
        <v>45462</v>
      </c>
      <c r="E148" s="9" t="str">
        <f t="shared" si="12"/>
        <v>June</v>
      </c>
      <c r="F148" s="48">
        <f t="shared" si="13"/>
        <v>2024</v>
      </c>
      <c r="G148" s="18">
        <v>45422</v>
      </c>
      <c r="H148" s="19">
        <v>109</v>
      </c>
      <c r="I148" s="20">
        <v>377700</v>
      </c>
      <c r="J148" s="21">
        <v>112793</v>
      </c>
      <c r="K148" s="8">
        <v>5640</v>
      </c>
      <c r="L148" s="8">
        <v>3000</v>
      </c>
      <c r="M148" s="8">
        <v>121432</v>
      </c>
      <c r="N148" s="64" t="s">
        <v>426</v>
      </c>
      <c r="O148" s="64" t="s">
        <v>407</v>
      </c>
    </row>
    <row r="149" spans="1:15" ht="15.75" customHeight="1">
      <c r="A149" s="3" t="s">
        <v>167</v>
      </c>
      <c r="B149" s="3" t="s">
        <v>21</v>
      </c>
      <c r="C149" s="7" t="s">
        <v>297</v>
      </c>
      <c r="D149" s="37">
        <v>45462</v>
      </c>
      <c r="E149" s="9" t="str">
        <f t="shared" si="12"/>
        <v>June</v>
      </c>
      <c r="F149" s="48">
        <f t="shared" si="13"/>
        <v>2024</v>
      </c>
      <c r="G149" s="18">
        <v>45422</v>
      </c>
      <c r="H149" s="19">
        <v>109</v>
      </c>
      <c r="I149" s="20">
        <v>377700</v>
      </c>
      <c r="J149" s="21">
        <v>112793</v>
      </c>
      <c r="K149" s="8">
        <v>5640</v>
      </c>
      <c r="L149" s="8">
        <v>3000</v>
      </c>
      <c r="M149" s="8">
        <v>121432</v>
      </c>
      <c r="N149" s="64" t="s">
        <v>426</v>
      </c>
      <c r="O149" s="64" t="s">
        <v>407</v>
      </c>
    </row>
    <row r="150" spans="1:15" ht="15.75" customHeight="1">
      <c r="A150" s="3" t="s">
        <v>167</v>
      </c>
      <c r="B150" s="3" t="s">
        <v>21</v>
      </c>
      <c r="C150" s="7" t="s">
        <v>298</v>
      </c>
      <c r="D150" s="37">
        <v>45462</v>
      </c>
      <c r="E150" s="9" t="str">
        <f t="shared" si="12"/>
        <v>June</v>
      </c>
      <c r="F150" s="48">
        <f t="shared" si="13"/>
        <v>2024</v>
      </c>
      <c r="G150" s="18">
        <v>45422</v>
      </c>
      <c r="H150" s="19">
        <v>109</v>
      </c>
      <c r="I150" s="20">
        <v>377700</v>
      </c>
      <c r="J150" s="21">
        <v>112793</v>
      </c>
      <c r="K150" s="8">
        <v>5640</v>
      </c>
      <c r="L150" s="8">
        <v>3000</v>
      </c>
      <c r="M150" s="8">
        <v>121432</v>
      </c>
      <c r="N150" s="64" t="s">
        <v>426</v>
      </c>
      <c r="O150" s="64" t="s">
        <v>407</v>
      </c>
    </row>
    <row r="151" spans="1:15" ht="15.75" customHeight="1">
      <c r="A151" s="3" t="s">
        <v>167</v>
      </c>
      <c r="B151" s="3" t="s">
        <v>21</v>
      </c>
      <c r="C151" s="7" t="s">
        <v>299</v>
      </c>
      <c r="D151" s="37">
        <v>45462</v>
      </c>
      <c r="E151" s="9" t="str">
        <f t="shared" si="12"/>
        <v>June</v>
      </c>
      <c r="F151" s="48">
        <f t="shared" si="13"/>
        <v>2024</v>
      </c>
      <c r="G151" s="18">
        <v>45422</v>
      </c>
      <c r="H151" s="19">
        <v>109</v>
      </c>
      <c r="I151" s="20">
        <v>377700</v>
      </c>
      <c r="J151" s="21">
        <v>112793</v>
      </c>
      <c r="K151" s="8">
        <v>5640</v>
      </c>
      <c r="L151" s="8">
        <v>3000</v>
      </c>
      <c r="M151" s="8">
        <v>121432</v>
      </c>
      <c r="N151" s="64" t="s">
        <v>426</v>
      </c>
      <c r="O151" s="64" t="s">
        <v>407</v>
      </c>
    </row>
    <row r="152" spans="1:15" ht="15.75" customHeight="1">
      <c r="A152" s="3" t="s">
        <v>167</v>
      </c>
      <c r="B152" s="3" t="s">
        <v>21</v>
      </c>
      <c r="C152" s="7" t="s">
        <v>300</v>
      </c>
      <c r="D152" s="37">
        <v>45463</v>
      </c>
      <c r="E152" s="9" t="str">
        <f t="shared" si="12"/>
        <v>June</v>
      </c>
      <c r="F152" s="48">
        <f t="shared" si="13"/>
        <v>2024</v>
      </c>
      <c r="G152" s="18">
        <v>45422</v>
      </c>
      <c r="H152" s="19">
        <v>108</v>
      </c>
      <c r="I152" s="20">
        <v>377700</v>
      </c>
      <c r="J152" s="21">
        <v>111758</v>
      </c>
      <c r="K152" s="8">
        <v>5588</v>
      </c>
      <c r="L152" s="8">
        <v>3000</v>
      </c>
      <c r="M152" s="8">
        <v>120346</v>
      </c>
      <c r="N152" s="64" t="s">
        <v>426</v>
      </c>
      <c r="O152" s="64" t="s">
        <v>407</v>
      </c>
    </row>
    <row r="153" spans="1:15" ht="15.75" customHeight="1">
      <c r="A153" s="3" t="s">
        <v>167</v>
      </c>
      <c r="B153" s="3" t="s">
        <v>21</v>
      </c>
      <c r="C153" s="7" t="s">
        <v>301</v>
      </c>
      <c r="D153" s="37">
        <v>45467</v>
      </c>
      <c r="E153" s="9" t="str">
        <f t="shared" si="12"/>
        <v>June</v>
      </c>
      <c r="F153" s="48">
        <f t="shared" si="13"/>
        <v>2024</v>
      </c>
      <c r="G153" s="18">
        <v>45422</v>
      </c>
      <c r="H153" s="19">
        <v>104</v>
      </c>
      <c r="I153" s="20">
        <v>377700</v>
      </c>
      <c r="J153" s="21">
        <v>107619</v>
      </c>
      <c r="K153" s="8">
        <v>5381</v>
      </c>
      <c r="L153" s="8">
        <v>3000</v>
      </c>
      <c r="M153" s="8">
        <v>116000</v>
      </c>
      <c r="N153" s="64" t="s">
        <v>426</v>
      </c>
      <c r="O153" s="64" t="s">
        <v>407</v>
      </c>
    </row>
    <row r="154" spans="1:15" ht="15.75" customHeight="1">
      <c r="A154" s="3" t="s">
        <v>167</v>
      </c>
      <c r="B154" s="3" t="s">
        <v>21</v>
      </c>
      <c r="C154" s="7" t="s">
        <v>302</v>
      </c>
      <c r="D154" s="37">
        <v>45469</v>
      </c>
      <c r="E154" s="9" t="str">
        <f t="shared" si="12"/>
        <v>June</v>
      </c>
      <c r="F154" s="48">
        <f t="shared" si="13"/>
        <v>2024</v>
      </c>
      <c r="G154" s="18">
        <v>45422</v>
      </c>
      <c r="H154" s="19">
        <v>102</v>
      </c>
      <c r="I154" s="20">
        <v>377700</v>
      </c>
      <c r="J154" s="21">
        <v>105549</v>
      </c>
      <c r="K154" s="8">
        <v>5277</v>
      </c>
      <c r="L154" s="8">
        <v>6000</v>
      </c>
      <c r="M154" s="8">
        <v>116826</v>
      </c>
      <c r="N154" s="64" t="s">
        <v>426</v>
      </c>
      <c r="O154" s="64" t="s">
        <v>407</v>
      </c>
    </row>
    <row r="155" spans="1:15" ht="15.75" customHeight="1">
      <c r="A155" s="3" t="s">
        <v>167</v>
      </c>
      <c r="B155" s="3" t="s">
        <v>21</v>
      </c>
      <c r="C155" s="7" t="s">
        <v>303</v>
      </c>
      <c r="D155" s="37">
        <v>45469</v>
      </c>
      <c r="E155" s="9" t="str">
        <f t="shared" si="12"/>
        <v>June</v>
      </c>
      <c r="F155" s="48">
        <f t="shared" si="13"/>
        <v>2024</v>
      </c>
      <c r="G155" s="18">
        <v>45422</v>
      </c>
      <c r="H155" s="19">
        <v>102</v>
      </c>
      <c r="I155" s="20">
        <v>377700</v>
      </c>
      <c r="J155" s="21">
        <v>105549</v>
      </c>
      <c r="K155" s="8">
        <v>5277</v>
      </c>
      <c r="L155" s="8">
        <v>3000</v>
      </c>
      <c r="M155" s="8">
        <v>113826</v>
      </c>
      <c r="N155" s="64" t="s">
        <v>426</v>
      </c>
      <c r="O155" s="64" t="s">
        <v>407</v>
      </c>
    </row>
    <row r="156" spans="1:15" ht="15.75" customHeight="1">
      <c r="A156" s="3" t="s">
        <v>167</v>
      </c>
      <c r="B156" s="3" t="s">
        <v>21</v>
      </c>
      <c r="C156" s="7" t="s">
        <v>304</v>
      </c>
      <c r="D156" s="37">
        <v>45469</v>
      </c>
      <c r="E156" s="9" t="str">
        <f t="shared" si="12"/>
        <v>June</v>
      </c>
      <c r="F156" s="48">
        <f t="shared" si="13"/>
        <v>2024</v>
      </c>
      <c r="G156" s="18">
        <v>45422</v>
      </c>
      <c r="H156" s="19">
        <v>102</v>
      </c>
      <c r="I156" s="20">
        <v>377700</v>
      </c>
      <c r="J156" s="21">
        <v>105549</v>
      </c>
      <c r="K156" s="8">
        <v>5277</v>
      </c>
      <c r="L156" s="8">
        <v>3000</v>
      </c>
      <c r="M156" s="8">
        <v>113826</v>
      </c>
      <c r="N156" s="64" t="s">
        <v>426</v>
      </c>
      <c r="O156" s="64" t="s">
        <v>407</v>
      </c>
    </row>
    <row r="157" spans="1:15" ht="15.75" customHeight="1">
      <c r="A157" s="3" t="s">
        <v>167</v>
      </c>
      <c r="B157" s="3" t="s">
        <v>21</v>
      </c>
      <c r="C157" s="7" t="s">
        <v>305</v>
      </c>
      <c r="D157" s="37">
        <v>45469</v>
      </c>
      <c r="E157" s="9" t="str">
        <f t="shared" si="12"/>
        <v>June</v>
      </c>
      <c r="F157" s="48">
        <f t="shared" si="13"/>
        <v>2024</v>
      </c>
      <c r="G157" s="18">
        <v>45422</v>
      </c>
      <c r="H157" s="19">
        <v>102</v>
      </c>
      <c r="I157" s="20">
        <v>377700</v>
      </c>
      <c r="J157" s="21">
        <v>105549</v>
      </c>
      <c r="K157" s="8">
        <v>5277</v>
      </c>
      <c r="L157" s="8">
        <v>3000</v>
      </c>
      <c r="M157" s="8">
        <v>113826</v>
      </c>
      <c r="N157" s="64" t="s">
        <v>426</v>
      </c>
      <c r="O157" s="64" t="s">
        <v>407</v>
      </c>
    </row>
    <row r="158" spans="1:15" ht="15.75" customHeight="1">
      <c r="A158" s="3" t="s">
        <v>167</v>
      </c>
      <c r="B158" s="3" t="s">
        <v>21</v>
      </c>
      <c r="C158" s="7" t="s">
        <v>306</v>
      </c>
      <c r="D158" s="37">
        <v>45469</v>
      </c>
      <c r="E158" s="9" t="str">
        <f t="shared" si="12"/>
        <v>June</v>
      </c>
      <c r="F158" s="48">
        <f t="shared" si="13"/>
        <v>2024</v>
      </c>
      <c r="G158" s="18">
        <v>45422</v>
      </c>
      <c r="H158" s="19">
        <v>102</v>
      </c>
      <c r="I158" s="20">
        <v>377700</v>
      </c>
      <c r="J158" s="21">
        <v>105549</v>
      </c>
      <c r="K158" s="8">
        <v>5277</v>
      </c>
      <c r="L158" s="8">
        <v>3000</v>
      </c>
      <c r="M158" s="8">
        <v>113826</v>
      </c>
      <c r="N158" s="64" t="s">
        <v>426</v>
      </c>
      <c r="O158" s="64" t="s">
        <v>407</v>
      </c>
    </row>
    <row r="159" spans="1:15" ht="15.75" customHeight="1">
      <c r="A159" s="3" t="s">
        <v>167</v>
      </c>
      <c r="B159" s="3" t="s">
        <v>21</v>
      </c>
      <c r="C159" s="7" t="s">
        <v>307</v>
      </c>
      <c r="D159" s="37">
        <v>45469</v>
      </c>
      <c r="E159" s="9" t="str">
        <f t="shared" si="12"/>
        <v>June</v>
      </c>
      <c r="F159" s="48">
        <f t="shared" si="13"/>
        <v>2024</v>
      </c>
      <c r="G159" s="18">
        <v>45422</v>
      </c>
      <c r="H159" s="19">
        <v>102</v>
      </c>
      <c r="I159" s="20">
        <v>377700</v>
      </c>
      <c r="J159" s="21">
        <v>105549</v>
      </c>
      <c r="K159" s="8">
        <v>5277</v>
      </c>
      <c r="L159" s="8">
        <v>3000</v>
      </c>
      <c r="M159" s="8">
        <v>113826</v>
      </c>
      <c r="N159" s="64" t="s">
        <v>426</v>
      </c>
      <c r="O159" s="64" t="s">
        <v>407</v>
      </c>
    </row>
    <row r="160" spans="1:15" ht="15.75" customHeight="1">
      <c r="A160" s="3" t="s">
        <v>167</v>
      </c>
      <c r="B160" s="3" t="s">
        <v>21</v>
      </c>
      <c r="C160" s="7" t="s">
        <v>308</v>
      </c>
      <c r="D160" s="37">
        <v>45469</v>
      </c>
      <c r="E160" s="9" t="str">
        <f t="shared" si="12"/>
        <v>June</v>
      </c>
      <c r="F160" s="48">
        <f t="shared" si="13"/>
        <v>2024</v>
      </c>
      <c r="G160" s="18">
        <v>45422</v>
      </c>
      <c r="H160" s="19">
        <v>102</v>
      </c>
      <c r="I160" s="20">
        <v>377700</v>
      </c>
      <c r="J160" s="21">
        <v>105549</v>
      </c>
      <c r="K160" s="8">
        <v>5277</v>
      </c>
      <c r="L160" s="8">
        <v>3000</v>
      </c>
      <c r="M160" s="8">
        <v>113826</v>
      </c>
      <c r="N160" s="64" t="s">
        <v>426</v>
      </c>
      <c r="O160" s="64" t="s">
        <v>407</v>
      </c>
    </row>
    <row r="161" spans="1:15" ht="15.75" customHeight="1">
      <c r="A161" s="3" t="s">
        <v>167</v>
      </c>
      <c r="B161" s="3" t="s">
        <v>21</v>
      </c>
      <c r="C161" s="7" t="s">
        <v>309</v>
      </c>
      <c r="D161" s="37">
        <v>45469</v>
      </c>
      <c r="E161" s="9" t="str">
        <f t="shared" si="12"/>
        <v>June</v>
      </c>
      <c r="F161" s="48">
        <f t="shared" si="13"/>
        <v>2024</v>
      </c>
      <c r="G161" s="18">
        <v>45422</v>
      </c>
      <c r="H161" s="19">
        <v>102</v>
      </c>
      <c r="I161" s="20">
        <v>377700</v>
      </c>
      <c r="J161" s="21">
        <v>105549</v>
      </c>
      <c r="K161" s="8">
        <v>5277</v>
      </c>
      <c r="L161" s="8">
        <v>3000</v>
      </c>
      <c r="M161" s="8">
        <v>113826</v>
      </c>
      <c r="N161" s="64" t="s">
        <v>426</v>
      </c>
      <c r="O161" s="64" t="s">
        <v>407</v>
      </c>
    </row>
    <row r="162" spans="1:15" ht="15.75" customHeight="1">
      <c r="A162" s="3" t="s">
        <v>167</v>
      </c>
      <c r="B162" s="3" t="s">
        <v>21</v>
      </c>
      <c r="C162" s="7" t="s">
        <v>310</v>
      </c>
      <c r="D162" s="37">
        <v>45469</v>
      </c>
      <c r="E162" s="9" t="str">
        <f t="shared" si="12"/>
        <v>June</v>
      </c>
      <c r="F162" s="48">
        <f t="shared" si="13"/>
        <v>2024</v>
      </c>
      <c r="G162" s="18">
        <v>45422</v>
      </c>
      <c r="H162" s="19">
        <v>102</v>
      </c>
      <c r="I162" s="20">
        <v>377700</v>
      </c>
      <c r="J162" s="21">
        <v>105549</v>
      </c>
      <c r="K162" s="8">
        <v>5277</v>
      </c>
      <c r="L162" s="8">
        <v>3000</v>
      </c>
      <c r="M162" s="8">
        <v>113826</v>
      </c>
      <c r="N162" s="64" t="s">
        <v>426</v>
      </c>
      <c r="O162" s="64" t="s">
        <v>407</v>
      </c>
    </row>
    <row r="163" spans="1:15" ht="15.75" customHeight="1">
      <c r="A163" s="3" t="s">
        <v>167</v>
      </c>
      <c r="B163" s="3" t="s">
        <v>21</v>
      </c>
      <c r="C163" s="7" t="s">
        <v>311</v>
      </c>
      <c r="D163" s="37">
        <v>45469</v>
      </c>
      <c r="E163" s="9" t="str">
        <f t="shared" si="12"/>
        <v>June</v>
      </c>
      <c r="F163" s="48">
        <f t="shared" si="13"/>
        <v>2024</v>
      </c>
      <c r="G163" s="18">
        <v>45422</v>
      </c>
      <c r="H163" s="19">
        <v>102</v>
      </c>
      <c r="I163" s="20">
        <v>377700</v>
      </c>
      <c r="J163" s="21">
        <v>105549</v>
      </c>
      <c r="K163" s="8">
        <v>5277</v>
      </c>
      <c r="L163" s="8">
        <v>3000</v>
      </c>
      <c r="M163" s="8">
        <v>113826</v>
      </c>
      <c r="N163" s="64" t="s">
        <v>426</v>
      </c>
      <c r="O163" s="64" t="s">
        <v>407</v>
      </c>
    </row>
    <row r="164" spans="1:15" ht="15.75" customHeight="1">
      <c r="A164" s="3" t="s">
        <v>167</v>
      </c>
      <c r="B164" s="3" t="s">
        <v>21</v>
      </c>
      <c r="C164" s="7" t="s">
        <v>312</v>
      </c>
      <c r="D164" s="37">
        <v>45469</v>
      </c>
      <c r="E164" s="9" t="str">
        <f t="shared" si="12"/>
        <v>June</v>
      </c>
      <c r="F164" s="48">
        <f t="shared" si="13"/>
        <v>2024</v>
      </c>
      <c r="G164" s="18">
        <v>45422</v>
      </c>
      <c r="H164" s="19">
        <v>102</v>
      </c>
      <c r="I164" s="20">
        <v>377700</v>
      </c>
      <c r="J164" s="21">
        <v>105549</v>
      </c>
      <c r="K164" s="8">
        <v>5277</v>
      </c>
      <c r="L164" s="8">
        <v>3000</v>
      </c>
      <c r="M164" s="8">
        <v>113826</v>
      </c>
      <c r="N164" s="64" t="s">
        <v>426</v>
      </c>
      <c r="O164" s="64" t="s">
        <v>407</v>
      </c>
    </row>
    <row r="165" spans="1:15" ht="15.75" customHeight="1">
      <c r="A165" s="3" t="s">
        <v>167</v>
      </c>
      <c r="B165" s="3" t="s">
        <v>21</v>
      </c>
      <c r="C165" s="7" t="s">
        <v>313</v>
      </c>
      <c r="D165" s="37">
        <v>45470</v>
      </c>
      <c r="E165" s="9" t="str">
        <f t="shared" si="12"/>
        <v>June</v>
      </c>
      <c r="F165" s="48">
        <f t="shared" si="13"/>
        <v>2024</v>
      </c>
      <c r="G165" s="18">
        <v>45422</v>
      </c>
      <c r="H165" s="19">
        <v>101</v>
      </c>
      <c r="I165" s="20">
        <v>377700</v>
      </c>
      <c r="J165" s="21">
        <v>104514</v>
      </c>
      <c r="K165" s="8">
        <v>5226</v>
      </c>
      <c r="L165" s="8">
        <v>3000</v>
      </c>
      <c r="M165" s="8">
        <v>112740</v>
      </c>
      <c r="N165" s="64" t="s">
        <v>426</v>
      </c>
      <c r="O165" s="64" t="s">
        <v>407</v>
      </c>
    </row>
    <row r="166" spans="1:15" ht="15.75" customHeight="1">
      <c r="A166" s="3" t="s">
        <v>167</v>
      </c>
      <c r="B166" s="3" t="s">
        <v>21</v>
      </c>
      <c r="C166" s="7" t="s">
        <v>314</v>
      </c>
      <c r="D166" s="37">
        <v>45470</v>
      </c>
      <c r="E166" s="9" t="str">
        <f t="shared" si="12"/>
        <v>June</v>
      </c>
      <c r="F166" s="48">
        <f t="shared" si="13"/>
        <v>2024</v>
      </c>
      <c r="G166" s="18">
        <v>45422</v>
      </c>
      <c r="H166" s="19">
        <v>101</v>
      </c>
      <c r="I166" s="20">
        <v>377700</v>
      </c>
      <c r="J166" s="21">
        <v>104514</v>
      </c>
      <c r="K166" s="8">
        <v>5226</v>
      </c>
      <c r="L166" s="8">
        <v>3000</v>
      </c>
      <c r="M166" s="8">
        <v>112740</v>
      </c>
      <c r="N166" s="64" t="s">
        <v>426</v>
      </c>
      <c r="O166" s="64" t="s">
        <v>407</v>
      </c>
    </row>
    <row r="167" spans="1:15" ht="15.75" customHeight="1">
      <c r="A167" s="3" t="s">
        <v>167</v>
      </c>
      <c r="B167" s="3" t="s">
        <v>21</v>
      </c>
      <c r="C167" s="7" t="s">
        <v>315</v>
      </c>
      <c r="D167" s="37">
        <v>45471</v>
      </c>
      <c r="E167" s="9" t="str">
        <f t="shared" si="12"/>
        <v>June</v>
      </c>
      <c r="F167" s="48">
        <f t="shared" si="13"/>
        <v>2024</v>
      </c>
      <c r="G167" s="18">
        <v>45422</v>
      </c>
      <c r="H167" s="19">
        <v>100</v>
      </c>
      <c r="I167" s="20">
        <v>377700</v>
      </c>
      <c r="J167" s="21">
        <v>103479</v>
      </c>
      <c r="K167" s="8">
        <v>5174</v>
      </c>
      <c r="L167" s="8">
        <v>3000</v>
      </c>
      <c r="M167" s="8">
        <v>111653</v>
      </c>
      <c r="N167" s="64" t="s">
        <v>426</v>
      </c>
      <c r="O167" s="64" t="s">
        <v>407</v>
      </c>
    </row>
    <row r="168" spans="1:15" ht="15.75" customHeight="1">
      <c r="A168" s="3" t="s">
        <v>167</v>
      </c>
      <c r="B168" s="3" t="s">
        <v>21</v>
      </c>
      <c r="C168" s="7" t="s">
        <v>316</v>
      </c>
      <c r="D168" s="37">
        <v>45471</v>
      </c>
      <c r="E168" s="9" t="str">
        <f t="shared" si="12"/>
        <v>June</v>
      </c>
      <c r="F168" s="48">
        <f t="shared" si="13"/>
        <v>2024</v>
      </c>
      <c r="G168" s="18">
        <v>45422</v>
      </c>
      <c r="H168" s="19">
        <v>96</v>
      </c>
      <c r="I168" s="20">
        <v>377700</v>
      </c>
      <c r="J168" s="21">
        <v>99340</v>
      </c>
      <c r="K168" s="8">
        <v>4967</v>
      </c>
      <c r="L168" s="8">
        <v>3000</v>
      </c>
      <c r="M168" s="8">
        <v>107307</v>
      </c>
      <c r="N168" s="64" t="s">
        <v>426</v>
      </c>
      <c r="O168" s="64" t="s">
        <v>407</v>
      </c>
    </row>
    <row r="169" spans="1:15" ht="15.75" customHeight="1">
      <c r="A169" s="3" t="s">
        <v>317</v>
      </c>
      <c r="B169" s="3" t="s">
        <v>21</v>
      </c>
      <c r="C169" s="3" t="s">
        <v>318</v>
      </c>
      <c r="D169" s="37">
        <v>45471</v>
      </c>
      <c r="E169" s="9" t="str">
        <f t="shared" si="12"/>
        <v>June</v>
      </c>
      <c r="F169" s="48">
        <f t="shared" si="13"/>
        <v>2024</v>
      </c>
      <c r="G169" s="18">
        <v>45588</v>
      </c>
      <c r="H169" s="19">
        <v>118</v>
      </c>
      <c r="I169" s="20">
        <v>414529</v>
      </c>
      <c r="J169" s="4">
        <v>134012</v>
      </c>
      <c r="K169" s="4">
        <v>6701</v>
      </c>
      <c r="L169" s="4">
        <v>10000</v>
      </c>
      <c r="M169" s="4">
        <v>150713</v>
      </c>
      <c r="N169" s="64" t="s">
        <v>426</v>
      </c>
      <c r="O169" s="64" t="s">
        <v>407</v>
      </c>
    </row>
    <row r="170" spans="1:15" ht="15.75" customHeight="1">
      <c r="A170" s="3" t="s">
        <v>317</v>
      </c>
      <c r="B170" s="3" t="s">
        <v>21</v>
      </c>
      <c r="C170" s="3" t="s">
        <v>319</v>
      </c>
      <c r="D170" s="37">
        <v>45329</v>
      </c>
      <c r="E170" s="9" t="str">
        <f t="shared" si="12"/>
        <v>February</v>
      </c>
      <c r="F170" s="48">
        <f t="shared" si="13"/>
        <v>2024</v>
      </c>
      <c r="G170" s="18">
        <v>45588</v>
      </c>
      <c r="H170" s="10">
        <v>114</v>
      </c>
      <c r="I170" s="20">
        <v>414529</v>
      </c>
      <c r="J170" s="4">
        <v>129469</v>
      </c>
      <c r="K170" s="4">
        <v>6473</v>
      </c>
      <c r="L170" s="4">
        <v>10000</v>
      </c>
      <c r="M170" s="4">
        <v>145943</v>
      </c>
      <c r="N170" s="64" t="s">
        <v>426</v>
      </c>
      <c r="O170" s="64" t="s">
        <v>407</v>
      </c>
    </row>
    <row r="171" spans="1:15" ht="15.75" customHeight="1">
      <c r="A171" s="3" t="s">
        <v>119</v>
      </c>
      <c r="B171" s="3" t="s">
        <v>51</v>
      </c>
      <c r="C171" s="3" t="s">
        <v>320</v>
      </c>
      <c r="D171" s="37">
        <v>45475</v>
      </c>
      <c r="E171" s="9" t="str">
        <f t="shared" si="12"/>
        <v>July</v>
      </c>
      <c r="F171" s="48">
        <f t="shared" si="13"/>
        <v>2024</v>
      </c>
      <c r="G171" s="18">
        <v>45494</v>
      </c>
      <c r="H171" s="10">
        <v>20</v>
      </c>
      <c r="I171" s="4">
        <v>876136</v>
      </c>
      <c r="J171" s="23">
        <v>47514</v>
      </c>
      <c r="K171" s="4">
        <v>2376</v>
      </c>
      <c r="L171" s="4">
        <v>10000</v>
      </c>
      <c r="M171" s="4">
        <v>59890</v>
      </c>
      <c r="N171" s="64" t="s">
        <v>426</v>
      </c>
      <c r="O171" s="64" t="s">
        <v>407</v>
      </c>
    </row>
    <row r="172" spans="1:15" ht="15.75" customHeight="1">
      <c r="A172" s="3" t="s">
        <v>119</v>
      </c>
      <c r="B172" s="3" t="s">
        <v>51</v>
      </c>
      <c r="C172" s="3" t="s">
        <v>320</v>
      </c>
      <c r="D172" s="37">
        <v>45495</v>
      </c>
      <c r="E172" s="9" t="str">
        <f t="shared" si="12"/>
        <v>July</v>
      </c>
      <c r="F172" s="48">
        <f t="shared" si="13"/>
        <v>2024</v>
      </c>
      <c r="G172" s="22">
        <v>45859</v>
      </c>
      <c r="H172" s="10">
        <v>365</v>
      </c>
      <c r="I172" s="4">
        <v>780422</v>
      </c>
      <c r="J172" s="23">
        <v>780422</v>
      </c>
      <c r="K172" s="4">
        <v>39021</v>
      </c>
      <c r="L172" s="4">
        <v>10000</v>
      </c>
      <c r="M172" s="4">
        <v>829444</v>
      </c>
      <c r="N172" s="64" t="s">
        <v>426</v>
      </c>
      <c r="O172" s="64" t="s">
        <v>407</v>
      </c>
    </row>
    <row r="173" spans="1:15" ht="15.75" customHeight="1">
      <c r="A173" s="3" t="s">
        <v>222</v>
      </c>
      <c r="B173" s="3" t="s">
        <v>21</v>
      </c>
      <c r="C173" s="3" t="s">
        <v>321</v>
      </c>
      <c r="D173" s="35">
        <v>45358</v>
      </c>
      <c r="E173" s="9" t="str">
        <f t="shared" si="12"/>
        <v>March</v>
      </c>
      <c r="F173" s="48">
        <f t="shared" si="13"/>
        <v>2024</v>
      </c>
      <c r="G173" s="24" t="s">
        <v>322</v>
      </c>
      <c r="H173" s="10">
        <v>120</v>
      </c>
      <c r="I173" s="4">
        <v>1364193</v>
      </c>
      <c r="J173" s="4">
        <v>448502</v>
      </c>
      <c r="K173" s="4">
        <v>22425</v>
      </c>
      <c r="L173" s="4">
        <v>40000</v>
      </c>
      <c r="M173" s="4">
        <v>510927</v>
      </c>
      <c r="N173" s="64" t="s">
        <v>426</v>
      </c>
      <c r="O173" s="64" t="s">
        <v>407</v>
      </c>
    </row>
    <row r="174" spans="1:15" ht="15.75" customHeight="1">
      <c r="A174" s="3" t="s">
        <v>323</v>
      </c>
      <c r="B174" s="3" t="s">
        <v>21</v>
      </c>
      <c r="C174" s="3" t="s">
        <v>324</v>
      </c>
      <c r="D174" s="35">
        <v>45329</v>
      </c>
      <c r="E174" s="9" t="str">
        <f t="shared" si="12"/>
        <v>February</v>
      </c>
      <c r="F174" s="48">
        <f t="shared" si="13"/>
        <v>2024</v>
      </c>
      <c r="G174" s="9">
        <v>45903</v>
      </c>
      <c r="H174" s="10">
        <v>251</v>
      </c>
      <c r="I174" s="4">
        <v>1428135</v>
      </c>
      <c r="J174" s="4">
        <v>982087</v>
      </c>
      <c r="K174" s="4">
        <v>49104</v>
      </c>
      <c r="L174" s="4">
        <v>60000</v>
      </c>
      <c r="M174" s="4">
        <v>1091192</v>
      </c>
      <c r="N174" s="64" t="s">
        <v>426</v>
      </c>
      <c r="O174" s="64" t="s">
        <v>407</v>
      </c>
    </row>
    <row r="175" spans="1:15" ht="15.75" customHeight="1">
      <c r="A175" s="3" t="s">
        <v>325</v>
      </c>
      <c r="B175" s="3" t="s">
        <v>25</v>
      </c>
      <c r="C175" s="3" t="s">
        <v>326</v>
      </c>
      <c r="D175" s="35">
        <v>45572</v>
      </c>
      <c r="E175" s="9" t="str">
        <f t="shared" si="12"/>
        <v>October</v>
      </c>
      <c r="F175" s="48">
        <f t="shared" si="13"/>
        <v>2024</v>
      </c>
      <c r="G175" s="9">
        <v>45901</v>
      </c>
      <c r="H175" s="10">
        <v>184</v>
      </c>
      <c r="I175" s="4">
        <v>1099448</v>
      </c>
      <c r="J175" s="4">
        <v>554242</v>
      </c>
      <c r="K175" s="4">
        <v>27712</v>
      </c>
      <c r="L175" s="4">
        <v>30000</v>
      </c>
      <c r="M175" s="4">
        <v>611954</v>
      </c>
      <c r="N175" s="64" t="s">
        <v>426</v>
      </c>
      <c r="O175" s="64" t="s">
        <v>407</v>
      </c>
    </row>
    <row r="176" spans="1:15" ht="15.75" customHeight="1">
      <c r="A176" s="3" t="s">
        <v>327</v>
      </c>
      <c r="B176" s="3" t="s">
        <v>25</v>
      </c>
      <c r="C176" s="3" t="s">
        <v>328</v>
      </c>
      <c r="D176" s="35">
        <v>45496</v>
      </c>
      <c r="E176" s="9" t="str">
        <f t="shared" si="12"/>
        <v>July</v>
      </c>
      <c r="F176" s="48">
        <f t="shared" si="13"/>
        <v>2024</v>
      </c>
      <c r="G176" s="9">
        <v>45848</v>
      </c>
      <c r="H176" s="10">
        <v>353</v>
      </c>
      <c r="I176" s="4">
        <v>180609</v>
      </c>
      <c r="J176" s="4">
        <v>174671</v>
      </c>
      <c r="K176" s="4">
        <v>8734</v>
      </c>
      <c r="L176" s="4">
        <v>5000</v>
      </c>
      <c r="M176" s="4">
        <v>188405</v>
      </c>
      <c r="N176" s="64" t="s">
        <v>426</v>
      </c>
      <c r="O176" s="64" t="s">
        <v>407</v>
      </c>
    </row>
    <row r="177" spans="1:15" ht="15.75" customHeight="1">
      <c r="A177" s="3" t="s">
        <v>329</v>
      </c>
      <c r="B177" s="3" t="s">
        <v>51</v>
      </c>
      <c r="C177" s="3" t="s">
        <v>330</v>
      </c>
      <c r="D177" s="35">
        <v>45491</v>
      </c>
      <c r="E177" s="9" t="str">
        <f t="shared" si="12"/>
        <v>July</v>
      </c>
      <c r="F177" s="48">
        <f t="shared" si="13"/>
        <v>2024</v>
      </c>
      <c r="G177" s="9">
        <v>45796</v>
      </c>
      <c r="H177" s="10">
        <v>306</v>
      </c>
      <c r="I177" s="4">
        <v>949649</v>
      </c>
      <c r="J177" s="4">
        <v>796144</v>
      </c>
      <c r="K177" s="4">
        <v>39809</v>
      </c>
      <c r="L177" s="4">
        <v>20000</v>
      </c>
      <c r="M177" s="4">
        <v>855951</v>
      </c>
      <c r="N177" s="64" t="s">
        <v>426</v>
      </c>
      <c r="O177" s="64" t="s">
        <v>407</v>
      </c>
    </row>
    <row r="178" spans="1:15" ht="15.75" customHeight="1">
      <c r="A178" s="3" t="s">
        <v>329</v>
      </c>
      <c r="B178" s="3" t="s">
        <v>51</v>
      </c>
      <c r="C178" s="3" t="s">
        <v>331</v>
      </c>
      <c r="D178" s="35">
        <v>45491</v>
      </c>
      <c r="E178" s="9" t="str">
        <f t="shared" si="12"/>
        <v>July</v>
      </c>
      <c r="F178" s="48">
        <f t="shared" si="13"/>
        <v>2024</v>
      </c>
      <c r="G178" s="9">
        <v>45796</v>
      </c>
      <c r="H178" s="10">
        <v>306</v>
      </c>
      <c r="I178" s="4">
        <v>190003</v>
      </c>
      <c r="J178" s="4">
        <v>159290</v>
      </c>
      <c r="K178" s="4">
        <v>7965</v>
      </c>
      <c r="L178" s="4">
        <v>5000</v>
      </c>
      <c r="M178" s="4">
        <v>172255</v>
      </c>
      <c r="N178" s="64" t="s">
        <v>426</v>
      </c>
      <c r="O178" s="64" t="s">
        <v>407</v>
      </c>
    </row>
    <row r="179" spans="1:15" ht="15.75" customHeight="1">
      <c r="A179" s="3" t="s">
        <v>329</v>
      </c>
      <c r="B179" s="3" t="s">
        <v>51</v>
      </c>
      <c r="C179" s="3" t="s">
        <v>332</v>
      </c>
      <c r="D179" s="35">
        <v>45492</v>
      </c>
      <c r="E179" s="9" t="str">
        <f t="shared" si="12"/>
        <v>July</v>
      </c>
      <c r="F179" s="48">
        <f t="shared" si="13"/>
        <v>2024</v>
      </c>
      <c r="G179" s="9">
        <v>45796</v>
      </c>
      <c r="H179" s="10">
        <v>305</v>
      </c>
      <c r="I179" s="4">
        <v>240225</v>
      </c>
      <c r="J179" s="4">
        <v>200736</v>
      </c>
      <c r="K179" s="4">
        <v>10037</v>
      </c>
      <c r="L179" s="4">
        <v>5000</v>
      </c>
      <c r="M179" s="4">
        <v>215773</v>
      </c>
      <c r="N179" s="64" t="s">
        <v>426</v>
      </c>
      <c r="O179" s="64" t="s">
        <v>407</v>
      </c>
    </row>
    <row r="180" spans="1:15" ht="15.75" customHeight="1">
      <c r="A180" s="3" t="s">
        <v>333</v>
      </c>
      <c r="B180" s="3" t="s">
        <v>21</v>
      </c>
      <c r="C180" s="3" t="s">
        <v>334</v>
      </c>
      <c r="D180" s="35">
        <v>45463</v>
      </c>
      <c r="E180" s="9" t="str">
        <f t="shared" si="12"/>
        <v>June</v>
      </c>
      <c r="F180" s="48">
        <f t="shared" si="13"/>
        <v>2024</v>
      </c>
      <c r="G180" s="9">
        <v>45777</v>
      </c>
      <c r="H180" s="10">
        <f>G180-D180+1</f>
        <v>315</v>
      </c>
      <c r="I180" s="4">
        <v>801375</v>
      </c>
      <c r="J180" s="4">
        <f>I180*H180/365</f>
        <v>691597.60273972608</v>
      </c>
      <c r="K180" s="4">
        <f>J180*5%</f>
        <v>34579.880136986307</v>
      </c>
      <c r="L180" s="4">
        <v>50000</v>
      </c>
      <c r="M180" s="4">
        <f>SUM(J180:L180)</f>
        <v>776177.48287671234</v>
      </c>
      <c r="N180" s="64" t="s">
        <v>426</v>
      </c>
      <c r="O180" s="64" t="s">
        <v>407</v>
      </c>
    </row>
    <row r="181" spans="1:15" ht="15.75" customHeight="1">
      <c r="A181" s="3" t="s">
        <v>333</v>
      </c>
      <c r="B181" s="3" t="s">
        <v>21</v>
      </c>
      <c r="C181" s="3" t="s">
        <v>335</v>
      </c>
      <c r="D181" s="35">
        <v>45463</v>
      </c>
      <c r="E181" s="9" t="str">
        <f t="shared" si="12"/>
        <v>June</v>
      </c>
      <c r="F181" s="48">
        <f t="shared" si="13"/>
        <v>2024</v>
      </c>
      <c r="G181" s="9">
        <v>45777</v>
      </c>
      <c r="H181" s="10">
        <f>G181-D181+1</f>
        <v>315</v>
      </c>
      <c r="I181" s="4">
        <v>801375</v>
      </c>
      <c r="J181" s="4">
        <f>I181*H181/365</f>
        <v>691597.60273972608</v>
      </c>
      <c r="K181" s="4">
        <f>J181*5%</f>
        <v>34579.880136986307</v>
      </c>
      <c r="L181" s="4">
        <v>10000</v>
      </c>
      <c r="M181" s="4">
        <f>SUM(J181:L181)</f>
        <v>736177.48287671234</v>
      </c>
      <c r="N181" s="64" t="s">
        <v>426</v>
      </c>
      <c r="O181" s="64" t="s">
        <v>407</v>
      </c>
    </row>
    <row r="182" spans="1:15" ht="15.75" customHeight="1">
      <c r="A182" s="3" t="s">
        <v>333</v>
      </c>
      <c r="B182" s="3" t="s">
        <v>21</v>
      </c>
      <c r="C182" s="3" t="s">
        <v>336</v>
      </c>
      <c r="D182" s="35">
        <v>45463</v>
      </c>
      <c r="E182" s="9" t="str">
        <f t="shared" si="12"/>
        <v>June</v>
      </c>
      <c r="F182" s="48">
        <f t="shared" si="13"/>
        <v>2024</v>
      </c>
      <c r="G182" s="9">
        <v>45777</v>
      </c>
      <c r="H182" s="10">
        <f>G182-D182+1</f>
        <v>315</v>
      </c>
      <c r="I182" s="4">
        <v>801375</v>
      </c>
      <c r="J182" s="4">
        <f>I182*H182/365</f>
        <v>691597.60273972608</v>
      </c>
      <c r="K182" s="4">
        <f>J182*5%</f>
        <v>34579.880136986307</v>
      </c>
      <c r="L182" s="4">
        <v>10000</v>
      </c>
      <c r="M182" s="4">
        <f>SUM(J182:L182)</f>
        <v>736177.48287671234</v>
      </c>
      <c r="N182" s="64" t="s">
        <v>426</v>
      </c>
      <c r="O182" s="64" t="s">
        <v>407</v>
      </c>
    </row>
    <row r="183" spans="1:15" ht="15.75" customHeight="1">
      <c r="A183" s="3" t="s">
        <v>337</v>
      </c>
      <c r="B183" s="3" t="s">
        <v>21</v>
      </c>
      <c r="C183" s="3" t="s">
        <v>338</v>
      </c>
      <c r="D183" s="35">
        <v>45498</v>
      </c>
      <c r="E183" s="9" t="str">
        <f t="shared" si="12"/>
        <v>July</v>
      </c>
      <c r="F183" s="48">
        <f t="shared" si="13"/>
        <v>2024</v>
      </c>
      <c r="G183" s="9">
        <v>45832</v>
      </c>
      <c r="H183" s="10">
        <v>335</v>
      </c>
      <c r="I183" s="4">
        <v>504665</v>
      </c>
      <c r="J183" s="4">
        <v>463185</v>
      </c>
      <c r="K183" s="4">
        <v>23159</v>
      </c>
      <c r="L183" s="4">
        <v>10000</v>
      </c>
      <c r="M183" s="4">
        <v>496345</v>
      </c>
      <c r="N183" s="64" t="s">
        <v>426</v>
      </c>
      <c r="O183" s="64" t="s">
        <v>407</v>
      </c>
    </row>
    <row r="184" spans="1:15" ht="15.75" customHeight="1">
      <c r="A184" s="3" t="s">
        <v>325</v>
      </c>
      <c r="B184" s="3" t="s">
        <v>25</v>
      </c>
      <c r="C184" s="3" t="s">
        <v>339</v>
      </c>
      <c r="D184" s="35">
        <v>45504</v>
      </c>
      <c r="E184" s="9" t="str">
        <f t="shared" si="12"/>
        <v>July</v>
      </c>
      <c r="F184" s="48">
        <f t="shared" si="13"/>
        <v>2024</v>
      </c>
      <c r="G184" s="9">
        <v>45666</v>
      </c>
      <c r="H184" s="10">
        <f>G184-D184+1</f>
        <v>163</v>
      </c>
      <c r="I184" s="4">
        <v>225268</v>
      </c>
      <c r="J184" s="4">
        <f t="shared" ref="J184:J224" si="14">I184*H184/365</f>
        <v>100599.13424657534</v>
      </c>
      <c r="K184" s="4">
        <f t="shared" ref="K184:K224" si="15">J184*5%</f>
        <v>5029.956712328767</v>
      </c>
      <c r="L184" s="4">
        <v>10000</v>
      </c>
      <c r="M184" s="4">
        <f t="shared" ref="M184:M224" si="16">SUM(J184:L184)</f>
        <v>115629.09095890411</v>
      </c>
      <c r="N184" s="64" t="s">
        <v>426</v>
      </c>
      <c r="O184" s="64" t="s">
        <v>407</v>
      </c>
    </row>
    <row r="185" spans="1:15" ht="15.75" customHeight="1">
      <c r="A185" s="3" t="s">
        <v>40</v>
      </c>
      <c r="B185" s="3" t="s">
        <v>21</v>
      </c>
      <c r="C185" s="3" t="s">
        <v>340</v>
      </c>
      <c r="D185" s="35">
        <v>45505</v>
      </c>
      <c r="E185" s="9" t="str">
        <f t="shared" si="12"/>
        <v>August</v>
      </c>
      <c r="F185" s="48">
        <f t="shared" si="13"/>
        <v>2024</v>
      </c>
      <c r="G185" s="9">
        <v>45709</v>
      </c>
      <c r="H185" s="10">
        <v>205</v>
      </c>
      <c r="I185" s="4">
        <v>133012</v>
      </c>
      <c r="J185" s="4">
        <f t="shared" si="14"/>
        <v>74705.369863013693</v>
      </c>
      <c r="K185" s="4">
        <f t="shared" si="15"/>
        <v>3735.2684931506847</v>
      </c>
      <c r="L185" s="4">
        <v>10000</v>
      </c>
      <c r="M185" s="4">
        <f t="shared" si="16"/>
        <v>88440.638356164374</v>
      </c>
      <c r="N185" s="64" t="s">
        <v>426</v>
      </c>
      <c r="O185" s="64" t="s">
        <v>407</v>
      </c>
    </row>
    <row r="186" spans="1:15" ht="15.75" customHeight="1">
      <c r="A186" s="3" t="s">
        <v>40</v>
      </c>
      <c r="B186" s="3" t="s">
        <v>21</v>
      </c>
      <c r="C186" s="3" t="s">
        <v>341</v>
      </c>
      <c r="D186" s="35">
        <v>45505</v>
      </c>
      <c r="E186" s="9" t="str">
        <f t="shared" si="12"/>
        <v>August</v>
      </c>
      <c r="F186" s="48">
        <f t="shared" si="13"/>
        <v>2024</v>
      </c>
      <c r="G186" s="9">
        <v>45709</v>
      </c>
      <c r="H186" s="10">
        <v>205</v>
      </c>
      <c r="I186" s="4">
        <v>133012</v>
      </c>
      <c r="J186" s="4">
        <f t="shared" si="14"/>
        <v>74705.369863013693</v>
      </c>
      <c r="K186" s="4">
        <f t="shared" si="15"/>
        <v>3735.2684931506847</v>
      </c>
      <c r="L186" s="4">
        <v>10000</v>
      </c>
      <c r="M186" s="4">
        <f t="shared" si="16"/>
        <v>88440.638356164374</v>
      </c>
      <c r="N186" s="64" t="s">
        <v>426</v>
      </c>
      <c r="O186" s="64" t="s">
        <v>407</v>
      </c>
    </row>
    <row r="187" spans="1:15" ht="15.75" customHeight="1">
      <c r="A187" s="3" t="s">
        <v>342</v>
      </c>
      <c r="B187" s="3" t="s">
        <v>21</v>
      </c>
      <c r="C187" s="3" t="s">
        <v>343</v>
      </c>
      <c r="D187" s="35">
        <v>45509</v>
      </c>
      <c r="E187" s="9" t="str">
        <f t="shared" si="12"/>
        <v>August</v>
      </c>
      <c r="F187" s="48">
        <f t="shared" si="13"/>
        <v>2024</v>
      </c>
      <c r="G187" s="9">
        <v>45693</v>
      </c>
      <c r="H187" s="10">
        <f t="shared" ref="H187:H224" si="17">G187-D187+1</f>
        <v>185</v>
      </c>
      <c r="I187" s="4">
        <v>1265350</v>
      </c>
      <c r="J187" s="4">
        <f t="shared" si="14"/>
        <v>641341.78082191781</v>
      </c>
      <c r="K187" s="4">
        <f t="shared" si="15"/>
        <v>32067.089041095893</v>
      </c>
      <c r="L187" s="4">
        <v>40000</v>
      </c>
      <c r="M187" s="4">
        <f t="shared" si="16"/>
        <v>713408.86986301374</v>
      </c>
      <c r="N187" s="64" t="s">
        <v>426</v>
      </c>
      <c r="O187" s="64" t="s">
        <v>407</v>
      </c>
    </row>
    <row r="188" spans="1:15" ht="15.75" customHeight="1">
      <c r="A188" s="3" t="s">
        <v>342</v>
      </c>
      <c r="B188" s="3" t="s">
        <v>21</v>
      </c>
      <c r="C188" s="3" t="s">
        <v>344</v>
      </c>
      <c r="D188" s="35">
        <v>45509</v>
      </c>
      <c r="E188" s="9" t="str">
        <f t="shared" si="12"/>
        <v>August</v>
      </c>
      <c r="F188" s="48">
        <f t="shared" si="13"/>
        <v>2024</v>
      </c>
      <c r="G188" s="9">
        <v>45693</v>
      </c>
      <c r="H188" s="10">
        <f t="shared" si="17"/>
        <v>185</v>
      </c>
      <c r="I188" s="4">
        <v>1265350</v>
      </c>
      <c r="J188" s="4">
        <f t="shared" si="14"/>
        <v>641341.78082191781</v>
      </c>
      <c r="K188" s="4">
        <f t="shared" si="15"/>
        <v>32067.089041095893</v>
      </c>
      <c r="L188" s="4">
        <v>20000</v>
      </c>
      <c r="M188" s="4">
        <f t="shared" si="16"/>
        <v>693408.86986301374</v>
      </c>
      <c r="N188" s="64" t="s">
        <v>426</v>
      </c>
      <c r="O188" s="64" t="s">
        <v>407</v>
      </c>
    </row>
    <row r="189" spans="1:15" ht="15.75" customHeight="1">
      <c r="A189" s="3" t="s">
        <v>342</v>
      </c>
      <c r="B189" s="3" t="s">
        <v>21</v>
      </c>
      <c r="C189" s="3" t="s">
        <v>345</v>
      </c>
      <c r="D189" s="35">
        <v>45511</v>
      </c>
      <c r="E189" s="9" t="str">
        <f t="shared" si="12"/>
        <v>August</v>
      </c>
      <c r="F189" s="48">
        <f t="shared" si="13"/>
        <v>2024</v>
      </c>
      <c r="G189" s="9">
        <v>45693</v>
      </c>
      <c r="H189" s="10">
        <f t="shared" si="17"/>
        <v>183</v>
      </c>
      <c r="I189" s="4">
        <v>1265350</v>
      </c>
      <c r="J189" s="4">
        <f t="shared" si="14"/>
        <v>634408.35616438359</v>
      </c>
      <c r="K189" s="4">
        <f t="shared" si="15"/>
        <v>31720.417808219179</v>
      </c>
      <c r="L189" s="4">
        <v>10000</v>
      </c>
      <c r="M189" s="4">
        <f t="shared" si="16"/>
        <v>676128.77397260279</v>
      </c>
      <c r="N189" s="64" t="s">
        <v>426</v>
      </c>
      <c r="O189" s="64" t="s">
        <v>407</v>
      </c>
    </row>
    <row r="190" spans="1:15" ht="15.75" customHeight="1">
      <c r="A190" s="3" t="s">
        <v>220</v>
      </c>
      <c r="B190" s="3" t="s">
        <v>21</v>
      </c>
      <c r="C190" s="3" t="s">
        <v>346</v>
      </c>
      <c r="D190" s="35">
        <v>45521</v>
      </c>
      <c r="E190" s="9" t="str">
        <f t="shared" si="12"/>
        <v>August</v>
      </c>
      <c r="F190" s="48">
        <f t="shared" si="13"/>
        <v>2024</v>
      </c>
      <c r="G190" s="9">
        <v>45559</v>
      </c>
      <c r="H190" s="10">
        <f t="shared" si="17"/>
        <v>39</v>
      </c>
      <c r="I190" s="4">
        <v>210228</v>
      </c>
      <c r="J190" s="4">
        <f t="shared" si="14"/>
        <v>22462.717808219179</v>
      </c>
      <c r="K190" s="4">
        <f t="shared" si="15"/>
        <v>1123.1358904109591</v>
      </c>
      <c r="L190" s="4">
        <v>10000</v>
      </c>
      <c r="M190" s="4">
        <f t="shared" si="16"/>
        <v>33585.853698630133</v>
      </c>
      <c r="N190" s="64" t="s">
        <v>426</v>
      </c>
      <c r="O190" s="64" t="s">
        <v>407</v>
      </c>
    </row>
    <row r="191" spans="1:15" ht="15.75" customHeight="1">
      <c r="A191" s="3" t="s">
        <v>347</v>
      </c>
      <c r="B191" s="3" t="s">
        <v>25</v>
      </c>
      <c r="C191" s="3" t="s">
        <v>348</v>
      </c>
      <c r="D191" s="35">
        <v>45510</v>
      </c>
      <c r="E191" s="9" t="str">
        <f t="shared" si="12"/>
        <v>August</v>
      </c>
      <c r="F191" s="48">
        <f t="shared" si="13"/>
        <v>2024</v>
      </c>
      <c r="G191" s="9">
        <v>45852</v>
      </c>
      <c r="H191" s="10">
        <f t="shared" si="17"/>
        <v>343</v>
      </c>
      <c r="I191" s="4">
        <v>436309</v>
      </c>
      <c r="J191" s="4">
        <f t="shared" si="14"/>
        <v>410010.92328767123</v>
      </c>
      <c r="K191" s="4">
        <f t="shared" si="15"/>
        <v>20500.546164383562</v>
      </c>
      <c r="L191" s="4">
        <v>5000</v>
      </c>
      <c r="M191" s="4">
        <f t="shared" si="16"/>
        <v>435511.46945205482</v>
      </c>
      <c r="N191" s="64" t="s">
        <v>426</v>
      </c>
      <c r="O191" s="64" t="s">
        <v>407</v>
      </c>
    </row>
    <row r="192" spans="1:15" ht="15.75" customHeight="1">
      <c r="A192" s="3" t="s">
        <v>349</v>
      </c>
      <c r="B192" s="3" t="s">
        <v>21</v>
      </c>
      <c r="C192" s="3" t="s">
        <v>350</v>
      </c>
      <c r="D192" s="35">
        <v>45532</v>
      </c>
      <c r="E192" s="9" t="str">
        <f t="shared" si="12"/>
        <v>August</v>
      </c>
      <c r="F192" s="48">
        <f t="shared" si="13"/>
        <v>2024</v>
      </c>
      <c r="G192" s="9">
        <v>45819</v>
      </c>
      <c r="H192" s="10">
        <f t="shared" si="17"/>
        <v>288</v>
      </c>
      <c r="I192" s="4">
        <v>480109</v>
      </c>
      <c r="J192" s="4">
        <f t="shared" si="14"/>
        <v>378825.73150684929</v>
      </c>
      <c r="K192" s="4">
        <f t="shared" si="15"/>
        <v>18941.286575342467</v>
      </c>
      <c r="L192" s="4">
        <v>10000</v>
      </c>
      <c r="M192" s="4">
        <f t="shared" si="16"/>
        <v>407767.01808219176</v>
      </c>
      <c r="N192" s="64" t="s">
        <v>426</v>
      </c>
      <c r="O192" s="64" t="s">
        <v>407</v>
      </c>
    </row>
    <row r="193" spans="1:15" ht="15.75" customHeight="1">
      <c r="A193" s="3" t="s">
        <v>61</v>
      </c>
      <c r="B193" s="3" t="s">
        <v>25</v>
      </c>
      <c r="C193" s="3" t="s">
        <v>351</v>
      </c>
      <c r="D193" s="35">
        <v>45532</v>
      </c>
      <c r="E193" s="9" t="str">
        <f t="shared" si="12"/>
        <v>August</v>
      </c>
      <c r="F193" s="48">
        <f t="shared" si="13"/>
        <v>2024</v>
      </c>
      <c r="G193" s="9">
        <v>45771</v>
      </c>
      <c r="H193" s="10">
        <f t="shared" si="17"/>
        <v>240</v>
      </c>
      <c r="I193" s="4">
        <v>491798</v>
      </c>
      <c r="J193" s="4">
        <f t="shared" si="14"/>
        <v>323374.0273972603</v>
      </c>
      <c r="K193" s="4">
        <f t="shared" si="15"/>
        <v>16168.701369863016</v>
      </c>
      <c r="L193" s="4">
        <v>10000</v>
      </c>
      <c r="M193" s="4">
        <f t="shared" si="16"/>
        <v>349542.72876712331</v>
      </c>
      <c r="N193" s="64" t="s">
        <v>426</v>
      </c>
      <c r="O193" s="64" t="s">
        <v>407</v>
      </c>
    </row>
    <row r="194" spans="1:15" ht="15.75" customHeight="1">
      <c r="A194" s="3" t="s">
        <v>40</v>
      </c>
      <c r="B194" s="3" t="s">
        <v>21</v>
      </c>
      <c r="C194" s="3" t="s">
        <v>352</v>
      </c>
      <c r="D194" s="35">
        <v>45536</v>
      </c>
      <c r="E194" s="9" t="str">
        <f t="shared" si="12"/>
        <v>September</v>
      </c>
      <c r="F194" s="48">
        <f t="shared" si="13"/>
        <v>2024</v>
      </c>
      <c r="G194" s="9">
        <v>45709</v>
      </c>
      <c r="H194" s="10">
        <f t="shared" si="17"/>
        <v>174</v>
      </c>
      <c r="I194" s="4">
        <v>297868</v>
      </c>
      <c r="J194" s="4">
        <f t="shared" si="14"/>
        <v>141997.34794520549</v>
      </c>
      <c r="K194" s="4">
        <f t="shared" si="15"/>
        <v>7099.8673972602746</v>
      </c>
      <c r="L194" s="4">
        <v>10000</v>
      </c>
      <c r="M194" s="4">
        <f t="shared" si="16"/>
        <v>159097.21534246576</v>
      </c>
      <c r="N194" s="64" t="s">
        <v>426</v>
      </c>
      <c r="O194" s="64" t="s">
        <v>407</v>
      </c>
    </row>
    <row r="195" spans="1:15" ht="15.75" customHeight="1">
      <c r="A195" s="3" t="s">
        <v>40</v>
      </c>
      <c r="B195" s="3" t="s">
        <v>21</v>
      </c>
      <c r="C195" s="3" t="s">
        <v>353</v>
      </c>
      <c r="D195" s="35">
        <v>45536</v>
      </c>
      <c r="E195" s="9" t="str">
        <f t="shared" ref="E195:E224" si="18">TEXT(D195, "mmmm")</f>
        <v>September</v>
      </c>
      <c r="F195" s="48">
        <f t="shared" ref="F195:F224" si="19">YEAR(D195)</f>
        <v>2024</v>
      </c>
      <c r="G195" s="9">
        <v>45709</v>
      </c>
      <c r="H195" s="10">
        <f t="shared" si="17"/>
        <v>174</v>
      </c>
      <c r="I195" s="4">
        <v>297868</v>
      </c>
      <c r="J195" s="4">
        <f t="shared" si="14"/>
        <v>141997.34794520549</v>
      </c>
      <c r="K195" s="4">
        <f t="shared" si="15"/>
        <v>7099.8673972602746</v>
      </c>
      <c r="L195" s="4">
        <v>10000</v>
      </c>
      <c r="M195" s="4">
        <f t="shared" si="16"/>
        <v>159097.21534246576</v>
      </c>
      <c r="N195" s="64" t="s">
        <v>426</v>
      </c>
      <c r="O195" s="64" t="s">
        <v>407</v>
      </c>
    </row>
    <row r="196" spans="1:15" ht="15.75" customHeight="1">
      <c r="A196" s="3" t="s">
        <v>40</v>
      </c>
      <c r="B196" s="3" t="s">
        <v>21</v>
      </c>
      <c r="C196" s="3" t="s">
        <v>354</v>
      </c>
      <c r="D196" s="35">
        <v>45536</v>
      </c>
      <c r="E196" s="9" t="str">
        <f t="shared" si="18"/>
        <v>September</v>
      </c>
      <c r="F196" s="48">
        <f t="shared" si="19"/>
        <v>2024</v>
      </c>
      <c r="G196" s="9">
        <v>45709</v>
      </c>
      <c r="H196" s="10">
        <f t="shared" si="17"/>
        <v>174</v>
      </c>
      <c r="I196" s="4">
        <v>133012</v>
      </c>
      <c r="J196" s="4">
        <f t="shared" si="14"/>
        <v>63408.460273972603</v>
      </c>
      <c r="K196" s="4">
        <f t="shared" si="15"/>
        <v>3170.4230136986303</v>
      </c>
      <c r="L196" s="4">
        <v>10000</v>
      </c>
      <c r="M196" s="4">
        <f t="shared" si="16"/>
        <v>76578.88328767124</v>
      </c>
      <c r="N196" s="64" t="s">
        <v>426</v>
      </c>
      <c r="O196" s="64" t="s">
        <v>407</v>
      </c>
    </row>
    <row r="197" spans="1:15" ht="15.75" customHeight="1">
      <c r="A197" s="3" t="s">
        <v>63</v>
      </c>
      <c r="B197" s="3" t="s">
        <v>25</v>
      </c>
      <c r="C197" s="3" t="s">
        <v>355</v>
      </c>
      <c r="D197" s="35">
        <v>45536</v>
      </c>
      <c r="E197" s="9" t="str">
        <f t="shared" si="18"/>
        <v>September</v>
      </c>
      <c r="F197" s="48">
        <f t="shared" si="19"/>
        <v>2024</v>
      </c>
      <c r="G197" s="9">
        <v>45774</v>
      </c>
      <c r="H197" s="10">
        <f t="shared" si="17"/>
        <v>239</v>
      </c>
      <c r="I197" s="4">
        <v>490359</v>
      </c>
      <c r="J197" s="4">
        <f t="shared" si="14"/>
        <v>321084.38630136987</v>
      </c>
      <c r="K197" s="4">
        <f t="shared" si="15"/>
        <v>16054.219315068494</v>
      </c>
      <c r="L197" s="4">
        <v>5000</v>
      </c>
      <c r="M197" s="4">
        <f t="shared" si="16"/>
        <v>342138.60561643838</v>
      </c>
      <c r="N197" s="64" t="s">
        <v>426</v>
      </c>
      <c r="O197" s="64" t="s">
        <v>407</v>
      </c>
    </row>
    <row r="198" spans="1:15" ht="15.75" customHeight="1">
      <c r="A198" s="3" t="s">
        <v>63</v>
      </c>
      <c r="B198" s="3" t="s">
        <v>25</v>
      </c>
      <c r="C198" s="3" t="s">
        <v>356</v>
      </c>
      <c r="D198" s="35">
        <v>45536</v>
      </c>
      <c r="E198" s="9" t="str">
        <f t="shared" si="18"/>
        <v>September</v>
      </c>
      <c r="F198" s="48">
        <f t="shared" si="19"/>
        <v>2024</v>
      </c>
      <c r="G198" s="9">
        <v>45774</v>
      </c>
      <c r="H198" s="10">
        <f t="shared" si="17"/>
        <v>239</v>
      </c>
      <c r="I198" s="4">
        <v>490359</v>
      </c>
      <c r="J198" s="4">
        <f t="shared" si="14"/>
        <v>321084.38630136987</v>
      </c>
      <c r="K198" s="4">
        <f t="shared" si="15"/>
        <v>16054.219315068494</v>
      </c>
      <c r="L198" s="4">
        <v>5000</v>
      </c>
      <c r="M198" s="4">
        <f t="shared" si="16"/>
        <v>342138.60561643838</v>
      </c>
      <c r="N198" s="64" t="s">
        <v>426</v>
      </c>
      <c r="O198" s="64" t="s">
        <v>407</v>
      </c>
    </row>
    <row r="199" spans="1:15" ht="15.75" customHeight="1">
      <c r="A199" s="3" t="s">
        <v>63</v>
      </c>
      <c r="B199" s="3" t="s">
        <v>25</v>
      </c>
      <c r="C199" s="3" t="s">
        <v>357</v>
      </c>
      <c r="D199" s="35">
        <v>45536</v>
      </c>
      <c r="E199" s="9" t="str">
        <f t="shared" si="18"/>
        <v>September</v>
      </c>
      <c r="F199" s="48">
        <f t="shared" si="19"/>
        <v>2024</v>
      </c>
      <c r="G199" s="9">
        <v>45774</v>
      </c>
      <c r="H199" s="10">
        <f t="shared" si="17"/>
        <v>239</v>
      </c>
      <c r="I199" s="4">
        <v>490359</v>
      </c>
      <c r="J199" s="4">
        <f t="shared" si="14"/>
        <v>321084.38630136987</v>
      </c>
      <c r="K199" s="4">
        <f t="shared" si="15"/>
        <v>16054.219315068494</v>
      </c>
      <c r="L199" s="4">
        <v>5000</v>
      </c>
      <c r="M199" s="4">
        <f t="shared" si="16"/>
        <v>342138.60561643838</v>
      </c>
      <c r="N199" s="64" t="s">
        <v>426</v>
      </c>
      <c r="O199" s="64" t="s">
        <v>407</v>
      </c>
    </row>
    <row r="200" spans="1:15" ht="15.75" customHeight="1">
      <c r="A200" s="3" t="s">
        <v>63</v>
      </c>
      <c r="B200" s="3" t="s">
        <v>25</v>
      </c>
      <c r="C200" s="3" t="s">
        <v>358</v>
      </c>
      <c r="D200" s="35">
        <v>45536</v>
      </c>
      <c r="E200" s="9" t="str">
        <f t="shared" si="18"/>
        <v>September</v>
      </c>
      <c r="F200" s="48">
        <f t="shared" si="19"/>
        <v>2024</v>
      </c>
      <c r="G200" s="9">
        <v>45774</v>
      </c>
      <c r="H200" s="10">
        <f t="shared" si="17"/>
        <v>239</v>
      </c>
      <c r="I200" s="4">
        <v>490359</v>
      </c>
      <c r="J200" s="4">
        <f t="shared" si="14"/>
        <v>321084.38630136987</v>
      </c>
      <c r="K200" s="4">
        <f t="shared" si="15"/>
        <v>16054.219315068494</v>
      </c>
      <c r="L200" s="4">
        <v>5000</v>
      </c>
      <c r="M200" s="4">
        <f t="shared" si="16"/>
        <v>342138.60561643838</v>
      </c>
      <c r="N200" s="64" t="s">
        <v>426</v>
      </c>
      <c r="O200" s="64" t="s">
        <v>407</v>
      </c>
    </row>
    <row r="201" spans="1:15" ht="15.75" customHeight="1">
      <c r="A201" s="3" t="s">
        <v>63</v>
      </c>
      <c r="B201" s="3" t="s">
        <v>25</v>
      </c>
      <c r="C201" s="3" t="s">
        <v>359</v>
      </c>
      <c r="D201" s="35">
        <v>45536</v>
      </c>
      <c r="E201" s="9" t="str">
        <f t="shared" si="18"/>
        <v>September</v>
      </c>
      <c r="F201" s="48">
        <f t="shared" si="19"/>
        <v>2024</v>
      </c>
      <c r="G201" s="9">
        <v>45774</v>
      </c>
      <c r="H201" s="10">
        <f t="shared" si="17"/>
        <v>239</v>
      </c>
      <c r="I201" s="4">
        <v>490359</v>
      </c>
      <c r="J201" s="4">
        <f t="shared" si="14"/>
        <v>321084.38630136987</v>
      </c>
      <c r="K201" s="4">
        <f t="shared" si="15"/>
        <v>16054.219315068494</v>
      </c>
      <c r="L201" s="4">
        <v>5000</v>
      </c>
      <c r="M201" s="4">
        <f t="shared" si="16"/>
        <v>342138.60561643838</v>
      </c>
      <c r="N201" s="64" t="s">
        <v>426</v>
      </c>
      <c r="O201" s="64" t="s">
        <v>407</v>
      </c>
    </row>
    <row r="202" spans="1:15" ht="15.75" customHeight="1">
      <c r="A202" s="3" t="s">
        <v>63</v>
      </c>
      <c r="B202" s="3" t="s">
        <v>25</v>
      </c>
      <c r="C202" s="3" t="s">
        <v>360</v>
      </c>
      <c r="D202" s="35">
        <v>45536</v>
      </c>
      <c r="E202" s="9" t="str">
        <f t="shared" si="18"/>
        <v>September</v>
      </c>
      <c r="F202" s="48">
        <f t="shared" si="19"/>
        <v>2024</v>
      </c>
      <c r="G202" s="9">
        <v>45774</v>
      </c>
      <c r="H202" s="10">
        <f t="shared" si="17"/>
        <v>239</v>
      </c>
      <c r="I202" s="4">
        <v>490359</v>
      </c>
      <c r="J202" s="4">
        <f t="shared" si="14"/>
        <v>321084.38630136987</v>
      </c>
      <c r="K202" s="4">
        <f t="shared" si="15"/>
        <v>16054.219315068494</v>
      </c>
      <c r="L202" s="4">
        <v>5000</v>
      </c>
      <c r="M202" s="4">
        <f t="shared" si="16"/>
        <v>342138.60561643838</v>
      </c>
      <c r="N202" s="64" t="s">
        <v>426</v>
      </c>
      <c r="O202" s="64" t="s">
        <v>407</v>
      </c>
    </row>
    <row r="203" spans="1:15" ht="15.75" customHeight="1">
      <c r="A203" s="3" t="s">
        <v>63</v>
      </c>
      <c r="B203" s="3" t="s">
        <v>25</v>
      </c>
      <c r="C203" s="3" t="s">
        <v>361</v>
      </c>
      <c r="D203" s="35">
        <v>45536</v>
      </c>
      <c r="E203" s="9" t="str">
        <f t="shared" si="18"/>
        <v>September</v>
      </c>
      <c r="F203" s="48">
        <f t="shared" si="19"/>
        <v>2024</v>
      </c>
      <c r="G203" s="9">
        <v>45774</v>
      </c>
      <c r="H203" s="10">
        <f t="shared" si="17"/>
        <v>239</v>
      </c>
      <c r="I203" s="4">
        <v>490359</v>
      </c>
      <c r="J203" s="4">
        <f t="shared" si="14"/>
        <v>321084.38630136987</v>
      </c>
      <c r="K203" s="4">
        <f t="shared" si="15"/>
        <v>16054.219315068494</v>
      </c>
      <c r="L203" s="4">
        <v>5000</v>
      </c>
      <c r="M203" s="4">
        <f t="shared" si="16"/>
        <v>342138.60561643838</v>
      </c>
      <c r="N203" s="64" t="s">
        <v>426</v>
      </c>
      <c r="O203" s="64" t="s">
        <v>407</v>
      </c>
    </row>
    <row r="204" spans="1:15" ht="15.75" customHeight="1">
      <c r="A204" s="3" t="s">
        <v>63</v>
      </c>
      <c r="B204" s="3" t="s">
        <v>25</v>
      </c>
      <c r="C204" s="3" t="s">
        <v>362</v>
      </c>
      <c r="D204" s="35">
        <v>45536</v>
      </c>
      <c r="E204" s="9" t="str">
        <f t="shared" si="18"/>
        <v>September</v>
      </c>
      <c r="F204" s="48">
        <f t="shared" si="19"/>
        <v>2024</v>
      </c>
      <c r="G204" s="9">
        <v>45774</v>
      </c>
      <c r="H204" s="10">
        <f t="shared" si="17"/>
        <v>239</v>
      </c>
      <c r="I204" s="4">
        <v>490359</v>
      </c>
      <c r="J204" s="4">
        <f t="shared" si="14"/>
        <v>321084.38630136987</v>
      </c>
      <c r="K204" s="4">
        <f t="shared" si="15"/>
        <v>16054.219315068494</v>
      </c>
      <c r="L204" s="4">
        <v>5000</v>
      </c>
      <c r="M204" s="4">
        <f t="shared" si="16"/>
        <v>342138.60561643838</v>
      </c>
      <c r="N204" s="64" t="s">
        <v>426</v>
      </c>
      <c r="O204" s="64" t="s">
        <v>407</v>
      </c>
    </row>
    <row r="205" spans="1:15" ht="15.75" customHeight="1">
      <c r="A205" s="3" t="s">
        <v>63</v>
      </c>
      <c r="B205" s="3" t="s">
        <v>25</v>
      </c>
      <c r="C205" s="3" t="s">
        <v>363</v>
      </c>
      <c r="D205" s="35">
        <v>45536</v>
      </c>
      <c r="E205" s="9" t="str">
        <f t="shared" si="18"/>
        <v>September</v>
      </c>
      <c r="F205" s="48">
        <f t="shared" si="19"/>
        <v>2024</v>
      </c>
      <c r="G205" s="9">
        <v>45774</v>
      </c>
      <c r="H205" s="10">
        <f t="shared" si="17"/>
        <v>239</v>
      </c>
      <c r="I205" s="4">
        <v>490359</v>
      </c>
      <c r="J205" s="4">
        <f t="shared" si="14"/>
        <v>321084.38630136987</v>
      </c>
      <c r="K205" s="4">
        <f t="shared" si="15"/>
        <v>16054.219315068494</v>
      </c>
      <c r="L205" s="4">
        <v>5000</v>
      </c>
      <c r="M205" s="4">
        <f t="shared" si="16"/>
        <v>342138.60561643838</v>
      </c>
      <c r="N205" s="64" t="s">
        <v>426</v>
      </c>
      <c r="O205" s="64" t="s">
        <v>407</v>
      </c>
    </row>
    <row r="206" spans="1:15" ht="15.75" customHeight="1">
      <c r="A206" s="3" t="s">
        <v>63</v>
      </c>
      <c r="B206" s="3" t="s">
        <v>25</v>
      </c>
      <c r="C206" s="3" t="s">
        <v>364</v>
      </c>
      <c r="D206" s="35">
        <v>45536</v>
      </c>
      <c r="E206" s="9" t="str">
        <f t="shared" si="18"/>
        <v>September</v>
      </c>
      <c r="F206" s="48">
        <f t="shared" si="19"/>
        <v>2024</v>
      </c>
      <c r="G206" s="9">
        <v>45774</v>
      </c>
      <c r="H206" s="10">
        <f t="shared" si="17"/>
        <v>239</v>
      </c>
      <c r="I206" s="4">
        <v>490359</v>
      </c>
      <c r="J206" s="4">
        <f t="shared" si="14"/>
        <v>321084.38630136987</v>
      </c>
      <c r="K206" s="4">
        <f t="shared" si="15"/>
        <v>16054.219315068494</v>
      </c>
      <c r="L206" s="4">
        <v>5000</v>
      </c>
      <c r="M206" s="4">
        <f t="shared" si="16"/>
        <v>342138.60561643838</v>
      </c>
      <c r="N206" s="64" t="s">
        <v>426</v>
      </c>
      <c r="O206" s="64" t="s">
        <v>407</v>
      </c>
    </row>
    <row r="207" spans="1:15" ht="15.75" customHeight="1">
      <c r="A207" s="3" t="s">
        <v>63</v>
      </c>
      <c r="B207" s="3" t="s">
        <v>25</v>
      </c>
      <c r="C207" s="3" t="s">
        <v>365</v>
      </c>
      <c r="D207" s="35">
        <v>45536</v>
      </c>
      <c r="E207" s="9" t="str">
        <f t="shared" si="18"/>
        <v>September</v>
      </c>
      <c r="F207" s="48">
        <f t="shared" si="19"/>
        <v>2024</v>
      </c>
      <c r="G207" s="9">
        <v>45774</v>
      </c>
      <c r="H207" s="10">
        <f t="shared" si="17"/>
        <v>239</v>
      </c>
      <c r="I207" s="4">
        <v>490359</v>
      </c>
      <c r="J207" s="4">
        <f t="shared" si="14"/>
        <v>321084.38630136987</v>
      </c>
      <c r="K207" s="4">
        <f t="shared" si="15"/>
        <v>16054.219315068494</v>
      </c>
      <c r="L207" s="4">
        <v>5000</v>
      </c>
      <c r="M207" s="4">
        <f t="shared" si="16"/>
        <v>342138.60561643838</v>
      </c>
      <c r="N207" s="64" t="s">
        <v>426</v>
      </c>
      <c r="O207" s="64" t="s">
        <v>407</v>
      </c>
    </row>
    <row r="208" spans="1:15" ht="15.75" customHeight="1">
      <c r="A208" s="3" t="s">
        <v>63</v>
      </c>
      <c r="B208" s="3" t="s">
        <v>25</v>
      </c>
      <c r="C208" s="3" t="s">
        <v>366</v>
      </c>
      <c r="D208" s="35">
        <v>45536</v>
      </c>
      <c r="E208" s="9" t="str">
        <f t="shared" si="18"/>
        <v>September</v>
      </c>
      <c r="F208" s="48">
        <f t="shared" si="19"/>
        <v>2024</v>
      </c>
      <c r="G208" s="9">
        <v>45774</v>
      </c>
      <c r="H208" s="10">
        <f t="shared" si="17"/>
        <v>239</v>
      </c>
      <c r="I208" s="4">
        <v>490359</v>
      </c>
      <c r="J208" s="4">
        <f t="shared" si="14"/>
        <v>321084.38630136987</v>
      </c>
      <c r="K208" s="4">
        <f t="shared" si="15"/>
        <v>16054.219315068494</v>
      </c>
      <c r="L208" s="4">
        <v>5000</v>
      </c>
      <c r="M208" s="4">
        <f t="shared" si="16"/>
        <v>342138.60561643838</v>
      </c>
      <c r="N208" s="64" t="s">
        <v>426</v>
      </c>
      <c r="O208" s="64" t="s">
        <v>407</v>
      </c>
    </row>
    <row r="209" spans="1:15" ht="15.75" customHeight="1">
      <c r="A209" s="3" t="s">
        <v>63</v>
      </c>
      <c r="B209" s="3" t="s">
        <v>25</v>
      </c>
      <c r="C209" s="3" t="s">
        <v>367</v>
      </c>
      <c r="D209" s="35">
        <v>45536</v>
      </c>
      <c r="E209" s="9" t="str">
        <f t="shared" si="18"/>
        <v>September</v>
      </c>
      <c r="F209" s="48">
        <f t="shared" si="19"/>
        <v>2024</v>
      </c>
      <c r="G209" s="9">
        <v>45774</v>
      </c>
      <c r="H209" s="10">
        <f t="shared" si="17"/>
        <v>239</v>
      </c>
      <c r="I209" s="4">
        <v>490359</v>
      </c>
      <c r="J209" s="4">
        <f t="shared" si="14"/>
        <v>321084.38630136987</v>
      </c>
      <c r="K209" s="4">
        <f t="shared" si="15"/>
        <v>16054.219315068494</v>
      </c>
      <c r="L209" s="4">
        <v>5000</v>
      </c>
      <c r="M209" s="4">
        <f t="shared" si="16"/>
        <v>342138.60561643838</v>
      </c>
      <c r="N209" s="64" t="s">
        <v>426</v>
      </c>
      <c r="O209" s="64" t="s">
        <v>407</v>
      </c>
    </row>
    <row r="210" spans="1:15" ht="15.75" customHeight="1">
      <c r="A210" s="3" t="s">
        <v>63</v>
      </c>
      <c r="B210" s="3" t="s">
        <v>25</v>
      </c>
      <c r="C210" s="3" t="s">
        <v>368</v>
      </c>
      <c r="D210" s="35">
        <v>45536</v>
      </c>
      <c r="E210" s="9" t="str">
        <f t="shared" si="18"/>
        <v>September</v>
      </c>
      <c r="F210" s="48">
        <f t="shared" si="19"/>
        <v>2024</v>
      </c>
      <c r="G210" s="9">
        <v>45774</v>
      </c>
      <c r="H210" s="10">
        <f t="shared" si="17"/>
        <v>239</v>
      </c>
      <c r="I210" s="4">
        <v>490359</v>
      </c>
      <c r="J210" s="4">
        <f t="shared" si="14"/>
        <v>321084.38630136987</v>
      </c>
      <c r="K210" s="4">
        <f t="shared" si="15"/>
        <v>16054.219315068494</v>
      </c>
      <c r="L210" s="4">
        <v>5000</v>
      </c>
      <c r="M210" s="4">
        <f t="shared" si="16"/>
        <v>342138.60561643838</v>
      </c>
      <c r="N210" s="64" t="s">
        <v>426</v>
      </c>
      <c r="O210" s="64" t="s">
        <v>407</v>
      </c>
    </row>
    <row r="211" spans="1:15" ht="15.75" customHeight="1">
      <c r="A211" s="3" t="s">
        <v>63</v>
      </c>
      <c r="B211" s="3" t="s">
        <v>25</v>
      </c>
      <c r="C211" s="3" t="s">
        <v>369</v>
      </c>
      <c r="D211" s="35">
        <v>45536</v>
      </c>
      <c r="E211" s="9" t="str">
        <f t="shared" si="18"/>
        <v>September</v>
      </c>
      <c r="F211" s="48">
        <f t="shared" si="19"/>
        <v>2024</v>
      </c>
      <c r="G211" s="9">
        <v>45774</v>
      </c>
      <c r="H211" s="10">
        <f t="shared" si="17"/>
        <v>239</v>
      </c>
      <c r="I211" s="4">
        <v>490359</v>
      </c>
      <c r="J211" s="4">
        <f t="shared" si="14"/>
        <v>321084.38630136987</v>
      </c>
      <c r="K211" s="4">
        <f t="shared" si="15"/>
        <v>16054.219315068494</v>
      </c>
      <c r="L211" s="4">
        <v>5000</v>
      </c>
      <c r="M211" s="4">
        <f t="shared" si="16"/>
        <v>342138.60561643838</v>
      </c>
      <c r="N211" s="64" t="s">
        <v>426</v>
      </c>
      <c r="O211" s="64" t="s">
        <v>407</v>
      </c>
    </row>
    <row r="212" spans="1:15" ht="15.75" customHeight="1">
      <c r="A212" s="3" t="s">
        <v>63</v>
      </c>
      <c r="B212" s="3" t="s">
        <v>25</v>
      </c>
      <c r="C212" s="3" t="s">
        <v>370</v>
      </c>
      <c r="D212" s="35">
        <v>45536</v>
      </c>
      <c r="E212" s="9" t="str">
        <f t="shared" si="18"/>
        <v>September</v>
      </c>
      <c r="F212" s="48">
        <f t="shared" si="19"/>
        <v>2024</v>
      </c>
      <c r="G212" s="9">
        <v>45774</v>
      </c>
      <c r="H212" s="10">
        <f t="shared" si="17"/>
        <v>239</v>
      </c>
      <c r="I212" s="4">
        <v>490359</v>
      </c>
      <c r="J212" s="4">
        <f t="shared" si="14"/>
        <v>321084.38630136987</v>
      </c>
      <c r="K212" s="4">
        <f t="shared" si="15"/>
        <v>16054.219315068494</v>
      </c>
      <c r="L212" s="4">
        <v>5000</v>
      </c>
      <c r="M212" s="4">
        <f t="shared" si="16"/>
        <v>342138.60561643838</v>
      </c>
      <c r="N212" s="64" t="s">
        <v>426</v>
      </c>
      <c r="O212" s="64" t="s">
        <v>407</v>
      </c>
    </row>
    <row r="213" spans="1:15" ht="15.75" customHeight="1">
      <c r="A213" s="3" t="s">
        <v>63</v>
      </c>
      <c r="B213" s="3" t="s">
        <v>25</v>
      </c>
      <c r="C213" s="3" t="s">
        <v>371</v>
      </c>
      <c r="D213" s="35">
        <v>45536</v>
      </c>
      <c r="E213" s="9" t="str">
        <f t="shared" si="18"/>
        <v>September</v>
      </c>
      <c r="F213" s="48">
        <f t="shared" si="19"/>
        <v>2024</v>
      </c>
      <c r="G213" s="9">
        <v>45774</v>
      </c>
      <c r="H213" s="10">
        <f t="shared" si="17"/>
        <v>239</v>
      </c>
      <c r="I213" s="4">
        <v>1020717</v>
      </c>
      <c r="J213" s="4">
        <f t="shared" si="14"/>
        <v>668359.89863013697</v>
      </c>
      <c r="K213" s="4">
        <f t="shared" si="15"/>
        <v>33417.994931506852</v>
      </c>
      <c r="L213" s="4">
        <v>15000</v>
      </c>
      <c r="M213" s="4">
        <f t="shared" si="16"/>
        <v>716777.89356164378</v>
      </c>
      <c r="N213" s="64" t="s">
        <v>426</v>
      </c>
      <c r="O213" s="64" t="s">
        <v>407</v>
      </c>
    </row>
    <row r="214" spans="1:15" ht="15.75" customHeight="1">
      <c r="A214" s="3" t="s">
        <v>63</v>
      </c>
      <c r="B214" s="3" t="s">
        <v>25</v>
      </c>
      <c r="C214" s="3" t="s">
        <v>372</v>
      </c>
      <c r="D214" s="35">
        <v>45536</v>
      </c>
      <c r="E214" s="9" t="str">
        <f t="shared" si="18"/>
        <v>September</v>
      </c>
      <c r="F214" s="48">
        <f t="shared" si="19"/>
        <v>2024</v>
      </c>
      <c r="G214" s="9">
        <v>45774</v>
      </c>
      <c r="H214" s="10">
        <f t="shared" si="17"/>
        <v>239</v>
      </c>
      <c r="I214" s="4">
        <v>1020717</v>
      </c>
      <c r="J214" s="4">
        <f t="shared" si="14"/>
        <v>668359.89863013697</v>
      </c>
      <c r="K214" s="4">
        <f t="shared" si="15"/>
        <v>33417.994931506852</v>
      </c>
      <c r="L214" s="4">
        <v>15000</v>
      </c>
      <c r="M214" s="4">
        <f t="shared" si="16"/>
        <v>716777.89356164378</v>
      </c>
      <c r="N214" s="64" t="s">
        <v>426</v>
      </c>
      <c r="O214" s="64" t="s">
        <v>407</v>
      </c>
    </row>
    <row r="215" spans="1:15" ht="15.75" customHeight="1">
      <c r="A215" s="3" t="s">
        <v>63</v>
      </c>
      <c r="B215" s="3" t="s">
        <v>25</v>
      </c>
      <c r="C215" s="3" t="s">
        <v>373</v>
      </c>
      <c r="D215" s="35">
        <v>45536</v>
      </c>
      <c r="E215" s="9" t="str">
        <f t="shared" si="18"/>
        <v>September</v>
      </c>
      <c r="F215" s="48">
        <f t="shared" si="19"/>
        <v>2024</v>
      </c>
      <c r="G215" s="9">
        <v>45774</v>
      </c>
      <c r="H215" s="10">
        <f t="shared" si="17"/>
        <v>239</v>
      </c>
      <c r="I215" s="4">
        <v>1020717</v>
      </c>
      <c r="J215" s="4">
        <f t="shared" si="14"/>
        <v>668359.89863013697</v>
      </c>
      <c r="K215" s="4">
        <f t="shared" si="15"/>
        <v>33417.994931506852</v>
      </c>
      <c r="L215" s="4">
        <v>15000</v>
      </c>
      <c r="M215" s="4">
        <f t="shared" si="16"/>
        <v>716777.89356164378</v>
      </c>
      <c r="N215" s="64" t="s">
        <v>426</v>
      </c>
      <c r="O215" s="64" t="s">
        <v>407</v>
      </c>
    </row>
    <row r="216" spans="1:15" ht="15.75" customHeight="1">
      <c r="A216" s="3" t="s">
        <v>63</v>
      </c>
      <c r="B216" s="3" t="s">
        <v>25</v>
      </c>
      <c r="C216" s="3" t="s">
        <v>374</v>
      </c>
      <c r="D216" s="35">
        <v>45536</v>
      </c>
      <c r="E216" s="9" t="str">
        <f t="shared" si="18"/>
        <v>September</v>
      </c>
      <c r="F216" s="48">
        <f t="shared" si="19"/>
        <v>2024</v>
      </c>
      <c r="G216" s="9">
        <v>45774</v>
      </c>
      <c r="H216" s="10">
        <f t="shared" si="17"/>
        <v>239</v>
      </c>
      <c r="I216" s="4">
        <v>393139</v>
      </c>
      <c r="J216" s="4">
        <f t="shared" si="14"/>
        <v>257425.26301369863</v>
      </c>
      <c r="K216" s="4">
        <f t="shared" si="15"/>
        <v>12871.263150684932</v>
      </c>
      <c r="L216" s="4">
        <v>5000</v>
      </c>
      <c r="M216" s="4">
        <f t="shared" si="16"/>
        <v>275296.52616438357</v>
      </c>
      <c r="N216" s="64" t="s">
        <v>426</v>
      </c>
      <c r="O216" s="64" t="s">
        <v>407</v>
      </c>
    </row>
    <row r="217" spans="1:15" ht="15.75" customHeight="1">
      <c r="A217" s="3" t="s">
        <v>63</v>
      </c>
      <c r="B217" s="3" t="s">
        <v>25</v>
      </c>
      <c r="C217" s="3" t="s">
        <v>375</v>
      </c>
      <c r="D217" s="35">
        <v>45536</v>
      </c>
      <c r="E217" s="9" t="str">
        <f t="shared" si="18"/>
        <v>September</v>
      </c>
      <c r="F217" s="48">
        <f t="shared" si="19"/>
        <v>2024</v>
      </c>
      <c r="G217" s="9">
        <v>45774</v>
      </c>
      <c r="H217" s="10">
        <f t="shared" si="17"/>
        <v>239</v>
      </c>
      <c r="I217" s="4">
        <v>137219</v>
      </c>
      <c r="J217" s="4">
        <f t="shared" si="14"/>
        <v>89850.24931506849</v>
      </c>
      <c r="K217" s="4">
        <f t="shared" si="15"/>
        <v>4492.5124657534243</v>
      </c>
      <c r="L217" s="4">
        <v>5000</v>
      </c>
      <c r="M217" s="4">
        <f t="shared" si="16"/>
        <v>99342.761780821907</v>
      </c>
      <c r="N217" s="64" t="s">
        <v>426</v>
      </c>
      <c r="O217" s="64" t="s">
        <v>407</v>
      </c>
    </row>
    <row r="218" spans="1:15" ht="15.75" customHeight="1">
      <c r="A218" s="3" t="s">
        <v>327</v>
      </c>
      <c r="B218" s="3" t="s">
        <v>25</v>
      </c>
      <c r="C218" s="3" t="s">
        <v>376</v>
      </c>
      <c r="D218" s="35">
        <v>45534</v>
      </c>
      <c r="E218" s="9" t="str">
        <f t="shared" si="18"/>
        <v>August</v>
      </c>
      <c r="F218" s="48">
        <f t="shared" si="19"/>
        <v>2024</v>
      </c>
      <c r="G218" s="9">
        <v>45848</v>
      </c>
      <c r="H218" s="10">
        <f t="shared" si="17"/>
        <v>315</v>
      </c>
      <c r="I218" s="4">
        <v>180609</v>
      </c>
      <c r="J218" s="4">
        <f t="shared" si="14"/>
        <v>155868.04109589042</v>
      </c>
      <c r="K218" s="4">
        <f t="shared" si="15"/>
        <v>7793.402054794522</v>
      </c>
      <c r="L218" s="4">
        <v>5000</v>
      </c>
      <c r="M218" s="4">
        <f t="shared" si="16"/>
        <v>168661.44315068494</v>
      </c>
      <c r="N218" s="64" t="s">
        <v>426</v>
      </c>
      <c r="O218" s="64" t="s">
        <v>407</v>
      </c>
    </row>
    <row r="219" spans="1:15" ht="15.75" customHeight="1">
      <c r="A219" s="3" t="s">
        <v>327</v>
      </c>
      <c r="B219" s="3" t="s">
        <v>25</v>
      </c>
      <c r="C219" s="3" t="s">
        <v>377</v>
      </c>
      <c r="D219" s="35">
        <v>45534</v>
      </c>
      <c r="E219" s="9" t="str">
        <f t="shared" si="18"/>
        <v>August</v>
      </c>
      <c r="F219" s="48">
        <f t="shared" si="19"/>
        <v>2024</v>
      </c>
      <c r="G219" s="9">
        <v>45848</v>
      </c>
      <c r="H219" s="10">
        <f t="shared" si="17"/>
        <v>315</v>
      </c>
      <c r="I219" s="4">
        <v>180609</v>
      </c>
      <c r="J219" s="4">
        <f t="shared" si="14"/>
        <v>155868.04109589042</v>
      </c>
      <c r="K219" s="4">
        <f t="shared" si="15"/>
        <v>7793.402054794522</v>
      </c>
      <c r="L219" s="4">
        <v>5000</v>
      </c>
      <c r="M219" s="4">
        <f t="shared" si="16"/>
        <v>168661.44315068494</v>
      </c>
      <c r="N219" s="64" t="s">
        <v>426</v>
      </c>
      <c r="O219" s="64" t="s">
        <v>407</v>
      </c>
    </row>
    <row r="220" spans="1:15" ht="15.75" customHeight="1">
      <c r="A220" s="3" t="s">
        <v>119</v>
      </c>
      <c r="B220" s="3" t="s">
        <v>51</v>
      </c>
      <c r="C220" s="3" t="s">
        <v>378</v>
      </c>
      <c r="D220" s="35">
        <v>45538</v>
      </c>
      <c r="E220" s="9" t="str">
        <f t="shared" si="18"/>
        <v>September</v>
      </c>
      <c r="F220" s="48">
        <f t="shared" si="19"/>
        <v>2024</v>
      </c>
      <c r="G220" s="9">
        <v>45859</v>
      </c>
      <c r="H220" s="10">
        <f t="shared" si="17"/>
        <v>322</v>
      </c>
      <c r="I220" s="4">
        <v>2308541</v>
      </c>
      <c r="J220" s="4">
        <f t="shared" si="14"/>
        <v>2036575.895890411</v>
      </c>
      <c r="K220" s="4">
        <f t="shared" si="15"/>
        <v>101828.79479452055</v>
      </c>
      <c r="L220" s="4">
        <v>20000</v>
      </c>
      <c r="M220" s="4">
        <f t="shared" si="16"/>
        <v>2158404.6906849314</v>
      </c>
      <c r="N220" s="64" t="s">
        <v>426</v>
      </c>
      <c r="O220" s="64" t="s">
        <v>407</v>
      </c>
    </row>
    <row r="221" spans="1:15" ht="15.75" customHeight="1">
      <c r="A221" s="3" t="s">
        <v>379</v>
      </c>
      <c r="B221" s="3" t="s">
        <v>21</v>
      </c>
      <c r="C221" s="3" t="s">
        <v>380</v>
      </c>
      <c r="D221" s="35">
        <v>45539</v>
      </c>
      <c r="E221" s="9" t="str">
        <f t="shared" si="18"/>
        <v>September</v>
      </c>
      <c r="F221" s="48">
        <f t="shared" si="19"/>
        <v>2024</v>
      </c>
      <c r="G221" s="9">
        <v>45876</v>
      </c>
      <c r="H221" s="10">
        <f t="shared" si="17"/>
        <v>338</v>
      </c>
      <c r="I221" s="4">
        <v>875443</v>
      </c>
      <c r="J221" s="4">
        <f t="shared" si="14"/>
        <v>810684.20273972605</v>
      </c>
      <c r="K221" s="4">
        <f t="shared" si="15"/>
        <v>40534.210136986308</v>
      </c>
      <c r="L221" s="4">
        <v>30000</v>
      </c>
      <c r="M221" s="4">
        <f t="shared" si="16"/>
        <v>881218.41287671239</v>
      </c>
      <c r="N221" s="64" t="s">
        <v>426</v>
      </c>
      <c r="O221" s="64" t="s">
        <v>407</v>
      </c>
    </row>
    <row r="222" spans="1:15" ht="15.75" customHeight="1">
      <c r="A222" s="3" t="s">
        <v>379</v>
      </c>
      <c r="B222" s="3" t="s">
        <v>21</v>
      </c>
      <c r="C222" s="3" t="s">
        <v>381</v>
      </c>
      <c r="D222" s="35">
        <v>45539</v>
      </c>
      <c r="E222" s="9" t="str">
        <f t="shared" si="18"/>
        <v>September</v>
      </c>
      <c r="F222" s="48">
        <f t="shared" si="19"/>
        <v>2024</v>
      </c>
      <c r="G222" s="9">
        <v>45876</v>
      </c>
      <c r="H222" s="10">
        <f t="shared" si="17"/>
        <v>338</v>
      </c>
      <c r="I222" s="4">
        <v>875443</v>
      </c>
      <c r="J222" s="4">
        <f t="shared" si="14"/>
        <v>810684.20273972605</v>
      </c>
      <c r="K222" s="4">
        <f t="shared" si="15"/>
        <v>40534.210136986308</v>
      </c>
      <c r="L222" s="4">
        <v>70000</v>
      </c>
      <c r="M222" s="4">
        <f t="shared" si="16"/>
        <v>921218.41287671239</v>
      </c>
      <c r="N222" s="64" t="s">
        <v>426</v>
      </c>
      <c r="O222" s="64" t="s">
        <v>407</v>
      </c>
    </row>
    <row r="223" spans="1:15" ht="15.75" customHeight="1">
      <c r="A223" s="3" t="s">
        <v>379</v>
      </c>
      <c r="B223" s="3" t="s">
        <v>21</v>
      </c>
      <c r="C223" s="3" t="s">
        <v>382</v>
      </c>
      <c r="D223" s="35">
        <v>45539</v>
      </c>
      <c r="E223" s="9" t="str">
        <f t="shared" si="18"/>
        <v>September</v>
      </c>
      <c r="F223" s="48">
        <f t="shared" si="19"/>
        <v>2024</v>
      </c>
      <c r="G223" s="9">
        <v>45876</v>
      </c>
      <c r="H223" s="10">
        <f t="shared" si="17"/>
        <v>338</v>
      </c>
      <c r="I223" s="4">
        <v>875443</v>
      </c>
      <c r="J223" s="4">
        <f t="shared" si="14"/>
        <v>810684.20273972605</v>
      </c>
      <c r="K223" s="4">
        <f t="shared" si="15"/>
        <v>40534.210136986308</v>
      </c>
      <c r="L223" s="4">
        <v>50000</v>
      </c>
      <c r="M223" s="4">
        <f t="shared" si="16"/>
        <v>901218.41287671239</v>
      </c>
      <c r="N223" s="64" t="s">
        <v>426</v>
      </c>
      <c r="O223" s="64" t="s">
        <v>407</v>
      </c>
    </row>
    <row r="224" spans="1:15" ht="15.75" customHeight="1">
      <c r="A224" s="3" t="s">
        <v>379</v>
      </c>
      <c r="B224" s="3" t="s">
        <v>21</v>
      </c>
      <c r="C224" s="3" t="s">
        <v>383</v>
      </c>
      <c r="D224" s="35">
        <v>45538</v>
      </c>
      <c r="E224" s="9" t="str">
        <f t="shared" si="18"/>
        <v>September</v>
      </c>
      <c r="F224" s="48">
        <f t="shared" si="19"/>
        <v>2024</v>
      </c>
      <c r="G224" s="9">
        <v>45876</v>
      </c>
      <c r="H224" s="10">
        <f t="shared" si="17"/>
        <v>339</v>
      </c>
      <c r="I224" s="4">
        <v>875443</v>
      </c>
      <c r="J224" s="4">
        <f t="shared" si="14"/>
        <v>813082.6767123288</v>
      </c>
      <c r="K224" s="4">
        <f t="shared" si="15"/>
        <v>40654.133835616442</v>
      </c>
      <c r="L224" s="4">
        <v>10000</v>
      </c>
      <c r="M224" s="4">
        <f t="shared" si="16"/>
        <v>863736.81054794521</v>
      </c>
      <c r="N224" s="64" t="s">
        <v>426</v>
      </c>
      <c r="O224" s="64" t="s">
        <v>407</v>
      </c>
    </row>
    <row r="225" spans="1:15" ht="15.75" customHeight="1">
      <c r="A225" s="3"/>
      <c r="B225" s="3"/>
      <c r="C225" s="3"/>
      <c r="D225" s="35"/>
      <c r="E225" s="9"/>
      <c r="G225" s="9"/>
      <c r="H225" s="10"/>
      <c r="I225" s="4"/>
      <c r="J225" s="4"/>
      <c r="K225" s="4"/>
      <c r="L225" s="4"/>
      <c r="M225" s="4"/>
      <c r="N225" s="12"/>
      <c r="O225" s="11"/>
    </row>
    <row r="226" spans="1:15" ht="15.75" customHeight="1">
      <c r="A226" s="3"/>
      <c r="B226" s="3"/>
      <c r="C226" s="3"/>
      <c r="D226" s="35"/>
      <c r="E226" s="9"/>
      <c r="G226" s="9"/>
      <c r="H226" s="10"/>
      <c r="I226" s="4"/>
      <c r="J226" s="4"/>
      <c r="K226" s="4"/>
      <c r="L226" s="4"/>
      <c r="M226" s="4"/>
      <c r="N226" s="12"/>
      <c r="O226" s="11"/>
    </row>
    <row r="227" spans="1:15" ht="15.75" customHeight="1">
      <c r="A227" s="3"/>
      <c r="B227" s="3"/>
      <c r="C227" s="3"/>
      <c r="D227" s="35"/>
      <c r="E227" s="9"/>
      <c r="G227" s="9"/>
      <c r="H227" s="10"/>
      <c r="I227" s="4"/>
      <c r="J227" s="4"/>
      <c r="K227" s="4"/>
      <c r="L227" s="4"/>
      <c r="M227" s="4"/>
      <c r="N227" s="12"/>
      <c r="O227" s="11"/>
    </row>
    <row r="228" spans="1:15" ht="15.75" customHeight="1">
      <c r="A228" s="3"/>
      <c r="B228" s="3"/>
      <c r="C228" s="3"/>
      <c r="D228" s="35"/>
      <c r="E228" s="9"/>
      <c r="G228" s="9"/>
      <c r="H228" s="10"/>
      <c r="I228" s="4"/>
      <c r="J228" s="4"/>
      <c r="K228" s="4"/>
      <c r="L228" s="4"/>
      <c r="M228" s="4"/>
      <c r="N228" s="12"/>
      <c r="O228" s="11"/>
    </row>
    <row r="229" spans="1:15" ht="15.75" customHeight="1">
      <c r="A229" s="3"/>
      <c r="B229" s="3"/>
      <c r="C229" s="3"/>
      <c r="D229" s="35"/>
      <c r="E229" s="9"/>
      <c r="G229" s="9"/>
      <c r="H229" s="10"/>
      <c r="I229" s="4"/>
      <c r="J229" s="4"/>
      <c r="K229" s="4"/>
      <c r="L229" s="4"/>
      <c r="M229" s="4"/>
      <c r="N229" s="12"/>
      <c r="O229" s="11"/>
    </row>
    <row r="230" spans="1:15" ht="15.75" customHeight="1">
      <c r="A230" s="3"/>
      <c r="B230" s="3"/>
      <c r="C230" s="3"/>
      <c r="D230" s="35"/>
      <c r="E230" s="9"/>
      <c r="G230" s="9"/>
      <c r="H230" s="10"/>
      <c r="I230" s="4"/>
      <c r="J230" s="4"/>
      <c r="K230" s="4"/>
      <c r="L230" s="4"/>
      <c r="M230" s="4"/>
      <c r="N230" s="12"/>
      <c r="O230" s="11"/>
    </row>
    <row r="231" spans="1:15" ht="15.75" customHeight="1">
      <c r="A231" s="3"/>
      <c r="B231" s="3"/>
      <c r="C231" s="3"/>
      <c r="D231" s="35"/>
      <c r="E231" s="9"/>
      <c r="G231" s="9"/>
      <c r="H231" s="10"/>
      <c r="I231" s="4"/>
      <c r="J231" s="4"/>
      <c r="K231" s="4"/>
      <c r="L231" s="4"/>
      <c r="M231" s="4"/>
      <c r="N231" s="12"/>
      <c r="O231" s="11"/>
    </row>
    <row r="232" spans="1:15" ht="15.75" customHeight="1">
      <c r="A232" s="3"/>
      <c r="B232" s="3"/>
      <c r="C232" s="3"/>
      <c r="D232" s="35"/>
      <c r="E232" s="9"/>
      <c r="G232" s="9"/>
      <c r="H232" s="10"/>
      <c r="I232" s="4"/>
      <c r="J232" s="4"/>
      <c r="K232" s="4"/>
      <c r="L232" s="4"/>
      <c r="M232" s="4"/>
      <c r="N232" s="12"/>
      <c r="O232" s="11"/>
    </row>
    <row r="233" spans="1:15" ht="15.75" customHeight="1">
      <c r="J233" s="11"/>
    </row>
    <row r="234" spans="1:15" ht="15.75" customHeight="1">
      <c r="J234" s="11"/>
    </row>
    <row r="235" spans="1:15" ht="15.75" customHeight="1">
      <c r="J235" s="11"/>
    </row>
    <row r="236" spans="1:15" ht="15.75" customHeight="1">
      <c r="J236" s="11"/>
    </row>
    <row r="237" spans="1:15" ht="15.75" customHeight="1">
      <c r="J237" s="11"/>
    </row>
    <row r="238" spans="1:15" ht="15.75" customHeight="1">
      <c r="J238" s="11"/>
    </row>
    <row r="239" spans="1:15" ht="15.75" customHeight="1">
      <c r="J239" s="11"/>
    </row>
    <row r="240" spans="1:15" ht="15.75" customHeight="1">
      <c r="J240" s="11"/>
    </row>
    <row r="241" spans="10:10" ht="15.75" customHeight="1">
      <c r="J241" s="11"/>
    </row>
    <row r="242" spans="10:10" ht="15.75" customHeight="1">
      <c r="J242" s="11"/>
    </row>
    <row r="243" spans="10:10" ht="15.75" customHeight="1">
      <c r="J243" s="11"/>
    </row>
    <row r="244" spans="10:10" ht="15.75" customHeight="1">
      <c r="J244" s="11"/>
    </row>
    <row r="245" spans="10:10" ht="15.75" customHeight="1">
      <c r="J245" s="11"/>
    </row>
    <row r="246" spans="10:10" ht="15.75" customHeight="1">
      <c r="J246" s="11"/>
    </row>
    <row r="247" spans="10:10" ht="15.75" customHeight="1">
      <c r="J247" s="11"/>
    </row>
    <row r="248" spans="10:10" ht="15.75" customHeight="1">
      <c r="J248" s="11"/>
    </row>
    <row r="249" spans="10:10" ht="15.75" customHeight="1">
      <c r="J249" s="11"/>
    </row>
    <row r="250" spans="10:10" ht="15.75" customHeight="1">
      <c r="J250" s="11"/>
    </row>
    <row r="251" spans="10:10" ht="15.75" customHeight="1">
      <c r="J251" s="11"/>
    </row>
    <row r="252" spans="10:10" ht="15.75" customHeight="1">
      <c r="J252" s="11"/>
    </row>
    <row r="253" spans="10:10" ht="15.75" customHeight="1">
      <c r="J253" s="11"/>
    </row>
    <row r="254" spans="10:10" ht="15.75" customHeight="1">
      <c r="J254" s="11"/>
    </row>
    <row r="255" spans="10:10" ht="15.75" customHeight="1">
      <c r="J255" s="11"/>
    </row>
    <row r="256" spans="10:10" ht="15.75" customHeight="1">
      <c r="J256" s="11"/>
    </row>
    <row r="257" spans="10:10" ht="15.75" customHeight="1">
      <c r="J257" s="11"/>
    </row>
    <row r="258" spans="10:10" ht="15.75" customHeight="1">
      <c r="J258" s="11"/>
    </row>
    <row r="259" spans="10:10" ht="15.75" customHeight="1">
      <c r="J259" s="11"/>
    </row>
    <row r="260" spans="10:10" ht="15.75" customHeight="1">
      <c r="J260" s="11"/>
    </row>
    <row r="261" spans="10:10" ht="15.75" customHeight="1">
      <c r="J261" s="11"/>
    </row>
    <row r="262" spans="10:10" ht="15.75" customHeight="1">
      <c r="J262" s="11"/>
    </row>
    <row r="263" spans="10:10" ht="15.75" customHeight="1">
      <c r="J263" s="11"/>
    </row>
    <row r="264" spans="10:10" ht="15.75" customHeight="1">
      <c r="J264" s="11"/>
    </row>
    <row r="265" spans="10:10" ht="15.75" customHeight="1">
      <c r="J265" s="11"/>
    </row>
    <row r="266" spans="10:10" ht="15.75" customHeight="1">
      <c r="J266" s="11"/>
    </row>
    <row r="267" spans="10:10" ht="15.75" customHeight="1">
      <c r="J267" s="11"/>
    </row>
    <row r="268" spans="10:10" ht="15.75" customHeight="1">
      <c r="J268" s="11"/>
    </row>
    <row r="269" spans="10:10" ht="15.75" customHeight="1">
      <c r="J269" s="11"/>
    </row>
    <row r="270" spans="10:10" ht="15.75" customHeight="1">
      <c r="J270" s="11"/>
    </row>
    <row r="271" spans="10:10" ht="15.75" customHeight="1">
      <c r="J271" s="11"/>
    </row>
    <row r="272" spans="10:10" ht="15.75" customHeight="1">
      <c r="J272" s="11"/>
    </row>
    <row r="273" spans="10:10" ht="15.75" customHeight="1">
      <c r="J273" s="11"/>
    </row>
    <row r="274" spans="10:10" ht="15.75" customHeight="1">
      <c r="J274" s="11"/>
    </row>
    <row r="275" spans="10:10" ht="15.75" customHeight="1">
      <c r="J275" s="11"/>
    </row>
    <row r="276" spans="10:10" ht="15.75" customHeight="1">
      <c r="J276" s="11"/>
    </row>
    <row r="277" spans="10:10" ht="15.75" customHeight="1">
      <c r="J277" s="11"/>
    </row>
    <row r="278" spans="10:10" ht="15.75" customHeight="1">
      <c r="J278" s="11"/>
    </row>
    <row r="279" spans="10:10" ht="15.75" customHeight="1">
      <c r="J279" s="11"/>
    </row>
    <row r="280" spans="10:10" ht="15.75" customHeight="1">
      <c r="J280" s="11"/>
    </row>
    <row r="281" spans="10:10" ht="15.75" customHeight="1">
      <c r="J281" s="11"/>
    </row>
    <row r="282" spans="10:10" ht="15.75" customHeight="1">
      <c r="J282" s="11"/>
    </row>
    <row r="283" spans="10:10" ht="15.75" customHeight="1">
      <c r="J283" s="11"/>
    </row>
    <row r="284" spans="10:10" ht="15.75" customHeight="1">
      <c r="J284" s="11"/>
    </row>
    <row r="285" spans="10:10" ht="15.75" customHeight="1">
      <c r="J285" s="11"/>
    </row>
    <row r="286" spans="10:10" ht="15.75" customHeight="1">
      <c r="J286" s="11"/>
    </row>
    <row r="287" spans="10:10" ht="15.75" customHeight="1">
      <c r="J287" s="11"/>
    </row>
    <row r="288" spans="10:10" ht="15.75" customHeight="1">
      <c r="J288" s="11"/>
    </row>
    <row r="289" spans="10:10" ht="15.75" customHeight="1">
      <c r="J289" s="11"/>
    </row>
    <row r="290" spans="10:10" ht="15.75" customHeight="1">
      <c r="J290" s="11"/>
    </row>
    <row r="291" spans="10:10" ht="15.75" customHeight="1">
      <c r="J291" s="11"/>
    </row>
    <row r="292" spans="10:10" ht="15.75" customHeight="1">
      <c r="J292" s="11"/>
    </row>
    <row r="293" spans="10:10" ht="15.75" customHeight="1">
      <c r="J293" s="11"/>
    </row>
    <row r="294" spans="10:10" ht="15.75" customHeight="1">
      <c r="J294" s="11"/>
    </row>
    <row r="295" spans="10:10" ht="15.75" customHeight="1">
      <c r="J295" s="11"/>
    </row>
    <row r="296" spans="10:10" ht="15.75" customHeight="1">
      <c r="J296" s="11"/>
    </row>
    <row r="297" spans="10:10" ht="15.75" customHeight="1">
      <c r="J297" s="11"/>
    </row>
    <row r="298" spans="10:10" ht="15.75" customHeight="1">
      <c r="J298" s="11"/>
    </row>
    <row r="299" spans="10:10" ht="15.75" customHeight="1">
      <c r="J299" s="11"/>
    </row>
    <row r="300" spans="10:10" ht="15.75" customHeight="1">
      <c r="J300" s="11"/>
    </row>
    <row r="301" spans="10:10" ht="15.75" customHeight="1">
      <c r="J301" s="11"/>
    </row>
    <row r="302" spans="10:10" ht="15.75" customHeight="1">
      <c r="J302" s="11"/>
    </row>
    <row r="303" spans="10:10" ht="15.75" customHeight="1">
      <c r="J303" s="11"/>
    </row>
    <row r="304" spans="10:10" ht="15.75" customHeight="1">
      <c r="J304" s="11"/>
    </row>
    <row r="305" spans="10:10" ht="15.75" customHeight="1">
      <c r="J305" s="11"/>
    </row>
    <row r="306" spans="10:10" ht="15.75" customHeight="1">
      <c r="J306" s="11"/>
    </row>
    <row r="307" spans="10:10" ht="15.75" customHeight="1">
      <c r="J307" s="11"/>
    </row>
    <row r="308" spans="10:10" ht="15.75" customHeight="1">
      <c r="J308" s="11"/>
    </row>
    <row r="309" spans="10:10" ht="15.75" customHeight="1">
      <c r="J309" s="11"/>
    </row>
    <row r="310" spans="10:10" ht="15.75" customHeight="1">
      <c r="J310" s="11"/>
    </row>
    <row r="311" spans="10:10" ht="15.75" customHeight="1">
      <c r="J311" s="11"/>
    </row>
    <row r="312" spans="10:10" ht="15.75" customHeight="1">
      <c r="J312" s="11"/>
    </row>
    <row r="313" spans="10:10" ht="15.75" customHeight="1">
      <c r="J313" s="11"/>
    </row>
    <row r="314" spans="10:10" ht="15.75" customHeight="1">
      <c r="J314" s="11"/>
    </row>
    <row r="315" spans="10:10" ht="15.75" customHeight="1">
      <c r="J315" s="11"/>
    </row>
    <row r="316" spans="10:10" ht="15.75" customHeight="1">
      <c r="J316" s="11"/>
    </row>
    <row r="317" spans="10:10" ht="15.75" customHeight="1">
      <c r="J317" s="11"/>
    </row>
    <row r="318" spans="10:10" ht="15.75" customHeight="1">
      <c r="J318" s="11"/>
    </row>
    <row r="319" spans="10:10" ht="15.75" customHeight="1">
      <c r="J319" s="11"/>
    </row>
    <row r="320" spans="10:10" ht="15.75" customHeight="1">
      <c r="J320" s="11"/>
    </row>
    <row r="321" spans="10:10" ht="15.75" customHeight="1">
      <c r="J321" s="11"/>
    </row>
    <row r="322" spans="10:10" ht="15.75" customHeight="1">
      <c r="J322" s="11"/>
    </row>
    <row r="323" spans="10:10" ht="15.75" customHeight="1">
      <c r="J323" s="11"/>
    </row>
    <row r="324" spans="10:10" ht="15.75" customHeight="1">
      <c r="J324" s="11"/>
    </row>
    <row r="325" spans="10:10" ht="15.75" customHeight="1">
      <c r="J325" s="11"/>
    </row>
    <row r="326" spans="10:10" ht="15.75" customHeight="1">
      <c r="J326" s="11"/>
    </row>
    <row r="327" spans="10:10" ht="15.75" customHeight="1">
      <c r="J327" s="11"/>
    </row>
    <row r="328" spans="10:10" ht="15.75" customHeight="1">
      <c r="J328" s="11"/>
    </row>
    <row r="329" spans="10:10" ht="15.75" customHeight="1">
      <c r="J329" s="11"/>
    </row>
    <row r="330" spans="10:10" ht="15.75" customHeight="1">
      <c r="J330" s="11"/>
    </row>
    <row r="331" spans="10:10" ht="15.75" customHeight="1">
      <c r="J331" s="11"/>
    </row>
    <row r="332" spans="10:10" ht="15.75" customHeight="1">
      <c r="J332" s="11"/>
    </row>
    <row r="333" spans="10:10" ht="15.75" customHeight="1">
      <c r="J333" s="11"/>
    </row>
    <row r="334" spans="10:10" ht="15.75" customHeight="1">
      <c r="J334" s="11"/>
    </row>
    <row r="335" spans="10:10" ht="15.75" customHeight="1">
      <c r="J335" s="11"/>
    </row>
    <row r="336" spans="10:10" ht="15.75" customHeight="1">
      <c r="J336" s="11"/>
    </row>
    <row r="337" spans="10:10" ht="15.75" customHeight="1">
      <c r="J337" s="11"/>
    </row>
    <row r="338" spans="10:10" ht="15.75" customHeight="1">
      <c r="J338" s="11"/>
    </row>
    <row r="339" spans="10:10" ht="15.75" customHeight="1">
      <c r="J339" s="11"/>
    </row>
    <row r="340" spans="10:10" ht="15.75" customHeight="1">
      <c r="J340" s="11"/>
    </row>
    <row r="341" spans="10:10" ht="15.75" customHeight="1">
      <c r="J341" s="11"/>
    </row>
    <row r="342" spans="10:10" ht="15.75" customHeight="1">
      <c r="J342" s="11"/>
    </row>
    <row r="343" spans="10:10" ht="15.75" customHeight="1">
      <c r="J343" s="11"/>
    </row>
    <row r="344" spans="10:10" ht="15.75" customHeight="1">
      <c r="J344" s="11"/>
    </row>
    <row r="345" spans="10:10" ht="15.75" customHeight="1">
      <c r="J345" s="11"/>
    </row>
    <row r="346" spans="10:10" ht="15.75" customHeight="1">
      <c r="J346" s="11"/>
    </row>
    <row r="347" spans="10:10" ht="15.75" customHeight="1">
      <c r="J347" s="11"/>
    </row>
    <row r="348" spans="10:10" ht="15.75" customHeight="1">
      <c r="J348" s="11"/>
    </row>
    <row r="349" spans="10:10" ht="15.75" customHeight="1">
      <c r="J349" s="11"/>
    </row>
    <row r="350" spans="10:10" ht="15.75" customHeight="1">
      <c r="J350" s="11"/>
    </row>
    <row r="351" spans="10:10" ht="15.75" customHeight="1">
      <c r="J351" s="11"/>
    </row>
    <row r="352" spans="10:10" ht="15.75" customHeight="1">
      <c r="J352" s="11"/>
    </row>
    <row r="353" spans="10:10" ht="15.75" customHeight="1">
      <c r="J353" s="11"/>
    </row>
    <row r="354" spans="10:10" ht="15.75" customHeight="1">
      <c r="J354" s="11"/>
    </row>
    <row r="355" spans="10:10" ht="15.75" customHeight="1">
      <c r="J355" s="11"/>
    </row>
    <row r="356" spans="10:10" ht="15.75" customHeight="1">
      <c r="J356" s="11"/>
    </row>
    <row r="357" spans="10:10" ht="15.75" customHeight="1">
      <c r="J357" s="11"/>
    </row>
    <row r="358" spans="10:10" ht="15.75" customHeight="1">
      <c r="J358" s="11"/>
    </row>
    <row r="359" spans="10:10" ht="15.75" customHeight="1">
      <c r="J359" s="11"/>
    </row>
    <row r="360" spans="10:10" ht="15.75" customHeight="1">
      <c r="J360" s="11"/>
    </row>
    <row r="361" spans="10:10" ht="15.75" customHeight="1">
      <c r="J361" s="11"/>
    </row>
    <row r="362" spans="10:10" ht="15.75" customHeight="1">
      <c r="J362" s="11"/>
    </row>
    <row r="363" spans="10:10" ht="15.75" customHeight="1">
      <c r="J363" s="11"/>
    </row>
    <row r="364" spans="10:10" ht="15.75" customHeight="1">
      <c r="J364" s="11"/>
    </row>
    <row r="365" spans="10:10" ht="15.75" customHeight="1">
      <c r="J365" s="11"/>
    </row>
    <row r="366" spans="10:10" ht="15.75" customHeight="1">
      <c r="J366" s="11"/>
    </row>
    <row r="367" spans="10:10" ht="15.75" customHeight="1">
      <c r="J367" s="11"/>
    </row>
    <row r="368" spans="10:10" ht="15.75" customHeight="1">
      <c r="J368" s="11"/>
    </row>
    <row r="369" spans="10:10" ht="15.75" customHeight="1">
      <c r="J369" s="11"/>
    </row>
    <row r="370" spans="10:10" ht="15.75" customHeight="1">
      <c r="J370" s="11"/>
    </row>
    <row r="371" spans="10:10" ht="15.75" customHeight="1">
      <c r="J371" s="11"/>
    </row>
    <row r="372" spans="10:10" ht="15.75" customHeight="1">
      <c r="J372" s="11"/>
    </row>
    <row r="373" spans="10:10" ht="15.75" customHeight="1">
      <c r="J373" s="11"/>
    </row>
    <row r="374" spans="10:10" ht="15.75" customHeight="1">
      <c r="J374" s="11"/>
    </row>
    <row r="375" spans="10:10" ht="15.75" customHeight="1">
      <c r="J375" s="11"/>
    </row>
    <row r="376" spans="10:10" ht="15.75" customHeight="1">
      <c r="J376" s="11"/>
    </row>
    <row r="377" spans="10:10" ht="15.75" customHeight="1">
      <c r="J377" s="11"/>
    </row>
    <row r="378" spans="10:10" ht="15.75" customHeight="1">
      <c r="J378" s="11"/>
    </row>
    <row r="379" spans="10:10" ht="15.75" customHeight="1">
      <c r="J379" s="11"/>
    </row>
    <row r="380" spans="10:10" ht="15.75" customHeight="1">
      <c r="J380" s="11"/>
    </row>
    <row r="381" spans="10:10" ht="15.75" customHeight="1">
      <c r="J381" s="11"/>
    </row>
    <row r="382" spans="10:10" ht="15.75" customHeight="1">
      <c r="J382" s="11"/>
    </row>
    <row r="383" spans="10:10" ht="15.75" customHeight="1">
      <c r="J383" s="11"/>
    </row>
    <row r="384" spans="10:10" ht="15.75" customHeight="1">
      <c r="J384" s="11"/>
    </row>
    <row r="385" spans="10:10" ht="15.75" customHeight="1">
      <c r="J385" s="11"/>
    </row>
    <row r="386" spans="10:10" ht="15.75" customHeight="1">
      <c r="J386" s="11"/>
    </row>
    <row r="387" spans="10:10" ht="15.75" customHeight="1">
      <c r="J387" s="11"/>
    </row>
    <row r="388" spans="10:10" ht="15.75" customHeight="1">
      <c r="J388" s="11"/>
    </row>
    <row r="389" spans="10:10" ht="15.75" customHeight="1">
      <c r="J389" s="11"/>
    </row>
    <row r="390" spans="10:10" ht="15.75" customHeight="1">
      <c r="J390" s="11"/>
    </row>
    <row r="391" spans="10:10" ht="15.75" customHeight="1">
      <c r="J391" s="11"/>
    </row>
    <row r="392" spans="10:10" ht="15.75" customHeight="1">
      <c r="J392" s="11"/>
    </row>
    <row r="393" spans="10:10" ht="15.75" customHeight="1">
      <c r="J393" s="11"/>
    </row>
    <row r="394" spans="10:10" ht="15.75" customHeight="1">
      <c r="J394" s="11"/>
    </row>
    <row r="395" spans="10:10" ht="15.75" customHeight="1">
      <c r="J395" s="11"/>
    </row>
    <row r="396" spans="10:10" ht="15.75" customHeight="1">
      <c r="J396" s="11"/>
    </row>
    <row r="397" spans="10:10" ht="15.75" customHeight="1">
      <c r="J397" s="11"/>
    </row>
    <row r="398" spans="10:10" ht="15.75" customHeight="1">
      <c r="J398" s="11"/>
    </row>
    <row r="399" spans="10:10" ht="15.75" customHeight="1">
      <c r="J399" s="11"/>
    </row>
    <row r="400" spans="10:10" ht="15.75" customHeight="1">
      <c r="J400" s="11"/>
    </row>
    <row r="401" spans="10:10" ht="15.75" customHeight="1">
      <c r="J401" s="11"/>
    </row>
    <row r="402" spans="10:10" ht="15.75" customHeight="1">
      <c r="J402" s="11"/>
    </row>
    <row r="403" spans="10:10" ht="15.75" customHeight="1">
      <c r="J403" s="11"/>
    </row>
    <row r="404" spans="10:10" ht="15.75" customHeight="1">
      <c r="J404" s="11"/>
    </row>
    <row r="405" spans="10:10" ht="15.75" customHeight="1">
      <c r="J405" s="11"/>
    </row>
    <row r="406" spans="10:10" ht="15.75" customHeight="1">
      <c r="J406" s="11"/>
    </row>
    <row r="407" spans="10:10" ht="15.75" customHeight="1">
      <c r="J407" s="11"/>
    </row>
    <row r="408" spans="10:10" ht="15.75" customHeight="1">
      <c r="J408" s="11"/>
    </row>
    <row r="409" spans="10:10" ht="15.75" customHeight="1">
      <c r="J409" s="11"/>
    </row>
    <row r="410" spans="10:10" ht="15.75" customHeight="1">
      <c r="J410" s="11"/>
    </row>
    <row r="411" spans="10:10" ht="15.75" customHeight="1">
      <c r="J411" s="11"/>
    </row>
    <row r="412" spans="10:10" ht="15.75" customHeight="1">
      <c r="J412" s="11"/>
    </row>
    <row r="413" spans="10:10" ht="15.75" customHeight="1">
      <c r="J413" s="11"/>
    </row>
    <row r="414" spans="10:10" ht="15.75" customHeight="1">
      <c r="J414" s="11"/>
    </row>
    <row r="415" spans="10:10" ht="15.75" customHeight="1">
      <c r="J415" s="11"/>
    </row>
    <row r="416" spans="10:10" ht="15.75" customHeight="1">
      <c r="J416" s="11"/>
    </row>
    <row r="417" spans="10:10" ht="15.75" customHeight="1">
      <c r="J417" s="11"/>
    </row>
    <row r="418" spans="10:10" ht="15.75" customHeight="1">
      <c r="J418" s="11"/>
    </row>
    <row r="419" spans="10:10" ht="15.75" customHeight="1">
      <c r="J419" s="11"/>
    </row>
    <row r="420" spans="10:10" ht="15.75" customHeight="1">
      <c r="J420" s="11"/>
    </row>
    <row r="421" spans="10:10" ht="15.75" customHeight="1">
      <c r="J421" s="11"/>
    </row>
    <row r="422" spans="10:10" ht="15.75" customHeight="1">
      <c r="J422" s="11"/>
    </row>
    <row r="423" spans="10:10" ht="15.75" customHeight="1">
      <c r="J423" s="11"/>
    </row>
    <row r="424" spans="10:10" ht="15.75" customHeight="1">
      <c r="J424" s="11"/>
    </row>
    <row r="425" spans="10:10" ht="15.75" customHeight="1">
      <c r="J425" s="11"/>
    </row>
    <row r="426" spans="10:10" ht="15.75" customHeight="1">
      <c r="J426" s="11"/>
    </row>
    <row r="427" spans="10:10" ht="15.75" customHeight="1">
      <c r="J427" s="11"/>
    </row>
    <row r="428" spans="10:10" ht="15.75" customHeight="1">
      <c r="J428" s="11"/>
    </row>
    <row r="429" spans="10:10" ht="15.75" customHeight="1">
      <c r="J429" s="11"/>
    </row>
    <row r="430" spans="10:10" ht="15.75" customHeight="1">
      <c r="J430" s="11"/>
    </row>
    <row r="431" spans="10:10" ht="15.75" customHeight="1">
      <c r="J431" s="11"/>
    </row>
    <row r="432" spans="10:10" ht="15.75" customHeight="1">
      <c r="J432" s="11"/>
    </row>
    <row r="433" spans="10:10" ht="15.75" customHeight="1">
      <c r="J433" s="11"/>
    </row>
    <row r="434" spans="10:10" ht="15.75" customHeight="1">
      <c r="J434" s="11"/>
    </row>
    <row r="435" spans="10:10" ht="15.75" customHeight="1">
      <c r="J435" s="11"/>
    </row>
    <row r="436" spans="10:10" ht="15.75" customHeight="1">
      <c r="J436" s="11"/>
    </row>
    <row r="437" spans="10:10" ht="15.75" customHeight="1">
      <c r="J437" s="11"/>
    </row>
    <row r="438" spans="10:10" ht="15.75" customHeight="1">
      <c r="J438" s="11"/>
    </row>
    <row r="439" spans="10:10" ht="15.75" customHeight="1">
      <c r="J439" s="11"/>
    </row>
    <row r="440" spans="10:10" ht="15.75" customHeight="1">
      <c r="J440" s="11"/>
    </row>
    <row r="441" spans="10:10" ht="15.75" customHeight="1">
      <c r="J441" s="11"/>
    </row>
    <row r="442" spans="10:10" ht="15.75" customHeight="1">
      <c r="J442" s="11"/>
    </row>
    <row r="443" spans="10:10" ht="15.75" customHeight="1">
      <c r="J443" s="11"/>
    </row>
    <row r="444" spans="10:10" ht="15.75" customHeight="1">
      <c r="J444" s="11"/>
    </row>
    <row r="445" spans="10:10" ht="15.75" customHeight="1">
      <c r="J445" s="11"/>
    </row>
    <row r="446" spans="10:10" ht="15.75" customHeight="1">
      <c r="J446" s="11"/>
    </row>
    <row r="447" spans="10:10" ht="15.75" customHeight="1">
      <c r="J447" s="11"/>
    </row>
    <row r="448" spans="10:10" ht="15.75" customHeight="1">
      <c r="J448" s="11"/>
    </row>
    <row r="449" spans="10:10" ht="15.75" customHeight="1">
      <c r="J449" s="11"/>
    </row>
    <row r="450" spans="10:10" ht="15.75" customHeight="1">
      <c r="J450" s="11"/>
    </row>
    <row r="451" spans="10:10" ht="15.75" customHeight="1">
      <c r="J451" s="11"/>
    </row>
    <row r="452" spans="10:10" ht="15.75" customHeight="1">
      <c r="J452" s="11"/>
    </row>
    <row r="453" spans="10:10" ht="15.75" customHeight="1">
      <c r="J453" s="11"/>
    </row>
    <row r="454" spans="10:10" ht="15.75" customHeight="1">
      <c r="J454" s="11"/>
    </row>
    <row r="455" spans="10:10" ht="15.75" customHeight="1">
      <c r="J455" s="11"/>
    </row>
    <row r="456" spans="10:10" ht="15.75" customHeight="1">
      <c r="J456" s="11"/>
    </row>
    <row r="457" spans="10:10" ht="15.75" customHeight="1">
      <c r="J457" s="11"/>
    </row>
    <row r="458" spans="10:10" ht="15.75" customHeight="1">
      <c r="J458" s="11"/>
    </row>
    <row r="459" spans="10:10" ht="15.75" customHeight="1">
      <c r="J459" s="11"/>
    </row>
    <row r="460" spans="10:10" ht="15.75" customHeight="1">
      <c r="J460" s="11"/>
    </row>
    <row r="461" spans="10:10" ht="15.75" customHeight="1">
      <c r="J461" s="11"/>
    </row>
    <row r="462" spans="10:10" ht="15.75" customHeight="1">
      <c r="J462" s="11"/>
    </row>
    <row r="463" spans="10:10" ht="15.75" customHeight="1">
      <c r="J463" s="11"/>
    </row>
    <row r="464" spans="10:10" ht="15.75" customHeight="1">
      <c r="J464" s="11"/>
    </row>
    <row r="465" spans="10:10" ht="15.75" customHeight="1">
      <c r="J465" s="11"/>
    </row>
    <row r="466" spans="10:10" ht="15.75" customHeight="1">
      <c r="J466" s="11"/>
    </row>
    <row r="467" spans="10:10" ht="15.75" customHeight="1">
      <c r="J467" s="11"/>
    </row>
    <row r="468" spans="10:10" ht="15.75" customHeight="1">
      <c r="J468" s="11"/>
    </row>
    <row r="469" spans="10:10" ht="15.75" customHeight="1">
      <c r="J469" s="11"/>
    </row>
    <row r="470" spans="10:10" ht="15.75" customHeight="1">
      <c r="J470" s="11"/>
    </row>
    <row r="471" spans="10:10" ht="15.75" customHeight="1">
      <c r="J471" s="11"/>
    </row>
    <row r="472" spans="10:10" ht="15.75" customHeight="1">
      <c r="J472" s="11"/>
    </row>
    <row r="473" spans="10:10" ht="15.75" customHeight="1">
      <c r="J473" s="11"/>
    </row>
    <row r="474" spans="10:10" ht="15.75" customHeight="1">
      <c r="J474" s="11"/>
    </row>
    <row r="475" spans="10:10" ht="15.75" customHeight="1">
      <c r="J475" s="11"/>
    </row>
    <row r="476" spans="10:10" ht="15.75" customHeight="1">
      <c r="J476" s="11"/>
    </row>
    <row r="477" spans="10:10" ht="15.75" customHeight="1">
      <c r="J477" s="11"/>
    </row>
    <row r="478" spans="10:10" ht="15.75" customHeight="1">
      <c r="J478" s="11"/>
    </row>
    <row r="479" spans="10:10" ht="15.75" customHeight="1">
      <c r="J479" s="11"/>
    </row>
    <row r="480" spans="10:10" ht="15.75" customHeight="1">
      <c r="J480" s="11"/>
    </row>
    <row r="481" spans="10:10" ht="15.75" customHeight="1">
      <c r="J481" s="11"/>
    </row>
    <row r="482" spans="10:10" ht="15.75" customHeight="1">
      <c r="J482" s="11"/>
    </row>
    <row r="483" spans="10:10" ht="15.75" customHeight="1">
      <c r="J483" s="11"/>
    </row>
    <row r="484" spans="10:10" ht="15.75" customHeight="1">
      <c r="J484" s="11"/>
    </row>
    <row r="485" spans="10:10" ht="15.75" customHeight="1">
      <c r="J485" s="11"/>
    </row>
    <row r="486" spans="10:10" ht="15.75" customHeight="1">
      <c r="J486" s="11"/>
    </row>
    <row r="487" spans="10:10" ht="15.75" customHeight="1">
      <c r="J487" s="11"/>
    </row>
    <row r="488" spans="10:10" ht="15.75" customHeight="1">
      <c r="J488" s="11"/>
    </row>
    <row r="489" spans="10:10" ht="15.75" customHeight="1">
      <c r="J489" s="11"/>
    </row>
    <row r="490" spans="10:10" ht="15.75" customHeight="1">
      <c r="J490" s="11"/>
    </row>
    <row r="491" spans="10:10" ht="15.75" customHeight="1">
      <c r="J491" s="11"/>
    </row>
    <row r="492" spans="10:10" ht="15.75" customHeight="1">
      <c r="J492" s="11"/>
    </row>
    <row r="493" spans="10:10" ht="15.75" customHeight="1">
      <c r="J493" s="11"/>
    </row>
    <row r="494" spans="10:10" ht="15.75" customHeight="1">
      <c r="J494" s="11"/>
    </row>
    <row r="495" spans="10:10" ht="15.75" customHeight="1">
      <c r="J495" s="11"/>
    </row>
    <row r="496" spans="10:10" ht="15.75" customHeight="1">
      <c r="J496" s="11"/>
    </row>
    <row r="497" spans="10:10" ht="15.75" customHeight="1">
      <c r="J497" s="11"/>
    </row>
    <row r="498" spans="10:10" ht="15.75" customHeight="1">
      <c r="J498" s="11"/>
    </row>
    <row r="499" spans="10:10" ht="15.75" customHeight="1">
      <c r="J499" s="11"/>
    </row>
    <row r="500" spans="10:10" ht="15.75" customHeight="1">
      <c r="J500" s="11"/>
    </row>
    <row r="501" spans="10:10" ht="15.75" customHeight="1">
      <c r="J501" s="11"/>
    </row>
    <row r="502" spans="10:10" ht="15.75" customHeight="1">
      <c r="J502" s="11"/>
    </row>
    <row r="503" spans="10:10" ht="15.75" customHeight="1">
      <c r="J503" s="11"/>
    </row>
    <row r="504" spans="10:10" ht="15.75" customHeight="1">
      <c r="J504" s="11"/>
    </row>
    <row r="505" spans="10:10" ht="15.75" customHeight="1">
      <c r="J505" s="11"/>
    </row>
    <row r="506" spans="10:10" ht="15.75" customHeight="1">
      <c r="J506" s="11"/>
    </row>
    <row r="507" spans="10:10" ht="15.75" customHeight="1">
      <c r="J507" s="11"/>
    </row>
    <row r="508" spans="10:10" ht="15.75" customHeight="1">
      <c r="J508" s="11"/>
    </row>
    <row r="509" spans="10:10" ht="15.75" customHeight="1">
      <c r="J509" s="11"/>
    </row>
    <row r="510" spans="10:10" ht="15.75" customHeight="1">
      <c r="J510" s="11"/>
    </row>
    <row r="511" spans="10:10" ht="15.75" customHeight="1">
      <c r="J511" s="11"/>
    </row>
    <row r="512" spans="10:10" ht="15.75" customHeight="1">
      <c r="J512" s="11"/>
    </row>
    <row r="513" spans="10:10" ht="15.75" customHeight="1">
      <c r="J513" s="11"/>
    </row>
    <row r="514" spans="10:10" ht="15.75" customHeight="1">
      <c r="J514" s="11"/>
    </row>
    <row r="515" spans="10:10" ht="15.75" customHeight="1">
      <c r="J515" s="11"/>
    </row>
    <row r="516" spans="10:10" ht="15.75" customHeight="1">
      <c r="J516" s="11"/>
    </row>
    <row r="517" spans="10:10" ht="15.75" customHeight="1">
      <c r="J517" s="11"/>
    </row>
    <row r="518" spans="10:10" ht="15.75" customHeight="1">
      <c r="J518" s="11"/>
    </row>
    <row r="519" spans="10:10" ht="15.75" customHeight="1">
      <c r="J519" s="11"/>
    </row>
    <row r="520" spans="10:10" ht="15.75" customHeight="1">
      <c r="J520" s="11"/>
    </row>
    <row r="521" spans="10:10" ht="15.75" customHeight="1">
      <c r="J521" s="11"/>
    </row>
    <row r="522" spans="10:10" ht="15.75" customHeight="1">
      <c r="J522" s="11"/>
    </row>
    <row r="523" spans="10:10" ht="15.75" customHeight="1">
      <c r="J523" s="11"/>
    </row>
    <row r="524" spans="10:10" ht="15.75" customHeight="1">
      <c r="J524" s="11"/>
    </row>
    <row r="525" spans="10:10" ht="15.75" customHeight="1">
      <c r="J525" s="11"/>
    </row>
    <row r="526" spans="10:10" ht="15.75" customHeight="1">
      <c r="J526" s="11"/>
    </row>
    <row r="527" spans="10:10" ht="15.75" customHeight="1">
      <c r="J527" s="11"/>
    </row>
    <row r="528" spans="10:10" ht="15.75" customHeight="1">
      <c r="J528" s="11"/>
    </row>
    <row r="529" spans="10:10" ht="15.75" customHeight="1">
      <c r="J529" s="11"/>
    </row>
    <row r="530" spans="10:10" ht="15.75" customHeight="1">
      <c r="J530" s="11"/>
    </row>
    <row r="531" spans="10:10" ht="15.75" customHeight="1">
      <c r="J531" s="11"/>
    </row>
    <row r="532" spans="10:10" ht="15.75" customHeight="1">
      <c r="J532" s="11"/>
    </row>
    <row r="533" spans="10:10" ht="15.75" customHeight="1">
      <c r="J533" s="11"/>
    </row>
    <row r="534" spans="10:10" ht="15.75" customHeight="1">
      <c r="J534" s="11"/>
    </row>
    <row r="535" spans="10:10" ht="15.75" customHeight="1">
      <c r="J535" s="11"/>
    </row>
    <row r="536" spans="10:10" ht="15.75" customHeight="1">
      <c r="J536" s="11"/>
    </row>
    <row r="537" spans="10:10" ht="15.75" customHeight="1">
      <c r="J537" s="11"/>
    </row>
    <row r="538" spans="10:10" ht="15.75" customHeight="1">
      <c r="J538" s="11"/>
    </row>
    <row r="539" spans="10:10" ht="15.75" customHeight="1">
      <c r="J539" s="11"/>
    </row>
    <row r="540" spans="10:10" ht="15.75" customHeight="1">
      <c r="J540" s="11"/>
    </row>
    <row r="541" spans="10:10" ht="15.75" customHeight="1">
      <c r="J541" s="11"/>
    </row>
    <row r="542" spans="10:10" ht="15.75" customHeight="1">
      <c r="J542" s="11"/>
    </row>
    <row r="543" spans="10:10" ht="15.75" customHeight="1">
      <c r="J543" s="11"/>
    </row>
    <row r="544" spans="10:10" ht="15.75" customHeight="1">
      <c r="J544" s="11"/>
    </row>
    <row r="545" spans="10:10" ht="15.75" customHeight="1">
      <c r="J545" s="11"/>
    </row>
    <row r="546" spans="10:10" ht="15.75" customHeight="1">
      <c r="J546" s="11"/>
    </row>
    <row r="547" spans="10:10" ht="15.75" customHeight="1">
      <c r="J547" s="11"/>
    </row>
    <row r="548" spans="10:10" ht="15.75" customHeight="1">
      <c r="J548" s="11"/>
    </row>
    <row r="549" spans="10:10" ht="15.75" customHeight="1">
      <c r="J549" s="11"/>
    </row>
    <row r="550" spans="10:10" ht="15.75" customHeight="1">
      <c r="J550" s="11"/>
    </row>
    <row r="551" spans="10:10" ht="15.75" customHeight="1">
      <c r="J551" s="11"/>
    </row>
    <row r="552" spans="10:10" ht="15.75" customHeight="1">
      <c r="J552" s="11"/>
    </row>
    <row r="553" spans="10:10" ht="15.75" customHeight="1">
      <c r="J553" s="11"/>
    </row>
    <row r="554" spans="10:10" ht="15.75" customHeight="1">
      <c r="J554" s="11"/>
    </row>
    <row r="555" spans="10:10" ht="15.75" customHeight="1">
      <c r="J555" s="11"/>
    </row>
    <row r="556" spans="10:10" ht="15.75" customHeight="1">
      <c r="J556" s="11"/>
    </row>
    <row r="557" spans="10:10" ht="15.75" customHeight="1">
      <c r="J557" s="11"/>
    </row>
    <row r="558" spans="10:10" ht="15.75" customHeight="1">
      <c r="J558" s="11"/>
    </row>
    <row r="559" spans="10:10" ht="15.75" customHeight="1">
      <c r="J559" s="11"/>
    </row>
    <row r="560" spans="10:10" ht="15.75" customHeight="1">
      <c r="J560" s="11"/>
    </row>
    <row r="561" spans="10:10" ht="15.75" customHeight="1">
      <c r="J561" s="11"/>
    </row>
    <row r="562" spans="10:10" ht="15.75" customHeight="1">
      <c r="J562" s="11"/>
    </row>
    <row r="563" spans="10:10" ht="15.75" customHeight="1">
      <c r="J563" s="11"/>
    </row>
    <row r="564" spans="10:10" ht="15.75" customHeight="1">
      <c r="J564" s="11"/>
    </row>
    <row r="565" spans="10:10" ht="15.75" customHeight="1">
      <c r="J565" s="11"/>
    </row>
    <row r="566" spans="10:10" ht="15.75" customHeight="1">
      <c r="J566" s="11"/>
    </row>
    <row r="567" spans="10:10" ht="15.75" customHeight="1">
      <c r="J567" s="11"/>
    </row>
    <row r="568" spans="10:10" ht="15.75" customHeight="1">
      <c r="J568" s="11"/>
    </row>
    <row r="569" spans="10:10" ht="15.75" customHeight="1">
      <c r="J569" s="11"/>
    </row>
    <row r="570" spans="10:10" ht="15.75" customHeight="1">
      <c r="J570" s="11"/>
    </row>
    <row r="571" spans="10:10" ht="15.75" customHeight="1">
      <c r="J571" s="11"/>
    </row>
    <row r="572" spans="10:10" ht="15.75" customHeight="1">
      <c r="J572" s="11"/>
    </row>
    <row r="573" spans="10:10" ht="15.75" customHeight="1">
      <c r="J573" s="11"/>
    </row>
    <row r="574" spans="10:10" ht="15.75" customHeight="1">
      <c r="J574" s="11"/>
    </row>
    <row r="575" spans="10:10" ht="15.75" customHeight="1">
      <c r="J575" s="11"/>
    </row>
    <row r="576" spans="10:10" ht="15.75" customHeight="1">
      <c r="J576" s="11"/>
    </row>
    <row r="577" spans="10:10" ht="15.75" customHeight="1">
      <c r="J577" s="11"/>
    </row>
    <row r="578" spans="10:10" ht="15.75" customHeight="1">
      <c r="J578" s="11"/>
    </row>
    <row r="579" spans="10:10" ht="15.75" customHeight="1">
      <c r="J579" s="11"/>
    </row>
    <row r="580" spans="10:10" ht="15.75" customHeight="1">
      <c r="J580" s="11"/>
    </row>
    <row r="581" spans="10:10" ht="15.75" customHeight="1">
      <c r="J581" s="11"/>
    </row>
    <row r="582" spans="10:10" ht="15.75" customHeight="1">
      <c r="J582" s="11"/>
    </row>
    <row r="583" spans="10:10" ht="15.75" customHeight="1">
      <c r="J583" s="11"/>
    </row>
    <row r="584" spans="10:10" ht="15.75" customHeight="1">
      <c r="J584" s="11"/>
    </row>
    <row r="585" spans="10:10" ht="15.75" customHeight="1">
      <c r="J585" s="11"/>
    </row>
    <row r="586" spans="10:10" ht="15.75" customHeight="1">
      <c r="J586" s="11"/>
    </row>
    <row r="587" spans="10:10" ht="15.75" customHeight="1">
      <c r="J587" s="11"/>
    </row>
    <row r="588" spans="10:10" ht="15.75" customHeight="1">
      <c r="J588" s="11"/>
    </row>
    <row r="589" spans="10:10" ht="15.75" customHeight="1">
      <c r="J589" s="11"/>
    </row>
    <row r="590" spans="10:10" ht="15.75" customHeight="1">
      <c r="J590" s="11"/>
    </row>
    <row r="591" spans="10:10" ht="15.75" customHeight="1">
      <c r="J591" s="11"/>
    </row>
    <row r="592" spans="10:10" ht="15.75" customHeight="1">
      <c r="J592" s="11"/>
    </row>
    <row r="593" spans="10:10" ht="15.75" customHeight="1">
      <c r="J593" s="11"/>
    </row>
    <row r="594" spans="10:10" ht="15.75" customHeight="1">
      <c r="J594" s="11"/>
    </row>
    <row r="595" spans="10:10" ht="15.75" customHeight="1">
      <c r="J595" s="11"/>
    </row>
    <row r="596" spans="10:10" ht="15.75" customHeight="1">
      <c r="J596" s="11"/>
    </row>
    <row r="597" spans="10:10" ht="15.75" customHeight="1">
      <c r="J597" s="11"/>
    </row>
    <row r="598" spans="10:10" ht="15.75" customHeight="1">
      <c r="J598" s="11"/>
    </row>
    <row r="599" spans="10:10" ht="15.75" customHeight="1">
      <c r="J599" s="11"/>
    </row>
    <row r="600" spans="10:10" ht="15.75" customHeight="1">
      <c r="J600" s="11"/>
    </row>
    <row r="601" spans="10:10" ht="15.75" customHeight="1">
      <c r="J601" s="11"/>
    </row>
    <row r="602" spans="10:10" ht="15.75" customHeight="1">
      <c r="J602" s="11"/>
    </row>
    <row r="603" spans="10:10" ht="15.75" customHeight="1">
      <c r="J603" s="11"/>
    </row>
    <row r="604" spans="10:10" ht="15.75" customHeight="1">
      <c r="J604" s="11"/>
    </row>
    <row r="605" spans="10:10" ht="15.75" customHeight="1">
      <c r="J605" s="11"/>
    </row>
    <row r="606" spans="10:10" ht="15.75" customHeight="1">
      <c r="J606" s="11"/>
    </row>
    <row r="607" spans="10:10" ht="15.75" customHeight="1">
      <c r="J607" s="11"/>
    </row>
    <row r="608" spans="10:10" ht="15.75" customHeight="1">
      <c r="J608" s="11"/>
    </row>
    <row r="609" spans="10:10" ht="15.75" customHeight="1">
      <c r="J609" s="11"/>
    </row>
    <row r="610" spans="10:10" ht="15.75" customHeight="1">
      <c r="J610" s="11"/>
    </row>
    <row r="611" spans="10:10" ht="15.75" customHeight="1">
      <c r="J611" s="11"/>
    </row>
    <row r="612" spans="10:10" ht="15.75" customHeight="1">
      <c r="J612" s="11"/>
    </row>
    <row r="613" spans="10:10" ht="15.75" customHeight="1">
      <c r="J613" s="11"/>
    </row>
    <row r="614" spans="10:10" ht="15.75" customHeight="1">
      <c r="J614" s="11"/>
    </row>
    <row r="615" spans="10:10" ht="15.75" customHeight="1">
      <c r="J615" s="11"/>
    </row>
    <row r="616" spans="10:10" ht="15.75" customHeight="1">
      <c r="J616" s="11"/>
    </row>
    <row r="617" spans="10:10" ht="15.75" customHeight="1">
      <c r="J617" s="11"/>
    </row>
    <row r="618" spans="10:10" ht="15.75" customHeight="1">
      <c r="J618" s="11"/>
    </row>
    <row r="619" spans="10:10" ht="15.75" customHeight="1">
      <c r="J619" s="11"/>
    </row>
    <row r="620" spans="10:10" ht="15.75" customHeight="1">
      <c r="J620" s="11"/>
    </row>
    <row r="621" spans="10:10" ht="15.75" customHeight="1">
      <c r="J621" s="11"/>
    </row>
    <row r="622" spans="10:10" ht="15.75" customHeight="1">
      <c r="J622" s="11"/>
    </row>
    <row r="623" spans="10:10" ht="15.75" customHeight="1">
      <c r="J623" s="11"/>
    </row>
    <row r="624" spans="10:10" ht="15.75" customHeight="1">
      <c r="J624" s="11"/>
    </row>
    <row r="625" spans="10:10" ht="15.75" customHeight="1">
      <c r="J625" s="11"/>
    </row>
    <row r="626" spans="10:10" ht="15.75" customHeight="1">
      <c r="J626" s="11"/>
    </row>
    <row r="627" spans="10:10" ht="15.75" customHeight="1">
      <c r="J627" s="11"/>
    </row>
    <row r="628" spans="10:10" ht="15.75" customHeight="1">
      <c r="J628" s="11"/>
    </row>
    <row r="629" spans="10:10" ht="15.75" customHeight="1">
      <c r="J629" s="11"/>
    </row>
    <row r="630" spans="10:10" ht="15.75" customHeight="1">
      <c r="J630" s="11"/>
    </row>
    <row r="631" spans="10:10" ht="15.75" customHeight="1">
      <c r="J631" s="11"/>
    </row>
    <row r="632" spans="10:10" ht="15.75" customHeight="1">
      <c r="J632" s="11"/>
    </row>
    <row r="633" spans="10:10" ht="15.75" customHeight="1">
      <c r="J633" s="11"/>
    </row>
    <row r="634" spans="10:10" ht="15.75" customHeight="1">
      <c r="J634" s="11"/>
    </row>
    <row r="635" spans="10:10" ht="15.75" customHeight="1">
      <c r="J635" s="11"/>
    </row>
    <row r="636" spans="10:10" ht="15.75" customHeight="1">
      <c r="J636" s="11"/>
    </row>
    <row r="637" spans="10:10" ht="15.75" customHeight="1">
      <c r="J637" s="11"/>
    </row>
    <row r="638" spans="10:10" ht="15.75" customHeight="1">
      <c r="J638" s="11"/>
    </row>
    <row r="639" spans="10:10" ht="15.75" customHeight="1">
      <c r="J639" s="11"/>
    </row>
    <row r="640" spans="10:10" ht="15.75" customHeight="1">
      <c r="J640" s="11"/>
    </row>
    <row r="641" spans="10:10" ht="15.75" customHeight="1">
      <c r="J641" s="11"/>
    </row>
    <row r="642" spans="10:10" ht="15.75" customHeight="1">
      <c r="J642" s="11"/>
    </row>
    <row r="643" spans="10:10" ht="15.75" customHeight="1">
      <c r="J643" s="11"/>
    </row>
    <row r="644" spans="10:10" ht="15.75" customHeight="1">
      <c r="J644" s="11"/>
    </row>
    <row r="645" spans="10:10" ht="15.75" customHeight="1">
      <c r="J645" s="11"/>
    </row>
    <row r="646" spans="10:10" ht="15.75" customHeight="1">
      <c r="J646" s="11"/>
    </row>
    <row r="647" spans="10:10" ht="15.75" customHeight="1">
      <c r="J647" s="11"/>
    </row>
    <row r="648" spans="10:10" ht="15.75" customHeight="1">
      <c r="J648" s="11"/>
    </row>
    <row r="649" spans="10:10" ht="15.75" customHeight="1">
      <c r="J649" s="11"/>
    </row>
    <row r="650" spans="10:10" ht="15.75" customHeight="1">
      <c r="J650" s="11"/>
    </row>
    <row r="651" spans="10:10" ht="15.75" customHeight="1">
      <c r="J651" s="11"/>
    </row>
    <row r="652" spans="10:10" ht="15.75" customHeight="1">
      <c r="J652" s="11"/>
    </row>
    <row r="653" spans="10:10" ht="15.75" customHeight="1">
      <c r="J653" s="11"/>
    </row>
    <row r="654" spans="10:10" ht="15.75" customHeight="1">
      <c r="J654" s="11"/>
    </row>
    <row r="655" spans="10:10" ht="15.75" customHeight="1">
      <c r="J655" s="11"/>
    </row>
    <row r="656" spans="10:10" ht="15.75" customHeight="1">
      <c r="J656" s="11"/>
    </row>
    <row r="657" spans="10:10" ht="15.75" customHeight="1">
      <c r="J657" s="11"/>
    </row>
    <row r="658" spans="10:10" ht="15.75" customHeight="1">
      <c r="J658" s="11"/>
    </row>
    <row r="659" spans="10:10" ht="15.75" customHeight="1">
      <c r="J659" s="11"/>
    </row>
    <row r="660" spans="10:10" ht="15.75" customHeight="1">
      <c r="J660" s="11"/>
    </row>
    <row r="661" spans="10:10" ht="15.75" customHeight="1">
      <c r="J661" s="11"/>
    </row>
    <row r="662" spans="10:10" ht="15.75" customHeight="1">
      <c r="J662" s="11"/>
    </row>
    <row r="663" spans="10:10" ht="15.75" customHeight="1">
      <c r="J663" s="11"/>
    </row>
    <row r="664" spans="10:10" ht="15.75" customHeight="1">
      <c r="J664" s="11"/>
    </row>
    <row r="665" spans="10:10" ht="15.75" customHeight="1">
      <c r="J665" s="11"/>
    </row>
    <row r="666" spans="10:10" ht="15.75" customHeight="1">
      <c r="J666" s="11"/>
    </row>
    <row r="667" spans="10:10" ht="15.75" customHeight="1">
      <c r="J667" s="11"/>
    </row>
    <row r="668" spans="10:10" ht="15.75" customHeight="1">
      <c r="J668" s="11"/>
    </row>
    <row r="669" spans="10:10" ht="15.75" customHeight="1">
      <c r="J669" s="11"/>
    </row>
    <row r="670" spans="10:10" ht="15.75" customHeight="1">
      <c r="J670" s="11"/>
    </row>
    <row r="671" spans="10:10" ht="15.75" customHeight="1">
      <c r="J671" s="11"/>
    </row>
    <row r="672" spans="10:10" ht="15.75" customHeight="1">
      <c r="J672" s="11"/>
    </row>
    <row r="673" spans="10:10" ht="15.75" customHeight="1">
      <c r="J673" s="11"/>
    </row>
    <row r="674" spans="10:10" ht="15.75" customHeight="1">
      <c r="J674" s="11"/>
    </row>
    <row r="675" spans="10:10" ht="15.75" customHeight="1">
      <c r="J675" s="11"/>
    </row>
    <row r="676" spans="10:10" ht="15.75" customHeight="1">
      <c r="J676" s="11"/>
    </row>
    <row r="677" spans="10:10" ht="15.75" customHeight="1">
      <c r="J677" s="11"/>
    </row>
    <row r="678" spans="10:10" ht="15.75" customHeight="1">
      <c r="J678" s="11"/>
    </row>
    <row r="679" spans="10:10" ht="15.75" customHeight="1">
      <c r="J679" s="11"/>
    </row>
    <row r="680" spans="10:10" ht="15.75" customHeight="1">
      <c r="J680" s="11"/>
    </row>
    <row r="681" spans="10:10" ht="15.75" customHeight="1">
      <c r="J681" s="11"/>
    </row>
    <row r="682" spans="10:10" ht="15.75" customHeight="1">
      <c r="J682" s="11"/>
    </row>
    <row r="683" spans="10:10" ht="15.75" customHeight="1">
      <c r="J683" s="11"/>
    </row>
    <row r="684" spans="10:10" ht="15.75" customHeight="1">
      <c r="J684" s="11"/>
    </row>
    <row r="685" spans="10:10" ht="15.75" customHeight="1">
      <c r="J685" s="11"/>
    </row>
    <row r="686" spans="10:10" ht="15.75" customHeight="1">
      <c r="J686" s="11"/>
    </row>
    <row r="687" spans="10:10" ht="15.75" customHeight="1">
      <c r="J687" s="11"/>
    </row>
    <row r="688" spans="10:10" ht="15.75" customHeight="1">
      <c r="J688" s="11"/>
    </row>
    <row r="689" spans="10:10" ht="15.75" customHeight="1">
      <c r="J689" s="11"/>
    </row>
    <row r="690" spans="10:10" ht="15.75" customHeight="1">
      <c r="J690" s="11"/>
    </row>
    <row r="691" spans="10:10" ht="15.75" customHeight="1">
      <c r="J691" s="11"/>
    </row>
    <row r="692" spans="10:10" ht="15.75" customHeight="1">
      <c r="J692" s="11"/>
    </row>
    <row r="693" spans="10:10" ht="15.75" customHeight="1">
      <c r="J693" s="11"/>
    </row>
    <row r="694" spans="10:10" ht="15.75" customHeight="1">
      <c r="J694" s="11"/>
    </row>
    <row r="695" spans="10:10" ht="15.75" customHeight="1">
      <c r="J695" s="11"/>
    </row>
    <row r="696" spans="10:10" ht="15.75" customHeight="1">
      <c r="J696" s="11"/>
    </row>
    <row r="697" spans="10:10" ht="15.75" customHeight="1">
      <c r="J697" s="11"/>
    </row>
    <row r="698" spans="10:10" ht="15.75" customHeight="1">
      <c r="J698" s="11"/>
    </row>
    <row r="699" spans="10:10" ht="15.75" customHeight="1">
      <c r="J699" s="11"/>
    </row>
    <row r="700" spans="10:10" ht="15.75" customHeight="1">
      <c r="J700" s="11"/>
    </row>
    <row r="701" spans="10:10" ht="15.75" customHeight="1">
      <c r="J701" s="11"/>
    </row>
    <row r="702" spans="10:10" ht="15.75" customHeight="1">
      <c r="J702" s="11"/>
    </row>
    <row r="703" spans="10:10" ht="15.75" customHeight="1">
      <c r="J703" s="11"/>
    </row>
    <row r="704" spans="10:10" ht="15.75" customHeight="1">
      <c r="J704" s="11"/>
    </row>
    <row r="705" spans="10:10" ht="15.75" customHeight="1">
      <c r="J705" s="11"/>
    </row>
    <row r="706" spans="10:10" ht="15.75" customHeight="1">
      <c r="J706" s="11"/>
    </row>
    <row r="707" spans="10:10" ht="15.75" customHeight="1">
      <c r="J707" s="11"/>
    </row>
    <row r="708" spans="10:10" ht="15.75" customHeight="1">
      <c r="J708" s="11"/>
    </row>
    <row r="709" spans="10:10" ht="15.75" customHeight="1">
      <c r="J709" s="11"/>
    </row>
    <row r="710" spans="10:10" ht="15.75" customHeight="1">
      <c r="J710" s="11"/>
    </row>
    <row r="711" spans="10:10" ht="15.75" customHeight="1">
      <c r="J711" s="11"/>
    </row>
    <row r="712" spans="10:10" ht="15.75" customHeight="1">
      <c r="J712" s="11"/>
    </row>
    <row r="713" spans="10:10" ht="15.75" customHeight="1">
      <c r="J713" s="11"/>
    </row>
    <row r="714" spans="10:10" ht="15.75" customHeight="1">
      <c r="J714" s="11"/>
    </row>
    <row r="715" spans="10:10" ht="15.75" customHeight="1">
      <c r="J715" s="11"/>
    </row>
    <row r="716" spans="10:10" ht="15.75" customHeight="1">
      <c r="J716" s="11"/>
    </row>
    <row r="717" spans="10:10" ht="15.75" customHeight="1">
      <c r="J717" s="11"/>
    </row>
    <row r="718" spans="10:10" ht="15.75" customHeight="1">
      <c r="J718" s="11"/>
    </row>
    <row r="719" spans="10:10" ht="15.75" customHeight="1">
      <c r="J719" s="11"/>
    </row>
    <row r="720" spans="10:10" ht="15.75" customHeight="1">
      <c r="J720" s="11"/>
    </row>
    <row r="721" spans="10:10" ht="15.75" customHeight="1">
      <c r="J721" s="11"/>
    </row>
    <row r="722" spans="10:10" ht="15.75" customHeight="1">
      <c r="J722" s="11"/>
    </row>
    <row r="723" spans="10:10" ht="15.75" customHeight="1">
      <c r="J723" s="11"/>
    </row>
    <row r="724" spans="10:10" ht="15.75" customHeight="1">
      <c r="J724" s="11"/>
    </row>
    <row r="725" spans="10:10" ht="15.75" customHeight="1">
      <c r="J725" s="11"/>
    </row>
    <row r="726" spans="10:10" ht="15.75" customHeight="1">
      <c r="J726" s="11"/>
    </row>
    <row r="727" spans="10:10" ht="15.75" customHeight="1">
      <c r="J727" s="11"/>
    </row>
    <row r="728" spans="10:10" ht="15.75" customHeight="1">
      <c r="J728" s="11"/>
    </row>
    <row r="729" spans="10:10" ht="15.75" customHeight="1">
      <c r="J729" s="11"/>
    </row>
    <row r="730" spans="10:10" ht="15.75" customHeight="1">
      <c r="J730" s="11"/>
    </row>
    <row r="731" spans="10:10" ht="15.75" customHeight="1">
      <c r="J731" s="11"/>
    </row>
    <row r="732" spans="10:10" ht="15.75" customHeight="1">
      <c r="J732" s="11"/>
    </row>
    <row r="733" spans="10:10" ht="15.75" customHeight="1">
      <c r="J733" s="11"/>
    </row>
    <row r="734" spans="10:10" ht="15.75" customHeight="1">
      <c r="J734" s="11"/>
    </row>
    <row r="735" spans="10:10" ht="15.75" customHeight="1">
      <c r="J735" s="11"/>
    </row>
    <row r="736" spans="10:10" ht="15.75" customHeight="1">
      <c r="J736" s="11"/>
    </row>
    <row r="737" spans="10:10" ht="15.75" customHeight="1">
      <c r="J737" s="11"/>
    </row>
    <row r="738" spans="10:10" ht="15.75" customHeight="1">
      <c r="J738" s="11"/>
    </row>
    <row r="739" spans="10:10" ht="15.75" customHeight="1">
      <c r="J739" s="11"/>
    </row>
    <row r="740" spans="10:10" ht="15.75" customHeight="1">
      <c r="J740" s="11"/>
    </row>
    <row r="741" spans="10:10" ht="15.75" customHeight="1">
      <c r="J741" s="11"/>
    </row>
    <row r="742" spans="10:10" ht="15.75" customHeight="1">
      <c r="J742" s="11"/>
    </row>
    <row r="743" spans="10:10" ht="15.75" customHeight="1">
      <c r="J743" s="11"/>
    </row>
    <row r="744" spans="10:10" ht="15.75" customHeight="1">
      <c r="J744" s="11"/>
    </row>
    <row r="745" spans="10:10" ht="15.75" customHeight="1">
      <c r="J745" s="11"/>
    </row>
    <row r="746" spans="10:10" ht="15.75" customHeight="1">
      <c r="J746" s="11"/>
    </row>
    <row r="747" spans="10:10" ht="15.75" customHeight="1">
      <c r="J747" s="11"/>
    </row>
    <row r="748" spans="10:10" ht="15.75" customHeight="1">
      <c r="J748" s="11"/>
    </row>
    <row r="749" spans="10:10" ht="15.75" customHeight="1">
      <c r="J749" s="11"/>
    </row>
    <row r="750" spans="10:10" ht="15.75" customHeight="1">
      <c r="J750" s="11"/>
    </row>
    <row r="751" spans="10:10" ht="15.75" customHeight="1">
      <c r="J751" s="11"/>
    </row>
    <row r="752" spans="10:10" ht="15.75" customHeight="1">
      <c r="J752" s="11"/>
    </row>
    <row r="753" spans="10:10" ht="15.75" customHeight="1">
      <c r="J753" s="11"/>
    </row>
    <row r="754" spans="10:10" ht="15.75" customHeight="1">
      <c r="J754" s="11"/>
    </row>
    <row r="755" spans="10:10" ht="15.75" customHeight="1">
      <c r="J755" s="11"/>
    </row>
    <row r="756" spans="10:10" ht="15.75" customHeight="1">
      <c r="J756" s="11"/>
    </row>
    <row r="757" spans="10:10" ht="15.75" customHeight="1">
      <c r="J757" s="11"/>
    </row>
    <row r="758" spans="10:10" ht="15.75" customHeight="1">
      <c r="J758" s="11"/>
    </row>
    <row r="759" spans="10:10" ht="15.75" customHeight="1">
      <c r="J759" s="11"/>
    </row>
    <row r="760" spans="10:10" ht="15.75" customHeight="1">
      <c r="J760" s="11"/>
    </row>
    <row r="761" spans="10:10" ht="15.75" customHeight="1">
      <c r="J761" s="11"/>
    </row>
    <row r="762" spans="10:10" ht="15.75" customHeight="1">
      <c r="J762" s="11"/>
    </row>
    <row r="763" spans="10:10" ht="15.75" customHeight="1">
      <c r="J763" s="11"/>
    </row>
    <row r="764" spans="10:10" ht="15.75" customHeight="1">
      <c r="J764" s="11"/>
    </row>
    <row r="765" spans="10:10" ht="15.75" customHeight="1">
      <c r="J765" s="11"/>
    </row>
    <row r="766" spans="10:10" ht="15.75" customHeight="1">
      <c r="J766" s="11"/>
    </row>
    <row r="767" spans="10:10" ht="15.75" customHeight="1">
      <c r="J767" s="11"/>
    </row>
    <row r="768" spans="10:10" ht="15.75" customHeight="1">
      <c r="J768" s="11"/>
    </row>
    <row r="769" spans="10:10" ht="15.75" customHeight="1">
      <c r="J769" s="11"/>
    </row>
    <row r="770" spans="10:10" ht="15.75" customHeight="1">
      <c r="J770" s="11"/>
    </row>
    <row r="771" spans="10:10" ht="15.75" customHeight="1">
      <c r="J771" s="11"/>
    </row>
    <row r="772" spans="10:10" ht="15.75" customHeight="1">
      <c r="J772" s="11"/>
    </row>
    <row r="773" spans="10:10" ht="15.75" customHeight="1">
      <c r="J773" s="11"/>
    </row>
    <row r="774" spans="10:10" ht="15.75" customHeight="1">
      <c r="J774" s="11"/>
    </row>
    <row r="775" spans="10:10" ht="15.75" customHeight="1">
      <c r="J775" s="11"/>
    </row>
    <row r="776" spans="10:10" ht="15.75" customHeight="1">
      <c r="J776" s="11"/>
    </row>
    <row r="777" spans="10:10" ht="15.75" customHeight="1">
      <c r="J777" s="11"/>
    </row>
    <row r="778" spans="10:10" ht="15.75" customHeight="1">
      <c r="J778" s="11"/>
    </row>
    <row r="779" spans="10:10" ht="15.75" customHeight="1">
      <c r="J779" s="11"/>
    </row>
    <row r="780" spans="10:10" ht="15.75" customHeight="1">
      <c r="J780" s="11"/>
    </row>
    <row r="781" spans="10:10" ht="15.75" customHeight="1">
      <c r="J781" s="11"/>
    </row>
    <row r="782" spans="10:10" ht="15.75" customHeight="1">
      <c r="J782" s="11"/>
    </row>
    <row r="783" spans="10:10" ht="15.75" customHeight="1">
      <c r="J783" s="11"/>
    </row>
    <row r="784" spans="10:10" ht="15.75" customHeight="1">
      <c r="J784" s="11"/>
    </row>
    <row r="785" spans="10:10" ht="15.75" customHeight="1">
      <c r="J785" s="11"/>
    </row>
    <row r="786" spans="10:10" ht="15.75" customHeight="1">
      <c r="J786" s="11"/>
    </row>
    <row r="787" spans="10:10" ht="15.75" customHeight="1">
      <c r="J787" s="11"/>
    </row>
    <row r="788" spans="10:10" ht="15.75" customHeight="1">
      <c r="J788" s="11"/>
    </row>
    <row r="789" spans="10:10" ht="15.75" customHeight="1">
      <c r="J789" s="11"/>
    </row>
    <row r="790" spans="10:10" ht="15.75" customHeight="1">
      <c r="J790" s="11"/>
    </row>
    <row r="791" spans="10:10" ht="15.75" customHeight="1">
      <c r="J791" s="11"/>
    </row>
    <row r="792" spans="10:10" ht="15.75" customHeight="1">
      <c r="J792" s="11"/>
    </row>
    <row r="793" spans="10:10" ht="15.75" customHeight="1">
      <c r="J793" s="11"/>
    </row>
    <row r="794" spans="10:10" ht="15.75" customHeight="1">
      <c r="J794" s="11"/>
    </row>
    <row r="795" spans="10:10" ht="15.75" customHeight="1">
      <c r="J795" s="11"/>
    </row>
    <row r="796" spans="10:10" ht="15.75" customHeight="1">
      <c r="J796" s="11"/>
    </row>
    <row r="797" spans="10:10" ht="15.75" customHeight="1">
      <c r="J797" s="11"/>
    </row>
    <row r="798" spans="10:10" ht="15.75" customHeight="1">
      <c r="J798" s="11"/>
    </row>
    <row r="799" spans="10:10" ht="15.75" customHeight="1">
      <c r="J799" s="11"/>
    </row>
    <row r="800" spans="10:10" ht="15.75" customHeight="1">
      <c r="J800" s="11"/>
    </row>
    <row r="801" spans="10:10" ht="15.75" customHeight="1">
      <c r="J801" s="11"/>
    </row>
    <row r="802" spans="10:10" ht="15.75" customHeight="1">
      <c r="J802" s="11"/>
    </row>
    <row r="803" spans="10:10" ht="15.75" customHeight="1">
      <c r="J803" s="11"/>
    </row>
    <row r="804" spans="10:10" ht="15.75" customHeight="1">
      <c r="J804" s="11"/>
    </row>
    <row r="805" spans="10:10" ht="15.75" customHeight="1">
      <c r="J805" s="11"/>
    </row>
    <row r="806" spans="10:10" ht="15.75" customHeight="1">
      <c r="J806" s="11"/>
    </row>
    <row r="807" spans="10:10" ht="15.75" customHeight="1">
      <c r="J807" s="11"/>
    </row>
    <row r="808" spans="10:10" ht="15.75" customHeight="1">
      <c r="J808" s="11"/>
    </row>
    <row r="809" spans="10:10" ht="15.75" customHeight="1">
      <c r="J809" s="11"/>
    </row>
    <row r="810" spans="10:10" ht="15.75" customHeight="1">
      <c r="J810" s="11"/>
    </row>
    <row r="811" spans="10:10" ht="15.75" customHeight="1">
      <c r="J811" s="11"/>
    </row>
    <row r="812" spans="10:10" ht="15.75" customHeight="1">
      <c r="J812" s="11"/>
    </row>
    <row r="813" spans="10:10" ht="15.75" customHeight="1">
      <c r="J813" s="11"/>
    </row>
    <row r="814" spans="10:10" ht="15.75" customHeight="1">
      <c r="J814" s="11"/>
    </row>
    <row r="815" spans="10:10" ht="15.75" customHeight="1">
      <c r="J815" s="11"/>
    </row>
    <row r="816" spans="10:10" ht="15.75" customHeight="1">
      <c r="J816" s="11"/>
    </row>
    <row r="817" spans="10:10" ht="15.75" customHeight="1">
      <c r="J817" s="11"/>
    </row>
    <row r="818" spans="10:10" ht="15.75" customHeight="1">
      <c r="J818" s="11"/>
    </row>
    <row r="819" spans="10:10" ht="15.75" customHeight="1">
      <c r="J819" s="11"/>
    </row>
    <row r="820" spans="10:10" ht="15.75" customHeight="1">
      <c r="J820" s="11"/>
    </row>
    <row r="821" spans="10:10" ht="15.75" customHeight="1">
      <c r="J821" s="11"/>
    </row>
    <row r="822" spans="10:10" ht="15.75" customHeight="1">
      <c r="J822" s="11"/>
    </row>
    <row r="823" spans="10:10" ht="15.75" customHeight="1">
      <c r="J823" s="11"/>
    </row>
    <row r="824" spans="10:10" ht="15.75" customHeight="1">
      <c r="J824" s="11"/>
    </row>
    <row r="825" spans="10:10" ht="15.75" customHeight="1">
      <c r="J825" s="11"/>
    </row>
    <row r="826" spans="10:10" ht="15.75" customHeight="1">
      <c r="J826" s="11"/>
    </row>
    <row r="827" spans="10:10" ht="15.75" customHeight="1">
      <c r="J827" s="11"/>
    </row>
    <row r="828" spans="10:10" ht="15.75" customHeight="1">
      <c r="J828" s="11"/>
    </row>
    <row r="829" spans="10:10" ht="15.75" customHeight="1">
      <c r="J829" s="11"/>
    </row>
    <row r="830" spans="10:10" ht="15.75" customHeight="1">
      <c r="J830" s="11"/>
    </row>
    <row r="831" spans="10:10" ht="15.75" customHeight="1">
      <c r="J831" s="11"/>
    </row>
    <row r="832" spans="10:10" ht="15.75" customHeight="1">
      <c r="J832" s="11"/>
    </row>
    <row r="833" spans="10:10" ht="15.75" customHeight="1">
      <c r="J833" s="11"/>
    </row>
    <row r="834" spans="10:10" ht="15.75" customHeight="1">
      <c r="J834" s="11"/>
    </row>
    <row r="835" spans="10:10" ht="15.75" customHeight="1">
      <c r="J835" s="11"/>
    </row>
    <row r="836" spans="10:10" ht="15.75" customHeight="1">
      <c r="J836" s="11"/>
    </row>
    <row r="837" spans="10:10" ht="15.75" customHeight="1">
      <c r="J837" s="11"/>
    </row>
    <row r="838" spans="10:10" ht="15.75" customHeight="1">
      <c r="J838" s="11"/>
    </row>
    <row r="839" spans="10:10" ht="15.75" customHeight="1">
      <c r="J839" s="11"/>
    </row>
    <row r="840" spans="10:10" ht="15.75" customHeight="1">
      <c r="J840" s="11"/>
    </row>
    <row r="841" spans="10:10" ht="15.75" customHeight="1">
      <c r="J841" s="11"/>
    </row>
    <row r="842" spans="10:10" ht="15.75" customHeight="1">
      <c r="J842" s="11"/>
    </row>
    <row r="843" spans="10:10" ht="15.75" customHeight="1">
      <c r="J843" s="11"/>
    </row>
    <row r="844" spans="10:10" ht="15.75" customHeight="1">
      <c r="J844" s="11"/>
    </row>
    <row r="845" spans="10:10" ht="15.75" customHeight="1">
      <c r="J845" s="11"/>
    </row>
    <row r="846" spans="10:10" ht="15.75" customHeight="1">
      <c r="J846" s="11"/>
    </row>
    <row r="847" spans="10:10" ht="15.75" customHeight="1">
      <c r="J847" s="11"/>
    </row>
    <row r="848" spans="10:10" ht="15.75" customHeight="1">
      <c r="J848" s="11"/>
    </row>
    <row r="849" spans="10:10" ht="15.75" customHeight="1">
      <c r="J849" s="11"/>
    </row>
    <row r="850" spans="10:10" ht="15.75" customHeight="1">
      <c r="J850" s="11"/>
    </row>
    <row r="851" spans="10:10" ht="15.75" customHeight="1">
      <c r="J851" s="11"/>
    </row>
    <row r="852" spans="10:10" ht="15.75" customHeight="1">
      <c r="J852" s="11"/>
    </row>
    <row r="853" spans="10:10" ht="15.75" customHeight="1">
      <c r="J853" s="11"/>
    </row>
    <row r="854" spans="10:10" ht="15.75" customHeight="1">
      <c r="J854" s="11"/>
    </row>
    <row r="855" spans="10:10" ht="15.75" customHeight="1">
      <c r="J855" s="11"/>
    </row>
    <row r="856" spans="10:10" ht="15.75" customHeight="1">
      <c r="J856" s="11"/>
    </row>
    <row r="857" spans="10:10" ht="15.75" customHeight="1">
      <c r="J857" s="11"/>
    </row>
    <row r="858" spans="10:10" ht="15.75" customHeight="1">
      <c r="J858" s="11"/>
    </row>
    <row r="859" spans="10:10" ht="15.75" customHeight="1">
      <c r="J859" s="11"/>
    </row>
    <row r="860" spans="10:10" ht="15.75" customHeight="1">
      <c r="J860" s="11"/>
    </row>
    <row r="861" spans="10:10" ht="15.75" customHeight="1">
      <c r="J861" s="11"/>
    </row>
    <row r="862" spans="10:10" ht="15.75" customHeight="1">
      <c r="J862" s="11"/>
    </row>
    <row r="863" spans="10:10" ht="15.75" customHeight="1">
      <c r="J863" s="11"/>
    </row>
    <row r="864" spans="10:10" ht="15.75" customHeight="1">
      <c r="J864" s="11"/>
    </row>
    <row r="865" spans="10:10" ht="15.75" customHeight="1">
      <c r="J865" s="11"/>
    </row>
    <row r="866" spans="10:10" ht="15.75" customHeight="1">
      <c r="J866" s="11"/>
    </row>
    <row r="867" spans="10:10" ht="15.75" customHeight="1">
      <c r="J867" s="11"/>
    </row>
    <row r="868" spans="10:10" ht="15.75" customHeight="1">
      <c r="J868" s="11"/>
    </row>
    <row r="869" spans="10:10" ht="15.75" customHeight="1">
      <c r="J869" s="11"/>
    </row>
    <row r="870" spans="10:10" ht="15.75" customHeight="1">
      <c r="J870" s="11"/>
    </row>
    <row r="871" spans="10:10" ht="15.75" customHeight="1">
      <c r="J871" s="11"/>
    </row>
    <row r="872" spans="10:10" ht="15.75" customHeight="1">
      <c r="J872" s="11"/>
    </row>
    <row r="873" spans="10:10" ht="15.75" customHeight="1">
      <c r="J873" s="11"/>
    </row>
    <row r="874" spans="10:10" ht="15.75" customHeight="1">
      <c r="J874" s="11"/>
    </row>
    <row r="875" spans="10:10" ht="15.75" customHeight="1">
      <c r="J875" s="11"/>
    </row>
    <row r="876" spans="10:10" ht="15.75" customHeight="1">
      <c r="J876" s="11"/>
    </row>
    <row r="877" spans="10:10" ht="15.75" customHeight="1">
      <c r="J877" s="11"/>
    </row>
    <row r="878" spans="10:10" ht="15.75" customHeight="1">
      <c r="J878" s="11"/>
    </row>
    <row r="879" spans="10:10" ht="15.75" customHeight="1">
      <c r="J879" s="11"/>
    </row>
    <row r="880" spans="10:10" ht="15.75" customHeight="1">
      <c r="J880" s="11"/>
    </row>
    <row r="881" spans="10:10" ht="15.75" customHeight="1">
      <c r="J881" s="11"/>
    </row>
    <row r="882" spans="10:10" ht="15.75" customHeight="1">
      <c r="J882" s="11"/>
    </row>
    <row r="883" spans="10:10" ht="15.75" customHeight="1">
      <c r="J883" s="11"/>
    </row>
    <row r="884" spans="10:10" ht="15.75" customHeight="1">
      <c r="J884" s="11"/>
    </row>
    <row r="885" spans="10:10" ht="15.75" customHeight="1">
      <c r="J885" s="11"/>
    </row>
    <row r="886" spans="10:10" ht="15.75" customHeight="1">
      <c r="J886" s="11"/>
    </row>
    <row r="887" spans="10:10" ht="15.75" customHeight="1">
      <c r="J887" s="11"/>
    </row>
    <row r="888" spans="10:10" ht="15.75" customHeight="1">
      <c r="J888" s="11"/>
    </row>
    <row r="889" spans="10:10" ht="15.75" customHeight="1">
      <c r="J889" s="11"/>
    </row>
    <row r="890" spans="10:10" ht="15.75" customHeight="1">
      <c r="J890" s="11"/>
    </row>
    <row r="891" spans="10:10" ht="15.75" customHeight="1">
      <c r="J891" s="11"/>
    </row>
    <row r="892" spans="10:10" ht="15.75" customHeight="1">
      <c r="J892" s="11"/>
    </row>
    <row r="893" spans="10:10" ht="15.75" customHeight="1">
      <c r="J893" s="11"/>
    </row>
    <row r="894" spans="10:10" ht="15.75" customHeight="1">
      <c r="J894" s="11"/>
    </row>
    <row r="895" spans="10:10" ht="15.75" customHeight="1">
      <c r="J895" s="11"/>
    </row>
    <row r="896" spans="10:10" ht="15.75" customHeight="1">
      <c r="J896" s="11"/>
    </row>
    <row r="897" spans="10:10" ht="15.75" customHeight="1">
      <c r="J897" s="11"/>
    </row>
    <row r="898" spans="10:10" ht="15.75" customHeight="1">
      <c r="J898" s="11"/>
    </row>
    <row r="899" spans="10:10" ht="15.75" customHeight="1">
      <c r="J899" s="11"/>
    </row>
    <row r="900" spans="10:10" ht="15.75" customHeight="1">
      <c r="J900" s="11"/>
    </row>
    <row r="901" spans="10:10" ht="15.75" customHeight="1">
      <c r="J901" s="11"/>
    </row>
    <row r="902" spans="10:10" ht="15.75" customHeight="1">
      <c r="J902" s="11"/>
    </row>
    <row r="903" spans="10:10" ht="15.75" customHeight="1">
      <c r="J903" s="11"/>
    </row>
    <row r="904" spans="10:10" ht="15.75" customHeight="1">
      <c r="J904" s="11"/>
    </row>
    <row r="905" spans="10:10" ht="15.75" customHeight="1">
      <c r="J905" s="11"/>
    </row>
    <row r="906" spans="10:10" ht="15.75" customHeight="1">
      <c r="J906" s="11"/>
    </row>
    <row r="907" spans="10:10" ht="15.75" customHeight="1">
      <c r="J907" s="11"/>
    </row>
    <row r="908" spans="10:10" ht="15.75" customHeight="1">
      <c r="J908" s="11"/>
    </row>
    <row r="909" spans="10:10" ht="15.75" customHeight="1">
      <c r="J909" s="11"/>
    </row>
    <row r="910" spans="10:10" ht="15.75" customHeight="1">
      <c r="J910" s="11"/>
    </row>
    <row r="911" spans="10:10" ht="15.75" customHeight="1">
      <c r="J911" s="11"/>
    </row>
    <row r="912" spans="10:10" ht="15.75" customHeight="1">
      <c r="J912" s="11"/>
    </row>
    <row r="913" spans="10:10" ht="15.75" customHeight="1">
      <c r="J913" s="11"/>
    </row>
    <row r="914" spans="10:10" ht="15.75" customHeight="1">
      <c r="J914" s="11"/>
    </row>
    <row r="915" spans="10:10" ht="15.75" customHeight="1">
      <c r="J915" s="11"/>
    </row>
    <row r="916" spans="10:10" ht="15.75" customHeight="1">
      <c r="J916" s="11"/>
    </row>
    <row r="917" spans="10:10" ht="15.75" customHeight="1">
      <c r="J917" s="11"/>
    </row>
    <row r="918" spans="10:10" ht="15.75" customHeight="1">
      <c r="J918" s="11"/>
    </row>
    <row r="919" spans="10:10" ht="15.75" customHeight="1">
      <c r="J919" s="11"/>
    </row>
    <row r="920" spans="10:10" ht="15.75" customHeight="1">
      <c r="J920" s="11"/>
    </row>
    <row r="921" spans="10:10" ht="15.75" customHeight="1">
      <c r="J921" s="11"/>
    </row>
    <row r="922" spans="10:10" ht="15.75" customHeight="1">
      <c r="J922" s="11"/>
    </row>
    <row r="923" spans="10:10" ht="15.75" customHeight="1">
      <c r="J923" s="11"/>
    </row>
    <row r="924" spans="10:10" ht="15.75" customHeight="1">
      <c r="J924" s="11"/>
    </row>
    <row r="925" spans="10:10" ht="15.75" customHeight="1">
      <c r="J925" s="11"/>
    </row>
    <row r="926" spans="10:10" ht="15.75" customHeight="1">
      <c r="J926" s="11"/>
    </row>
    <row r="927" spans="10:10" ht="15.75" customHeight="1">
      <c r="J927" s="11"/>
    </row>
    <row r="928" spans="10:10" ht="15.75" customHeight="1">
      <c r="J928" s="11"/>
    </row>
    <row r="929" spans="10:10" ht="15.75" customHeight="1">
      <c r="J929" s="11"/>
    </row>
    <row r="930" spans="10:10" ht="15.75" customHeight="1">
      <c r="J930" s="11"/>
    </row>
    <row r="931" spans="10:10" ht="15.75" customHeight="1">
      <c r="J931" s="11"/>
    </row>
    <row r="932" spans="10:10" ht="15.75" customHeight="1">
      <c r="J932" s="11"/>
    </row>
    <row r="933" spans="10:10" ht="15.75" customHeight="1">
      <c r="J933" s="11"/>
    </row>
    <row r="934" spans="10:10" ht="15.75" customHeight="1">
      <c r="J934" s="11"/>
    </row>
    <row r="935" spans="10:10" ht="15.75" customHeight="1">
      <c r="J935" s="11"/>
    </row>
    <row r="936" spans="10:10" ht="15.75" customHeight="1">
      <c r="J936" s="11"/>
    </row>
    <row r="937" spans="10:10" ht="15.75" customHeight="1">
      <c r="J937" s="11"/>
    </row>
    <row r="938" spans="10:10" ht="15.75" customHeight="1">
      <c r="J938" s="11"/>
    </row>
    <row r="939" spans="10:10" ht="15.75" customHeight="1">
      <c r="J939" s="11"/>
    </row>
    <row r="940" spans="10:10" ht="15.75" customHeight="1">
      <c r="J940" s="11"/>
    </row>
    <row r="941" spans="10:10" ht="15.75" customHeight="1">
      <c r="J941" s="11"/>
    </row>
    <row r="942" spans="10:10" ht="15.75" customHeight="1">
      <c r="J942" s="11"/>
    </row>
    <row r="943" spans="10:10" ht="15.75" customHeight="1">
      <c r="J943" s="11"/>
    </row>
    <row r="944" spans="10:10" ht="15.75" customHeight="1">
      <c r="J944" s="11"/>
    </row>
    <row r="945" spans="10:10" ht="15.75" customHeight="1">
      <c r="J945" s="11"/>
    </row>
    <row r="946" spans="10:10" ht="15.75" customHeight="1">
      <c r="J946" s="11"/>
    </row>
    <row r="947" spans="10:10" ht="15.75" customHeight="1">
      <c r="J947" s="11"/>
    </row>
    <row r="948" spans="10:10" ht="15.75" customHeight="1">
      <c r="J948" s="11"/>
    </row>
    <row r="949" spans="10:10" ht="15.75" customHeight="1">
      <c r="J949" s="11"/>
    </row>
    <row r="950" spans="10:10" ht="15.75" customHeight="1">
      <c r="J950" s="11"/>
    </row>
    <row r="951" spans="10:10" ht="15.75" customHeight="1">
      <c r="J951" s="11"/>
    </row>
    <row r="952" spans="10:10" ht="15.75" customHeight="1">
      <c r="J952" s="11"/>
    </row>
    <row r="953" spans="10:10" ht="15.75" customHeight="1">
      <c r="J953" s="11"/>
    </row>
    <row r="954" spans="10:10" ht="15.75" customHeight="1">
      <c r="J954" s="11"/>
    </row>
    <row r="955" spans="10:10" ht="15.75" customHeight="1">
      <c r="J955" s="11"/>
    </row>
    <row r="956" spans="10:10" ht="15.75" customHeight="1">
      <c r="J956" s="11"/>
    </row>
    <row r="957" spans="10:10" ht="15.75" customHeight="1">
      <c r="J957" s="11"/>
    </row>
    <row r="958" spans="10:10" ht="15.75" customHeight="1">
      <c r="J958" s="11"/>
    </row>
    <row r="959" spans="10:10" ht="15.75" customHeight="1">
      <c r="J959" s="11"/>
    </row>
    <row r="960" spans="10:10" ht="15.75" customHeight="1">
      <c r="J960" s="11"/>
    </row>
    <row r="961" spans="10:10" ht="15.75" customHeight="1">
      <c r="J961" s="11"/>
    </row>
    <row r="962" spans="10:10" ht="15.75" customHeight="1">
      <c r="J962" s="11"/>
    </row>
    <row r="963" spans="10:10" ht="15.75" customHeight="1">
      <c r="J963" s="11"/>
    </row>
    <row r="964" spans="10:10" ht="15.75" customHeight="1">
      <c r="J964" s="11"/>
    </row>
    <row r="965" spans="10:10" ht="15.75" customHeight="1">
      <c r="J965" s="11"/>
    </row>
    <row r="966" spans="10:10" ht="15.75" customHeight="1">
      <c r="J966" s="11"/>
    </row>
    <row r="967" spans="10:10" ht="15.75" customHeight="1">
      <c r="J967" s="11"/>
    </row>
    <row r="968" spans="10:10" ht="15.75" customHeight="1">
      <c r="J968" s="11"/>
    </row>
    <row r="969" spans="10:10" ht="15.75" customHeight="1">
      <c r="J969" s="11"/>
    </row>
    <row r="970" spans="10:10" ht="15.75" customHeight="1">
      <c r="J970" s="11"/>
    </row>
    <row r="971" spans="10:10" ht="15.75" customHeight="1">
      <c r="J971" s="11"/>
    </row>
    <row r="972" spans="10:10" ht="15.75" customHeight="1">
      <c r="J972" s="11"/>
    </row>
    <row r="973" spans="10:10" ht="15.75" customHeight="1">
      <c r="J973" s="11"/>
    </row>
    <row r="974" spans="10:10" ht="15.75" customHeight="1">
      <c r="J974" s="11"/>
    </row>
    <row r="975" spans="10:10" ht="15.75" customHeight="1">
      <c r="J975" s="11"/>
    </row>
    <row r="976" spans="10:10" ht="15.75" customHeight="1">
      <c r="J976" s="11"/>
    </row>
    <row r="977" spans="10:10" ht="15.75" customHeight="1">
      <c r="J977" s="11"/>
    </row>
    <row r="978" spans="10:10" ht="15.75" customHeight="1">
      <c r="J978" s="11"/>
    </row>
    <row r="979" spans="10:10" ht="15.75" customHeight="1">
      <c r="J979" s="11"/>
    </row>
    <row r="980" spans="10:10" ht="15.75" customHeight="1">
      <c r="J980" s="11"/>
    </row>
    <row r="981" spans="10:10" ht="15.75" customHeight="1">
      <c r="J981" s="11"/>
    </row>
    <row r="982" spans="10:10" ht="15.75" customHeight="1">
      <c r="J982" s="11"/>
    </row>
    <row r="983" spans="10:10" ht="15.75" customHeight="1">
      <c r="J983" s="11"/>
    </row>
    <row r="984" spans="10:10" ht="15.75" customHeight="1">
      <c r="J984" s="11"/>
    </row>
    <row r="985" spans="10:10" ht="15.75" customHeight="1">
      <c r="J985" s="11"/>
    </row>
    <row r="986" spans="10:10" ht="15.75" customHeight="1">
      <c r="J986" s="11"/>
    </row>
    <row r="987" spans="10:10" ht="15.75" customHeight="1">
      <c r="J987" s="11"/>
    </row>
    <row r="988" spans="10:10" ht="15.75" customHeight="1">
      <c r="J988" s="11"/>
    </row>
    <row r="989" spans="10:10" ht="15.75" customHeight="1">
      <c r="J989" s="11"/>
    </row>
    <row r="990" spans="10:10" ht="15.75" customHeight="1">
      <c r="J990" s="11"/>
    </row>
    <row r="991" spans="10:10" ht="15.75" customHeight="1">
      <c r="J991" s="11"/>
    </row>
    <row r="992" spans="10:10" ht="15.75" customHeight="1">
      <c r="J992" s="11"/>
    </row>
    <row r="993" spans="10:10" ht="15.75" customHeight="1">
      <c r="J993" s="11"/>
    </row>
    <row r="994" spans="10:10" ht="15.75" customHeight="1">
      <c r="J994" s="11"/>
    </row>
    <row r="995" spans="10:10" ht="15.75" customHeight="1">
      <c r="J995" s="11"/>
    </row>
    <row r="996" spans="10:10" ht="15.75" customHeight="1">
      <c r="J996" s="11"/>
    </row>
    <row r="997" spans="10:10" ht="15.75" customHeight="1">
      <c r="J997" s="11"/>
    </row>
    <row r="998" spans="10:10" ht="15.75" customHeight="1">
      <c r="J998" s="11"/>
    </row>
    <row r="999" spans="10:10" ht="15.75" customHeight="1">
      <c r="J999" s="11"/>
    </row>
    <row r="1000" spans="10:10" ht="15.75" customHeight="1">
      <c r="J1000" s="11"/>
    </row>
    <row r="1001" spans="10:10" ht="15.75" customHeight="1">
      <c r="J1001" s="11"/>
    </row>
    <row r="1002" spans="10:10" ht="15.75" customHeight="1">
      <c r="J1002" s="11"/>
    </row>
    <row r="1003" spans="10:10" ht="15.75" customHeight="1">
      <c r="J1003" s="11"/>
    </row>
    <row r="1004" spans="10:10" ht="15.75" customHeight="1">
      <c r="J1004" s="11"/>
    </row>
    <row r="1005" spans="10:10" ht="15.75" customHeight="1">
      <c r="J1005" s="11"/>
    </row>
    <row r="1006" spans="10:10" ht="15.75" customHeight="1">
      <c r="J1006" s="11"/>
    </row>
    <row r="1007" spans="10:10" ht="15.75" customHeight="1">
      <c r="J1007" s="11"/>
    </row>
    <row r="1008" spans="10:10" ht="15.75" customHeight="1">
      <c r="J1008" s="11"/>
    </row>
    <row r="1009" spans="10:10" ht="15.75" customHeight="1">
      <c r="J1009" s="11"/>
    </row>
    <row r="1010" spans="10:10" ht="15.75" customHeight="1">
      <c r="J1010" s="11"/>
    </row>
    <row r="1011" spans="10:10" ht="15.75" customHeight="1">
      <c r="J1011" s="11"/>
    </row>
    <row r="1012" spans="10:10" ht="15.75" customHeight="1">
      <c r="J1012" s="11"/>
    </row>
    <row r="1013" spans="10:10" ht="15.75" customHeight="1">
      <c r="J1013" s="11"/>
    </row>
    <row r="1014" spans="10:10" ht="15.75" customHeight="1">
      <c r="J1014" s="11"/>
    </row>
    <row r="1015" spans="10:10" ht="15.75" customHeight="1">
      <c r="J1015" s="11"/>
    </row>
    <row r="1016" spans="10:10" ht="15.75" customHeight="1">
      <c r="J1016" s="11"/>
    </row>
    <row r="1017" spans="10:10" ht="15.75" customHeight="1">
      <c r="J1017" s="11"/>
    </row>
    <row r="1018" spans="10:10" ht="15.75" customHeight="1">
      <c r="J1018" s="11"/>
    </row>
    <row r="1019" spans="10:10" ht="15.75" customHeight="1">
      <c r="J1019" s="11"/>
    </row>
    <row r="1020" spans="10:10" ht="15.75" customHeight="1">
      <c r="J1020" s="11"/>
    </row>
    <row r="1021" spans="10:10" ht="15.75" customHeight="1">
      <c r="J1021" s="11"/>
    </row>
    <row r="1022" spans="10:10" ht="15.75" customHeight="1">
      <c r="J1022" s="11"/>
    </row>
    <row r="1023" spans="10:10" ht="15.75" customHeight="1">
      <c r="J1023" s="11"/>
    </row>
    <row r="1024" spans="10:10" ht="15.75" customHeight="1">
      <c r="J1024" s="11"/>
    </row>
    <row r="1025" spans="10:10" ht="15.75" customHeight="1">
      <c r="J1025" s="11"/>
    </row>
    <row r="1026" spans="10:10" ht="15.75" customHeight="1">
      <c r="J1026" s="11"/>
    </row>
    <row r="1027" spans="10:10" ht="15.75" customHeight="1">
      <c r="J1027" s="11"/>
    </row>
    <row r="1028" spans="10:10" ht="15.75" customHeight="1">
      <c r="J1028" s="11"/>
    </row>
    <row r="1029" spans="10:10" ht="15.75" customHeight="1">
      <c r="J1029" s="11"/>
    </row>
    <row r="1030" spans="10:10" ht="15.75" customHeight="1">
      <c r="J1030" s="11"/>
    </row>
    <row r="1031" spans="10:10" ht="15.75" customHeight="1">
      <c r="J1031" s="11"/>
    </row>
    <row r="1032" spans="10:10" ht="15.75" customHeight="1">
      <c r="J1032" s="11"/>
    </row>
    <row r="1033" spans="10:10" ht="15.75" customHeight="1">
      <c r="J1033" s="11"/>
    </row>
    <row r="1034" spans="10:10" ht="15.75" customHeight="1">
      <c r="J1034" s="11"/>
    </row>
    <row r="1035" spans="10:10" ht="15.75" customHeight="1">
      <c r="J1035" s="11"/>
    </row>
    <row r="1036" spans="10:10" ht="15.75" customHeight="1">
      <c r="J1036" s="11"/>
    </row>
    <row r="1037" spans="10:10" ht="15.75" customHeight="1">
      <c r="J1037" s="11"/>
    </row>
    <row r="1038" spans="10:10" ht="15.75" customHeight="1">
      <c r="J1038" s="11"/>
    </row>
    <row r="1039" spans="10:10" ht="15.75" customHeight="1">
      <c r="J1039" s="11"/>
    </row>
    <row r="1040" spans="10:10" ht="15.75" customHeight="1">
      <c r="J1040" s="11"/>
    </row>
    <row r="1041" spans="10:10" ht="15.75" customHeight="1">
      <c r="J1041" s="11"/>
    </row>
    <row r="1042" spans="10:10" ht="15.75" customHeight="1">
      <c r="J1042" s="11"/>
    </row>
    <row r="1043" spans="10:10" ht="15.75" customHeight="1">
      <c r="J1043" s="11"/>
    </row>
    <row r="1044" spans="10:10" ht="15.75" customHeight="1">
      <c r="J1044" s="11"/>
    </row>
    <row r="1045" spans="10:10" ht="15.75" customHeight="1">
      <c r="J1045" s="11"/>
    </row>
    <row r="1046" spans="10:10" ht="15.75" customHeight="1">
      <c r="J1046" s="11"/>
    </row>
    <row r="1047" spans="10:10" ht="15.75" customHeight="1">
      <c r="J1047" s="11"/>
    </row>
    <row r="1048" spans="10:10" ht="15.75" customHeight="1">
      <c r="J1048" s="11"/>
    </row>
    <row r="1049" spans="10:10" ht="15.75" customHeight="1">
      <c r="J1049" s="11"/>
    </row>
    <row r="1050" spans="10:10" ht="15.75" customHeight="1">
      <c r="J1050" s="11"/>
    </row>
    <row r="1051" spans="10:10" ht="15.75" customHeight="1">
      <c r="J1051" s="11"/>
    </row>
    <row r="1052" spans="10:10" ht="15.75" customHeight="1">
      <c r="J1052" s="11"/>
    </row>
    <row r="1053" spans="10:10" ht="15.75" customHeight="1">
      <c r="J1053" s="11"/>
    </row>
    <row r="1054" spans="10:10" ht="15.75" customHeight="1">
      <c r="J1054" s="11"/>
    </row>
    <row r="1055" spans="10:10" ht="15.75" customHeight="1">
      <c r="J1055" s="11"/>
    </row>
    <row r="1056" spans="10:10" ht="15.75" customHeight="1">
      <c r="J1056" s="11"/>
    </row>
    <row r="1057" spans="10:10" ht="15.75" customHeight="1">
      <c r="J1057" s="11"/>
    </row>
    <row r="1058" spans="10:10" ht="15.75" customHeight="1">
      <c r="J1058" s="11"/>
    </row>
    <row r="1059" spans="10:10" ht="15.75" customHeight="1">
      <c r="J1059" s="11"/>
    </row>
    <row r="1060" spans="10:10" ht="15.75" customHeight="1">
      <c r="J1060" s="11"/>
    </row>
    <row r="1061" spans="10:10" ht="15.75" customHeight="1">
      <c r="J1061" s="11"/>
    </row>
    <row r="1062" spans="10:10" ht="15.75" customHeight="1">
      <c r="J1062" s="11"/>
    </row>
    <row r="1063" spans="10:10" ht="15.75" customHeight="1">
      <c r="J1063" s="11"/>
    </row>
    <row r="1064" spans="10:10" ht="15.75" customHeight="1">
      <c r="J1064" s="11"/>
    </row>
    <row r="1065" spans="10:10" ht="15.75" customHeight="1">
      <c r="J1065" s="11"/>
    </row>
    <row r="1066" spans="10:10" ht="15.75" customHeight="1">
      <c r="J1066" s="11"/>
    </row>
    <row r="1067" spans="10:10" ht="15.75" customHeight="1">
      <c r="J1067" s="11"/>
    </row>
    <row r="1068" spans="10:10" ht="15.75" customHeight="1">
      <c r="J1068" s="11"/>
    </row>
    <row r="1069" spans="10:10" ht="15.75" customHeight="1">
      <c r="J1069" s="11"/>
    </row>
    <row r="1070" spans="10:10" ht="15.75" customHeight="1">
      <c r="J1070" s="11"/>
    </row>
    <row r="1071" spans="10:10" ht="15.75" customHeight="1">
      <c r="J1071" s="11"/>
    </row>
    <row r="1072" spans="10:10" ht="15.75" customHeight="1">
      <c r="J1072" s="11"/>
    </row>
    <row r="1073" spans="10:10" ht="15.75" customHeight="1">
      <c r="J1073" s="11"/>
    </row>
    <row r="1074" spans="10:10" ht="15.75" customHeight="1">
      <c r="J1074" s="11"/>
    </row>
    <row r="1075" spans="10:10" ht="15.75" customHeight="1">
      <c r="J1075" s="11"/>
    </row>
    <row r="1076" spans="10:10" ht="15.75" customHeight="1">
      <c r="J1076" s="11"/>
    </row>
    <row r="1077" spans="10:10" ht="15.75" customHeight="1">
      <c r="J1077" s="11"/>
    </row>
    <row r="1078" spans="10:10" ht="15.75" customHeight="1">
      <c r="J1078" s="11"/>
    </row>
    <row r="1079" spans="10:10" ht="15.75" customHeight="1">
      <c r="J1079" s="11"/>
    </row>
    <row r="1080" spans="10:10" ht="15.75" customHeight="1">
      <c r="J1080" s="11"/>
    </row>
    <row r="1081" spans="10:10" ht="15.75" customHeight="1">
      <c r="J1081" s="11"/>
    </row>
    <row r="1082" spans="10:10" ht="15.75" customHeight="1">
      <c r="J1082" s="11"/>
    </row>
    <row r="1083" spans="10:10" ht="15.75" customHeight="1">
      <c r="J1083" s="11"/>
    </row>
    <row r="1084" spans="10:10" ht="15.75" customHeight="1">
      <c r="J1084" s="11"/>
    </row>
    <row r="1085" spans="10:10" ht="15.75" customHeight="1">
      <c r="J1085" s="11"/>
    </row>
    <row r="1086" spans="10:10" ht="15.75" customHeight="1">
      <c r="J1086" s="11"/>
    </row>
    <row r="1087" spans="10:10" ht="15.75" customHeight="1">
      <c r="J1087" s="11"/>
    </row>
    <row r="1088" spans="10:10" ht="15.75" customHeight="1">
      <c r="J1088" s="11"/>
    </row>
    <row r="1089" spans="10:10" ht="15.75" customHeight="1">
      <c r="J1089" s="11"/>
    </row>
    <row r="1090" spans="10:10" ht="15.75" customHeight="1">
      <c r="J1090" s="11"/>
    </row>
    <row r="1091" spans="10:10" ht="15.75" customHeight="1">
      <c r="J1091" s="11"/>
    </row>
    <row r="1092" spans="10:10" ht="15.75" customHeight="1">
      <c r="J1092" s="11"/>
    </row>
    <row r="1093" spans="10:10" ht="15.75" customHeight="1">
      <c r="J1093" s="11"/>
    </row>
    <row r="1094" spans="10:10" ht="15.75" customHeight="1">
      <c r="J1094" s="11"/>
    </row>
    <row r="1095" spans="10:10" ht="15.75" customHeight="1">
      <c r="J1095" s="11"/>
    </row>
    <row r="1096" spans="10:10" ht="15.75" customHeight="1">
      <c r="J1096" s="11"/>
    </row>
    <row r="1097" spans="10:10" ht="15.75" customHeight="1">
      <c r="J1097" s="11"/>
    </row>
    <row r="1098" spans="10:10" ht="15.75" customHeight="1">
      <c r="J1098" s="11"/>
    </row>
    <row r="1099" spans="10:10" ht="15.75" customHeight="1">
      <c r="J1099" s="11"/>
    </row>
    <row r="1100" spans="10:10" ht="15.75" customHeight="1">
      <c r="J1100" s="11"/>
    </row>
    <row r="1101" spans="10:10" ht="15.75" customHeight="1">
      <c r="J1101" s="11"/>
    </row>
    <row r="1102" spans="10:10" ht="15.75" customHeight="1">
      <c r="J1102" s="11"/>
    </row>
    <row r="1103" spans="10:10" ht="15.75" customHeight="1">
      <c r="J1103" s="11"/>
    </row>
    <row r="1104" spans="10:10" ht="15.75" customHeight="1">
      <c r="J1104" s="11"/>
    </row>
    <row r="1105" spans="10:10" ht="15.75" customHeight="1">
      <c r="J1105" s="11"/>
    </row>
    <row r="1106" spans="10:10" ht="15.75" customHeight="1">
      <c r="J1106" s="11"/>
    </row>
    <row r="1107" spans="10:10" ht="15.75" customHeight="1">
      <c r="J1107" s="11"/>
    </row>
    <row r="1108" spans="10:10" ht="15.75" customHeight="1">
      <c r="J1108" s="11"/>
    </row>
    <row r="1109" spans="10:10" ht="15.75" customHeight="1">
      <c r="J1109" s="11"/>
    </row>
    <row r="1110" spans="10:10" ht="15.75" customHeight="1">
      <c r="J1110" s="11"/>
    </row>
    <row r="1111" spans="10:10" ht="15.75" customHeight="1">
      <c r="J1111" s="11"/>
    </row>
    <row r="1112" spans="10:10" ht="15.75" customHeight="1">
      <c r="J1112" s="11"/>
    </row>
    <row r="1113" spans="10:10" ht="15.75" customHeight="1">
      <c r="J1113" s="11"/>
    </row>
    <row r="1114" spans="10:10" ht="15.75" customHeight="1">
      <c r="J1114" s="11"/>
    </row>
    <row r="1115" spans="10:10" ht="15.75" customHeight="1">
      <c r="J1115" s="11"/>
    </row>
    <row r="1116" spans="10:10" ht="15.75" customHeight="1">
      <c r="J1116" s="11"/>
    </row>
    <row r="1117" spans="10:10" ht="15.75" customHeight="1">
      <c r="J1117" s="11"/>
    </row>
    <row r="1118" spans="10:10" ht="15.75" customHeight="1">
      <c r="J1118" s="11"/>
    </row>
    <row r="1119" spans="10:10" ht="15.75" customHeight="1">
      <c r="J1119" s="11"/>
    </row>
    <row r="1120" spans="10:10" ht="15.75" customHeight="1">
      <c r="J1120" s="11"/>
    </row>
    <row r="1121" spans="10:10" ht="15.75" customHeight="1">
      <c r="J1121" s="11"/>
    </row>
    <row r="1122" spans="10:10" ht="15.75" customHeight="1">
      <c r="J1122" s="11"/>
    </row>
    <row r="1123" spans="10:10" ht="15.75" customHeight="1">
      <c r="J1123" s="11"/>
    </row>
    <row r="1124" spans="10:10" ht="15.75" customHeight="1">
      <c r="J1124" s="11"/>
    </row>
    <row r="1125" spans="10:10" ht="15.75" customHeight="1">
      <c r="J1125" s="11"/>
    </row>
    <row r="1126" spans="10:10" ht="15.75" customHeight="1">
      <c r="J1126" s="11"/>
    </row>
    <row r="1127" spans="10:10" ht="15.75" customHeight="1">
      <c r="J1127" s="11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 thickBot="1">
      <c r="A1" s="66" t="s">
        <v>0</v>
      </c>
      <c r="B1" s="67" t="s">
        <v>8</v>
      </c>
      <c r="C1" s="68" t="s">
        <v>384</v>
      </c>
      <c r="D1" s="68" t="s">
        <v>9</v>
      </c>
      <c r="E1" s="68" t="s">
        <v>10</v>
      </c>
      <c r="F1" s="68" t="s">
        <v>11</v>
      </c>
      <c r="G1" s="68" t="s">
        <v>12</v>
      </c>
      <c r="H1" s="68" t="s">
        <v>416</v>
      </c>
      <c r="I1" s="41" t="s">
        <v>417</v>
      </c>
      <c r="J1" s="68" t="s">
        <v>13</v>
      </c>
      <c r="K1" s="68" t="s">
        <v>14</v>
      </c>
      <c r="L1" s="68" t="s">
        <v>15</v>
      </c>
      <c r="M1" s="68" t="s">
        <v>16</v>
      </c>
      <c r="N1" s="68" t="s">
        <v>17</v>
      </c>
      <c r="O1" s="68" t="s">
        <v>430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" customHeight="1" thickBot="1">
      <c r="A2" s="69" t="s">
        <v>385</v>
      </c>
      <c r="B2" s="70">
        <f>C2/D2</f>
        <v>225496.78947368421</v>
      </c>
      <c r="C2" s="71">
        <v>4284439</v>
      </c>
      <c r="D2" s="72">
        <v>19</v>
      </c>
      <c r="E2" s="72">
        <v>0</v>
      </c>
      <c r="F2" s="72">
        <v>19</v>
      </c>
      <c r="G2" s="73">
        <v>45292</v>
      </c>
      <c r="H2" s="73" t="str">
        <f>TEXT(G2, "mmmm")</f>
        <v>January</v>
      </c>
      <c r="I2" s="48">
        <f>YEAR(G2)</f>
        <v>2024</v>
      </c>
      <c r="J2" s="74" t="s">
        <v>386</v>
      </c>
      <c r="K2" s="72">
        <v>1</v>
      </c>
      <c r="L2" s="74" t="s">
        <v>51</v>
      </c>
      <c r="M2" s="74" t="s">
        <v>387</v>
      </c>
      <c r="N2" s="73">
        <v>45261</v>
      </c>
      <c r="O2" s="75" t="s">
        <v>431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" customHeight="1" thickBot="1">
      <c r="A3" s="69" t="s">
        <v>388</v>
      </c>
      <c r="B3" s="70">
        <f t="shared" ref="B3:B7" si="0">C3/D3</f>
        <v>225000</v>
      </c>
      <c r="C3" s="71">
        <v>1125000</v>
      </c>
      <c r="D3" s="72">
        <v>5</v>
      </c>
      <c r="E3" s="72">
        <v>0</v>
      </c>
      <c r="F3" s="72">
        <v>5</v>
      </c>
      <c r="G3" s="73">
        <v>45327</v>
      </c>
      <c r="H3" s="73" t="str">
        <f t="shared" ref="H3:H7" si="1">TEXT(G3, "mmmm")</f>
        <v>February</v>
      </c>
      <c r="I3" s="48">
        <f t="shared" ref="I3:I7" si="2">YEAR(G3)</f>
        <v>2024</v>
      </c>
      <c r="J3" s="73">
        <v>45477</v>
      </c>
      <c r="K3" s="72">
        <v>2</v>
      </c>
      <c r="L3" s="74" t="s">
        <v>21</v>
      </c>
      <c r="M3" s="74" t="s">
        <v>31</v>
      </c>
      <c r="N3" s="73">
        <v>45265</v>
      </c>
      <c r="O3" s="75" t="s">
        <v>431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thickBot="1">
      <c r="A4" s="69" t="s">
        <v>389</v>
      </c>
      <c r="B4" s="70">
        <f t="shared" si="0"/>
        <v>32138.307692307691</v>
      </c>
      <c r="C4" s="71">
        <v>2088990</v>
      </c>
      <c r="D4" s="72">
        <v>65</v>
      </c>
      <c r="E4" s="72">
        <v>0</v>
      </c>
      <c r="F4" s="72">
        <v>65</v>
      </c>
      <c r="G4" s="73">
        <v>45362</v>
      </c>
      <c r="H4" s="73" t="str">
        <f t="shared" si="1"/>
        <v>March</v>
      </c>
      <c r="I4" s="48">
        <f t="shared" si="2"/>
        <v>2024</v>
      </c>
      <c r="J4" s="73">
        <v>45636</v>
      </c>
      <c r="K4" s="72">
        <v>3</v>
      </c>
      <c r="L4" s="74" t="s">
        <v>21</v>
      </c>
      <c r="M4" s="74" t="s">
        <v>29</v>
      </c>
      <c r="N4" s="73">
        <v>45323</v>
      </c>
      <c r="O4" s="75" t="s">
        <v>431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customHeight="1" thickBot="1">
      <c r="A5" s="69" t="s">
        <v>385</v>
      </c>
      <c r="B5" s="70">
        <f t="shared" si="0"/>
        <v>470236.89473684208</v>
      </c>
      <c r="C5" s="71">
        <v>8934501</v>
      </c>
      <c r="D5" s="72">
        <v>19</v>
      </c>
      <c r="E5" s="72">
        <v>0</v>
      </c>
      <c r="F5" s="72">
        <v>19</v>
      </c>
      <c r="G5" s="73">
        <v>45474</v>
      </c>
      <c r="H5" s="73" t="str">
        <f t="shared" si="1"/>
        <v>July</v>
      </c>
      <c r="I5" s="48">
        <f t="shared" si="2"/>
        <v>2024</v>
      </c>
      <c r="J5" s="73">
        <v>45838</v>
      </c>
      <c r="K5" s="72">
        <v>7</v>
      </c>
      <c r="L5" s="74" t="s">
        <v>51</v>
      </c>
      <c r="M5" s="74" t="s">
        <v>67</v>
      </c>
      <c r="N5" s="76"/>
      <c r="O5" s="77" t="s">
        <v>431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customHeight="1" thickBot="1">
      <c r="A6" s="69" t="s">
        <v>388</v>
      </c>
      <c r="B6" s="70">
        <f t="shared" si="0"/>
        <v>237013</v>
      </c>
      <c r="C6" s="71">
        <v>1185065</v>
      </c>
      <c r="D6" s="72">
        <v>5</v>
      </c>
      <c r="E6" s="72">
        <v>0</v>
      </c>
      <c r="F6" s="72">
        <v>5</v>
      </c>
      <c r="G6" s="73">
        <v>45536</v>
      </c>
      <c r="H6" s="73" t="str">
        <f t="shared" si="1"/>
        <v>September</v>
      </c>
      <c r="I6" s="48">
        <f t="shared" si="2"/>
        <v>2024</v>
      </c>
      <c r="J6" s="73">
        <v>45716</v>
      </c>
      <c r="K6" s="72">
        <v>9</v>
      </c>
      <c r="L6" s="74" t="s">
        <v>21</v>
      </c>
      <c r="M6" s="74" t="s">
        <v>31</v>
      </c>
      <c r="N6" s="76"/>
      <c r="O6" s="77" t="s">
        <v>431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customHeight="1" thickBot="1">
      <c r="A7" s="69" t="s">
        <v>422</v>
      </c>
      <c r="B7" s="70">
        <f t="shared" si="0"/>
        <v>42887.359698681736</v>
      </c>
      <c r="C7" s="71">
        <v>45546376</v>
      </c>
      <c r="D7" s="72">
        <v>1062</v>
      </c>
      <c r="E7" s="72">
        <v>0</v>
      </c>
      <c r="F7" s="72">
        <v>1062</v>
      </c>
      <c r="G7" s="73">
        <v>45536</v>
      </c>
      <c r="H7" s="73" t="str">
        <f t="shared" si="1"/>
        <v>September</v>
      </c>
      <c r="I7" s="48">
        <f t="shared" si="2"/>
        <v>2024</v>
      </c>
      <c r="J7" s="73">
        <v>45657</v>
      </c>
      <c r="K7" s="72">
        <v>9</v>
      </c>
      <c r="L7" s="74" t="s">
        <v>21</v>
      </c>
      <c r="M7" s="74" t="s">
        <v>33</v>
      </c>
      <c r="N7" s="76"/>
      <c r="O7" s="77" t="s">
        <v>431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customHeight="1">
      <c r="A8" s="6"/>
      <c r="B8" s="6"/>
      <c r="C8" s="6"/>
      <c r="D8" s="6"/>
      <c r="E8" s="6"/>
      <c r="F8" s="6"/>
      <c r="G8" s="6"/>
      <c r="H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customHeight="1">
      <c r="A9" s="6"/>
      <c r="B9" s="6"/>
      <c r="C9" s="6"/>
      <c r="D9" s="6"/>
      <c r="E9" s="6"/>
      <c r="F9" s="6"/>
      <c r="G9" s="6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" customHeight="1">
      <c r="A10" s="6"/>
      <c r="B10" s="6"/>
      <c r="C10" s="6"/>
      <c r="D10" s="6"/>
      <c r="E10" s="6"/>
      <c r="F10" s="6"/>
      <c r="G10" s="6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customHeight="1">
      <c r="A11" s="6"/>
      <c r="B11" s="6"/>
      <c r="C11" s="6"/>
      <c r="D11" s="6"/>
      <c r="E11" s="6"/>
      <c r="F11" s="6"/>
      <c r="G11" s="6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" customHeight="1">
      <c r="A12" s="6"/>
      <c r="B12" s="6"/>
      <c r="C12" s="6"/>
      <c r="D12" s="6"/>
      <c r="E12" s="6"/>
      <c r="F12" s="6"/>
      <c r="G12" s="6"/>
      <c r="H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" customHeight="1">
      <c r="A13" s="6"/>
      <c r="B13" s="6"/>
      <c r="C13" s="6"/>
      <c r="D13" s="6"/>
      <c r="E13" s="6"/>
      <c r="F13" s="6"/>
      <c r="G13" s="6"/>
      <c r="H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customHeight="1">
      <c r="A14" s="6"/>
      <c r="B14" s="6"/>
      <c r="C14" s="6"/>
      <c r="D14" s="6"/>
      <c r="E14" s="6"/>
      <c r="F14" s="6"/>
      <c r="G14" s="6"/>
      <c r="H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" customHeight="1">
      <c r="A15" s="6"/>
      <c r="B15" s="6"/>
      <c r="C15" s="6"/>
      <c r="D15" s="6"/>
      <c r="E15" s="6"/>
      <c r="F15" s="6"/>
      <c r="G15" s="6"/>
      <c r="H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" customHeight="1">
      <c r="A16" s="6"/>
      <c r="B16" s="6"/>
      <c r="C16" s="6"/>
      <c r="D16" s="6"/>
      <c r="E16" s="6"/>
      <c r="F16" s="6"/>
      <c r="G16" s="6"/>
      <c r="H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customHeight="1">
      <c r="A17" s="6"/>
      <c r="B17" s="6"/>
      <c r="C17" s="6"/>
      <c r="D17" s="6"/>
      <c r="E17" s="6"/>
      <c r="F17" s="6"/>
      <c r="G17" s="6"/>
      <c r="H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" customHeight="1">
      <c r="A18" s="6"/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" customHeight="1">
      <c r="A19" s="6"/>
      <c r="B19" s="6"/>
      <c r="C19" s="6"/>
      <c r="D19" s="6"/>
      <c r="E19" s="6"/>
      <c r="F19" s="6"/>
      <c r="G19" s="6"/>
      <c r="H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" customHeight="1">
      <c r="A20" s="6"/>
      <c r="B20" s="6"/>
      <c r="C20" s="6"/>
      <c r="D20" s="6"/>
      <c r="E20" s="6"/>
      <c r="F20" s="6"/>
      <c r="G20" s="6"/>
      <c r="H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" customHeight="1">
      <c r="A21" s="6"/>
      <c r="B21" s="6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" customHeight="1">
      <c r="A22" s="6"/>
      <c r="B22" s="6"/>
      <c r="C22" s="6"/>
      <c r="D22" s="6"/>
      <c r="E22" s="6"/>
      <c r="F22" s="6"/>
      <c r="G22" s="6"/>
      <c r="H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" customHeight="1">
      <c r="A23" s="6"/>
      <c r="B23" s="6"/>
      <c r="C23" s="6"/>
      <c r="D23" s="6"/>
      <c r="E23" s="6"/>
      <c r="F23" s="6"/>
      <c r="G23" s="6"/>
      <c r="H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" customHeight="1">
      <c r="A24" s="6"/>
      <c r="B24" s="6"/>
      <c r="C24" s="6"/>
      <c r="D24" s="6"/>
      <c r="E24" s="6"/>
      <c r="F24" s="6"/>
      <c r="G24" s="6"/>
      <c r="H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" customHeight="1">
      <c r="A25" s="6"/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customHeight="1">
      <c r="A26" s="6"/>
      <c r="B26" s="6"/>
      <c r="C26" s="6"/>
      <c r="D26" s="6"/>
      <c r="E26" s="6"/>
      <c r="F26" s="6"/>
      <c r="G26" s="6"/>
      <c r="H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customHeight="1">
      <c r="A27" s="6"/>
      <c r="B27" s="6"/>
      <c r="C27" s="6"/>
      <c r="D27" s="6"/>
      <c r="E27" s="6"/>
      <c r="F27" s="6"/>
      <c r="G27" s="6"/>
      <c r="H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customHeight="1">
      <c r="A28" s="6"/>
      <c r="B28" s="6"/>
      <c r="C28" s="6"/>
      <c r="D28" s="6"/>
      <c r="E28" s="6"/>
      <c r="F28" s="6"/>
      <c r="G28" s="6"/>
      <c r="H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customHeight="1">
      <c r="A29" s="6"/>
      <c r="B29" s="6"/>
      <c r="C29" s="6"/>
      <c r="D29" s="6"/>
      <c r="E29" s="6"/>
      <c r="F29" s="6"/>
      <c r="G29" s="6"/>
      <c r="H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customHeight="1">
      <c r="A30" s="6"/>
      <c r="B30" s="6"/>
      <c r="C30" s="6"/>
      <c r="D30" s="6"/>
      <c r="E30" s="6"/>
      <c r="F30" s="6"/>
      <c r="G30" s="6"/>
      <c r="H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customHeight="1">
      <c r="A31" s="6"/>
      <c r="B31" s="6"/>
      <c r="C31" s="6"/>
      <c r="D31" s="6"/>
      <c r="E31" s="6"/>
      <c r="F31" s="6"/>
      <c r="G31" s="6"/>
      <c r="H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customHeight="1">
      <c r="A32" s="6"/>
      <c r="B32" s="6"/>
      <c r="C32" s="6"/>
      <c r="D32" s="6"/>
      <c r="E32" s="6"/>
      <c r="F32" s="6"/>
      <c r="G32" s="6"/>
      <c r="H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customHeight="1">
      <c r="A33" s="6"/>
      <c r="B33" s="6"/>
      <c r="C33" s="6"/>
      <c r="D33" s="6"/>
      <c r="E33" s="6"/>
      <c r="F33" s="6"/>
      <c r="G33" s="6"/>
      <c r="H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customHeight="1">
      <c r="A34" s="6"/>
      <c r="B34" s="6"/>
      <c r="C34" s="6"/>
      <c r="D34" s="6"/>
      <c r="E34" s="6"/>
      <c r="F34" s="6"/>
      <c r="G34" s="6"/>
      <c r="H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customHeight="1">
      <c r="A35" s="6"/>
      <c r="B35" s="6"/>
      <c r="C35" s="6"/>
      <c r="D35" s="6"/>
      <c r="E35" s="6"/>
      <c r="F35" s="6"/>
      <c r="G35" s="6"/>
      <c r="H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customHeight="1">
      <c r="A36" s="6"/>
      <c r="B36" s="6"/>
      <c r="C36" s="6"/>
      <c r="D36" s="6"/>
      <c r="E36" s="6"/>
      <c r="F36" s="6"/>
      <c r="G36" s="6"/>
      <c r="H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customHeight="1">
      <c r="A37" s="6"/>
      <c r="B37" s="6"/>
      <c r="C37" s="6"/>
      <c r="D37" s="6"/>
      <c r="E37" s="6"/>
      <c r="F37" s="6"/>
      <c r="G37" s="6"/>
      <c r="H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customHeight="1">
      <c r="A38" s="6"/>
      <c r="B38" s="6"/>
      <c r="C38" s="6"/>
      <c r="D38" s="6"/>
      <c r="E38" s="6"/>
      <c r="F38" s="6"/>
      <c r="G38" s="6"/>
      <c r="H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customHeight="1">
      <c r="A39" s="6"/>
      <c r="B39" s="6"/>
      <c r="C39" s="6"/>
      <c r="D39" s="6"/>
      <c r="E39" s="6"/>
      <c r="F39" s="6"/>
      <c r="G39" s="6"/>
      <c r="H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customHeight="1">
      <c r="A40" s="6"/>
      <c r="B40" s="6"/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customHeight="1">
      <c r="A41" s="6"/>
      <c r="B41" s="6"/>
      <c r="C41" s="6"/>
      <c r="D41" s="6"/>
      <c r="E41" s="6"/>
      <c r="F41" s="6"/>
      <c r="G41" s="6"/>
      <c r="H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customHeight="1">
      <c r="A42" s="6"/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customHeight="1">
      <c r="A43" s="6"/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customHeight="1">
      <c r="A44" s="6"/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" customHeight="1">
      <c r="A45" s="6"/>
      <c r="B45" s="6"/>
      <c r="C45" s="6"/>
      <c r="D45" s="6"/>
      <c r="E45" s="6"/>
      <c r="F45" s="6"/>
      <c r="G45" s="6"/>
      <c r="H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" customHeight="1">
      <c r="A46" s="6"/>
      <c r="B46" s="6"/>
      <c r="C46" s="6"/>
      <c r="D46" s="6"/>
      <c r="E46" s="6"/>
      <c r="F46" s="6"/>
      <c r="G46" s="6"/>
      <c r="H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" customHeight="1">
      <c r="A47" s="6"/>
      <c r="B47" s="6"/>
      <c r="C47" s="6"/>
      <c r="D47" s="6"/>
      <c r="E47" s="6"/>
      <c r="F47" s="6"/>
      <c r="G47" s="6"/>
      <c r="H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" customHeight="1">
      <c r="A48" s="6"/>
      <c r="B48" s="6"/>
      <c r="C48" s="6"/>
      <c r="D48" s="6"/>
      <c r="E48" s="6"/>
      <c r="F48" s="6"/>
      <c r="G48" s="6"/>
      <c r="H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" customHeight="1">
      <c r="A49" s="6"/>
      <c r="B49" s="6"/>
      <c r="C49" s="6"/>
      <c r="D49" s="6"/>
      <c r="E49" s="6"/>
      <c r="F49" s="6"/>
      <c r="G49" s="6"/>
      <c r="H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" customHeight="1">
      <c r="A50" s="6"/>
      <c r="B50" s="6"/>
      <c r="C50" s="6"/>
      <c r="D50" s="6"/>
      <c r="E50" s="6"/>
      <c r="F50" s="6"/>
      <c r="G50" s="6"/>
      <c r="H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" customHeight="1">
      <c r="A51" s="6"/>
      <c r="B51" s="6"/>
      <c r="C51" s="6"/>
      <c r="D51" s="6"/>
      <c r="E51" s="6"/>
      <c r="F51" s="6"/>
      <c r="G51" s="6"/>
      <c r="H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" customHeight="1">
      <c r="A52" s="6"/>
      <c r="B52" s="6"/>
      <c r="C52" s="6"/>
      <c r="D52" s="6"/>
      <c r="E52" s="6"/>
      <c r="F52" s="6"/>
      <c r="G52" s="6"/>
      <c r="H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" customHeight="1">
      <c r="A53" s="6"/>
      <c r="B53" s="6"/>
      <c r="C53" s="6"/>
      <c r="D53" s="6"/>
      <c r="E53" s="6"/>
      <c r="F53" s="6"/>
      <c r="G53" s="6"/>
      <c r="H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" customHeight="1">
      <c r="A54" s="6"/>
      <c r="B54" s="6"/>
      <c r="C54" s="6"/>
      <c r="D54" s="6"/>
      <c r="E54" s="6"/>
      <c r="F54" s="6"/>
      <c r="G54" s="6"/>
      <c r="H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" customHeight="1">
      <c r="A55" s="6"/>
      <c r="B55" s="6"/>
      <c r="C55" s="6"/>
      <c r="D55" s="6"/>
      <c r="E55" s="6"/>
      <c r="F55" s="6"/>
      <c r="G55" s="6"/>
      <c r="H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customHeight="1">
      <c r="A56" s="6"/>
      <c r="B56" s="6"/>
      <c r="C56" s="6"/>
      <c r="D56" s="6"/>
      <c r="E56" s="6"/>
      <c r="F56" s="6"/>
      <c r="G56" s="6"/>
      <c r="H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" customHeight="1">
      <c r="A57" s="6"/>
      <c r="B57" s="6"/>
      <c r="C57" s="6"/>
      <c r="D57" s="6"/>
      <c r="E57" s="6"/>
      <c r="F57" s="6"/>
      <c r="G57" s="6"/>
      <c r="H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" customHeight="1">
      <c r="A58" s="6"/>
      <c r="B58" s="6"/>
      <c r="C58" s="6"/>
      <c r="D58" s="6"/>
      <c r="E58" s="6"/>
      <c r="F58" s="6"/>
      <c r="G58" s="6"/>
      <c r="H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" customHeight="1">
      <c r="A59" s="6"/>
      <c r="B59" s="6"/>
      <c r="C59" s="6"/>
      <c r="D59" s="6"/>
      <c r="E59" s="6"/>
      <c r="F59" s="6"/>
      <c r="G59" s="6"/>
      <c r="H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" customHeight="1">
      <c r="A60" s="6"/>
      <c r="B60" s="6"/>
      <c r="C60" s="6"/>
      <c r="D60" s="6"/>
      <c r="E60" s="6"/>
      <c r="F60" s="6"/>
      <c r="G60" s="6"/>
      <c r="H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" customHeight="1">
      <c r="A61" s="6"/>
      <c r="B61" s="6"/>
      <c r="C61" s="6"/>
      <c r="D61" s="6"/>
      <c r="E61" s="6"/>
      <c r="F61" s="6"/>
      <c r="G61" s="6"/>
      <c r="H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" customHeight="1">
      <c r="A62" s="6"/>
      <c r="B62" s="6"/>
      <c r="C62" s="6"/>
      <c r="D62" s="6"/>
      <c r="E62" s="6"/>
      <c r="F62" s="6"/>
      <c r="G62" s="6"/>
      <c r="H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" customHeight="1">
      <c r="A63" s="6"/>
      <c r="B63" s="6"/>
      <c r="C63" s="6"/>
      <c r="D63" s="6"/>
      <c r="E63" s="6"/>
      <c r="F63" s="6"/>
      <c r="G63" s="6"/>
      <c r="H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" customHeight="1">
      <c r="A64" s="6"/>
      <c r="B64" s="6"/>
      <c r="C64" s="6"/>
      <c r="D64" s="6"/>
      <c r="E64" s="6"/>
      <c r="F64" s="6"/>
      <c r="G64" s="6"/>
      <c r="H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" customHeight="1">
      <c r="A65" s="6"/>
      <c r="B65" s="6"/>
      <c r="C65" s="6"/>
      <c r="D65" s="6"/>
      <c r="E65" s="6"/>
      <c r="F65" s="6"/>
      <c r="G65" s="6"/>
      <c r="H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" customHeight="1">
      <c r="A66" s="6"/>
      <c r="B66" s="6"/>
      <c r="C66" s="6"/>
      <c r="D66" s="6"/>
      <c r="E66" s="6"/>
      <c r="F66" s="6"/>
      <c r="G66" s="6"/>
      <c r="H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customHeight="1">
      <c r="A67" s="6"/>
      <c r="B67" s="6"/>
      <c r="C67" s="6"/>
      <c r="D67" s="6"/>
      <c r="E67" s="6"/>
      <c r="F67" s="6"/>
      <c r="G67" s="6"/>
      <c r="H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" customHeight="1">
      <c r="A68" s="6"/>
      <c r="B68" s="6"/>
      <c r="C68" s="6"/>
      <c r="D68" s="6"/>
      <c r="E68" s="6"/>
      <c r="F68" s="6"/>
      <c r="G68" s="6"/>
      <c r="H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" customHeight="1">
      <c r="A69" s="6"/>
      <c r="B69" s="6"/>
      <c r="C69" s="6"/>
      <c r="D69" s="6"/>
      <c r="E69" s="6"/>
      <c r="F69" s="6"/>
      <c r="G69" s="6"/>
      <c r="H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" customHeight="1">
      <c r="A70" s="6"/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" customHeight="1">
      <c r="A71" s="6"/>
      <c r="B71" s="6"/>
      <c r="C71" s="6"/>
      <c r="D71" s="6"/>
      <c r="E71" s="6"/>
      <c r="F71" s="6"/>
      <c r="G71" s="6"/>
      <c r="H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" customHeight="1">
      <c r="A72" s="6"/>
      <c r="B72" s="6"/>
      <c r="C72" s="6"/>
      <c r="D72" s="6"/>
      <c r="E72" s="6"/>
      <c r="F72" s="6"/>
      <c r="G72" s="6"/>
      <c r="H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" customHeight="1">
      <c r="A73" s="6"/>
      <c r="B73" s="6"/>
      <c r="C73" s="6"/>
      <c r="D73" s="6"/>
      <c r="E73" s="6"/>
      <c r="F73" s="6"/>
      <c r="G73" s="6"/>
      <c r="H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" customHeight="1">
      <c r="A74" s="6"/>
      <c r="B74" s="6"/>
      <c r="C74" s="6"/>
      <c r="D74" s="6"/>
      <c r="E74" s="6"/>
      <c r="F74" s="6"/>
      <c r="G74" s="6"/>
      <c r="H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" customHeight="1">
      <c r="A75" s="6"/>
      <c r="B75" s="6"/>
      <c r="C75" s="6"/>
      <c r="D75" s="6"/>
      <c r="E75" s="6"/>
      <c r="F75" s="6"/>
      <c r="G75" s="6"/>
      <c r="H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" customHeight="1">
      <c r="A76" s="6"/>
      <c r="B76" s="6"/>
      <c r="C76" s="6"/>
      <c r="D76" s="6"/>
      <c r="E76" s="6"/>
      <c r="F76" s="6"/>
      <c r="G76" s="6"/>
      <c r="H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" customHeight="1">
      <c r="A77" s="6"/>
      <c r="B77" s="6"/>
      <c r="C77" s="6"/>
      <c r="D77" s="6"/>
      <c r="E77" s="6"/>
      <c r="F77" s="6"/>
      <c r="G77" s="6"/>
      <c r="H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" customHeight="1">
      <c r="A78" s="6"/>
      <c r="B78" s="6"/>
      <c r="C78" s="6"/>
      <c r="D78" s="6"/>
      <c r="E78" s="6"/>
      <c r="F78" s="6"/>
      <c r="G78" s="6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" customHeight="1">
      <c r="A79" s="6"/>
      <c r="B79" s="6"/>
      <c r="C79" s="6"/>
      <c r="D79" s="6"/>
      <c r="E79" s="6"/>
      <c r="F79" s="6"/>
      <c r="G79" s="6"/>
      <c r="H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" customHeight="1">
      <c r="A80" s="6"/>
      <c r="B80" s="6"/>
      <c r="C80" s="6"/>
      <c r="D80" s="6"/>
      <c r="E80" s="6"/>
      <c r="F80" s="6"/>
      <c r="G80" s="6"/>
      <c r="H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" customHeight="1">
      <c r="A81" s="6"/>
      <c r="B81" s="6"/>
      <c r="C81" s="6"/>
      <c r="D81" s="6"/>
      <c r="E81" s="6"/>
      <c r="F81" s="6"/>
      <c r="G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" customHeight="1">
      <c r="A82" s="6"/>
      <c r="B82" s="6"/>
      <c r="C82" s="6"/>
      <c r="D82" s="6"/>
      <c r="E82" s="6"/>
      <c r="F82" s="6"/>
      <c r="G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" customHeight="1">
      <c r="A83" s="6"/>
      <c r="B83" s="6"/>
      <c r="C83" s="6"/>
      <c r="D83" s="6"/>
      <c r="E83" s="6"/>
      <c r="F83" s="6"/>
      <c r="G83" s="6"/>
      <c r="H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" customHeight="1">
      <c r="A84" s="6"/>
      <c r="B84" s="6"/>
      <c r="C84" s="6"/>
      <c r="D84" s="6"/>
      <c r="E84" s="6"/>
      <c r="F84" s="6"/>
      <c r="G84" s="6"/>
      <c r="H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" customHeight="1">
      <c r="A85" s="6"/>
      <c r="B85" s="6"/>
      <c r="C85" s="6"/>
      <c r="D85" s="6"/>
      <c r="E85" s="6"/>
      <c r="F85" s="6"/>
      <c r="G85" s="6"/>
      <c r="H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" customHeight="1">
      <c r="A86" s="6"/>
      <c r="B86" s="6"/>
      <c r="C86" s="6"/>
      <c r="D86" s="6"/>
      <c r="E86" s="6"/>
      <c r="F86" s="6"/>
      <c r="G86" s="6"/>
      <c r="H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" customHeight="1">
      <c r="A87" s="6"/>
      <c r="B87" s="6"/>
      <c r="C87" s="6"/>
      <c r="D87" s="6"/>
      <c r="E87" s="6"/>
      <c r="F87" s="6"/>
      <c r="G87" s="6"/>
      <c r="H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" customHeight="1">
      <c r="A88" s="6"/>
      <c r="B88" s="6"/>
      <c r="C88" s="6"/>
      <c r="D88" s="6"/>
      <c r="E88" s="6"/>
      <c r="F88" s="6"/>
      <c r="G88" s="6"/>
      <c r="H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" customHeight="1">
      <c r="A89" s="6"/>
      <c r="B89" s="6"/>
      <c r="C89" s="6"/>
      <c r="D89" s="6"/>
      <c r="E89" s="6"/>
      <c r="F89" s="6"/>
      <c r="G89" s="6"/>
      <c r="H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" customHeight="1">
      <c r="A90" s="6"/>
      <c r="B90" s="6"/>
      <c r="C90" s="6"/>
      <c r="D90" s="6"/>
      <c r="E90" s="6"/>
      <c r="F90" s="6"/>
      <c r="G90" s="6"/>
      <c r="H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" customHeight="1">
      <c r="A91" s="6"/>
      <c r="B91" s="6"/>
      <c r="C91" s="6"/>
      <c r="D91" s="6"/>
      <c r="E91" s="6"/>
      <c r="F91" s="6"/>
      <c r="G91" s="6"/>
      <c r="H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" customHeight="1">
      <c r="A92" s="6"/>
      <c r="B92" s="6"/>
      <c r="C92" s="6"/>
      <c r="D92" s="6"/>
      <c r="E92" s="6"/>
      <c r="F92" s="6"/>
      <c r="G92" s="6"/>
      <c r="H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" customHeight="1">
      <c r="A93" s="6"/>
      <c r="B93" s="6"/>
      <c r="C93" s="6"/>
      <c r="D93" s="6"/>
      <c r="E93" s="6"/>
      <c r="F93" s="6"/>
      <c r="G93" s="6"/>
      <c r="H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" customHeight="1">
      <c r="A94" s="6"/>
      <c r="B94" s="6"/>
      <c r="C94" s="6"/>
      <c r="D94" s="6"/>
      <c r="E94" s="6"/>
      <c r="F94" s="6"/>
      <c r="G94" s="6"/>
      <c r="H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" customHeight="1">
      <c r="A95" s="6"/>
      <c r="B95" s="6"/>
      <c r="C95" s="6"/>
      <c r="D95" s="6"/>
      <c r="E95" s="6"/>
      <c r="F95" s="6"/>
      <c r="G95" s="6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" customHeight="1">
      <c r="A96" s="6"/>
      <c r="B96" s="6"/>
      <c r="C96" s="6"/>
      <c r="D96" s="6"/>
      <c r="E96" s="6"/>
      <c r="F96" s="6"/>
      <c r="G96" s="6"/>
      <c r="H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" customHeight="1">
      <c r="A97" s="6"/>
      <c r="B97" s="6"/>
      <c r="C97" s="6"/>
      <c r="D97" s="6"/>
      <c r="E97" s="6"/>
      <c r="F97" s="6"/>
      <c r="G97" s="6"/>
      <c r="H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" customHeight="1">
      <c r="A98" s="6"/>
      <c r="B98" s="6"/>
      <c r="C98" s="6"/>
      <c r="D98" s="6"/>
      <c r="E98" s="6"/>
      <c r="F98" s="6"/>
      <c r="G98" s="6"/>
      <c r="H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" customHeight="1">
      <c r="A99" s="6"/>
      <c r="B99" s="6"/>
      <c r="C99" s="6"/>
      <c r="D99" s="6"/>
      <c r="E99" s="6"/>
      <c r="F99" s="6"/>
      <c r="G99" s="6"/>
      <c r="H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" customHeight="1">
      <c r="A100" s="6"/>
      <c r="B100" s="6"/>
      <c r="C100" s="6"/>
      <c r="D100" s="6"/>
      <c r="E100" s="6"/>
      <c r="F100" s="6"/>
      <c r="G100" s="6"/>
      <c r="H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" customHeight="1">
      <c r="A101" s="6"/>
      <c r="B101" s="6"/>
      <c r="C101" s="6"/>
      <c r="D101" s="6"/>
      <c r="E101" s="6"/>
      <c r="F101" s="6"/>
      <c r="G101" s="6"/>
      <c r="H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" customHeight="1">
      <c r="A102" s="6"/>
      <c r="B102" s="6"/>
      <c r="C102" s="6"/>
      <c r="D102" s="6"/>
      <c r="E102" s="6"/>
      <c r="F102" s="6"/>
      <c r="G102" s="6"/>
      <c r="H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" customHeight="1">
      <c r="A103" s="6"/>
      <c r="B103" s="6"/>
      <c r="C103" s="6"/>
      <c r="D103" s="6"/>
      <c r="E103" s="6"/>
      <c r="F103" s="6"/>
      <c r="G103" s="6"/>
      <c r="H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" customHeight="1">
      <c r="A104" s="6"/>
      <c r="B104" s="6"/>
      <c r="C104" s="6"/>
      <c r="D104" s="6"/>
      <c r="E104" s="6"/>
      <c r="F104" s="6"/>
      <c r="G104" s="6"/>
      <c r="H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" customHeight="1">
      <c r="A105" s="6"/>
      <c r="B105" s="6"/>
      <c r="C105" s="6"/>
      <c r="D105" s="6"/>
      <c r="E105" s="6"/>
      <c r="F105" s="6"/>
      <c r="G105" s="6"/>
      <c r="H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" customHeight="1">
      <c r="A106" s="6"/>
      <c r="B106" s="6"/>
      <c r="C106" s="6"/>
      <c r="D106" s="6"/>
      <c r="E106" s="6"/>
      <c r="F106" s="6"/>
      <c r="G106" s="6"/>
      <c r="H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" customHeight="1">
      <c r="A107" s="6"/>
      <c r="B107" s="6"/>
      <c r="C107" s="6"/>
      <c r="D107" s="6"/>
      <c r="E107" s="6"/>
      <c r="F107" s="6"/>
      <c r="G107" s="6"/>
      <c r="H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" customHeight="1">
      <c r="A108" s="6"/>
      <c r="B108" s="6"/>
      <c r="C108" s="6"/>
      <c r="D108" s="6"/>
      <c r="E108" s="6"/>
      <c r="F108" s="6"/>
      <c r="G108" s="6"/>
      <c r="H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" customHeight="1">
      <c r="A109" s="6"/>
      <c r="B109" s="6"/>
      <c r="C109" s="6"/>
      <c r="D109" s="6"/>
      <c r="E109" s="6"/>
      <c r="F109" s="6"/>
      <c r="G109" s="6"/>
      <c r="H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" customHeight="1">
      <c r="A110" s="6"/>
      <c r="B110" s="6"/>
      <c r="C110" s="6"/>
      <c r="D110" s="6"/>
      <c r="E110" s="6"/>
      <c r="F110" s="6"/>
      <c r="G110" s="6"/>
      <c r="H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" customHeight="1">
      <c r="A111" s="6"/>
      <c r="B111" s="6"/>
      <c r="C111" s="6"/>
      <c r="D111" s="6"/>
      <c r="E111" s="6"/>
      <c r="F111" s="6"/>
      <c r="G111" s="6"/>
      <c r="H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" customHeight="1">
      <c r="A112" s="6"/>
      <c r="B112" s="6"/>
      <c r="C112" s="6"/>
      <c r="D112" s="6"/>
      <c r="E112" s="6"/>
      <c r="F112" s="6"/>
      <c r="G112" s="6"/>
      <c r="H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" customHeight="1">
      <c r="A113" s="6"/>
      <c r="B113" s="6"/>
      <c r="C113" s="6"/>
      <c r="D113" s="6"/>
      <c r="E113" s="6"/>
      <c r="F113" s="6"/>
      <c r="G113" s="6"/>
      <c r="H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" customHeight="1">
      <c r="A114" s="6"/>
      <c r="B114" s="6"/>
      <c r="C114" s="6"/>
      <c r="D114" s="6"/>
      <c r="E114" s="6"/>
      <c r="F114" s="6"/>
      <c r="G114" s="6"/>
      <c r="H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customHeight="1">
      <c r="A115" s="6"/>
      <c r="B115" s="6"/>
      <c r="C115" s="6"/>
      <c r="D115" s="6"/>
      <c r="E115" s="6"/>
      <c r="F115" s="6"/>
      <c r="G115" s="6"/>
      <c r="H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" customHeight="1">
      <c r="A116" s="6"/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" customHeight="1">
      <c r="A117" s="6"/>
      <c r="B117" s="6"/>
      <c r="C117" s="6"/>
      <c r="D117" s="6"/>
      <c r="E117" s="6"/>
      <c r="F117" s="6"/>
      <c r="G117" s="6"/>
      <c r="H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" customHeight="1">
      <c r="A118" s="6"/>
      <c r="B118" s="6"/>
      <c r="C118" s="6"/>
      <c r="D118" s="6"/>
      <c r="E118" s="6"/>
      <c r="F118" s="6"/>
      <c r="G118" s="6"/>
      <c r="H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" customHeight="1">
      <c r="A119" s="6"/>
      <c r="B119" s="6"/>
      <c r="C119" s="6"/>
      <c r="D119" s="6"/>
      <c r="E119" s="6"/>
      <c r="F119" s="6"/>
      <c r="G119" s="6"/>
      <c r="H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" customHeight="1">
      <c r="A120" s="6"/>
      <c r="B120" s="6"/>
      <c r="C120" s="6"/>
      <c r="D120" s="6"/>
      <c r="E120" s="6"/>
      <c r="F120" s="6"/>
      <c r="G120" s="6"/>
      <c r="H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" customHeight="1">
      <c r="A121" s="6"/>
      <c r="B121" s="6"/>
      <c r="C121" s="6"/>
      <c r="D121" s="6"/>
      <c r="E121" s="6"/>
      <c r="F121" s="6"/>
      <c r="G121" s="6"/>
      <c r="H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" customHeight="1">
      <c r="A122" s="6"/>
      <c r="B122" s="6"/>
      <c r="C122" s="6"/>
      <c r="D122" s="6"/>
      <c r="E122" s="6"/>
      <c r="F122" s="6"/>
      <c r="G122" s="6"/>
      <c r="H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" customHeight="1">
      <c r="A123" s="6"/>
      <c r="B123" s="6"/>
      <c r="C123" s="6"/>
      <c r="D123" s="6"/>
      <c r="E123" s="6"/>
      <c r="F123" s="6"/>
      <c r="G123" s="6"/>
      <c r="H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" customHeight="1">
      <c r="A124" s="6"/>
      <c r="B124" s="6"/>
      <c r="C124" s="6"/>
      <c r="D124" s="6"/>
      <c r="E124" s="6"/>
      <c r="F124" s="6"/>
      <c r="G124" s="6"/>
      <c r="H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" customHeight="1">
      <c r="A125" s="6"/>
      <c r="B125" s="6"/>
      <c r="C125" s="6"/>
      <c r="D125" s="6"/>
      <c r="E125" s="6"/>
      <c r="F125" s="6"/>
      <c r="G125" s="6"/>
      <c r="H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" customHeight="1">
      <c r="A126" s="6"/>
      <c r="B126" s="6"/>
      <c r="C126" s="6"/>
      <c r="D126" s="6"/>
      <c r="E126" s="6"/>
      <c r="F126" s="6"/>
      <c r="G126" s="6"/>
      <c r="H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" customHeight="1">
      <c r="A127" s="6"/>
      <c r="B127" s="6"/>
      <c r="C127" s="6"/>
      <c r="D127" s="6"/>
      <c r="E127" s="6"/>
      <c r="F127" s="6"/>
      <c r="G127" s="6"/>
      <c r="H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" customHeight="1">
      <c r="A128" s="6"/>
      <c r="B128" s="6"/>
      <c r="C128" s="6"/>
      <c r="D128" s="6"/>
      <c r="E128" s="6"/>
      <c r="F128" s="6"/>
      <c r="G128" s="6"/>
      <c r="H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" customHeight="1">
      <c r="A129" s="6"/>
      <c r="B129" s="6"/>
      <c r="C129" s="6"/>
      <c r="D129" s="6"/>
      <c r="E129" s="6"/>
      <c r="F129" s="6"/>
      <c r="G129" s="6"/>
      <c r="H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" customHeight="1">
      <c r="A130" s="6"/>
      <c r="B130" s="6"/>
      <c r="C130" s="6"/>
      <c r="D130" s="6"/>
      <c r="E130" s="6"/>
      <c r="F130" s="6"/>
      <c r="G130" s="6"/>
      <c r="H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" customHeight="1">
      <c r="A131" s="6"/>
      <c r="B131" s="6"/>
      <c r="C131" s="6"/>
      <c r="D131" s="6"/>
      <c r="E131" s="6"/>
      <c r="F131" s="6"/>
      <c r="G131" s="6"/>
      <c r="H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" customHeight="1">
      <c r="A132" s="6"/>
      <c r="B132" s="6"/>
      <c r="C132" s="6"/>
      <c r="D132" s="6"/>
      <c r="E132" s="6"/>
      <c r="F132" s="6"/>
      <c r="G132" s="6"/>
      <c r="H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" customHeight="1">
      <c r="A133" s="6"/>
      <c r="B133" s="6"/>
      <c r="C133" s="6"/>
      <c r="D133" s="6"/>
      <c r="E133" s="6"/>
      <c r="F133" s="6"/>
      <c r="G133" s="6"/>
      <c r="H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" customHeight="1">
      <c r="A134" s="6"/>
      <c r="B134" s="6"/>
      <c r="C134" s="6"/>
      <c r="D134" s="6"/>
      <c r="E134" s="6"/>
      <c r="F134" s="6"/>
      <c r="G134" s="6"/>
      <c r="H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" customHeight="1">
      <c r="A135" s="6"/>
      <c r="B135" s="6"/>
      <c r="C135" s="6"/>
      <c r="D135" s="6"/>
      <c r="E135" s="6"/>
      <c r="F135" s="6"/>
      <c r="G135" s="6"/>
      <c r="H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" customHeight="1">
      <c r="A136" s="6"/>
      <c r="B136" s="6"/>
      <c r="C136" s="6"/>
      <c r="D136" s="6"/>
      <c r="E136" s="6"/>
      <c r="F136" s="6"/>
      <c r="G136" s="6"/>
      <c r="H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" customHeight="1">
      <c r="A137" s="6"/>
      <c r="B137" s="6"/>
      <c r="C137" s="6"/>
      <c r="D137" s="6"/>
      <c r="E137" s="6"/>
      <c r="F137" s="6"/>
      <c r="G137" s="6"/>
      <c r="H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" customHeight="1">
      <c r="A138" s="6"/>
      <c r="B138" s="6"/>
      <c r="C138" s="6"/>
      <c r="D138" s="6"/>
      <c r="E138" s="6"/>
      <c r="F138" s="6"/>
      <c r="G138" s="6"/>
      <c r="H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" customHeight="1">
      <c r="A139" s="6"/>
      <c r="B139" s="6"/>
      <c r="C139" s="6"/>
      <c r="D139" s="6"/>
      <c r="E139" s="6"/>
      <c r="F139" s="6"/>
      <c r="G139" s="6"/>
      <c r="H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customHeight="1">
      <c r="A140" s="6"/>
      <c r="B140" s="6"/>
      <c r="C140" s="6"/>
      <c r="D140" s="6"/>
      <c r="E140" s="6"/>
      <c r="F140" s="6"/>
      <c r="G140" s="6"/>
      <c r="H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" customHeight="1">
      <c r="A141" s="6"/>
      <c r="B141" s="6"/>
      <c r="C141" s="6"/>
      <c r="D141" s="6"/>
      <c r="E141" s="6"/>
      <c r="F141" s="6"/>
      <c r="G141" s="6"/>
      <c r="H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" customHeight="1">
      <c r="A142" s="6"/>
      <c r="B142" s="6"/>
      <c r="C142" s="6"/>
      <c r="D142" s="6"/>
      <c r="E142" s="6"/>
      <c r="F142" s="6"/>
      <c r="G142" s="6"/>
      <c r="H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" customHeight="1">
      <c r="A143" s="6"/>
      <c r="B143" s="6"/>
      <c r="C143" s="6"/>
      <c r="D143" s="6"/>
      <c r="E143" s="6"/>
      <c r="F143" s="6"/>
      <c r="G143" s="6"/>
      <c r="H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" customHeight="1">
      <c r="A144" s="6"/>
      <c r="B144" s="6"/>
      <c r="C144" s="6"/>
      <c r="D144" s="6"/>
      <c r="E144" s="6"/>
      <c r="F144" s="6"/>
      <c r="G144" s="6"/>
      <c r="H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" customHeight="1">
      <c r="A145" s="6"/>
      <c r="B145" s="6"/>
      <c r="C145" s="6"/>
      <c r="D145" s="6"/>
      <c r="E145" s="6"/>
      <c r="F145" s="6"/>
      <c r="G145" s="6"/>
      <c r="H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" customHeight="1">
      <c r="A146" s="6"/>
      <c r="B146" s="6"/>
      <c r="C146" s="6"/>
      <c r="D146" s="6"/>
      <c r="E146" s="6"/>
      <c r="F146" s="6"/>
      <c r="G146" s="6"/>
      <c r="H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" customHeight="1">
      <c r="A147" s="6"/>
      <c r="B147" s="6"/>
      <c r="C147" s="6"/>
      <c r="D147" s="6"/>
      <c r="E147" s="6"/>
      <c r="F147" s="6"/>
      <c r="G147" s="6"/>
      <c r="H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" customHeight="1">
      <c r="A148" s="6"/>
      <c r="B148" s="6"/>
      <c r="C148" s="6"/>
      <c r="D148" s="6"/>
      <c r="E148" s="6"/>
      <c r="F148" s="6"/>
      <c r="G148" s="6"/>
      <c r="H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" customHeight="1">
      <c r="A149" s="6"/>
      <c r="B149" s="6"/>
      <c r="C149" s="6"/>
      <c r="D149" s="6"/>
      <c r="E149" s="6"/>
      <c r="F149" s="6"/>
      <c r="G149" s="6"/>
      <c r="H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" customHeight="1">
      <c r="A150" s="6"/>
      <c r="B150" s="6"/>
      <c r="C150" s="6"/>
      <c r="D150" s="6"/>
      <c r="E150" s="6"/>
      <c r="F150" s="6"/>
      <c r="G150" s="6"/>
      <c r="H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" customHeight="1">
      <c r="A151" s="6"/>
      <c r="B151" s="6"/>
      <c r="C151" s="6"/>
      <c r="D151" s="6"/>
      <c r="E151" s="6"/>
      <c r="F151" s="6"/>
      <c r="G151" s="6"/>
      <c r="H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" customHeight="1">
      <c r="A152" s="6"/>
      <c r="B152" s="6"/>
      <c r="C152" s="6"/>
      <c r="D152" s="6"/>
      <c r="E152" s="6"/>
      <c r="F152" s="6"/>
      <c r="G152" s="6"/>
      <c r="H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" customHeight="1">
      <c r="A153" s="6"/>
      <c r="B153" s="6"/>
      <c r="C153" s="6"/>
      <c r="D153" s="6"/>
      <c r="E153" s="6"/>
      <c r="F153" s="6"/>
      <c r="G153" s="6"/>
      <c r="H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" customHeight="1">
      <c r="A154" s="6"/>
      <c r="B154" s="6"/>
      <c r="C154" s="6"/>
      <c r="D154" s="6"/>
      <c r="E154" s="6"/>
      <c r="F154" s="6"/>
      <c r="G154" s="6"/>
      <c r="H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" customHeight="1">
      <c r="A155" s="6"/>
      <c r="B155" s="6"/>
      <c r="C155" s="6"/>
      <c r="D155" s="6"/>
      <c r="E155" s="6"/>
      <c r="F155" s="6"/>
      <c r="G155" s="6"/>
      <c r="H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" customHeight="1">
      <c r="A156" s="6"/>
      <c r="B156" s="6"/>
      <c r="C156" s="6"/>
      <c r="D156" s="6"/>
      <c r="E156" s="6"/>
      <c r="F156" s="6"/>
      <c r="G156" s="6"/>
      <c r="H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" customHeight="1">
      <c r="A157" s="6"/>
      <c r="B157" s="6"/>
      <c r="C157" s="6"/>
      <c r="D157" s="6"/>
      <c r="E157" s="6"/>
      <c r="F157" s="6"/>
      <c r="G157" s="6"/>
      <c r="H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" customHeight="1">
      <c r="A158" s="6"/>
      <c r="B158" s="6"/>
      <c r="C158" s="6"/>
      <c r="D158" s="6"/>
      <c r="E158" s="6"/>
      <c r="F158" s="6"/>
      <c r="G158" s="6"/>
      <c r="H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" customHeight="1">
      <c r="A159" s="6"/>
      <c r="B159" s="6"/>
      <c r="C159" s="6"/>
      <c r="D159" s="6"/>
      <c r="E159" s="6"/>
      <c r="F159" s="6"/>
      <c r="G159" s="6"/>
      <c r="H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" customHeight="1">
      <c r="A160" s="6"/>
      <c r="B160" s="6"/>
      <c r="C160" s="6"/>
      <c r="D160" s="6"/>
      <c r="E160" s="6"/>
      <c r="F160" s="6"/>
      <c r="G160" s="6"/>
      <c r="H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" customHeight="1">
      <c r="A161" s="6"/>
      <c r="B161" s="6"/>
      <c r="C161" s="6"/>
      <c r="D161" s="6"/>
      <c r="E161" s="6"/>
      <c r="F161" s="6"/>
      <c r="G161" s="6"/>
      <c r="H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" customHeight="1">
      <c r="A162" s="6"/>
      <c r="B162" s="6"/>
      <c r="C162" s="6"/>
      <c r="D162" s="6"/>
      <c r="E162" s="6"/>
      <c r="F162" s="6"/>
      <c r="G162" s="6"/>
      <c r="H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" customHeight="1">
      <c r="A163" s="6"/>
      <c r="B163" s="6"/>
      <c r="C163" s="6"/>
      <c r="D163" s="6"/>
      <c r="E163" s="6"/>
      <c r="F163" s="6"/>
      <c r="G163" s="6"/>
      <c r="H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" customHeight="1">
      <c r="A164" s="6"/>
      <c r="B164" s="6"/>
      <c r="C164" s="6"/>
      <c r="D164" s="6"/>
      <c r="E164" s="6"/>
      <c r="F164" s="6"/>
      <c r="G164" s="6"/>
      <c r="H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" customHeight="1">
      <c r="A165" s="6"/>
      <c r="B165" s="6"/>
      <c r="C165" s="6"/>
      <c r="D165" s="6"/>
      <c r="E165" s="6"/>
      <c r="F165" s="6"/>
      <c r="G165" s="6"/>
      <c r="H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" customHeight="1">
      <c r="A166" s="6"/>
      <c r="B166" s="6"/>
      <c r="C166" s="6"/>
      <c r="D166" s="6"/>
      <c r="E166" s="6"/>
      <c r="F166" s="6"/>
      <c r="G166" s="6"/>
      <c r="H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" customHeight="1">
      <c r="A167" s="6"/>
      <c r="B167" s="6"/>
      <c r="C167" s="6"/>
      <c r="D167" s="6"/>
      <c r="E167" s="6"/>
      <c r="F167" s="6"/>
      <c r="G167" s="6"/>
      <c r="H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" customHeight="1">
      <c r="A168" s="6"/>
      <c r="B168" s="6"/>
      <c r="C168" s="6"/>
      <c r="D168" s="6"/>
      <c r="E168" s="6"/>
      <c r="F168" s="6"/>
      <c r="G168" s="6"/>
      <c r="H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" customHeight="1">
      <c r="A169" s="6"/>
      <c r="B169" s="6"/>
      <c r="C169" s="6"/>
      <c r="D169" s="6"/>
      <c r="E169" s="6"/>
      <c r="F169" s="6"/>
      <c r="G169" s="6"/>
      <c r="H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" customHeight="1">
      <c r="A170" s="6"/>
      <c r="B170" s="6"/>
      <c r="C170" s="6"/>
      <c r="D170" s="6"/>
      <c r="E170" s="6"/>
      <c r="F170" s="6"/>
      <c r="G170" s="6"/>
      <c r="H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" customHeight="1">
      <c r="A171" s="6"/>
      <c r="B171" s="6"/>
      <c r="C171" s="6"/>
      <c r="D171" s="6"/>
      <c r="E171" s="6"/>
      <c r="F171" s="6"/>
      <c r="G171" s="6"/>
      <c r="H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" customHeight="1">
      <c r="A172" s="6"/>
      <c r="B172" s="6"/>
      <c r="C172" s="6"/>
      <c r="D172" s="6"/>
      <c r="E172" s="6"/>
      <c r="F172" s="6"/>
      <c r="G172" s="6"/>
      <c r="H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customHeight="1">
      <c r="A173" s="6"/>
      <c r="B173" s="6"/>
      <c r="C173" s="6"/>
      <c r="D173" s="6"/>
      <c r="E173" s="6"/>
      <c r="F173" s="6"/>
      <c r="G173" s="6"/>
      <c r="H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" customHeight="1">
      <c r="A174" s="6"/>
      <c r="B174" s="6"/>
      <c r="C174" s="6"/>
      <c r="D174" s="6"/>
      <c r="E174" s="6"/>
      <c r="F174" s="6"/>
      <c r="G174" s="6"/>
      <c r="H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" customHeight="1">
      <c r="A175" s="6"/>
      <c r="B175" s="6"/>
      <c r="C175" s="6"/>
      <c r="D175" s="6"/>
      <c r="E175" s="6"/>
      <c r="F175" s="6"/>
      <c r="G175" s="6"/>
      <c r="H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" customHeight="1">
      <c r="A176" s="6"/>
      <c r="B176" s="6"/>
      <c r="C176" s="6"/>
      <c r="D176" s="6"/>
      <c r="E176" s="6"/>
      <c r="F176" s="6"/>
      <c r="G176" s="6"/>
      <c r="H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" customHeight="1">
      <c r="A177" s="6"/>
      <c r="B177" s="6"/>
      <c r="C177" s="6"/>
      <c r="D177" s="6"/>
      <c r="E177" s="6"/>
      <c r="F177" s="6"/>
      <c r="G177" s="6"/>
      <c r="H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" customHeight="1">
      <c r="A178" s="6"/>
      <c r="B178" s="6"/>
      <c r="C178" s="6"/>
      <c r="D178" s="6"/>
      <c r="E178" s="6"/>
      <c r="F178" s="6"/>
      <c r="G178" s="6"/>
      <c r="H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" customHeight="1">
      <c r="A179" s="6"/>
      <c r="B179" s="6"/>
      <c r="C179" s="6"/>
      <c r="D179" s="6"/>
      <c r="E179" s="6"/>
      <c r="F179" s="6"/>
      <c r="G179" s="6"/>
      <c r="H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" customHeight="1">
      <c r="A180" s="6"/>
      <c r="B180" s="6"/>
      <c r="C180" s="6"/>
      <c r="D180" s="6"/>
      <c r="E180" s="6"/>
      <c r="F180" s="6"/>
      <c r="G180" s="6"/>
      <c r="H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" customHeight="1">
      <c r="A181" s="6"/>
      <c r="B181" s="6"/>
      <c r="C181" s="6"/>
      <c r="D181" s="6"/>
      <c r="E181" s="6"/>
      <c r="F181" s="6"/>
      <c r="G181" s="6"/>
      <c r="H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" customHeight="1">
      <c r="A182" s="6"/>
      <c r="B182" s="6"/>
      <c r="C182" s="6"/>
      <c r="D182" s="6"/>
      <c r="E182" s="6"/>
      <c r="F182" s="6"/>
      <c r="G182" s="6"/>
      <c r="H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" customHeight="1">
      <c r="A183" s="6"/>
      <c r="B183" s="6"/>
      <c r="C183" s="6"/>
      <c r="D183" s="6"/>
      <c r="E183" s="6"/>
      <c r="F183" s="6"/>
      <c r="G183" s="6"/>
      <c r="H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" customHeight="1">
      <c r="A184" s="6"/>
      <c r="B184" s="6"/>
      <c r="C184" s="6"/>
      <c r="D184" s="6"/>
      <c r="E184" s="6"/>
      <c r="F184" s="6"/>
      <c r="G184" s="6"/>
      <c r="H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" customHeight="1">
      <c r="A185" s="6"/>
      <c r="B185" s="6"/>
      <c r="C185" s="6"/>
      <c r="D185" s="6"/>
      <c r="E185" s="6"/>
      <c r="F185" s="6"/>
      <c r="G185" s="6"/>
      <c r="H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" customHeight="1">
      <c r="A186" s="6"/>
      <c r="B186" s="6"/>
      <c r="C186" s="6"/>
      <c r="D186" s="6"/>
      <c r="E186" s="6"/>
      <c r="F186" s="6"/>
      <c r="G186" s="6"/>
      <c r="H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" customHeight="1">
      <c r="A187" s="6"/>
      <c r="B187" s="6"/>
      <c r="C187" s="6"/>
      <c r="D187" s="6"/>
      <c r="E187" s="6"/>
      <c r="F187" s="6"/>
      <c r="G187" s="6"/>
      <c r="H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" customHeight="1">
      <c r="A188" s="6"/>
      <c r="B188" s="6"/>
      <c r="C188" s="6"/>
      <c r="D188" s="6"/>
      <c r="E188" s="6"/>
      <c r="F188" s="6"/>
      <c r="G188" s="6"/>
      <c r="H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" customHeight="1">
      <c r="A189" s="6"/>
      <c r="B189" s="6"/>
      <c r="C189" s="6"/>
      <c r="D189" s="6"/>
      <c r="E189" s="6"/>
      <c r="F189" s="6"/>
      <c r="G189" s="6"/>
      <c r="H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" customHeight="1">
      <c r="A190" s="6"/>
      <c r="B190" s="6"/>
      <c r="C190" s="6"/>
      <c r="D190" s="6"/>
      <c r="E190" s="6"/>
      <c r="F190" s="6"/>
      <c r="G190" s="6"/>
      <c r="H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" customHeight="1">
      <c r="A191" s="6"/>
      <c r="B191" s="6"/>
      <c r="C191" s="6"/>
      <c r="D191" s="6"/>
      <c r="E191" s="6"/>
      <c r="F191" s="6"/>
      <c r="G191" s="6"/>
      <c r="H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" customHeight="1">
      <c r="A192" s="6"/>
      <c r="B192" s="6"/>
      <c r="C192" s="6"/>
      <c r="D192" s="6"/>
      <c r="E192" s="6"/>
      <c r="F192" s="6"/>
      <c r="G192" s="6"/>
      <c r="H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" customHeight="1">
      <c r="A193" s="6"/>
      <c r="B193" s="6"/>
      <c r="C193" s="6"/>
      <c r="D193" s="6"/>
      <c r="E193" s="6"/>
      <c r="F193" s="6"/>
      <c r="G193" s="6"/>
      <c r="H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" customHeight="1">
      <c r="A194" s="6"/>
      <c r="B194" s="6"/>
      <c r="C194" s="6"/>
      <c r="D194" s="6"/>
      <c r="E194" s="6"/>
      <c r="F194" s="6"/>
      <c r="G194" s="6"/>
      <c r="H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" customHeight="1">
      <c r="A195" s="6"/>
      <c r="B195" s="6"/>
      <c r="C195" s="6"/>
      <c r="D195" s="6"/>
      <c r="E195" s="6"/>
      <c r="F195" s="6"/>
      <c r="G195" s="6"/>
      <c r="H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" customHeight="1">
      <c r="A196" s="6"/>
      <c r="B196" s="6"/>
      <c r="C196" s="6"/>
      <c r="D196" s="6"/>
      <c r="E196" s="6"/>
      <c r="F196" s="6"/>
      <c r="G196" s="6"/>
      <c r="H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" customHeight="1">
      <c r="A197" s="6"/>
      <c r="B197" s="6"/>
      <c r="C197" s="6"/>
      <c r="D197" s="6"/>
      <c r="E197" s="6"/>
      <c r="F197" s="6"/>
      <c r="G197" s="6"/>
      <c r="H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" customHeight="1">
      <c r="A198" s="6"/>
      <c r="B198" s="6"/>
      <c r="C198" s="6"/>
      <c r="D198" s="6"/>
      <c r="E198" s="6"/>
      <c r="F198" s="6"/>
      <c r="G198" s="6"/>
      <c r="H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" customHeight="1">
      <c r="A199" s="6"/>
      <c r="B199" s="6"/>
      <c r="C199" s="6"/>
      <c r="D199" s="6"/>
      <c r="E199" s="6"/>
      <c r="F199" s="6"/>
      <c r="G199" s="6"/>
      <c r="H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" customHeight="1">
      <c r="A200" s="6"/>
      <c r="B200" s="6"/>
      <c r="C200" s="6"/>
      <c r="D200" s="6"/>
      <c r="E200" s="6"/>
      <c r="F200" s="6"/>
      <c r="G200" s="6"/>
      <c r="H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" customHeight="1">
      <c r="A201" s="6"/>
      <c r="B201" s="6"/>
      <c r="C201" s="6"/>
      <c r="D201" s="6"/>
      <c r="E201" s="6"/>
      <c r="F201" s="6"/>
      <c r="G201" s="6"/>
      <c r="H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" customHeight="1">
      <c r="A202" s="6"/>
      <c r="B202" s="6"/>
      <c r="C202" s="6"/>
      <c r="D202" s="6"/>
      <c r="E202" s="6"/>
      <c r="F202" s="6"/>
      <c r="G202" s="6"/>
      <c r="H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" customHeight="1">
      <c r="A203" s="6"/>
      <c r="B203" s="6"/>
      <c r="C203" s="6"/>
      <c r="D203" s="6"/>
      <c r="E203" s="6"/>
      <c r="F203" s="6"/>
      <c r="G203" s="6"/>
      <c r="H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" customHeight="1">
      <c r="A204" s="6"/>
      <c r="B204" s="6"/>
      <c r="C204" s="6"/>
      <c r="D204" s="6"/>
      <c r="E204" s="6"/>
      <c r="F204" s="6"/>
      <c r="G204" s="6"/>
      <c r="H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" customHeight="1">
      <c r="A205" s="6"/>
      <c r="B205" s="6"/>
      <c r="C205" s="6"/>
      <c r="D205" s="6"/>
      <c r="E205" s="6"/>
      <c r="F205" s="6"/>
      <c r="G205" s="6"/>
      <c r="H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" customHeight="1">
      <c r="A206" s="6"/>
      <c r="B206" s="6"/>
      <c r="C206" s="6"/>
      <c r="D206" s="6"/>
      <c r="E206" s="6"/>
      <c r="F206" s="6"/>
      <c r="G206" s="6"/>
      <c r="H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" customHeight="1">
      <c r="A207" s="6"/>
      <c r="B207" s="6"/>
      <c r="C207" s="6"/>
      <c r="D207" s="6"/>
      <c r="E207" s="6"/>
      <c r="F207" s="6"/>
      <c r="G207" s="6"/>
      <c r="H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" customHeight="1">
      <c r="A208" s="6"/>
      <c r="B208" s="6"/>
      <c r="C208" s="6"/>
      <c r="D208" s="6"/>
      <c r="E208" s="6"/>
      <c r="F208" s="6"/>
      <c r="G208" s="6"/>
      <c r="H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" customHeight="1">
      <c r="A209" s="6"/>
      <c r="B209" s="6"/>
      <c r="C209" s="6"/>
      <c r="D209" s="6"/>
      <c r="E209" s="6"/>
      <c r="F209" s="6"/>
      <c r="G209" s="6"/>
      <c r="H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" customHeight="1">
      <c r="A210" s="6"/>
      <c r="B210" s="6"/>
      <c r="C210" s="6"/>
      <c r="D210" s="6"/>
      <c r="E210" s="6"/>
      <c r="F210" s="6"/>
      <c r="G210" s="6"/>
      <c r="H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" customHeight="1">
      <c r="A211" s="6"/>
      <c r="B211" s="6"/>
      <c r="C211" s="6"/>
      <c r="D211" s="6"/>
      <c r="E211" s="6"/>
      <c r="F211" s="6"/>
      <c r="G211" s="6"/>
      <c r="H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" customHeight="1">
      <c r="A212" s="6"/>
      <c r="B212" s="6"/>
      <c r="C212" s="6"/>
      <c r="D212" s="6"/>
      <c r="E212" s="6"/>
      <c r="F212" s="6"/>
      <c r="G212" s="6"/>
      <c r="H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" customHeight="1">
      <c r="A213" s="6"/>
      <c r="B213" s="6"/>
      <c r="C213" s="6"/>
      <c r="D213" s="6"/>
      <c r="E213" s="6"/>
      <c r="F213" s="6"/>
      <c r="G213" s="6"/>
      <c r="H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" customHeight="1">
      <c r="A214" s="6"/>
      <c r="B214" s="6"/>
      <c r="C214" s="6"/>
      <c r="D214" s="6"/>
      <c r="E214" s="6"/>
      <c r="F214" s="6"/>
      <c r="G214" s="6"/>
      <c r="H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" customHeight="1">
      <c r="A215" s="6"/>
      <c r="B215" s="6"/>
      <c r="C215" s="6"/>
      <c r="D215" s="6"/>
      <c r="E215" s="6"/>
      <c r="F215" s="6"/>
      <c r="G215" s="6"/>
      <c r="H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" customHeight="1">
      <c r="A216" s="6"/>
      <c r="B216" s="6"/>
      <c r="C216" s="6"/>
      <c r="D216" s="6"/>
      <c r="E216" s="6"/>
      <c r="F216" s="6"/>
      <c r="G216" s="6"/>
      <c r="H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" customHeight="1">
      <c r="A217" s="6"/>
      <c r="B217" s="6"/>
      <c r="C217" s="6"/>
      <c r="D217" s="6"/>
      <c r="E217" s="6"/>
      <c r="F217" s="6"/>
      <c r="G217" s="6"/>
      <c r="H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" customHeight="1">
      <c r="A218" s="6"/>
      <c r="B218" s="6"/>
      <c r="C218" s="6"/>
      <c r="D218" s="6"/>
      <c r="E218" s="6"/>
      <c r="F218" s="6"/>
      <c r="G218" s="6"/>
      <c r="H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" customHeight="1">
      <c r="A219" s="6"/>
      <c r="B219" s="6"/>
      <c r="C219" s="6"/>
      <c r="D219" s="6"/>
      <c r="E219" s="6"/>
      <c r="F219" s="6"/>
      <c r="G219" s="6"/>
      <c r="H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" customHeight="1">
      <c r="A220" s="6"/>
      <c r="B220" s="6"/>
      <c r="C220" s="6"/>
      <c r="D220" s="6"/>
      <c r="E220" s="6"/>
      <c r="F220" s="6"/>
      <c r="G220" s="6"/>
      <c r="H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" customHeight="1">
      <c r="A221" s="6"/>
      <c r="B221" s="6"/>
      <c r="C221" s="6"/>
      <c r="D221" s="6"/>
      <c r="E221" s="6"/>
      <c r="F221" s="6"/>
      <c r="G221" s="6"/>
      <c r="H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" customHeight="1">
      <c r="A222" s="6"/>
      <c r="B222" s="6"/>
      <c r="C222" s="6"/>
      <c r="D222" s="6"/>
      <c r="E222" s="6"/>
      <c r="F222" s="6"/>
      <c r="G222" s="6"/>
      <c r="H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" customHeight="1">
      <c r="A223" s="6"/>
      <c r="B223" s="6"/>
      <c r="C223" s="6"/>
      <c r="D223" s="6"/>
      <c r="E223" s="6"/>
      <c r="F223" s="6"/>
      <c r="G223" s="6"/>
      <c r="H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" customHeight="1">
      <c r="A224" s="6"/>
      <c r="B224" s="6"/>
      <c r="C224" s="6"/>
      <c r="D224" s="6"/>
      <c r="E224" s="6"/>
      <c r="F224" s="6"/>
      <c r="G224" s="6"/>
      <c r="H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" customHeight="1">
      <c r="A225" s="6"/>
      <c r="B225" s="6"/>
      <c r="C225" s="6"/>
      <c r="D225" s="6"/>
      <c r="E225" s="6"/>
      <c r="F225" s="6"/>
      <c r="G225" s="6"/>
      <c r="H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" customHeight="1">
      <c r="A226" s="6"/>
      <c r="B226" s="6"/>
      <c r="C226" s="6"/>
      <c r="D226" s="6"/>
      <c r="E226" s="6"/>
      <c r="F226" s="6"/>
      <c r="G226" s="6"/>
      <c r="H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" customHeight="1">
      <c r="A227" s="6"/>
      <c r="B227" s="6"/>
      <c r="C227" s="6"/>
      <c r="D227" s="6"/>
      <c r="E227" s="6"/>
      <c r="F227" s="6"/>
      <c r="G227" s="6"/>
      <c r="H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" customHeight="1">
      <c r="A228" s="6"/>
      <c r="B228" s="6"/>
      <c r="C228" s="6"/>
      <c r="D228" s="6"/>
      <c r="E228" s="6"/>
      <c r="F228" s="6"/>
      <c r="G228" s="6"/>
      <c r="H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" customHeight="1">
      <c r="A229" s="6"/>
      <c r="B229" s="6"/>
      <c r="C229" s="6"/>
      <c r="D229" s="6"/>
      <c r="E229" s="6"/>
      <c r="F229" s="6"/>
      <c r="G229" s="6"/>
      <c r="H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" customHeight="1">
      <c r="A230" s="6"/>
      <c r="B230" s="6"/>
      <c r="C230" s="6"/>
      <c r="D230" s="6"/>
      <c r="E230" s="6"/>
      <c r="F230" s="6"/>
      <c r="G230" s="6"/>
      <c r="H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" customHeight="1">
      <c r="A231" s="6"/>
      <c r="B231" s="6"/>
      <c r="C231" s="6"/>
      <c r="D231" s="6"/>
      <c r="E231" s="6"/>
      <c r="F231" s="6"/>
      <c r="G231" s="6"/>
      <c r="H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" customHeight="1">
      <c r="A232" s="6"/>
      <c r="B232" s="6"/>
      <c r="C232" s="6"/>
      <c r="D232" s="6"/>
      <c r="E232" s="6"/>
      <c r="F232" s="6"/>
      <c r="G232" s="6"/>
      <c r="H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" customHeight="1">
      <c r="A233" s="6"/>
      <c r="B233" s="6"/>
      <c r="C233" s="6"/>
      <c r="D233" s="6"/>
      <c r="E233" s="6"/>
      <c r="F233" s="6"/>
      <c r="G233" s="6"/>
      <c r="H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" customHeight="1">
      <c r="A234" s="6"/>
      <c r="B234" s="6"/>
      <c r="C234" s="6"/>
      <c r="D234" s="6"/>
      <c r="E234" s="6"/>
      <c r="F234" s="6"/>
      <c r="G234" s="6"/>
      <c r="H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" customHeight="1">
      <c r="A235" s="6"/>
      <c r="B235" s="6"/>
      <c r="C235" s="6"/>
      <c r="D235" s="6"/>
      <c r="E235" s="6"/>
      <c r="F235" s="6"/>
      <c r="G235" s="6"/>
      <c r="H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" customHeight="1">
      <c r="A236" s="6"/>
      <c r="B236" s="6"/>
      <c r="C236" s="6"/>
      <c r="D236" s="6"/>
      <c r="E236" s="6"/>
      <c r="F236" s="6"/>
      <c r="G236" s="6"/>
      <c r="H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" customHeight="1">
      <c r="A237" s="6"/>
      <c r="B237" s="6"/>
      <c r="C237" s="6"/>
      <c r="D237" s="6"/>
      <c r="E237" s="6"/>
      <c r="F237" s="6"/>
      <c r="G237" s="6"/>
      <c r="H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" customHeight="1">
      <c r="A238" s="6"/>
      <c r="B238" s="6"/>
      <c r="C238" s="6"/>
      <c r="D238" s="6"/>
      <c r="E238" s="6"/>
      <c r="F238" s="6"/>
      <c r="G238" s="6"/>
      <c r="H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" customHeight="1">
      <c r="A239" s="6"/>
      <c r="B239" s="6"/>
      <c r="C239" s="6"/>
      <c r="D239" s="6"/>
      <c r="E239" s="6"/>
      <c r="F239" s="6"/>
      <c r="G239" s="6"/>
      <c r="H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" customHeight="1">
      <c r="A240" s="6"/>
      <c r="B240" s="6"/>
      <c r="C240" s="6"/>
      <c r="D240" s="6"/>
      <c r="E240" s="6"/>
      <c r="F240" s="6"/>
      <c r="G240" s="6"/>
      <c r="H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" customHeight="1">
      <c r="A241" s="6"/>
      <c r="B241" s="6"/>
      <c r="C241" s="6"/>
      <c r="D241" s="6"/>
      <c r="E241" s="6"/>
      <c r="F241" s="6"/>
      <c r="G241" s="6"/>
      <c r="H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" customHeight="1">
      <c r="A242" s="6"/>
      <c r="B242" s="6"/>
      <c r="C242" s="6"/>
      <c r="D242" s="6"/>
      <c r="E242" s="6"/>
      <c r="F242" s="6"/>
      <c r="G242" s="6"/>
      <c r="H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" customHeight="1">
      <c r="A243" s="6"/>
      <c r="B243" s="6"/>
      <c r="C243" s="6"/>
      <c r="D243" s="6"/>
      <c r="E243" s="6"/>
      <c r="F243" s="6"/>
      <c r="G243" s="6"/>
      <c r="H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" customHeight="1">
      <c r="A244" s="6"/>
      <c r="B244" s="6"/>
      <c r="C244" s="6"/>
      <c r="D244" s="6"/>
      <c r="E244" s="6"/>
      <c r="F244" s="6"/>
      <c r="G244" s="6"/>
      <c r="H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" customHeight="1">
      <c r="A245" s="6"/>
      <c r="B245" s="6"/>
      <c r="C245" s="6"/>
      <c r="D245" s="6"/>
      <c r="E245" s="6"/>
      <c r="F245" s="6"/>
      <c r="G245" s="6"/>
      <c r="H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" customHeight="1">
      <c r="A246" s="6"/>
      <c r="B246" s="6"/>
      <c r="C246" s="6"/>
      <c r="D246" s="6"/>
      <c r="E246" s="6"/>
      <c r="F246" s="6"/>
      <c r="G246" s="6"/>
      <c r="H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" customHeight="1">
      <c r="A247" s="6"/>
      <c r="B247" s="6"/>
      <c r="C247" s="6"/>
      <c r="D247" s="6"/>
      <c r="E247" s="6"/>
      <c r="F247" s="6"/>
      <c r="G247" s="6"/>
      <c r="H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" customHeight="1">
      <c r="A248" s="6"/>
      <c r="B248" s="6"/>
      <c r="C248" s="6"/>
      <c r="D248" s="6"/>
      <c r="E248" s="6"/>
      <c r="F248" s="6"/>
      <c r="G248" s="6"/>
      <c r="H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" customHeight="1">
      <c r="A249" s="6"/>
      <c r="B249" s="6"/>
      <c r="C249" s="6"/>
      <c r="D249" s="6"/>
      <c r="E249" s="6"/>
      <c r="F249" s="6"/>
      <c r="G249" s="6"/>
      <c r="H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" customHeight="1">
      <c r="A250" s="6"/>
      <c r="B250" s="6"/>
      <c r="C250" s="6"/>
      <c r="D250" s="6"/>
      <c r="E250" s="6"/>
      <c r="F250" s="6"/>
      <c r="G250" s="6"/>
      <c r="H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" customHeight="1">
      <c r="A251" s="6"/>
      <c r="B251" s="6"/>
      <c r="C251" s="6"/>
      <c r="D251" s="6"/>
      <c r="E251" s="6"/>
      <c r="F251" s="6"/>
      <c r="G251" s="6"/>
      <c r="H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" customHeight="1">
      <c r="A252" s="6"/>
      <c r="B252" s="6"/>
      <c r="C252" s="6"/>
      <c r="D252" s="6"/>
      <c r="E252" s="6"/>
      <c r="F252" s="6"/>
      <c r="G252" s="6"/>
      <c r="H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" customHeight="1">
      <c r="A253" s="6"/>
      <c r="B253" s="6"/>
      <c r="C253" s="6"/>
      <c r="D253" s="6"/>
      <c r="E253" s="6"/>
      <c r="F253" s="6"/>
      <c r="G253" s="6"/>
      <c r="H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" customHeight="1">
      <c r="A254" s="6"/>
      <c r="B254" s="6"/>
      <c r="C254" s="6"/>
      <c r="D254" s="6"/>
      <c r="E254" s="6"/>
      <c r="F254" s="6"/>
      <c r="G254" s="6"/>
      <c r="H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" customHeight="1">
      <c r="A255" s="6"/>
      <c r="B255" s="6"/>
      <c r="C255" s="6"/>
      <c r="D255" s="6"/>
      <c r="E255" s="6"/>
      <c r="F255" s="6"/>
      <c r="G255" s="6"/>
      <c r="H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" customHeight="1">
      <c r="A256" s="6"/>
      <c r="B256" s="6"/>
      <c r="C256" s="6"/>
      <c r="D256" s="6"/>
      <c r="E256" s="6"/>
      <c r="F256" s="6"/>
      <c r="G256" s="6"/>
      <c r="H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" customHeight="1">
      <c r="A257" s="6"/>
      <c r="B257" s="6"/>
      <c r="C257" s="6"/>
      <c r="D257" s="6"/>
      <c r="E257" s="6"/>
      <c r="F257" s="6"/>
      <c r="G257" s="6"/>
      <c r="H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" customHeight="1">
      <c r="A258" s="6"/>
      <c r="B258" s="6"/>
      <c r="C258" s="6"/>
      <c r="D258" s="6"/>
      <c r="E258" s="6"/>
      <c r="F258" s="6"/>
      <c r="G258" s="6"/>
      <c r="H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" customHeight="1">
      <c r="A259" s="6"/>
      <c r="B259" s="6"/>
      <c r="C259" s="6"/>
      <c r="D259" s="6"/>
      <c r="E259" s="6"/>
      <c r="F259" s="6"/>
      <c r="G259" s="6"/>
      <c r="H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" customHeight="1">
      <c r="A260" s="6"/>
      <c r="B260" s="6"/>
      <c r="C260" s="6"/>
      <c r="D260" s="6"/>
      <c r="E260" s="6"/>
      <c r="F260" s="6"/>
      <c r="G260" s="6"/>
      <c r="H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" customHeight="1">
      <c r="A261" s="6"/>
      <c r="B261" s="6"/>
      <c r="C261" s="6"/>
      <c r="D261" s="6"/>
      <c r="E261" s="6"/>
      <c r="F261" s="6"/>
      <c r="G261" s="6"/>
      <c r="H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" customHeight="1">
      <c r="A262" s="6"/>
      <c r="B262" s="6"/>
      <c r="C262" s="6"/>
      <c r="D262" s="6"/>
      <c r="E262" s="6"/>
      <c r="F262" s="6"/>
      <c r="G262" s="6"/>
      <c r="H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" customHeight="1">
      <c r="A263" s="6"/>
      <c r="B263" s="6"/>
      <c r="C263" s="6"/>
      <c r="D263" s="6"/>
      <c r="E263" s="6"/>
      <c r="F263" s="6"/>
      <c r="G263" s="6"/>
      <c r="H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" customHeight="1">
      <c r="A264" s="6"/>
      <c r="B264" s="6"/>
      <c r="C264" s="6"/>
      <c r="D264" s="6"/>
      <c r="E264" s="6"/>
      <c r="F264" s="6"/>
      <c r="G264" s="6"/>
      <c r="H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" customHeight="1">
      <c r="A265" s="6"/>
      <c r="B265" s="6"/>
      <c r="C265" s="6"/>
      <c r="D265" s="6"/>
      <c r="E265" s="6"/>
      <c r="F265" s="6"/>
      <c r="G265" s="6"/>
      <c r="H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" customHeight="1">
      <c r="A266" s="6"/>
      <c r="B266" s="6"/>
      <c r="C266" s="6"/>
      <c r="D266" s="6"/>
      <c r="E266" s="6"/>
      <c r="F266" s="6"/>
      <c r="G266" s="6"/>
      <c r="H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" customHeight="1">
      <c r="A267" s="6"/>
      <c r="B267" s="6"/>
      <c r="C267" s="6"/>
      <c r="D267" s="6"/>
      <c r="E267" s="6"/>
      <c r="F267" s="6"/>
      <c r="G267" s="6"/>
      <c r="H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" customHeight="1">
      <c r="A268" s="6"/>
      <c r="B268" s="6"/>
      <c r="C268" s="6"/>
      <c r="D268" s="6"/>
      <c r="E268" s="6"/>
      <c r="F268" s="6"/>
      <c r="G268" s="6"/>
      <c r="H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" customHeight="1">
      <c r="A269" s="6"/>
      <c r="B269" s="6"/>
      <c r="C269" s="6"/>
      <c r="D269" s="6"/>
      <c r="E269" s="6"/>
      <c r="F269" s="6"/>
      <c r="G269" s="6"/>
      <c r="H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" customHeight="1">
      <c r="A270" s="6"/>
      <c r="B270" s="6"/>
      <c r="C270" s="6"/>
      <c r="D270" s="6"/>
      <c r="E270" s="6"/>
      <c r="F270" s="6"/>
      <c r="G270" s="6"/>
      <c r="H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" customHeight="1">
      <c r="A271" s="6"/>
      <c r="B271" s="6"/>
      <c r="C271" s="6"/>
      <c r="D271" s="6"/>
      <c r="E271" s="6"/>
      <c r="F271" s="6"/>
      <c r="G271" s="6"/>
      <c r="H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" customHeight="1">
      <c r="A272" s="6"/>
      <c r="B272" s="6"/>
      <c r="C272" s="6"/>
      <c r="D272" s="6"/>
      <c r="E272" s="6"/>
      <c r="F272" s="6"/>
      <c r="G272" s="6"/>
      <c r="H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" customHeight="1">
      <c r="A273" s="6"/>
      <c r="B273" s="6"/>
      <c r="C273" s="6"/>
      <c r="D273" s="6"/>
      <c r="E273" s="6"/>
      <c r="F273" s="6"/>
      <c r="G273" s="6"/>
      <c r="H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" customHeight="1">
      <c r="A274" s="6"/>
      <c r="B274" s="6"/>
      <c r="C274" s="6"/>
      <c r="D274" s="6"/>
      <c r="E274" s="6"/>
      <c r="F274" s="6"/>
      <c r="G274" s="6"/>
      <c r="H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" customHeight="1">
      <c r="A275" s="6"/>
      <c r="B275" s="6"/>
      <c r="C275" s="6"/>
      <c r="D275" s="6"/>
      <c r="E275" s="6"/>
      <c r="F275" s="6"/>
      <c r="G275" s="6"/>
      <c r="H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" customHeight="1">
      <c r="A276" s="6"/>
      <c r="B276" s="6"/>
      <c r="C276" s="6"/>
      <c r="D276" s="6"/>
      <c r="E276" s="6"/>
      <c r="F276" s="6"/>
      <c r="G276" s="6"/>
      <c r="H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" customHeight="1">
      <c r="A277" s="6"/>
      <c r="B277" s="6"/>
      <c r="C277" s="6"/>
      <c r="D277" s="6"/>
      <c r="E277" s="6"/>
      <c r="F277" s="6"/>
      <c r="G277" s="6"/>
      <c r="H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" customHeight="1">
      <c r="A278" s="6"/>
      <c r="B278" s="6"/>
      <c r="C278" s="6"/>
      <c r="D278" s="6"/>
      <c r="E278" s="6"/>
      <c r="F278" s="6"/>
      <c r="G278" s="6"/>
      <c r="H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" customHeight="1">
      <c r="A279" s="6"/>
      <c r="B279" s="6"/>
      <c r="C279" s="6"/>
      <c r="D279" s="6"/>
      <c r="E279" s="6"/>
      <c r="F279" s="6"/>
      <c r="G279" s="6"/>
      <c r="H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" customHeight="1">
      <c r="A280" s="6"/>
      <c r="B280" s="6"/>
      <c r="C280" s="6"/>
      <c r="D280" s="6"/>
      <c r="E280" s="6"/>
      <c r="F280" s="6"/>
      <c r="G280" s="6"/>
      <c r="H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" customHeight="1">
      <c r="A281" s="6"/>
      <c r="B281" s="6"/>
      <c r="C281" s="6"/>
      <c r="D281" s="6"/>
      <c r="E281" s="6"/>
      <c r="F281" s="6"/>
      <c r="G281" s="6"/>
      <c r="H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" customHeight="1">
      <c r="A282" s="6"/>
      <c r="B282" s="6"/>
      <c r="C282" s="6"/>
      <c r="D282" s="6"/>
      <c r="E282" s="6"/>
      <c r="F282" s="6"/>
      <c r="G282" s="6"/>
      <c r="H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" customHeight="1">
      <c r="A283" s="6"/>
      <c r="B283" s="6"/>
      <c r="C283" s="6"/>
      <c r="D283" s="6"/>
      <c r="E283" s="6"/>
      <c r="F283" s="6"/>
      <c r="G283" s="6"/>
      <c r="H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" customHeight="1">
      <c r="A284" s="6"/>
      <c r="B284" s="6"/>
      <c r="C284" s="6"/>
      <c r="D284" s="6"/>
      <c r="E284" s="6"/>
      <c r="F284" s="6"/>
      <c r="G284" s="6"/>
      <c r="H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" customHeight="1">
      <c r="A285" s="6"/>
      <c r="B285" s="6"/>
      <c r="C285" s="6"/>
      <c r="D285" s="6"/>
      <c r="E285" s="6"/>
      <c r="F285" s="6"/>
      <c r="G285" s="6"/>
      <c r="H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" customHeight="1">
      <c r="A286" s="6"/>
      <c r="B286" s="6"/>
      <c r="C286" s="6"/>
      <c r="D286" s="6"/>
      <c r="E286" s="6"/>
      <c r="F286" s="6"/>
      <c r="G286" s="6"/>
      <c r="H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" customHeight="1">
      <c r="A287" s="6"/>
      <c r="B287" s="6"/>
      <c r="C287" s="6"/>
      <c r="D287" s="6"/>
      <c r="E287" s="6"/>
      <c r="F287" s="6"/>
      <c r="G287" s="6"/>
      <c r="H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" customHeight="1">
      <c r="A288" s="6"/>
      <c r="B288" s="6"/>
      <c r="C288" s="6"/>
      <c r="D288" s="6"/>
      <c r="E288" s="6"/>
      <c r="F288" s="6"/>
      <c r="G288" s="6"/>
      <c r="H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" customHeight="1">
      <c r="A289" s="6"/>
      <c r="B289" s="6"/>
      <c r="C289" s="6"/>
      <c r="D289" s="6"/>
      <c r="E289" s="6"/>
      <c r="F289" s="6"/>
      <c r="G289" s="6"/>
      <c r="H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" customHeight="1">
      <c r="A290" s="6"/>
      <c r="B290" s="6"/>
      <c r="C290" s="6"/>
      <c r="D290" s="6"/>
      <c r="E290" s="6"/>
      <c r="F290" s="6"/>
      <c r="G290" s="6"/>
      <c r="H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" customHeight="1">
      <c r="A291" s="6"/>
      <c r="B291" s="6"/>
      <c r="C291" s="6"/>
      <c r="D291" s="6"/>
      <c r="E291" s="6"/>
      <c r="F291" s="6"/>
      <c r="G291" s="6"/>
      <c r="H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" customHeight="1">
      <c r="A292" s="6"/>
      <c r="B292" s="6"/>
      <c r="C292" s="6"/>
      <c r="D292" s="6"/>
      <c r="E292" s="6"/>
      <c r="F292" s="6"/>
      <c r="G292" s="6"/>
      <c r="H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" customHeight="1">
      <c r="A293" s="6"/>
      <c r="B293" s="6"/>
      <c r="C293" s="6"/>
      <c r="D293" s="6"/>
      <c r="E293" s="6"/>
      <c r="F293" s="6"/>
      <c r="G293" s="6"/>
      <c r="H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" customHeight="1">
      <c r="A294" s="6"/>
      <c r="B294" s="6"/>
      <c r="C294" s="6"/>
      <c r="D294" s="6"/>
      <c r="E294" s="6"/>
      <c r="F294" s="6"/>
      <c r="G294" s="6"/>
      <c r="H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" customHeight="1">
      <c r="A295" s="6"/>
      <c r="B295" s="6"/>
      <c r="C295" s="6"/>
      <c r="D295" s="6"/>
      <c r="E295" s="6"/>
      <c r="F295" s="6"/>
      <c r="G295" s="6"/>
      <c r="H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" customHeight="1">
      <c r="A296" s="6"/>
      <c r="B296" s="6"/>
      <c r="C296" s="6"/>
      <c r="D296" s="6"/>
      <c r="E296" s="6"/>
      <c r="F296" s="6"/>
      <c r="G296" s="6"/>
      <c r="H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" customHeight="1">
      <c r="A297" s="6"/>
      <c r="B297" s="6"/>
      <c r="C297" s="6"/>
      <c r="D297" s="6"/>
      <c r="E297" s="6"/>
      <c r="F297" s="6"/>
      <c r="G297" s="6"/>
      <c r="H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" customHeight="1">
      <c r="A298" s="6"/>
      <c r="B298" s="6"/>
      <c r="C298" s="6"/>
      <c r="D298" s="6"/>
      <c r="E298" s="6"/>
      <c r="F298" s="6"/>
      <c r="G298" s="6"/>
      <c r="H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" customHeight="1">
      <c r="A299" s="6"/>
      <c r="B299" s="6"/>
      <c r="C299" s="6"/>
      <c r="D299" s="6"/>
      <c r="E299" s="6"/>
      <c r="F299" s="6"/>
      <c r="G299" s="6"/>
      <c r="H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" customHeight="1">
      <c r="A300" s="6"/>
      <c r="B300" s="6"/>
      <c r="C300" s="6"/>
      <c r="D300" s="6"/>
      <c r="E300" s="6"/>
      <c r="F300" s="6"/>
      <c r="G300" s="6"/>
      <c r="H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" customHeight="1">
      <c r="A301" s="6"/>
      <c r="B301" s="6"/>
      <c r="C301" s="6"/>
      <c r="D301" s="6"/>
      <c r="E301" s="6"/>
      <c r="F301" s="6"/>
      <c r="G301" s="6"/>
      <c r="H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" customHeight="1">
      <c r="A302" s="6"/>
      <c r="B302" s="6"/>
      <c r="C302" s="6"/>
      <c r="D302" s="6"/>
      <c r="E302" s="6"/>
      <c r="F302" s="6"/>
      <c r="G302" s="6"/>
      <c r="H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" customHeight="1">
      <c r="A303" s="6"/>
      <c r="B303" s="6"/>
      <c r="C303" s="6"/>
      <c r="D303" s="6"/>
      <c r="E303" s="6"/>
      <c r="F303" s="6"/>
      <c r="G303" s="6"/>
      <c r="H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" customHeight="1">
      <c r="A304" s="6"/>
      <c r="B304" s="6"/>
      <c r="C304" s="6"/>
      <c r="D304" s="6"/>
      <c r="E304" s="6"/>
      <c r="F304" s="6"/>
      <c r="G304" s="6"/>
      <c r="H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" customHeight="1">
      <c r="A305" s="6"/>
      <c r="B305" s="6"/>
      <c r="C305" s="6"/>
      <c r="D305" s="6"/>
      <c r="E305" s="6"/>
      <c r="F305" s="6"/>
      <c r="G305" s="6"/>
      <c r="H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" customHeight="1">
      <c r="A306" s="6"/>
      <c r="B306" s="6"/>
      <c r="C306" s="6"/>
      <c r="D306" s="6"/>
      <c r="E306" s="6"/>
      <c r="F306" s="6"/>
      <c r="G306" s="6"/>
      <c r="H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" customHeight="1">
      <c r="A307" s="6"/>
      <c r="B307" s="6"/>
      <c r="C307" s="6"/>
      <c r="D307" s="6"/>
      <c r="E307" s="6"/>
      <c r="F307" s="6"/>
      <c r="G307" s="6"/>
      <c r="H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" customHeight="1">
      <c r="A308" s="6"/>
      <c r="B308" s="6"/>
      <c r="C308" s="6"/>
      <c r="D308" s="6"/>
      <c r="E308" s="6"/>
      <c r="F308" s="6"/>
      <c r="G308" s="6"/>
      <c r="H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" customHeight="1">
      <c r="A309" s="6"/>
      <c r="B309" s="6"/>
      <c r="C309" s="6"/>
      <c r="D309" s="6"/>
      <c r="E309" s="6"/>
      <c r="F309" s="6"/>
      <c r="G309" s="6"/>
      <c r="H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" customHeight="1">
      <c r="A310" s="6"/>
      <c r="B310" s="6"/>
      <c r="C310" s="6"/>
      <c r="D310" s="6"/>
      <c r="E310" s="6"/>
      <c r="F310" s="6"/>
      <c r="G310" s="6"/>
      <c r="H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" customHeight="1">
      <c r="A311" s="6"/>
      <c r="B311" s="6"/>
      <c r="C311" s="6"/>
      <c r="D311" s="6"/>
      <c r="E311" s="6"/>
      <c r="F311" s="6"/>
      <c r="G311" s="6"/>
      <c r="H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" customHeight="1">
      <c r="A312" s="6"/>
      <c r="B312" s="6"/>
      <c r="C312" s="6"/>
      <c r="D312" s="6"/>
      <c r="E312" s="6"/>
      <c r="F312" s="6"/>
      <c r="G312" s="6"/>
      <c r="H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" customHeight="1">
      <c r="A313" s="6"/>
      <c r="B313" s="6"/>
      <c r="C313" s="6"/>
      <c r="D313" s="6"/>
      <c r="E313" s="6"/>
      <c r="F313" s="6"/>
      <c r="G313" s="6"/>
      <c r="H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" customHeight="1">
      <c r="A314" s="6"/>
      <c r="B314" s="6"/>
      <c r="C314" s="6"/>
      <c r="D314" s="6"/>
      <c r="E314" s="6"/>
      <c r="F314" s="6"/>
      <c r="G314" s="6"/>
      <c r="H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" customHeight="1">
      <c r="A315" s="6"/>
      <c r="B315" s="6"/>
      <c r="C315" s="6"/>
      <c r="D315" s="6"/>
      <c r="E315" s="6"/>
      <c r="F315" s="6"/>
      <c r="G315" s="6"/>
      <c r="H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" customHeight="1">
      <c r="A316" s="6"/>
      <c r="B316" s="6"/>
      <c r="C316" s="6"/>
      <c r="D316" s="6"/>
      <c r="E316" s="6"/>
      <c r="F316" s="6"/>
      <c r="G316" s="6"/>
      <c r="H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" customHeight="1">
      <c r="A317" s="6"/>
      <c r="B317" s="6"/>
      <c r="C317" s="6"/>
      <c r="D317" s="6"/>
      <c r="E317" s="6"/>
      <c r="F317" s="6"/>
      <c r="G317" s="6"/>
      <c r="H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" customHeight="1">
      <c r="A318" s="6"/>
      <c r="B318" s="6"/>
      <c r="C318" s="6"/>
      <c r="D318" s="6"/>
      <c r="E318" s="6"/>
      <c r="F318" s="6"/>
      <c r="G318" s="6"/>
      <c r="H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" customHeight="1">
      <c r="A319" s="6"/>
      <c r="B319" s="6"/>
      <c r="C319" s="6"/>
      <c r="D319" s="6"/>
      <c r="E319" s="6"/>
      <c r="F319" s="6"/>
      <c r="G319" s="6"/>
      <c r="H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" customHeight="1">
      <c r="A320" s="6"/>
      <c r="B320" s="6"/>
      <c r="C320" s="6"/>
      <c r="D320" s="6"/>
      <c r="E320" s="6"/>
      <c r="F320" s="6"/>
      <c r="G320" s="6"/>
      <c r="H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" customHeight="1">
      <c r="A321" s="6"/>
      <c r="B321" s="6"/>
      <c r="C321" s="6"/>
      <c r="D321" s="6"/>
      <c r="E321" s="6"/>
      <c r="F321" s="6"/>
      <c r="G321" s="6"/>
      <c r="H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" customHeight="1">
      <c r="A322" s="6"/>
      <c r="B322" s="6"/>
      <c r="C322" s="6"/>
      <c r="D322" s="6"/>
      <c r="E322" s="6"/>
      <c r="F322" s="6"/>
      <c r="G322" s="6"/>
      <c r="H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" customHeight="1">
      <c r="A323" s="6"/>
      <c r="B323" s="6"/>
      <c r="C323" s="6"/>
      <c r="D323" s="6"/>
      <c r="E323" s="6"/>
      <c r="F323" s="6"/>
      <c r="G323" s="6"/>
      <c r="H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" customHeight="1">
      <c r="A324" s="6"/>
      <c r="B324" s="6"/>
      <c r="C324" s="6"/>
      <c r="D324" s="6"/>
      <c r="E324" s="6"/>
      <c r="F324" s="6"/>
      <c r="G324" s="6"/>
      <c r="H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" customHeight="1">
      <c r="A325" s="6"/>
      <c r="B325" s="6"/>
      <c r="C325" s="6"/>
      <c r="D325" s="6"/>
      <c r="E325" s="6"/>
      <c r="F325" s="6"/>
      <c r="G325" s="6"/>
      <c r="H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" customHeight="1">
      <c r="A326" s="6"/>
      <c r="B326" s="6"/>
      <c r="C326" s="6"/>
      <c r="D326" s="6"/>
      <c r="E326" s="6"/>
      <c r="F326" s="6"/>
      <c r="G326" s="6"/>
      <c r="H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" customHeight="1">
      <c r="A327" s="6"/>
      <c r="B327" s="6"/>
      <c r="C327" s="6"/>
      <c r="D327" s="6"/>
      <c r="E327" s="6"/>
      <c r="F327" s="6"/>
      <c r="G327" s="6"/>
      <c r="H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" customHeight="1">
      <c r="A328" s="6"/>
      <c r="B328" s="6"/>
      <c r="C328" s="6"/>
      <c r="D328" s="6"/>
      <c r="E328" s="6"/>
      <c r="F328" s="6"/>
      <c r="G328" s="6"/>
      <c r="H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" customHeight="1">
      <c r="A329" s="6"/>
      <c r="B329" s="6"/>
      <c r="C329" s="6"/>
      <c r="D329" s="6"/>
      <c r="E329" s="6"/>
      <c r="F329" s="6"/>
      <c r="G329" s="6"/>
      <c r="H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" customHeight="1">
      <c r="A330" s="6"/>
      <c r="B330" s="6"/>
      <c r="C330" s="6"/>
      <c r="D330" s="6"/>
      <c r="E330" s="6"/>
      <c r="F330" s="6"/>
      <c r="G330" s="6"/>
      <c r="H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" customHeight="1">
      <c r="A331" s="6"/>
      <c r="B331" s="6"/>
      <c r="C331" s="6"/>
      <c r="D331" s="6"/>
      <c r="E331" s="6"/>
      <c r="F331" s="6"/>
      <c r="G331" s="6"/>
      <c r="H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" customHeight="1">
      <c r="A332" s="6"/>
      <c r="B332" s="6"/>
      <c r="C332" s="6"/>
      <c r="D332" s="6"/>
      <c r="E332" s="6"/>
      <c r="F332" s="6"/>
      <c r="G332" s="6"/>
      <c r="H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" customHeight="1">
      <c r="A333" s="6"/>
      <c r="B333" s="6"/>
      <c r="C333" s="6"/>
      <c r="D333" s="6"/>
      <c r="E333" s="6"/>
      <c r="F333" s="6"/>
      <c r="G333" s="6"/>
      <c r="H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" customHeight="1">
      <c r="A334" s="6"/>
      <c r="B334" s="6"/>
      <c r="C334" s="6"/>
      <c r="D334" s="6"/>
      <c r="E334" s="6"/>
      <c r="F334" s="6"/>
      <c r="G334" s="6"/>
      <c r="H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" customHeight="1">
      <c r="A335" s="6"/>
      <c r="B335" s="6"/>
      <c r="C335" s="6"/>
      <c r="D335" s="6"/>
      <c r="E335" s="6"/>
      <c r="F335" s="6"/>
      <c r="G335" s="6"/>
      <c r="H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" customHeight="1">
      <c r="A336" s="6"/>
      <c r="B336" s="6"/>
      <c r="C336" s="6"/>
      <c r="D336" s="6"/>
      <c r="E336" s="6"/>
      <c r="F336" s="6"/>
      <c r="G336" s="6"/>
      <c r="H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" customHeight="1">
      <c r="A337" s="6"/>
      <c r="B337" s="6"/>
      <c r="C337" s="6"/>
      <c r="D337" s="6"/>
      <c r="E337" s="6"/>
      <c r="F337" s="6"/>
      <c r="G337" s="6"/>
      <c r="H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" customHeight="1">
      <c r="A338" s="6"/>
      <c r="B338" s="6"/>
      <c r="C338" s="6"/>
      <c r="D338" s="6"/>
      <c r="E338" s="6"/>
      <c r="F338" s="6"/>
      <c r="G338" s="6"/>
      <c r="H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" customHeight="1">
      <c r="A339" s="6"/>
      <c r="B339" s="6"/>
      <c r="C339" s="6"/>
      <c r="D339" s="6"/>
      <c r="E339" s="6"/>
      <c r="F339" s="6"/>
      <c r="G339" s="6"/>
      <c r="H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" customHeight="1">
      <c r="A340" s="6"/>
      <c r="B340" s="6"/>
      <c r="C340" s="6"/>
      <c r="D340" s="6"/>
      <c r="E340" s="6"/>
      <c r="F340" s="6"/>
      <c r="G340" s="6"/>
      <c r="H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" customHeight="1">
      <c r="A341" s="6"/>
      <c r="B341" s="6"/>
      <c r="C341" s="6"/>
      <c r="D341" s="6"/>
      <c r="E341" s="6"/>
      <c r="F341" s="6"/>
      <c r="G341" s="6"/>
      <c r="H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" customHeight="1">
      <c r="A342" s="6"/>
      <c r="B342" s="6"/>
      <c r="C342" s="6"/>
      <c r="D342" s="6"/>
      <c r="E342" s="6"/>
      <c r="F342" s="6"/>
      <c r="G342" s="6"/>
      <c r="H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" customHeight="1">
      <c r="A343" s="6"/>
      <c r="B343" s="6"/>
      <c r="C343" s="6"/>
      <c r="D343" s="6"/>
      <c r="E343" s="6"/>
      <c r="F343" s="6"/>
      <c r="G343" s="6"/>
      <c r="H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" customHeight="1">
      <c r="A344" s="6"/>
      <c r="B344" s="6"/>
      <c r="C344" s="6"/>
      <c r="D344" s="6"/>
      <c r="E344" s="6"/>
      <c r="F344" s="6"/>
      <c r="G344" s="6"/>
      <c r="H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" customHeight="1">
      <c r="A345" s="6"/>
      <c r="B345" s="6"/>
      <c r="C345" s="6"/>
      <c r="D345" s="6"/>
      <c r="E345" s="6"/>
      <c r="F345" s="6"/>
      <c r="G345" s="6"/>
      <c r="H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" customHeight="1">
      <c r="A346" s="6"/>
      <c r="B346" s="6"/>
      <c r="C346" s="6"/>
      <c r="D346" s="6"/>
      <c r="E346" s="6"/>
      <c r="F346" s="6"/>
      <c r="G346" s="6"/>
      <c r="H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" customHeight="1">
      <c r="A347" s="6"/>
      <c r="B347" s="6"/>
      <c r="C347" s="6"/>
      <c r="D347" s="6"/>
      <c r="E347" s="6"/>
      <c r="F347" s="6"/>
      <c r="G347" s="6"/>
      <c r="H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" customHeight="1">
      <c r="A348" s="6"/>
      <c r="B348" s="6"/>
      <c r="C348" s="6"/>
      <c r="D348" s="6"/>
      <c r="E348" s="6"/>
      <c r="F348" s="6"/>
      <c r="G348" s="6"/>
      <c r="H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" customHeight="1">
      <c r="A349" s="6"/>
      <c r="B349" s="6"/>
      <c r="C349" s="6"/>
      <c r="D349" s="6"/>
      <c r="E349" s="6"/>
      <c r="F349" s="6"/>
      <c r="G349" s="6"/>
      <c r="H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" customHeight="1">
      <c r="A350" s="6"/>
      <c r="B350" s="6"/>
      <c r="C350" s="6"/>
      <c r="D350" s="6"/>
      <c r="E350" s="6"/>
      <c r="F350" s="6"/>
      <c r="G350" s="6"/>
      <c r="H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" customHeight="1">
      <c r="A351" s="6"/>
      <c r="B351" s="6"/>
      <c r="C351" s="6"/>
      <c r="D351" s="6"/>
      <c r="E351" s="6"/>
      <c r="F351" s="6"/>
      <c r="G351" s="6"/>
      <c r="H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" customHeight="1">
      <c r="A352" s="6"/>
      <c r="B352" s="6"/>
      <c r="C352" s="6"/>
      <c r="D352" s="6"/>
      <c r="E352" s="6"/>
      <c r="F352" s="6"/>
      <c r="G352" s="6"/>
      <c r="H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" customHeight="1">
      <c r="A353" s="6"/>
      <c r="B353" s="6"/>
      <c r="C353" s="6"/>
      <c r="D353" s="6"/>
      <c r="E353" s="6"/>
      <c r="F353" s="6"/>
      <c r="G353" s="6"/>
      <c r="H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" customHeight="1">
      <c r="A354" s="6"/>
      <c r="B354" s="6"/>
      <c r="C354" s="6"/>
      <c r="D354" s="6"/>
      <c r="E354" s="6"/>
      <c r="F354" s="6"/>
      <c r="G354" s="6"/>
      <c r="H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" customHeight="1">
      <c r="A355" s="6"/>
      <c r="B355" s="6"/>
      <c r="C355" s="6"/>
      <c r="D355" s="6"/>
      <c r="E355" s="6"/>
      <c r="F355" s="6"/>
      <c r="G355" s="6"/>
      <c r="H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" customHeight="1">
      <c r="A356" s="6"/>
      <c r="B356" s="6"/>
      <c r="C356" s="6"/>
      <c r="D356" s="6"/>
      <c r="E356" s="6"/>
      <c r="F356" s="6"/>
      <c r="G356" s="6"/>
      <c r="H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" customHeight="1">
      <c r="A357" s="6"/>
      <c r="B357" s="6"/>
      <c r="C357" s="6"/>
      <c r="D357" s="6"/>
      <c r="E357" s="6"/>
      <c r="F357" s="6"/>
      <c r="G357" s="6"/>
      <c r="H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" customHeight="1">
      <c r="A358" s="6"/>
      <c r="B358" s="6"/>
      <c r="C358" s="6"/>
      <c r="D358" s="6"/>
      <c r="E358" s="6"/>
      <c r="F358" s="6"/>
      <c r="G358" s="6"/>
      <c r="H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" customHeight="1">
      <c r="A359" s="6"/>
      <c r="B359" s="6"/>
      <c r="C359" s="6"/>
      <c r="D359" s="6"/>
      <c r="E359" s="6"/>
      <c r="F359" s="6"/>
      <c r="G359" s="6"/>
      <c r="H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" customHeight="1">
      <c r="A360" s="6"/>
      <c r="B360" s="6"/>
      <c r="C360" s="6"/>
      <c r="D360" s="6"/>
      <c r="E360" s="6"/>
      <c r="F360" s="6"/>
      <c r="G360" s="6"/>
      <c r="H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" customHeight="1">
      <c r="A361" s="6"/>
      <c r="B361" s="6"/>
      <c r="C361" s="6"/>
      <c r="D361" s="6"/>
      <c r="E361" s="6"/>
      <c r="F361" s="6"/>
      <c r="G361" s="6"/>
      <c r="H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" customHeight="1">
      <c r="A362" s="6"/>
      <c r="B362" s="6"/>
      <c r="C362" s="6"/>
      <c r="D362" s="6"/>
      <c r="E362" s="6"/>
      <c r="F362" s="6"/>
      <c r="G362" s="6"/>
      <c r="H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" customHeight="1">
      <c r="A363" s="6"/>
      <c r="B363" s="6"/>
      <c r="C363" s="6"/>
      <c r="D363" s="6"/>
      <c r="E363" s="6"/>
      <c r="F363" s="6"/>
      <c r="G363" s="6"/>
      <c r="H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" customHeight="1">
      <c r="A364" s="6"/>
      <c r="B364" s="6"/>
      <c r="C364" s="6"/>
      <c r="D364" s="6"/>
      <c r="E364" s="6"/>
      <c r="F364" s="6"/>
      <c r="G364" s="6"/>
      <c r="H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" customHeight="1">
      <c r="A365" s="6"/>
      <c r="B365" s="6"/>
      <c r="C365" s="6"/>
      <c r="D365" s="6"/>
      <c r="E365" s="6"/>
      <c r="F365" s="6"/>
      <c r="G365" s="6"/>
      <c r="H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" customHeight="1">
      <c r="A366" s="6"/>
      <c r="B366" s="6"/>
      <c r="C366" s="6"/>
      <c r="D366" s="6"/>
      <c r="E366" s="6"/>
      <c r="F366" s="6"/>
      <c r="G366" s="6"/>
      <c r="H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" customHeight="1">
      <c r="A367" s="6"/>
      <c r="B367" s="6"/>
      <c r="C367" s="6"/>
      <c r="D367" s="6"/>
      <c r="E367" s="6"/>
      <c r="F367" s="6"/>
      <c r="G367" s="6"/>
      <c r="H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" customHeight="1">
      <c r="A368" s="6"/>
      <c r="B368" s="6"/>
      <c r="C368" s="6"/>
      <c r="D368" s="6"/>
      <c r="E368" s="6"/>
      <c r="F368" s="6"/>
      <c r="G368" s="6"/>
      <c r="H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" customHeight="1">
      <c r="A369" s="6"/>
      <c r="B369" s="6"/>
      <c r="C369" s="6"/>
      <c r="D369" s="6"/>
      <c r="E369" s="6"/>
      <c r="F369" s="6"/>
      <c r="G369" s="6"/>
      <c r="H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" customHeight="1">
      <c r="A370" s="6"/>
      <c r="B370" s="6"/>
      <c r="C370" s="6"/>
      <c r="D370" s="6"/>
      <c r="E370" s="6"/>
      <c r="F370" s="6"/>
      <c r="G370" s="6"/>
      <c r="H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" customHeight="1">
      <c r="A371" s="6"/>
      <c r="B371" s="6"/>
      <c r="C371" s="6"/>
      <c r="D371" s="6"/>
      <c r="E371" s="6"/>
      <c r="F371" s="6"/>
      <c r="G371" s="6"/>
      <c r="H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" customHeight="1">
      <c r="A372" s="6"/>
      <c r="B372" s="6"/>
      <c r="C372" s="6"/>
      <c r="D372" s="6"/>
      <c r="E372" s="6"/>
      <c r="F372" s="6"/>
      <c r="G372" s="6"/>
      <c r="H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" customHeight="1">
      <c r="A373" s="6"/>
      <c r="B373" s="6"/>
      <c r="C373" s="6"/>
      <c r="D373" s="6"/>
      <c r="E373" s="6"/>
      <c r="F373" s="6"/>
      <c r="G373" s="6"/>
      <c r="H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" customHeight="1">
      <c r="A374" s="6"/>
      <c r="B374" s="6"/>
      <c r="C374" s="6"/>
      <c r="D374" s="6"/>
      <c r="E374" s="6"/>
      <c r="F374" s="6"/>
      <c r="G374" s="6"/>
      <c r="H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" customHeight="1">
      <c r="A375" s="6"/>
      <c r="B375" s="6"/>
      <c r="C375" s="6"/>
      <c r="D375" s="6"/>
      <c r="E375" s="6"/>
      <c r="F375" s="6"/>
      <c r="G375" s="6"/>
      <c r="H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" customHeight="1">
      <c r="A376" s="6"/>
      <c r="B376" s="6"/>
      <c r="C376" s="6"/>
      <c r="D376" s="6"/>
      <c r="E376" s="6"/>
      <c r="F376" s="6"/>
      <c r="G376" s="6"/>
      <c r="H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" customHeight="1">
      <c r="A377" s="6"/>
      <c r="B377" s="6"/>
      <c r="C377" s="6"/>
      <c r="D377" s="6"/>
      <c r="E377" s="6"/>
      <c r="F377" s="6"/>
      <c r="G377" s="6"/>
      <c r="H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" customHeight="1">
      <c r="A378" s="6"/>
      <c r="B378" s="6"/>
      <c r="C378" s="6"/>
      <c r="D378" s="6"/>
      <c r="E378" s="6"/>
      <c r="F378" s="6"/>
      <c r="G378" s="6"/>
      <c r="H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" customHeight="1">
      <c r="A379" s="6"/>
      <c r="B379" s="6"/>
      <c r="C379" s="6"/>
      <c r="D379" s="6"/>
      <c r="E379" s="6"/>
      <c r="F379" s="6"/>
      <c r="G379" s="6"/>
      <c r="H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" customHeight="1">
      <c r="A380" s="6"/>
      <c r="B380" s="6"/>
      <c r="C380" s="6"/>
      <c r="D380" s="6"/>
      <c r="E380" s="6"/>
      <c r="F380" s="6"/>
      <c r="G380" s="6"/>
      <c r="H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" customHeight="1">
      <c r="A381" s="6"/>
      <c r="B381" s="6"/>
      <c r="C381" s="6"/>
      <c r="D381" s="6"/>
      <c r="E381" s="6"/>
      <c r="F381" s="6"/>
      <c r="G381" s="6"/>
      <c r="H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" customHeight="1">
      <c r="A382" s="6"/>
      <c r="B382" s="6"/>
      <c r="C382" s="6"/>
      <c r="D382" s="6"/>
      <c r="E382" s="6"/>
      <c r="F382" s="6"/>
      <c r="G382" s="6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" customHeight="1">
      <c r="A383" s="6"/>
      <c r="B383" s="6"/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" customHeight="1">
      <c r="A384" s="6"/>
      <c r="B384" s="6"/>
      <c r="C384" s="6"/>
      <c r="D384" s="6"/>
      <c r="E384" s="6"/>
      <c r="F384" s="6"/>
      <c r="G384" s="6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" customHeight="1">
      <c r="A385" s="6"/>
      <c r="B385" s="6"/>
      <c r="C385" s="6"/>
      <c r="D385" s="6"/>
      <c r="E385" s="6"/>
      <c r="F385" s="6"/>
      <c r="G385" s="6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" customHeight="1">
      <c r="A386" s="6"/>
      <c r="B386" s="6"/>
      <c r="C386" s="6"/>
      <c r="D386" s="6"/>
      <c r="E386" s="6"/>
      <c r="F386" s="6"/>
      <c r="G386" s="6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" customHeight="1">
      <c r="A387" s="6"/>
      <c r="B387" s="6"/>
      <c r="C387" s="6"/>
      <c r="D387" s="6"/>
      <c r="E387" s="6"/>
      <c r="F387" s="6"/>
      <c r="G387" s="6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" customHeight="1">
      <c r="A388" s="6"/>
      <c r="B388" s="6"/>
      <c r="C388" s="6"/>
      <c r="D388" s="6"/>
      <c r="E388" s="6"/>
      <c r="F388" s="6"/>
      <c r="G388" s="6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" customHeight="1">
      <c r="A389" s="6"/>
      <c r="B389" s="6"/>
      <c r="C389" s="6"/>
      <c r="D389" s="6"/>
      <c r="E389" s="6"/>
      <c r="F389" s="6"/>
      <c r="G389" s="6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" customHeight="1">
      <c r="A390" s="6"/>
      <c r="B390" s="6"/>
      <c r="C390" s="6"/>
      <c r="D390" s="6"/>
      <c r="E390" s="6"/>
      <c r="F390" s="6"/>
      <c r="G390" s="6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" customHeight="1">
      <c r="A391" s="6"/>
      <c r="B391" s="6"/>
      <c r="C391" s="6"/>
      <c r="D391" s="6"/>
      <c r="E391" s="6"/>
      <c r="F391" s="6"/>
      <c r="G391" s="6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" customHeight="1">
      <c r="A392" s="6"/>
      <c r="B392" s="6"/>
      <c r="C392" s="6"/>
      <c r="D392" s="6"/>
      <c r="E392" s="6"/>
      <c r="F392" s="6"/>
      <c r="G392" s="6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" customHeight="1">
      <c r="A393" s="6"/>
      <c r="B393" s="6"/>
      <c r="C393" s="6"/>
      <c r="D393" s="6"/>
      <c r="E393" s="6"/>
      <c r="F393" s="6"/>
      <c r="G393" s="6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" customHeight="1">
      <c r="A394" s="6"/>
      <c r="B394" s="6"/>
      <c r="C394" s="6"/>
      <c r="D394" s="6"/>
      <c r="E394" s="6"/>
      <c r="F394" s="6"/>
      <c r="G394" s="6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" customHeight="1">
      <c r="A395" s="6"/>
      <c r="B395" s="6"/>
      <c r="C395" s="6"/>
      <c r="D395" s="6"/>
      <c r="E395" s="6"/>
      <c r="F395" s="6"/>
      <c r="G395" s="6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" customHeight="1">
      <c r="A396" s="6"/>
      <c r="B396" s="6"/>
      <c r="C396" s="6"/>
      <c r="D396" s="6"/>
      <c r="E396" s="6"/>
      <c r="F396" s="6"/>
      <c r="G396" s="6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" customHeight="1">
      <c r="A397" s="6"/>
      <c r="B397" s="6"/>
      <c r="C397" s="6"/>
      <c r="D397" s="6"/>
      <c r="E397" s="6"/>
      <c r="F397" s="6"/>
      <c r="G397" s="6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" customHeight="1">
      <c r="A398" s="6"/>
      <c r="B398" s="6"/>
      <c r="C398" s="6"/>
      <c r="D398" s="6"/>
      <c r="E398" s="6"/>
      <c r="F398" s="6"/>
      <c r="G398" s="6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" customHeight="1">
      <c r="A399" s="6"/>
      <c r="B399" s="6"/>
      <c r="C399" s="6"/>
      <c r="D399" s="6"/>
      <c r="E399" s="6"/>
      <c r="F399" s="6"/>
      <c r="G399" s="6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" customHeight="1">
      <c r="A400" s="6"/>
      <c r="B400" s="6"/>
      <c r="C400" s="6"/>
      <c r="D400" s="6"/>
      <c r="E400" s="6"/>
      <c r="F400" s="6"/>
      <c r="G400" s="6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" customHeight="1">
      <c r="A401" s="6"/>
      <c r="B401" s="6"/>
      <c r="C401" s="6"/>
      <c r="D401" s="6"/>
      <c r="E401" s="6"/>
      <c r="F401" s="6"/>
      <c r="G401" s="6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" customHeight="1">
      <c r="A402" s="6"/>
      <c r="B402" s="6"/>
      <c r="C402" s="6"/>
      <c r="D402" s="6"/>
      <c r="E402" s="6"/>
      <c r="F402" s="6"/>
      <c r="G402" s="6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" customHeight="1">
      <c r="A403" s="6"/>
      <c r="B403" s="6"/>
      <c r="C403" s="6"/>
      <c r="D403" s="6"/>
      <c r="E403" s="6"/>
      <c r="F403" s="6"/>
      <c r="G403" s="6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" customHeight="1">
      <c r="A404" s="6"/>
      <c r="B404" s="6"/>
      <c r="C404" s="6"/>
      <c r="D404" s="6"/>
      <c r="E404" s="6"/>
      <c r="F404" s="6"/>
      <c r="G404" s="6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" customHeight="1">
      <c r="A405" s="6"/>
      <c r="B405" s="6"/>
      <c r="C405" s="6"/>
      <c r="D405" s="6"/>
      <c r="E405" s="6"/>
      <c r="F405" s="6"/>
      <c r="G405" s="6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" customHeight="1">
      <c r="A406" s="6"/>
      <c r="B406" s="6"/>
      <c r="C406" s="6"/>
      <c r="D406" s="6"/>
      <c r="E406" s="6"/>
      <c r="F406" s="6"/>
      <c r="G406" s="6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" customHeight="1">
      <c r="A407" s="6"/>
      <c r="B407" s="6"/>
      <c r="C407" s="6"/>
      <c r="D407" s="6"/>
      <c r="E407" s="6"/>
      <c r="F407" s="6"/>
      <c r="G407" s="6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" customHeight="1">
      <c r="A408" s="6"/>
      <c r="B408" s="6"/>
      <c r="C408" s="6"/>
      <c r="D408" s="6"/>
      <c r="E408" s="6"/>
      <c r="F408" s="6"/>
      <c r="G408" s="6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" customHeight="1">
      <c r="A409" s="6"/>
      <c r="B409" s="6"/>
      <c r="C409" s="6"/>
      <c r="D409" s="6"/>
      <c r="E409" s="6"/>
      <c r="F409" s="6"/>
      <c r="G409" s="6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" customHeight="1">
      <c r="A410" s="6"/>
      <c r="B410" s="6"/>
      <c r="C410" s="6"/>
      <c r="D410" s="6"/>
      <c r="E410" s="6"/>
      <c r="F410" s="6"/>
      <c r="G410" s="6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" customHeight="1">
      <c r="A411" s="6"/>
      <c r="B411" s="6"/>
      <c r="C411" s="6"/>
      <c r="D411" s="6"/>
      <c r="E411" s="6"/>
      <c r="F411" s="6"/>
      <c r="G411" s="6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" customHeight="1">
      <c r="A412" s="6"/>
      <c r="B412" s="6"/>
      <c r="C412" s="6"/>
      <c r="D412" s="6"/>
      <c r="E412" s="6"/>
      <c r="F412" s="6"/>
      <c r="G412" s="6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" customHeight="1">
      <c r="A413" s="6"/>
      <c r="B413" s="6"/>
      <c r="C413" s="6"/>
      <c r="D413" s="6"/>
      <c r="E413" s="6"/>
      <c r="F413" s="6"/>
      <c r="G413" s="6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" customHeight="1">
      <c r="A414" s="6"/>
      <c r="B414" s="6"/>
      <c r="C414" s="6"/>
      <c r="D414" s="6"/>
      <c r="E414" s="6"/>
      <c r="F414" s="6"/>
      <c r="G414" s="6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" customHeight="1">
      <c r="A415" s="6"/>
      <c r="B415" s="6"/>
      <c r="C415" s="6"/>
      <c r="D415" s="6"/>
      <c r="E415" s="6"/>
      <c r="F415" s="6"/>
      <c r="G415" s="6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" customHeight="1">
      <c r="A416" s="6"/>
      <c r="B416" s="6"/>
      <c r="C416" s="6"/>
      <c r="D416" s="6"/>
      <c r="E416" s="6"/>
      <c r="F416" s="6"/>
      <c r="G416" s="6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" customHeight="1">
      <c r="A417" s="6"/>
      <c r="B417" s="6"/>
      <c r="C417" s="6"/>
      <c r="D417" s="6"/>
      <c r="E417" s="6"/>
      <c r="F417" s="6"/>
      <c r="G417" s="6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" customHeight="1">
      <c r="A418" s="6"/>
      <c r="B418" s="6"/>
      <c r="C418" s="6"/>
      <c r="D418" s="6"/>
      <c r="E418" s="6"/>
      <c r="F418" s="6"/>
      <c r="G418" s="6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" customHeight="1">
      <c r="A419" s="6"/>
      <c r="B419" s="6"/>
      <c r="C419" s="6"/>
      <c r="D419" s="6"/>
      <c r="E419" s="6"/>
      <c r="F419" s="6"/>
      <c r="G419" s="6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" customHeight="1">
      <c r="A420" s="6"/>
      <c r="B420" s="6"/>
      <c r="C420" s="6"/>
      <c r="D420" s="6"/>
      <c r="E420" s="6"/>
      <c r="F420" s="6"/>
      <c r="G420" s="6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" customHeight="1">
      <c r="A421" s="6"/>
      <c r="B421" s="6"/>
      <c r="C421" s="6"/>
      <c r="D421" s="6"/>
      <c r="E421" s="6"/>
      <c r="F421" s="6"/>
      <c r="G421" s="6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" customHeight="1">
      <c r="A422" s="6"/>
      <c r="B422" s="6"/>
      <c r="C422" s="6"/>
      <c r="D422" s="6"/>
      <c r="E422" s="6"/>
      <c r="F422" s="6"/>
      <c r="G422" s="6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" customHeight="1">
      <c r="A423" s="6"/>
      <c r="B423" s="6"/>
      <c r="C423" s="6"/>
      <c r="D423" s="6"/>
      <c r="E423" s="6"/>
      <c r="F423" s="6"/>
      <c r="G423" s="6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" customHeight="1">
      <c r="A424" s="6"/>
      <c r="B424" s="6"/>
      <c r="C424" s="6"/>
      <c r="D424" s="6"/>
      <c r="E424" s="6"/>
      <c r="F424" s="6"/>
      <c r="G424" s="6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" customHeight="1">
      <c r="A425" s="6"/>
      <c r="B425" s="6"/>
      <c r="C425" s="6"/>
      <c r="D425" s="6"/>
      <c r="E425" s="6"/>
      <c r="F425" s="6"/>
      <c r="G425" s="6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" customHeight="1">
      <c r="A426" s="6"/>
      <c r="B426" s="6"/>
      <c r="C426" s="6"/>
      <c r="D426" s="6"/>
      <c r="E426" s="6"/>
      <c r="F426" s="6"/>
      <c r="G426" s="6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" customHeight="1">
      <c r="A427" s="6"/>
      <c r="B427" s="6"/>
      <c r="C427" s="6"/>
      <c r="D427" s="6"/>
      <c r="E427" s="6"/>
      <c r="F427" s="6"/>
      <c r="G427" s="6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" customHeight="1">
      <c r="A428" s="6"/>
      <c r="B428" s="6"/>
      <c r="C428" s="6"/>
      <c r="D428" s="6"/>
      <c r="E428" s="6"/>
      <c r="F428" s="6"/>
      <c r="G428" s="6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" customHeight="1">
      <c r="A429" s="6"/>
      <c r="B429" s="6"/>
      <c r="C429" s="6"/>
      <c r="D429" s="6"/>
      <c r="E429" s="6"/>
      <c r="F429" s="6"/>
      <c r="G429" s="6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" customHeight="1">
      <c r="A430" s="6"/>
      <c r="B430" s="6"/>
      <c r="C430" s="6"/>
      <c r="D430" s="6"/>
      <c r="E430" s="6"/>
      <c r="F430" s="6"/>
      <c r="G430" s="6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" customHeight="1">
      <c r="A431" s="6"/>
      <c r="B431" s="6"/>
      <c r="C431" s="6"/>
      <c r="D431" s="6"/>
      <c r="E431" s="6"/>
      <c r="F431" s="6"/>
      <c r="G431" s="6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" customHeight="1">
      <c r="A432" s="6"/>
      <c r="B432" s="6"/>
      <c r="C432" s="6"/>
      <c r="D432" s="6"/>
      <c r="E432" s="6"/>
      <c r="F432" s="6"/>
      <c r="G432" s="6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" customHeight="1">
      <c r="A433" s="6"/>
      <c r="B433" s="6"/>
      <c r="C433" s="6"/>
      <c r="D433" s="6"/>
      <c r="E433" s="6"/>
      <c r="F433" s="6"/>
      <c r="G433" s="6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" customHeight="1">
      <c r="A434" s="6"/>
      <c r="B434" s="6"/>
      <c r="C434" s="6"/>
      <c r="D434" s="6"/>
      <c r="E434" s="6"/>
      <c r="F434" s="6"/>
      <c r="G434" s="6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" customHeight="1">
      <c r="A435" s="6"/>
      <c r="B435" s="6"/>
      <c r="C435" s="6"/>
      <c r="D435" s="6"/>
      <c r="E435" s="6"/>
      <c r="F435" s="6"/>
      <c r="G435" s="6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" customHeight="1">
      <c r="A436" s="6"/>
      <c r="B436" s="6"/>
      <c r="C436" s="6"/>
      <c r="D436" s="6"/>
      <c r="E436" s="6"/>
      <c r="F436" s="6"/>
      <c r="G436" s="6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" customHeight="1">
      <c r="A437" s="6"/>
      <c r="B437" s="6"/>
      <c r="C437" s="6"/>
      <c r="D437" s="6"/>
      <c r="E437" s="6"/>
      <c r="F437" s="6"/>
      <c r="G437" s="6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" customHeight="1">
      <c r="A438" s="6"/>
      <c r="B438" s="6"/>
      <c r="C438" s="6"/>
      <c r="D438" s="6"/>
      <c r="E438" s="6"/>
      <c r="F438" s="6"/>
      <c r="G438" s="6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" customHeight="1">
      <c r="A439" s="6"/>
      <c r="B439" s="6"/>
      <c r="C439" s="6"/>
      <c r="D439" s="6"/>
      <c r="E439" s="6"/>
      <c r="F439" s="6"/>
      <c r="G439" s="6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" customHeight="1">
      <c r="A440" s="6"/>
      <c r="B440" s="6"/>
      <c r="C440" s="6"/>
      <c r="D440" s="6"/>
      <c r="E440" s="6"/>
      <c r="F440" s="6"/>
      <c r="G440" s="6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" customHeight="1">
      <c r="A441" s="6"/>
      <c r="B441" s="6"/>
      <c r="C441" s="6"/>
      <c r="D441" s="6"/>
      <c r="E441" s="6"/>
      <c r="F441" s="6"/>
      <c r="G441" s="6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" customHeight="1">
      <c r="A442" s="6"/>
      <c r="B442" s="6"/>
      <c r="C442" s="6"/>
      <c r="D442" s="6"/>
      <c r="E442" s="6"/>
      <c r="F442" s="6"/>
      <c r="G442" s="6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" customHeight="1">
      <c r="A443" s="6"/>
      <c r="B443" s="6"/>
      <c r="C443" s="6"/>
      <c r="D443" s="6"/>
      <c r="E443" s="6"/>
      <c r="F443" s="6"/>
      <c r="G443" s="6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" customHeight="1">
      <c r="A444" s="6"/>
      <c r="B444" s="6"/>
      <c r="C444" s="6"/>
      <c r="D444" s="6"/>
      <c r="E444" s="6"/>
      <c r="F444" s="6"/>
      <c r="G444" s="6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" customHeight="1">
      <c r="A445" s="6"/>
      <c r="B445" s="6"/>
      <c r="C445" s="6"/>
      <c r="D445" s="6"/>
      <c r="E445" s="6"/>
      <c r="F445" s="6"/>
      <c r="G445" s="6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" customHeight="1">
      <c r="A446" s="6"/>
      <c r="B446" s="6"/>
      <c r="C446" s="6"/>
      <c r="D446" s="6"/>
      <c r="E446" s="6"/>
      <c r="F446" s="6"/>
      <c r="G446" s="6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" customHeight="1">
      <c r="A447" s="6"/>
      <c r="B447" s="6"/>
      <c r="C447" s="6"/>
      <c r="D447" s="6"/>
      <c r="E447" s="6"/>
      <c r="F447" s="6"/>
      <c r="G447" s="6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" customHeight="1">
      <c r="A448" s="6"/>
      <c r="B448" s="6"/>
      <c r="C448" s="6"/>
      <c r="D448" s="6"/>
      <c r="E448" s="6"/>
      <c r="F448" s="6"/>
      <c r="G448" s="6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" customHeight="1">
      <c r="A449" s="6"/>
      <c r="B449" s="6"/>
      <c r="C449" s="6"/>
      <c r="D449" s="6"/>
      <c r="E449" s="6"/>
      <c r="F449" s="6"/>
      <c r="G449" s="6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" customHeight="1">
      <c r="A450" s="6"/>
      <c r="B450" s="6"/>
      <c r="C450" s="6"/>
      <c r="D450" s="6"/>
      <c r="E450" s="6"/>
      <c r="F450" s="6"/>
      <c r="G450" s="6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" customHeight="1">
      <c r="A451" s="6"/>
      <c r="B451" s="6"/>
      <c r="C451" s="6"/>
      <c r="D451" s="6"/>
      <c r="E451" s="6"/>
      <c r="F451" s="6"/>
      <c r="G451" s="6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" customHeight="1">
      <c r="A452" s="6"/>
      <c r="B452" s="6"/>
      <c r="C452" s="6"/>
      <c r="D452" s="6"/>
      <c r="E452" s="6"/>
      <c r="F452" s="6"/>
      <c r="G452" s="6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" customHeight="1">
      <c r="A453" s="6"/>
      <c r="B453" s="6"/>
      <c r="C453" s="6"/>
      <c r="D453" s="6"/>
      <c r="E453" s="6"/>
      <c r="F453" s="6"/>
      <c r="G453" s="6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" customHeight="1">
      <c r="A454" s="6"/>
      <c r="B454" s="6"/>
      <c r="C454" s="6"/>
      <c r="D454" s="6"/>
      <c r="E454" s="6"/>
      <c r="F454" s="6"/>
      <c r="G454" s="6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" customHeight="1">
      <c r="A455" s="6"/>
      <c r="B455" s="6"/>
      <c r="C455" s="6"/>
      <c r="D455" s="6"/>
      <c r="E455" s="6"/>
      <c r="F455" s="6"/>
      <c r="G455" s="6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" customHeight="1">
      <c r="A456" s="6"/>
      <c r="B456" s="6"/>
      <c r="C456" s="6"/>
      <c r="D456" s="6"/>
      <c r="E456" s="6"/>
      <c r="F456" s="6"/>
      <c r="G456" s="6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" customHeight="1">
      <c r="A457" s="6"/>
      <c r="B457" s="6"/>
      <c r="C457" s="6"/>
      <c r="D457" s="6"/>
      <c r="E457" s="6"/>
      <c r="F457" s="6"/>
      <c r="G457" s="6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" customHeight="1">
      <c r="A458" s="6"/>
      <c r="B458" s="6"/>
      <c r="C458" s="6"/>
      <c r="D458" s="6"/>
      <c r="E458" s="6"/>
      <c r="F458" s="6"/>
      <c r="G458" s="6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" customHeight="1">
      <c r="A459" s="6"/>
      <c r="B459" s="6"/>
      <c r="C459" s="6"/>
      <c r="D459" s="6"/>
      <c r="E459" s="6"/>
      <c r="F459" s="6"/>
      <c r="G459" s="6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" customHeight="1">
      <c r="A460" s="6"/>
      <c r="B460" s="6"/>
      <c r="C460" s="6"/>
      <c r="D460" s="6"/>
      <c r="E460" s="6"/>
      <c r="F460" s="6"/>
      <c r="G460" s="6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" customHeight="1">
      <c r="A461" s="6"/>
      <c r="B461" s="6"/>
      <c r="C461" s="6"/>
      <c r="D461" s="6"/>
      <c r="E461" s="6"/>
      <c r="F461" s="6"/>
      <c r="G461" s="6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" customHeight="1">
      <c r="A462" s="6"/>
      <c r="B462" s="6"/>
      <c r="C462" s="6"/>
      <c r="D462" s="6"/>
      <c r="E462" s="6"/>
      <c r="F462" s="6"/>
      <c r="G462" s="6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" customHeight="1">
      <c r="A463" s="6"/>
      <c r="B463" s="6"/>
      <c r="C463" s="6"/>
      <c r="D463" s="6"/>
      <c r="E463" s="6"/>
      <c r="F463" s="6"/>
      <c r="G463" s="6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" customHeight="1">
      <c r="A464" s="6"/>
      <c r="B464" s="6"/>
      <c r="C464" s="6"/>
      <c r="D464" s="6"/>
      <c r="E464" s="6"/>
      <c r="F464" s="6"/>
      <c r="G464" s="6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" customHeight="1">
      <c r="A465" s="6"/>
      <c r="B465" s="6"/>
      <c r="C465" s="6"/>
      <c r="D465" s="6"/>
      <c r="E465" s="6"/>
      <c r="F465" s="6"/>
      <c r="G465" s="6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" customHeight="1">
      <c r="A466" s="6"/>
      <c r="B466" s="6"/>
      <c r="C466" s="6"/>
      <c r="D466" s="6"/>
      <c r="E466" s="6"/>
      <c r="F466" s="6"/>
      <c r="G466" s="6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" customHeight="1">
      <c r="A467" s="6"/>
      <c r="B467" s="6"/>
      <c r="C467" s="6"/>
      <c r="D467" s="6"/>
      <c r="E467" s="6"/>
      <c r="F467" s="6"/>
      <c r="G467" s="6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" customHeight="1">
      <c r="A468" s="6"/>
      <c r="B468" s="6"/>
      <c r="C468" s="6"/>
      <c r="D468" s="6"/>
      <c r="E468" s="6"/>
      <c r="F468" s="6"/>
      <c r="G468" s="6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" customHeight="1">
      <c r="A469" s="6"/>
      <c r="B469" s="6"/>
      <c r="C469" s="6"/>
      <c r="D469" s="6"/>
      <c r="E469" s="6"/>
      <c r="F469" s="6"/>
      <c r="G469" s="6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" customHeight="1">
      <c r="A470" s="6"/>
      <c r="B470" s="6"/>
      <c r="C470" s="6"/>
      <c r="D470" s="6"/>
      <c r="E470" s="6"/>
      <c r="F470" s="6"/>
      <c r="G470" s="6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" customHeight="1">
      <c r="A471" s="6"/>
      <c r="B471" s="6"/>
      <c r="C471" s="6"/>
      <c r="D471" s="6"/>
      <c r="E471" s="6"/>
      <c r="F471" s="6"/>
      <c r="G471" s="6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" customHeight="1">
      <c r="A472" s="6"/>
      <c r="B472" s="6"/>
      <c r="C472" s="6"/>
      <c r="D472" s="6"/>
      <c r="E472" s="6"/>
      <c r="F472" s="6"/>
      <c r="G472" s="6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" customHeight="1">
      <c r="A473" s="6"/>
      <c r="B473" s="6"/>
      <c r="C473" s="6"/>
      <c r="D473" s="6"/>
      <c r="E473" s="6"/>
      <c r="F473" s="6"/>
      <c r="G473" s="6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" customHeight="1">
      <c r="A474" s="6"/>
      <c r="B474" s="6"/>
      <c r="C474" s="6"/>
      <c r="D474" s="6"/>
      <c r="E474" s="6"/>
      <c r="F474" s="6"/>
      <c r="G474" s="6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" customHeight="1">
      <c r="A475" s="6"/>
      <c r="B475" s="6"/>
      <c r="C475" s="6"/>
      <c r="D475" s="6"/>
      <c r="E475" s="6"/>
      <c r="F475" s="6"/>
      <c r="G475" s="6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" customHeight="1">
      <c r="A476" s="6"/>
      <c r="B476" s="6"/>
      <c r="C476" s="6"/>
      <c r="D476" s="6"/>
      <c r="E476" s="6"/>
      <c r="F476" s="6"/>
      <c r="G476" s="6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" customHeight="1">
      <c r="A477" s="6"/>
      <c r="B477" s="6"/>
      <c r="C477" s="6"/>
      <c r="D477" s="6"/>
      <c r="E477" s="6"/>
      <c r="F477" s="6"/>
      <c r="G477" s="6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" customHeight="1">
      <c r="A478" s="6"/>
      <c r="B478" s="6"/>
      <c r="C478" s="6"/>
      <c r="D478" s="6"/>
      <c r="E478" s="6"/>
      <c r="F478" s="6"/>
      <c r="G478" s="6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" customHeight="1">
      <c r="A479" s="6"/>
      <c r="B479" s="6"/>
      <c r="C479" s="6"/>
      <c r="D479" s="6"/>
      <c r="E479" s="6"/>
      <c r="F479" s="6"/>
      <c r="G479" s="6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" customHeight="1">
      <c r="A480" s="6"/>
      <c r="B480" s="6"/>
      <c r="C480" s="6"/>
      <c r="D480" s="6"/>
      <c r="E480" s="6"/>
      <c r="F480" s="6"/>
      <c r="G480" s="6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" customHeight="1">
      <c r="A481" s="6"/>
      <c r="B481" s="6"/>
      <c r="C481" s="6"/>
      <c r="D481" s="6"/>
      <c r="E481" s="6"/>
      <c r="F481" s="6"/>
      <c r="G481" s="6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" customHeight="1">
      <c r="A482" s="6"/>
      <c r="B482" s="6"/>
      <c r="C482" s="6"/>
      <c r="D482" s="6"/>
      <c r="E482" s="6"/>
      <c r="F482" s="6"/>
      <c r="G482" s="6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" customHeight="1">
      <c r="A483" s="6"/>
      <c r="B483" s="6"/>
      <c r="C483" s="6"/>
      <c r="D483" s="6"/>
      <c r="E483" s="6"/>
      <c r="F483" s="6"/>
      <c r="G483" s="6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" customHeight="1">
      <c r="A484" s="6"/>
      <c r="B484" s="6"/>
      <c r="C484" s="6"/>
      <c r="D484" s="6"/>
      <c r="E484" s="6"/>
      <c r="F484" s="6"/>
      <c r="G484" s="6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" customHeight="1">
      <c r="A485" s="6"/>
      <c r="B485" s="6"/>
      <c r="C485" s="6"/>
      <c r="D485" s="6"/>
      <c r="E485" s="6"/>
      <c r="F485" s="6"/>
      <c r="G485" s="6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" customHeight="1">
      <c r="A486" s="6"/>
      <c r="B486" s="6"/>
      <c r="C486" s="6"/>
      <c r="D486" s="6"/>
      <c r="E486" s="6"/>
      <c r="F486" s="6"/>
      <c r="G486" s="6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" customHeight="1">
      <c r="A487" s="6"/>
      <c r="B487" s="6"/>
      <c r="C487" s="6"/>
      <c r="D487" s="6"/>
      <c r="E487" s="6"/>
      <c r="F487" s="6"/>
      <c r="G487" s="6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" customHeight="1">
      <c r="A488" s="6"/>
      <c r="B488" s="6"/>
      <c r="C488" s="6"/>
      <c r="D488" s="6"/>
      <c r="E488" s="6"/>
      <c r="F488" s="6"/>
      <c r="G488" s="6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" customHeight="1">
      <c r="A489" s="6"/>
      <c r="B489" s="6"/>
      <c r="C489" s="6"/>
      <c r="D489" s="6"/>
      <c r="E489" s="6"/>
      <c r="F489" s="6"/>
      <c r="G489" s="6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" customHeight="1">
      <c r="A490" s="6"/>
      <c r="B490" s="6"/>
      <c r="C490" s="6"/>
      <c r="D490" s="6"/>
      <c r="E490" s="6"/>
      <c r="F490" s="6"/>
      <c r="G490" s="6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" customHeight="1">
      <c r="A491" s="6"/>
      <c r="B491" s="6"/>
      <c r="C491" s="6"/>
      <c r="D491" s="6"/>
      <c r="E491" s="6"/>
      <c r="F491" s="6"/>
      <c r="G491" s="6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" customHeight="1">
      <c r="A492" s="6"/>
      <c r="B492" s="6"/>
      <c r="C492" s="6"/>
      <c r="D492" s="6"/>
      <c r="E492" s="6"/>
      <c r="F492" s="6"/>
      <c r="G492" s="6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" customHeight="1">
      <c r="A493" s="6"/>
      <c r="B493" s="6"/>
      <c r="C493" s="6"/>
      <c r="D493" s="6"/>
      <c r="E493" s="6"/>
      <c r="F493" s="6"/>
      <c r="G493" s="6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" customHeight="1">
      <c r="A494" s="6"/>
      <c r="B494" s="6"/>
      <c r="C494" s="6"/>
      <c r="D494" s="6"/>
      <c r="E494" s="6"/>
      <c r="F494" s="6"/>
      <c r="G494" s="6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" customHeight="1">
      <c r="A495" s="6"/>
      <c r="B495" s="6"/>
      <c r="C495" s="6"/>
      <c r="D495" s="6"/>
      <c r="E495" s="6"/>
      <c r="F495" s="6"/>
      <c r="G495" s="6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" customHeight="1">
      <c r="A496" s="6"/>
      <c r="B496" s="6"/>
      <c r="C496" s="6"/>
      <c r="D496" s="6"/>
      <c r="E496" s="6"/>
      <c r="F496" s="6"/>
      <c r="G496" s="6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" customHeight="1">
      <c r="A497" s="6"/>
      <c r="B497" s="6"/>
      <c r="C497" s="6"/>
      <c r="D497" s="6"/>
      <c r="E497" s="6"/>
      <c r="F497" s="6"/>
      <c r="G497" s="6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" customHeight="1">
      <c r="A498" s="6"/>
      <c r="B498" s="6"/>
      <c r="C498" s="6"/>
      <c r="D498" s="6"/>
      <c r="E498" s="6"/>
      <c r="F498" s="6"/>
      <c r="G498" s="6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" customHeight="1">
      <c r="A499" s="6"/>
      <c r="B499" s="6"/>
      <c r="C499" s="6"/>
      <c r="D499" s="6"/>
      <c r="E499" s="6"/>
      <c r="F499" s="6"/>
      <c r="G499" s="6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" customHeight="1">
      <c r="A500" s="6"/>
      <c r="B500" s="6"/>
      <c r="C500" s="6"/>
      <c r="D500" s="6"/>
      <c r="E500" s="6"/>
      <c r="F500" s="6"/>
      <c r="G500" s="6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" customHeight="1">
      <c r="A501" s="6"/>
      <c r="B501" s="6"/>
      <c r="C501" s="6"/>
      <c r="D501" s="6"/>
      <c r="E501" s="6"/>
      <c r="F501" s="6"/>
      <c r="G501" s="6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" customHeight="1">
      <c r="A502" s="6"/>
      <c r="B502" s="6"/>
      <c r="C502" s="6"/>
      <c r="D502" s="6"/>
      <c r="E502" s="6"/>
      <c r="F502" s="6"/>
      <c r="G502" s="6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" customHeight="1">
      <c r="A503" s="6"/>
      <c r="B503" s="6"/>
      <c r="C503" s="6"/>
      <c r="D503" s="6"/>
      <c r="E503" s="6"/>
      <c r="F503" s="6"/>
      <c r="G503" s="6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" customHeight="1">
      <c r="A504" s="6"/>
      <c r="B504" s="6"/>
      <c r="C504" s="6"/>
      <c r="D504" s="6"/>
      <c r="E504" s="6"/>
      <c r="F504" s="6"/>
      <c r="G504" s="6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" customHeight="1">
      <c r="A505" s="6"/>
      <c r="B505" s="6"/>
      <c r="C505" s="6"/>
      <c r="D505" s="6"/>
      <c r="E505" s="6"/>
      <c r="F505" s="6"/>
      <c r="G505" s="6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" customHeight="1">
      <c r="A506" s="6"/>
      <c r="B506" s="6"/>
      <c r="C506" s="6"/>
      <c r="D506" s="6"/>
      <c r="E506" s="6"/>
      <c r="F506" s="6"/>
      <c r="G506" s="6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" customHeight="1">
      <c r="A507" s="6"/>
      <c r="B507" s="6"/>
      <c r="C507" s="6"/>
      <c r="D507" s="6"/>
      <c r="E507" s="6"/>
      <c r="F507" s="6"/>
      <c r="G507" s="6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" customHeight="1">
      <c r="A508" s="6"/>
      <c r="B508" s="6"/>
      <c r="C508" s="6"/>
      <c r="D508" s="6"/>
      <c r="E508" s="6"/>
      <c r="F508" s="6"/>
      <c r="G508" s="6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" customHeight="1">
      <c r="A509" s="6"/>
      <c r="B509" s="6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" customHeight="1">
      <c r="A510" s="6"/>
      <c r="B510" s="6"/>
      <c r="C510" s="6"/>
      <c r="D510" s="6"/>
      <c r="E510" s="6"/>
      <c r="F510" s="6"/>
      <c r="G510" s="6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" customHeight="1">
      <c r="A511" s="6"/>
      <c r="B511" s="6"/>
      <c r="C511" s="6"/>
      <c r="D511" s="6"/>
      <c r="E511" s="6"/>
      <c r="F511" s="6"/>
      <c r="G511" s="6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" customHeight="1">
      <c r="A512" s="6"/>
      <c r="B512" s="6"/>
      <c r="C512" s="6"/>
      <c r="D512" s="6"/>
      <c r="E512" s="6"/>
      <c r="F512" s="6"/>
      <c r="G512" s="6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" customHeight="1">
      <c r="A513" s="6"/>
      <c r="B513" s="6"/>
      <c r="C513" s="6"/>
      <c r="D513" s="6"/>
      <c r="E513" s="6"/>
      <c r="F513" s="6"/>
      <c r="G513" s="6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" customHeight="1">
      <c r="A514" s="6"/>
      <c r="B514" s="6"/>
      <c r="C514" s="6"/>
      <c r="D514" s="6"/>
      <c r="E514" s="6"/>
      <c r="F514" s="6"/>
      <c r="G514" s="6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" customHeight="1">
      <c r="A515" s="6"/>
      <c r="B515" s="6"/>
      <c r="C515" s="6"/>
      <c r="D515" s="6"/>
      <c r="E515" s="6"/>
      <c r="F515" s="6"/>
      <c r="G515" s="6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" customHeight="1">
      <c r="A516" s="6"/>
      <c r="B516" s="6"/>
      <c r="C516" s="6"/>
      <c r="D516" s="6"/>
      <c r="E516" s="6"/>
      <c r="F516" s="6"/>
      <c r="G516" s="6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" customHeight="1">
      <c r="A517" s="6"/>
      <c r="B517" s="6"/>
      <c r="C517" s="6"/>
      <c r="D517" s="6"/>
      <c r="E517" s="6"/>
      <c r="F517" s="6"/>
      <c r="G517" s="6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" customHeight="1">
      <c r="A518" s="6"/>
      <c r="B518" s="6"/>
      <c r="C518" s="6"/>
      <c r="D518" s="6"/>
      <c r="E518" s="6"/>
      <c r="F518" s="6"/>
      <c r="G518" s="6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" customHeight="1">
      <c r="A519" s="6"/>
      <c r="B519" s="6"/>
      <c r="C519" s="6"/>
      <c r="D519" s="6"/>
      <c r="E519" s="6"/>
      <c r="F519" s="6"/>
      <c r="G519" s="6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" customHeight="1">
      <c r="A520" s="6"/>
      <c r="B520" s="6"/>
      <c r="C520" s="6"/>
      <c r="D520" s="6"/>
      <c r="E520" s="6"/>
      <c r="F520" s="6"/>
      <c r="G520" s="6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" customHeight="1">
      <c r="A521" s="6"/>
      <c r="B521" s="6"/>
      <c r="C521" s="6"/>
      <c r="D521" s="6"/>
      <c r="E521" s="6"/>
      <c r="F521" s="6"/>
      <c r="G521" s="6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" customHeight="1">
      <c r="A522" s="6"/>
      <c r="B522" s="6"/>
      <c r="C522" s="6"/>
      <c r="D522" s="6"/>
      <c r="E522" s="6"/>
      <c r="F522" s="6"/>
      <c r="G522" s="6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" customHeight="1">
      <c r="A523" s="6"/>
      <c r="B523" s="6"/>
      <c r="C523" s="6"/>
      <c r="D523" s="6"/>
      <c r="E523" s="6"/>
      <c r="F523" s="6"/>
      <c r="G523" s="6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" customHeight="1">
      <c r="A524" s="6"/>
      <c r="B524" s="6"/>
      <c r="C524" s="6"/>
      <c r="D524" s="6"/>
      <c r="E524" s="6"/>
      <c r="F524" s="6"/>
      <c r="G524" s="6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" customHeight="1">
      <c r="A525" s="6"/>
      <c r="B525" s="6"/>
      <c r="C525" s="6"/>
      <c r="D525" s="6"/>
      <c r="E525" s="6"/>
      <c r="F525" s="6"/>
      <c r="G525" s="6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" customHeight="1">
      <c r="A526" s="6"/>
      <c r="B526" s="6"/>
      <c r="C526" s="6"/>
      <c r="D526" s="6"/>
      <c r="E526" s="6"/>
      <c r="F526" s="6"/>
      <c r="G526" s="6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" customHeight="1">
      <c r="A527" s="6"/>
      <c r="B527" s="6"/>
      <c r="C527" s="6"/>
      <c r="D527" s="6"/>
      <c r="E527" s="6"/>
      <c r="F527" s="6"/>
      <c r="G527" s="6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" customHeight="1">
      <c r="A528" s="6"/>
      <c r="B528" s="6"/>
      <c r="C528" s="6"/>
      <c r="D528" s="6"/>
      <c r="E528" s="6"/>
      <c r="F528" s="6"/>
      <c r="G528" s="6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" customHeight="1">
      <c r="A529" s="6"/>
      <c r="B529" s="6"/>
      <c r="C529" s="6"/>
      <c r="D529" s="6"/>
      <c r="E529" s="6"/>
      <c r="F529" s="6"/>
      <c r="G529" s="6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" customHeight="1">
      <c r="A530" s="6"/>
      <c r="B530" s="6"/>
      <c r="C530" s="6"/>
      <c r="D530" s="6"/>
      <c r="E530" s="6"/>
      <c r="F530" s="6"/>
      <c r="G530" s="6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" customHeight="1">
      <c r="A531" s="6"/>
      <c r="B531" s="6"/>
      <c r="C531" s="6"/>
      <c r="D531" s="6"/>
      <c r="E531" s="6"/>
      <c r="F531" s="6"/>
      <c r="G531" s="6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" customHeight="1">
      <c r="A532" s="6"/>
      <c r="B532" s="6"/>
      <c r="C532" s="6"/>
      <c r="D532" s="6"/>
      <c r="E532" s="6"/>
      <c r="F532" s="6"/>
      <c r="G532" s="6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" customHeight="1">
      <c r="A533" s="6"/>
      <c r="B533" s="6"/>
      <c r="C533" s="6"/>
      <c r="D533" s="6"/>
      <c r="E533" s="6"/>
      <c r="F533" s="6"/>
      <c r="G533" s="6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" customHeight="1">
      <c r="A534" s="6"/>
      <c r="B534" s="6"/>
      <c r="C534" s="6"/>
      <c r="D534" s="6"/>
      <c r="E534" s="6"/>
      <c r="F534" s="6"/>
      <c r="G534" s="6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" customHeight="1">
      <c r="A535" s="6"/>
      <c r="B535" s="6"/>
      <c r="C535" s="6"/>
      <c r="D535" s="6"/>
      <c r="E535" s="6"/>
      <c r="F535" s="6"/>
      <c r="G535" s="6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" customHeight="1">
      <c r="A536" s="6"/>
      <c r="B536" s="6"/>
      <c r="C536" s="6"/>
      <c r="D536" s="6"/>
      <c r="E536" s="6"/>
      <c r="F536" s="6"/>
      <c r="G536" s="6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" customHeight="1">
      <c r="A537" s="6"/>
      <c r="B537" s="6"/>
      <c r="C537" s="6"/>
      <c r="D537" s="6"/>
      <c r="E537" s="6"/>
      <c r="F537" s="6"/>
      <c r="G537" s="6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" customHeight="1">
      <c r="A538" s="6"/>
      <c r="B538" s="6"/>
      <c r="C538" s="6"/>
      <c r="D538" s="6"/>
      <c r="E538" s="6"/>
      <c r="F538" s="6"/>
      <c r="G538" s="6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" customHeight="1">
      <c r="A539" s="6"/>
      <c r="B539" s="6"/>
      <c r="C539" s="6"/>
      <c r="D539" s="6"/>
      <c r="E539" s="6"/>
      <c r="F539" s="6"/>
      <c r="G539" s="6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" customHeight="1">
      <c r="A540" s="6"/>
      <c r="B540" s="6"/>
      <c r="C540" s="6"/>
      <c r="D540" s="6"/>
      <c r="E540" s="6"/>
      <c r="F540" s="6"/>
      <c r="G540" s="6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" customHeight="1">
      <c r="A541" s="6"/>
      <c r="B541" s="6"/>
      <c r="C541" s="6"/>
      <c r="D541" s="6"/>
      <c r="E541" s="6"/>
      <c r="F541" s="6"/>
      <c r="G541" s="6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" customHeight="1">
      <c r="A542" s="6"/>
      <c r="B542" s="6"/>
      <c r="C542" s="6"/>
      <c r="D542" s="6"/>
      <c r="E542" s="6"/>
      <c r="F542" s="6"/>
      <c r="G542" s="6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" customHeight="1">
      <c r="A543" s="6"/>
      <c r="B543" s="6"/>
      <c r="C543" s="6"/>
      <c r="D543" s="6"/>
      <c r="E543" s="6"/>
      <c r="F543" s="6"/>
      <c r="G543" s="6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" customHeight="1">
      <c r="A544" s="6"/>
      <c r="B544" s="6"/>
      <c r="C544" s="6"/>
      <c r="D544" s="6"/>
      <c r="E544" s="6"/>
      <c r="F544" s="6"/>
      <c r="G544" s="6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" customHeight="1">
      <c r="A545" s="6"/>
      <c r="B545" s="6"/>
      <c r="C545" s="6"/>
      <c r="D545" s="6"/>
      <c r="E545" s="6"/>
      <c r="F545" s="6"/>
      <c r="G545" s="6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" customHeight="1">
      <c r="A546" s="6"/>
      <c r="B546" s="6"/>
      <c r="C546" s="6"/>
      <c r="D546" s="6"/>
      <c r="E546" s="6"/>
      <c r="F546" s="6"/>
      <c r="G546" s="6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" customHeight="1">
      <c r="A547" s="6"/>
      <c r="B547" s="6"/>
      <c r="C547" s="6"/>
      <c r="D547" s="6"/>
      <c r="E547" s="6"/>
      <c r="F547" s="6"/>
      <c r="G547" s="6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" customHeight="1">
      <c r="A548" s="6"/>
      <c r="B548" s="6"/>
      <c r="C548" s="6"/>
      <c r="D548" s="6"/>
      <c r="E548" s="6"/>
      <c r="F548" s="6"/>
      <c r="G548" s="6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" customHeight="1">
      <c r="A549" s="6"/>
      <c r="B549" s="6"/>
      <c r="C549" s="6"/>
      <c r="D549" s="6"/>
      <c r="E549" s="6"/>
      <c r="F549" s="6"/>
      <c r="G549" s="6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" customHeight="1">
      <c r="A550" s="6"/>
      <c r="B550" s="6"/>
      <c r="C550" s="6"/>
      <c r="D550" s="6"/>
      <c r="E550" s="6"/>
      <c r="F550" s="6"/>
      <c r="G550" s="6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" customHeight="1">
      <c r="A551" s="6"/>
      <c r="B551" s="6"/>
      <c r="C551" s="6"/>
      <c r="D551" s="6"/>
      <c r="E551" s="6"/>
      <c r="F551" s="6"/>
      <c r="G551" s="6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" customHeight="1">
      <c r="A552" s="6"/>
      <c r="B552" s="6"/>
      <c r="C552" s="6"/>
      <c r="D552" s="6"/>
      <c r="E552" s="6"/>
      <c r="F552" s="6"/>
      <c r="G552" s="6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" customHeight="1">
      <c r="A553" s="6"/>
      <c r="B553" s="6"/>
      <c r="C553" s="6"/>
      <c r="D553" s="6"/>
      <c r="E553" s="6"/>
      <c r="F553" s="6"/>
      <c r="G553" s="6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" customHeight="1">
      <c r="A554" s="6"/>
      <c r="B554" s="6"/>
      <c r="C554" s="6"/>
      <c r="D554" s="6"/>
      <c r="E554" s="6"/>
      <c r="F554" s="6"/>
      <c r="G554" s="6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" customHeight="1">
      <c r="A555" s="6"/>
      <c r="B555" s="6"/>
      <c r="C555" s="6"/>
      <c r="D555" s="6"/>
      <c r="E555" s="6"/>
      <c r="F555" s="6"/>
      <c r="G555" s="6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" customHeight="1">
      <c r="A556" s="6"/>
      <c r="B556" s="6"/>
      <c r="C556" s="6"/>
      <c r="D556" s="6"/>
      <c r="E556" s="6"/>
      <c r="F556" s="6"/>
      <c r="G556" s="6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" customHeight="1">
      <c r="A557" s="6"/>
      <c r="B557" s="6"/>
      <c r="C557" s="6"/>
      <c r="D557" s="6"/>
      <c r="E557" s="6"/>
      <c r="F557" s="6"/>
      <c r="G557" s="6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" customHeight="1">
      <c r="A558" s="6"/>
      <c r="B558" s="6"/>
      <c r="C558" s="6"/>
      <c r="D558" s="6"/>
      <c r="E558" s="6"/>
      <c r="F558" s="6"/>
      <c r="G558" s="6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" customHeight="1">
      <c r="A559" s="6"/>
      <c r="B559" s="6"/>
      <c r="C559" s="6"/>
      <c r="D559" s="6"/>
      <c r="E559" s="6"/>
      <c r="F559" s="6"/>
      <c r="G559" s="6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" customHeight="1">
      <c r="A560" s="6"/>
      <c r="B560" s="6"/>
      <c r="C560" s="6"/>
      <c r="D560" s="6"/>
      <c r="E560" s="6"/>
      <c r="F560" s="6"/>
      <c r="G560" s="6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" customHeight="1">
      <c r="A561" s="6"/>
      <c r="B561" s="6"/>
      <c r="C561" s="6"/>
      <c r="D561" s="6"/>
      <c r="E561" s="6"/>
      <c r="F561" s="6"/>
      <c r="G561" s="6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" customHeight="1">
      <c r="A562" s="6"/>
      <c r="B562" s="6"/>
      <c r="C562" s="6"/>
      <c r="D562" s="6"/>
      <c r="E562" s="6"/>
      <c r="F562" s="6"/>
      <c r="G562" s="6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" customHeight="1">
      <c r="A563" s="6"/>
      <c r="B563" s="6"/>
      <c r="C563" s="6"/>
      <c r="D563" s="6"/>
      <c r="E563" s="6"/>
      <c r="F563" s="6"/>
      <c r="G563" s="6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" customHeight="1">
      <c r="A564" s="6"/>
      <c r="B564" s="6"/>
      <c r="C564" s="6"/>
      <c r="D564" s="6"/>
      <c r="E564" s="6"/>
      <c r="F564" s="6"/>
      <c r="G564" s="6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" customHeight="1">
      <c r="A565" s="6"/>
      <c r="B565" s="6"/>
      <c r="C565" s="6"/>
      <c r="D565" s="6"/>
      <c r="E565" s="6"/>
      <c r="F565" s="6"/>
      <c r="G565" s="6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" customHeight="1">
      <c r="A566" s="6"/>
      <c r="B566" s="6"/>
      <c r="C566" s="6"/>
      <c r="D566" s="6"/>
      <c r="E566" s="6"/>
      <c r="F566" s="6"/>
      <c r="G566" s="6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" customHeight="1">
      <c r="A567" s="6"/>
      <c r="B567" s="6"/>
      <c r="C567" s="6"/>
      <c r="D567" s="6"/>
      <c r="E567" s="6"/>
      <c r="F567" s="6"/>
      <c r="G567" s="6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" customHeight="1">
      <c r="A568" s="6"/>
      <c r="B568" s="6"/>
      <c r="C568" s="6"/>
      <c r="D568" s="6"/>
      <c r="E568" s="6"/>
      <c r="F568" s="6"/>
      <c r="G568" s="6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" customHeight="1">
      <c r="A569" s="6"/>
      <c r="B569" s="6"/>
      <c r="C569" s="6"/>
      <c r="D569" s="6"/>
      <c r="E569" s="6"/>
      <c r="F569" s="6"/>
      <c r="G569" s="6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" customHeight="1">
      <c r="A570" s="6"/>
      <c r="B570" s="6"/>
      <c r="C570" s="6"/>
      <c r="D570" s="6"/>
      <c r="E570" s="6"/>
      <c r="F570" s="6"/>
      <c r="G570" s="6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" customHeight="1">
      <c r="A571" s="6"/>
      <c r="B571" s="6"/>
      <c r="C571" s="6"/>
      <c r="D571" s="6"/>
      <c r="E571" s="6"/>
      <c r="F571" s="6"/>
      <c r="G571" s="6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" customHeight="1">
      <c r="A572" s="6"/>
      <c r="B572" s="6"/>
      <c r="C572" s="6"/>
      <c r="D572" s="6"/>
      <c r="E572" s="6"/>
      <c r="F572" s="6"/>
      <c r="G572" s="6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" customHeight="1">
      <c r="A573" s="6"/>
      <c r="B573" s="6"/>
      <c r="C573" s="6"/>
      <c r="D573" s="6"/>
      <c r="E573" s="6"/>
      <c r="F573" s="6"/>
      <c r="G573" s="6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" customHeight="1">
      <c r="A574" s="6"/>
      <c r="B574" s="6"/>
      <c r="C574" s="6"/>
      <c r="D574" s="6"/>
      <c r="E574" s="6"/>
      <c r="F574" s="6"/>
      <c r="G574" s="6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" customHeight="1">
      <c r="A575" s="6"/>
      <c r="B575" s="6"/>
      <c r="C575" s="6"/>
      <c r="D575" s="6"/>
      <c r="E575" s="6"/>
      <c r="F575" s="6"/>
      <c r="G575" s="6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" customHeight="1">
      <c r="A576" s="6"/>
      <c r="B576" s="6"/>
      <c r="C576" s="6"/>
      <c r="D576" s="6"/>
      <c r="E576" s="6"/>
      <c r="F576" s="6"/>
      <c r="G576" s="6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" customHeight="1">
      <c r="A577" s="6"/>
      <c r="B577" s="6"/>
      <c r="C577" s="6"/>
      <c r="D577" s="6"/>
      <c r="E577" s="6"/>
      <c r="F577" s="6"/>
      <c r="G577" s="6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" customHeight="1">
      <c r="A578" s="6"/>
      <c r="B578" s="6"/>
      <c r="C578" s="6"/>
      <c r="D578" s="6"/>
      <c r="E578" s="6"/>
      <c r="F578" s="6"/>
      <c r="G578" s="6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" customHeight="1">
      <c r="A579" s="6"/>
      <c r="B579" s="6"/>
      <c r="C579" s="6"/>
      <c r="D579" s="6"/>
      <c r="E579" s="6"/>
      <c r="F579" s="6"/>
      <c r="G579" s="6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" customHeight="1">
      <c r="A580" s="6"/>
      <c r="B580" s="6"/>
      <c r="C580" s="6"/>
      <c r="D580" s="6"/>
      <c r="E580" s="6"/>
      <c r="F580" s="6"/>
      <c r="G580" s="6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" customHeight="1">
      <c r="A581" s="6"/>
      <c r="B581" s="6"/>
      <c r="C581" s="6"/>
      <c r="D581" s="6"/>
      <c r="E581" s="6"/>
      <c r="F581" s="6"/>
      <c r="G581" s="6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" customHeight="1">
      <c r="A582" s="6"/>
      <c r="B582" s="6"/>
      <c r="C582" s="6"/>
      <c r="D582" s="6"/>
      <c r="E582" s="6"/>
      <c r="F582" s="6"/>
      <c r="G582" s="6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" customHeight="1">
      <c r="A583" s="6"/>
      <c r="B583" s="6"/>
      <c r="C583" s="6"/>
      <c r="D583" s="6"/>
      <c r="E583" s="6"/>
      <c r="F583" s="6"/>
      <c r="G583" s="6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" customHeight="1">
      <c r="A584" s="6"/>
      <c r="B584" s="6"/>
      <c r="C584" s="6"/>
      <c r="D584" s="6"/>
      <c r="E584" s="6"/>
      <c r="F584" s="6"/>
      <c r="G584" s="6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" customHeight="1">
      <c r="A585" s="6"/>
      <c r="B585" s="6"/>
      <c r="C585" s="6"/>
      <c r="D585" s="6"/>
      <c r="E585" s="6"/>
      <c r="F585" s="6"/>
      <c r="G585" s="6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" customHeight="1">
      <c r="A586" s="6"/>
      <c r="B586" s="6"/>
      <c r="C586" s="6"/>
      <c r="D586" s="6"/>
      <c r="E586" s="6"/>
      <c r="F586" s="6"/>
      <c r="G586" s="6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" customHeight="1">
      <c r="A587" s="6"/>
      <c r="B587" s="6"/>
      <c r="C587" s="6"/>
      <c r="D587" s="6"/>
      <c r="E587" s="6"/>
      <c r="F587" s="6"/>
      <c r="G587" s="6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" customHeight="1">
      <c r="A588" s="6"/>
      <c r="B588" s="6"/>
      <c r="C588" s="6"/>
      <c r="D588" s="6"/>
      <c r="E588" s="6"/>
      <c r="F588" s="6"/>
      <c r="G588" s="6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" customHeight="1">
      <c r="A589" s="6"/>
      <c r="B589" s="6"/>
      <c r="C589" s="6"/>
      <c r="D589" s="6"/>
      <c r="E589" s="6"/>
      <c r="F589" s="6"/>
      <c r="G589" s="6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" customHeight="1">
      <c r="A590" s="6"/>
      <c r="B590" s="6"/>
      <c r="C590" s="6"/>
      <c r="D590" s="6"/>
      <c r="E590" s="6"/>
      <c r="F590" s="6"/>
      <c r="G590" s="6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" customHeight="1">
      <c r="A591" s="6"/>
      <c r="B591" s="6"/>
      <c r="C591" s="6"/>
      <c r="D591" s="6"/>
      <c r="E591" s="6"/>
      <c r="F591" s="6"/>
      <c r="G591" s="6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" customHeight="1">
      <c r="A592" s="6"/>
      <c r="B592" s="6"/>
      <c r="C592" s="6"/>
      <c r="D592" s="6"/>
      <c r="E592" s="6"/>
      <c r="F592" s="6"/>
      <c r="G592" s="6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" customHeight="1">
      <c r="A593" s="6"/>
      <c r="B593" s="6"/>
      <c r="C593" s="6"/>
      <c r="D593" s="6"/>
      <c r="E593" s="6"/>
      <c r="F593" s="6"/>
      <c r="G593" s="6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" customHeight="1">
      <c r="A594" s="6"/>
      <c r="B594" s="6"/>
      <c r="C594" s="6"/>
      <c r="D594" s="6"/>
      <c r="E594" s="6"/>
      <c r="F594" s="6"/>
      <c r="G594" s="6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" customHeight="1">
      <c r="A595" s="6"/>
      <c r="B595" s="6"/>
      <c r="C595" s="6"/>
      <c r="D595" s="6"/>
      <c r="E595" s="6"/>
      <c r="F595" s="6"/>
      <c r="G595" s="6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" customHeight="1">
      <c r="A596" s="6"/>
      <c r="B596" s="6"/>
      <c r="C596" s="6"/>
      <c r="D596" s="6"/>
      <c r="E596" s="6"/>
      <c r="F596" s="6"/>
      <c r="G596" s="6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" customHeight="1">
      <c r="A597" s="6"/>
      <c r="B597" s="6"/>
      <c r="C597" s="6"/>
      <c r="D597" s="6"/>
      <c r="E597" s="6"/>
      <c r="F597" s="6"/>
      <c r="G597" s="6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" customHeight="1">
      <c r="A598" s="6"/>
      <c r="B598" s="6"/>
      <c r="C598" s="6"/>
      <c r="D598" s="6"/>
      <c r="E598" s="6"/>
      <c r="F598" s="6"/>
      <c r="G598" s="6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" customHeight="1">
      <c r="A599" s="6"/>
      <c r="B599" s="6"/>
      <c r="C599" s="6"/>
      <c r="D599" s="6"/>
      <c r="E599" s="6"/>
      <c r="F599" s="6"/>
      <c r="G599" s="6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" customHeight="1">
      <c r="A600" s="6"/>
      <c r="B600" s="6"/>
      <c r="C600" s="6"/>
      <c r="D600" s="6"/>
      <c r="E600" s="6"/>
      <c r="F600" s="6"/>
      <c r="G600" s="6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" customHeight="1">
      <c r="A601" s="6"/>
      <c r="B601" s="6"/>
      <c r="C601" s="6"/>
      <c r="D601" s="6"/>
      <c r="E601" s="6"/>
      <c r="F601" s="6"/>
      <c r="G601" s="6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" customHeight="1">
      <c r="A602" s="6"/>
      <c r="B602" s="6"/>
      <c r="C602" s="6"/>
      <c r="D602" s="6"/>
      <c r="E602" s="6"/>
      <c r="F602" s="6"/>
      <c r="G602" s="6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" customHeight="1">
      <c r="A603" s="6"/>
      <c r="B603" s="6"/>
      <c r="C603" s="6"/>
      <c r="D603" s="6"/>
      <c r="E603" s="6"/>
      <c r="F603" s="6"/>
      <c r="G603" s="6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" customHeight="1">
      <c r="A604" s="6"/>
      <c r="B604" s="6"/>
      <c r="C604" s="6"/>
      <c r="D604" s="6"/>
      <c r="E604" s="6"/>
      <c r="F604" s="6"/>
      <c r="G604" s="6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" customHeight="1">
      <c r="A605" s="6"/>
      <c r="B605" s="6"/>
      <c r="C605" s="6"/>
      <c r="D605" s="6"/>
      <c r="E605" s="6"/>
      <c r="F605" s="6"/>
      <c r="G605" s="6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" customHeight="1">
      <c r="A606" s="6"/>
      <c r="B606" s="6"/>
      <c r="C606" s="6"/>
      <c r="D606" s="6"/>
      <c r="E606" s="6"/>
      <c r="F606" s="6"/>
      <c r="G606" s="6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" customHeight="1">
      <c r="A607" s="6"/>
      <c r="B607" s="6"/>
      <c r="C607" s="6"/>
      <c r="D607" s="6"/>
      <c r="E607" s="6"/>
      <c r="F607" s="6"/>
      <c r="G607" s="6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" customHeight="1">
      <c r="A608" s="6"/>
      <c r="B608" s="6"/>
      <c r="C608" s="6"/>
      <c r="D608" s="6"/>
      <c r="E608" s="6"/>
      <c r="F608" s="6"/>
      <c r="G608" s="6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" customHeight="1">
      <c r="A609" s="6"/>
      <c r="B609" s="6"/>
      <c r="C609" s="6"/>
      <c r="D609" s="6"/>
      <c r="E609" s="6"/>
      <c r="F609" s="6"/>
      <c r="G609" s="6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" customHeight="1">
      <c r="A610" s="6"/>
      <c r="B610" s="6"/>
      <c r="C610" s="6"/>
      <c r="D610" s="6"/>
      <c r="E610" s="6"/>
      <c r="F610" s="6"/>
      <c r="G610" s="6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" customHeight="1">
      <c r="A611" s="6"/>
      <c r="B611" s="6"/>
      <c r="C611" s="6"/>
      <c r="D611" s="6"/>
      <c r="E611" s="6"/>
      <c r="F611" s="6"/>
      <c r="G611" s="6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" customHeight="1">
      <c r="A612" s="6"/>
      <c r="B612" s="6"/>
      <c r="C612" s="6"/>
      <c r="D612" s="6"/>
      <c r="E612" s="6"/>
      <c r="F612" s="6"/>
      <c r="G612" s="6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" customHeight="1">
      <c r="A613" s="6"/>
      <c r="B613" s="6"/>
      <c r="C613" s="6"/>
      <c r="D613" s="6"/>
      <c r="E613" s="6"/>
      <c r="F613" s="6"/>
      <c r="G613" s="6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" customHeight="1">
      <c r="A614" s="6"/>
      <c r="B614" s="6"/>
      <c r="C614" s="6"/>
      <c r="D614" s="6"/>
      <c r="E614" s="6"/>
      <c r="F614" s="6"/>
      <c r="G614" s="6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" customHeight="1">
      <c r="A615" s="6"/>
      <c r="B615" s="6"/>
      <c r="C615" s="6"/>
      <c r="D615" s="6"/>
      <c r="E615" s="6"/>
      <c r="F615" s="6"/>
      <c r="G615" s="6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" customHeight="1">
      <c r="A616" s="6"/>
      <c r="B616" s="6"/>
      <c r="C616" s="6"/>
      <c r="D616" s="6"/>
      <c r="E616" s="6"/>
      <c r="F616" s="6"/>
      <c r="G616" s="6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" customHeight="1">
      <c r="A617" s="6"/>
      <c r="B617" s="6"/>
      <c r="C617" s="6"/>
      <c r="D617" s="6"/>
      <c r="E617" s="6"/>
      <c r="F617" s="6"/>
      <c r="G617" s="6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" customHeight="1">
      <c r="A618" s="6"/>
      <c r="B618" s="6"/>
      <c r="C618" s="6"/>
      <c r="D618" s="6"/>
      <c r="E618" s="6"/>
      <c r="F618" s="6"/>
      <c r="G618" s="6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" customHeight="1">
      <c r="A619" s="6"/>
      <c r="B619" s="6"/>
      <c r="C619" s="6"/>
      <c r="D619" s="6"/>
      <c r="E619" s="6"/>
      <c r="F619" s="6"/>
      <c r="G619" s="6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" customHeight="1">
      <c r="A620" s="6"/>
      <c r="B620" s="6"/>
      <c r="C620" s="6"/>
      <c r="D620" s="6"/>
      <c r="E620" s="6"/>
      <c r="F620" s="6"/>
      <c r="G620" s="6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" customHeight="1">
      <c r="A621" s="6"/>
      <c r="B621" s="6"/>
      <c r="C621" s="6"/>
      <c r="D621" s="6"/>
      <c r="E621" s="6"/>
      <c r="F621" s="6"/>
      <c r="G621" s="6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" customHeight="1">
      <c r="A622" s="6"/>
      <c r="B622" s="6"/>
      <c r="C622" s="6"/>
      <c r="D622" s="6"/>
      <c r="E622" s="6"/>
      <c r="F622" s="6"/>
      <c r="G622" s="6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" customHeight="1">
      <c r="A623" s="6"/>
      <c r="B623" s="6"/>
      <c r="C623" s="6"/>
      <c r="D623" s="6"/>
      <c r="E623" s="6"/>
      <c r="F623" s="6"/>
      <c r="G623" s="6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" customHeight="1">
      <c r="A624" s="6"/>
      <c r="B624" s="6"/>
      <c r="C624" s="6"/>
      <c r="D624" s="6"/>
      <c r="E624" s="6"/>
      <c r="F624" s="6"/>
      <c r="G624" s="6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" customHeight="1">
      <c r="A625" s="6"/>
      <c r="B625" s="6"/>
      <c r="C625" s="6"/>
      <c r="D625" s="6"/>
      <c r="E625" s="6"/>
      <c r="F625" s="6"/>
      <c r="G625" s="6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" customHeight="1">
      <c r="A626" s="6"/>
      <c r="B626" s="6"/>
      <c r="C626" s="6"/>
      <c r="D626" s="6"/>
      <c r="E626" s="6"/>
      <c r="F626" s="6"/>
      <c r="G626" s="6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" customHeight="1">
      <c r="A627" s="6"/>
      <c r="B627" s="6"/>
      <c r="C627" s="6"/>
      <c r="D627" s="6"/>
      <c r="E627" s="6"/>
      <c r="F627" s="6"/>
      <c r="G627" s="6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" customHeight="1">
      <c r="A628" s="6"/>
      <c r="B628" s="6"/>
      <c r="C628" s="6"/>
      <c r="D628" s="6"/>
      <c r="E628" s="6"/>
      <c r="F628" s="6"/>
      <c r="G628" s="6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" customHeight="1">
      <c r="A629" s="6"/>
      <c r="B629" s="6"/>
      <c r="C629" s="6"/>
      <c r="D629" s="6"/>
      <c r="E629" s="6"/>
      <c r="F629" s="6"/>
      <c r="G629" s="6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" customHeight="1">
      <c r="A630" s="6"/>
      <c r="B630" s="6"/>
      <c r="C630" s="6"/>
      <c r="D630" s="6"/>
      <c r="E630" s="6"/>
      <c r="F630" s="6"/>
      <c r="G630" s="6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" customHeight="1">
      <c r="A631" s="6"/>
      <c r="B631" s="6"/>
      <c r="C631" s="6"/>
      <c r="D631" s="6"/>
      <c r="E631" s="6"/>
      <c r="F631" s="6"/>
      <c r="G631" s="6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" customHeight="1">
      <c r="A632" s="6"/>
      <c r="B632" s="6"/>
      <c r="C632" s="6"/>
      <c r="D632" s="6"/>
      <c r="E632" s="6"/>
      <c r="F632" s="6"/>
      <c r="G632" s="6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" customHeight="1">
      <c r="A633" s="6"/>
      <c r="B633" s="6"/>
      <c r="C633" s="6"/>
      <c r="D633" s="6"/>
      <c r="E633" s="6"/>
      <c r="F633" s="6"/>
      <c r="G633" s="6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" customHeight="1">
      <c r="A634" s="6"/>
      <c r="B634" s="6"/>
      <c r="C634" s="6"/>
      <c r="D634" s="6"/>
      <c r="E634" s="6"/>
      <c r="F634" s="6"/>
      <c r="G634" s="6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" customHeight="1">
      <c r="A635" s="6"/>
      <c r="B635" s="6"/>
      <c r="C635" s="6"/>
      <c r="D635" s="6"/>
      <c r="E635" s="6"/>
      <c r="F635" s="6"/>
      <c r="G635" s="6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" customHeight="1">
      <c r="A636" s="6"/>
      <c r="B636" s="6"/>
      <c r="C636" s="6"/>
      <c r="D636" s="6"/>
      <c r="E636" s="6"/>
      <c r="F636" s="6"/>
      <c r="G636" s="6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" customHeight="1">
      <c r="A637" s="6"/>
      <c r="B637" s="6"/>
      <c r="C637" s="6"/>
      <c r="D637" s="6"/>
      <c r="E637" s="6"/>
      <c r="F637" s="6"/>
      <c r="G637" s="6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" customHeight="1">
      <c r="A638" s="6"/>
      <c r="B638" s="6"/>
      <c r="C638" s="6"/>
      <c r="D638" s="6"/>
      <c r="E638" s="6"/>
      <c r="F638" s="6"/>
      <c r="G638" s="6"/>
      <c r="H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" customHeight="1">
      <c r="A639" s="6"/>
      <c r="B639" s="6"/>
      <c r="C639" s="6"/>
      <c r="D639" s="6"/>
      <c r="E639" s="6"/>
      <c r="F639" s="6"/>
      <c r="G639" s="6"/>
      <c r="H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" customHeight="1">
      <c r="A640" s="6"/>
      <c r="B640" s="6"/>
      <c r="C640" s="6"/>
      <c r="D640" s="6"/>
      <c r="E640" s="6"/>
      <c r="F640" s="6"/>
      <c r="G640" s="6"/>
      <c r="H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" customHeight="1">
      <c r="A641" s="6"/>
      <c r="B641" s="6"/>
      <c r="C641" s="6"/>
      <c r="D641" s="6"/>
      <c r="E641" s="6"/>
      <c r="F641" s="6"/>
      <c r="G641" s="6"/>
      <c r="H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" customHeight="1">
      <c r="A642" s="6"/>
      <c r="B642" s="6"/>
      <c r="C642" s="6"/>
      <c r="D642" s="6"/>
      <c r="E642" s="6"/>
      <c r="F642" s="6"/>
      <c r="G642" s="6"/>
      <c r="H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" customHeight="1">
      <c r="A643" s="6"/>
      <c r="B643" s="6"/>
      <c r="C643" s="6"/>
      <c r="D643" s="6"/>
      <c r="E643" s="6"/>
      <c r="F643" s="6"/>
      <c r="G643" s="6"/>
      <c r="H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" customHeight="1">
      <c r="A644" s="6"/>
      <c r="B644" s="6"/>
      <c r="C644" s="6"/>
      <c r="D644" s="6"/>
      <c r="E644" s="6"/>
      <c r="F644" s="6"/>
      <c r="G644" s="6"/>
      <c r="H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" customHeight="1">
      <c r="A645" s="6"/>
      <c r="B645" s="6"/>
      <c r="C645" s="6"/>
      <c r="D645" s="6"/>
      <c r="E645" s="6"/>
      <c r="F645" s="6"/>
      <c r="G645" s="6"/>
      <c r="H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" customHeight="1">
      <c r="A646" s="6"/>
      <c r="B646" s="6"/>
      <c r="C646" s="6"/>
      <c r="D646" s="6"/>
      <c r="E646" s="6"/>
      <c r="F646" s="6"/>
      <c r="G646" s="6"/>
      <c r="H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" customHeight="1">
      <c r="A647" s="6"/>
      <c r="B647" s="6"/>
      <c r="C647" s="6"/>
      <c r="D647" s="6"/>
      <c r="E647" s="6"/>
      <c r="F647" s="6"/>
      <c r="G647" s="6"/>
      <c r="H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" customHeight="1">
      <c r="A648" s="6"/>
      <c r="B648" s="6"/>
      <c r="C648" s="6"/>
      <c r="D648" s="6"/>
      <c r="E648" s="6"/>
      <c r="F648" s="6"/>
      <c r="G648" s="6"/>
      <c r="H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" customHeight="1">
      <c r="A649" s="6"/>
      <c r="B649" s="6"/>
      <c r="C649" s="6"/>
      <c r="D649" s="6"/>
      <c r="E649" s="6"/>
      <c r="F649" s="6"/>
      <c r="G649" s="6"/>
      <c r="H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" customHeight="1">
      <c r="A650" s="6"/>
      <c r="B650" s="6"/>
      <c r="C650" s="6"/>
      <c r="D650" s="6"/>
      <c r="E650" s="6"/>
      <c r="F650" s="6"/>
      <c r="G650" s="6"/>
      <c r="H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" customHeight="1">
      <c r="A651" s="6"/>
      <c r="B651" s="6"/>
      <c r="C651" s="6"/>
      <c r="D651" s="6"/>
      <c r="E651" s="6"/>
      <c r="F651" s="6"/>
      <c r="G651" s="6"/>
      <c r="H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" customHeight="1">
      <c r="A652" s="6"/>
      <c r="B652" s="6"/>
      <c r="C652" s="6"/>
      <c r="D652" s="6"/>
      <c r="E652" s="6"/>
      <c r="F652" s="6"/>
      <c r="G652" s="6"/>
      <c r="H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" customHeight="1">
      <c r="A653" s="6"/>
      <c r="B653" s="6"/>
      <c r="C653" s="6"/>
      <c r="D653" s="6"/>
      <c r="E653" s="6"/>
      <c r="F653" s="6"/>
      <c r="G653" s="6"/>
      <c r="H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" customHeight="1">
      <c r="A654" s="6"/>
      <c r="B654" s="6"/>
      <c r="C654" s="6"/>
      <c r="D654" s="6"/>
      <c r="E654" s="6"/>
      <c r="F654" s="6"/>
      <c r="G654" s="6"/>
      <c r="H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" customHeight="1">
      <c r="A655" s="6"/>
      <c r="B655" s="6"/>
      <c r="C655" s="6"/>
      <c r="D655" s="6"/>
      <c r="E655" s="6"/>
      <c r="F655" s="6"/>
      <c r="G655" s="6"/>
      <c r="H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" customHeight="1">
      <c r="A656" s="6"/>
      <c r="B656" s="6"/>
      <c r="C656" s="6"/>
      <c r="D656" s="6"/>
      <c r="E656" s="6"/>
      <c r="F656" s="6"/>
      <c r="G656" s="6"/>
      <c r="H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" customHeight="1">
      <c r="A657" s="6"/>
      <c r="B657" s="6"/>
      <c r="C657" s="6"/>
      <c r="D657" s="6"/>
      <c r="E657" s="6"/>
      <c r="F657" s="6"/>
      <c r="G657" s="6"/>
      <c r="H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" customHeight="1">
      <c r="A658" s="6"/>
      <c r="B658" s="6"/>
      <c r="C658" s="6"/>
      <c r="D658" s="6"/>
      <c r="E658" s="6"/>
      <c r="F658" s="6"/>
      <c r="G658" s="6"/>
      <c r="H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" customHeight="1">
      <c r="A659" s="6"/>
      <c r="B659" s="6"/>
      <c r="C659" s="6"/>
      <c r="D659" s="6"/>
      <c r="E659" s="6"/>
      <c r="F659" s="6"/>
      <c r="G659" s="6"/>
      <c r="H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" customHeight="1">
      <c r="A660" s="6"/>
      <c r="B660" s="6"/>
      <c r="C660" s="6"/>
      <c r="D660" s="6"/>
      <c r="E660" s="6"/>
      <c r="F660" s="6"/>
      <c r="G660" s="6"/>
      <c r="H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" customHeight="1">
      <c r="A661" s="6"/>
      <c r="B661" s="6"/>
      <c r="C661" s="6"/>
      <c r="D661" s="6"/>
      <c r="E661" s="6"/>
      <c r="F661" s="6"/>
      <c r="G661" s="6"/>
      <c r="H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" customHeight="1">
      <c r="A662" s="6"/>
      <c r="B662" s="6"/>
      <c r="C662" s="6"/>
      <c r="D662" s="6"/>
      <c r="E662" s="6"/>
      <c r="F662" s="6"/>
      <c r="G662" s="6"/>
      <c r="H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" customHeight="1">
      <c r="A663" s="6"/>
      <c r="B663" s="6"/>
      <c r="C663" s="6"/>
      <c r="D663" s="6"/>
      <c r="E663" s="6"/>
      <c r="F663" s="6"/>
      <c r="G663" s="6"/>
      <c r="H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" customHeight="1">
      <c r="A664" s="6"/>
      <c r="B664" s="6"/>
      <c r="C664" s="6"/>
      <c r="D664" s="6"/>
      <c r="E664" s="6"/>
      <c r="F664" s="6"/>
      <c r="G664" s="6"/>
      <c r="H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" customHeight="1">
      <c r="A665" s="6"/>
      <c r="B665" s="6"/>
      <c r="C665" s="6"/>
      <c r="D665" s="6"/>
      <c r="E665" s="6"/>
      <c r="F665" s="6"/>
      <c r="G665" s="6"/>
      <c r="H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" customHeight="1">
      <c r="A666" s="6"/>
      <c r="B666" s="6"/>
      <c r="C666" s="6"/>
      <c r="D666" s="6"/>
      <c r="E666" s="6"/>
      <c r="F666" s="6"/>
      <c r="G666" s="6"/>
      <c r="H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" customHeight="1">
      <c r="A667" s="6"/>
      <c r="B667" s="6"/>
      <c r="C667" s="6"/>
      <c r="D667" s="6"/>
      <c r="E667" s="6"/>
      <c r="F667" s="6"/>
      <c r="G667" s="6"/>
      <c r="H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" customHeight="1">
      <c r="A668" s="6"/>
      <c r="B668" s="6"/>
      <c r="C668" s="6"/>
      <c r="D668" s="6"/>
      <c r="E668" s="6"/>
      <c r="F668" s="6"/>
      <c r="G668" s="6"/>
      <c r="H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" customHeight="1">
      <c r="A669" s="6"/>
      <c r="B669" s="6"/>
      <c r="C669" s="6"/>
      <c r="D669" s="6"/>
      <c r="E669" s="6"/>
      <c r="F669" s="6"/>
      <c r="G669" s="6"/>
      <c r="H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" customHeight="1">
      <c r="A670" s="6"/>
      <c r="B670" s="6"/>
      <c r="C670" s="6"/>
      <c r="D670" s="6"/>
      <c r="E670" s="6"/>
      <c r="F670" s="6"/>
      <c r="G670" s="6"/>
      <c r="H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" customHeight="1">
      <c r="A671" s="6"/>
      <c r="B671" s="6"/>
      <c r="C671" s="6"/>
      <c r="D671" s="6"/>
      <c r="E671" s="6"/>
      <c r="F671" s="6"/>
      <c r="G671" s="6"/>
      <c r="H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" customHeight="1">
      <c r="A672" s="6"/>
      <c r="B672" s="6"/>
      <c r="C672" s="6"/>
      <c r="D672" s="6"/>
      <c r="E672" s="6"/>
      <c r="F672" s="6"/>
      <c r="G672" s="6"/>
      <c r="H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" customHeight="1">
      <c r="A673" s="6"/>
      <c r="B673" s="6"/>
      <c r="C673" s="6"/>
      <c r="D673" s="6"/>
      <c r="E673" s="6"/>
      <c r="F673" s="6"/>
      <c r="G673" s="6"/>
      <c r="H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" customHeight="1">
      <c r="A674" s="6"/>
      <c r="B674" s="6"/>
      <c r="C674" s="6"/>
      <c r="D674" s="6"/>
      <c r="E674" s="6"/>
      <c r="F674" s="6"/>
      <c r="G674" s="6"/>
      <c r="H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" customHeight="1">
      <c r="A675" s="6"/>
      <c r="B675" s="6"/>
      <c r="C675" s="6"/>
      <c r="D675" s="6"/>
      <c r="E675" s="6"/>
      <c r="F675" s="6"/>
      <c r="G675" s="6"/>
      <c r="H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" customHeight="1">
      <c r="A676" s="6"/>
      <c r="B676" s="6"/>
      <c r="C676" s="6"/>
      <c r="D676" s="6"/>
      <c r="E676" s="6"/>
      <c r="F676" s="6"/>
      <c r="G676" s="6"/>
      <c r="H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" customHeight="1">
      <c r="A677" s="6"/>
      <c r="B677" s="6"/>
      <c r="C677" s="6"/>
      <c r="D677" s="6"/>
      <c r="E677" s="6"/>
      <c r="F677" s="6"/>
      <c r="G677" s="6"/>
      <c r="H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" customHeight="1">
      <c r="A678" s="6"/>
      <c r="B678" s="6"/>
      <c r="C678" s="6"/>
      <c r="D678" s="6"/>
      <c r="E678" s="6"/>
      <c r="F678" s="6"/>
      <c r="G678" s="6"/>
      <c r="H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" customHeight="1">
      <c r="A679" s="6"/>
      <c r="B679" s="6"/>
      <c r="C679" s="6"/>
      <c r="D679" s="6"/>
      <c r="E679" s="6"/>
      <c r="F679" s="6"/>
      <c r="G679" s="6"/>
      <c r="H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" customHeight="1">
      <c r="A680" s="6"/>
      <c r="B680" s="6"/>
      <c r="C680" s="6"/>
      <c r="D680" s="6"/>
      <c r="E680" s="6"/>
      <c r="F680" s="6"/>
      <c r="G680" s="6"/>
      <c r="H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" customHeight="1">
      <c r="A681" s="6"/>
      <c r="B681" s="6"/>
      <c r="C681" s="6"/>
      <c r="D681" s="6"/>
      <c r="E681" s="6"/>
      <c r="F681" s="6"/>
      <c r="G681" s="6"/>
      <c r="H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" customHeight="1">
      <c r="A682" s="6"/>
      <c r="B682" s="6"/>
      <c r="C682" s="6"/>
      <c r="D682" s="6"/>
      <c r="E682" s="6"/>
      <c r="F682" s="6"/>
      <c r="G682" s="6"/>
      <c r="H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" customHeight="1">
      <c r="A683" s="6"/>
      <c r="B683" s="6"/>
      <c r="C683" s="6"/>
      <c r="D683" s="6"/>
      <c r="E683" s="6"/>
      <c r="F683" s="6"/>
      <c r="G683" s="6"/>
      <c r="H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" customHeight="1">
      <c r="A684" s="6"/>
      <c r="B684" s="6"/>
      <c r="C684" s="6"/>
      <c r="D684" s="6"/>
      <c r="E684" s="6"/>
      <c r="F684" s="6"/>
      <c r="G684" s="6"/>
      <c r="H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" customHeight="1">
      <c r="A685" s="6"/>
      <c r="B685" s="6"/>
      <c r="C685" s="6"/>
      <c r="D685" s="6"/>
      <c r="E685" s="6"/>
      <c r="F685" s="6"/>
      <c r="G685" s="6"/>
      <c r="H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" customHeight="1">
      <c r="A686" s="6"/>
      <c r="B686" s="6"/>
      <c r="C686" s="6"/>
      <c r="D686" s="6"/>
      <c r="E686" s="6"/>
      <c r="F686" s="6"/>
      <c r="G686" s="6"/>
      <c r="H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" customHeight="1">
      <c r="A687" s="6"/>
      <c r="B687" s="6"/>
      <c r="C687" s="6"/>
      <c r="D687" s="6"/>
      <c r="E687" s="6"/>
      <c r="F687" s="6"/>
      <c r="G687" s="6"/>
      <c r="H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" customHeight="1">
      <c r="A688" s="6"/>
      <c r="B688" s="6"/>
      <c r="C688" s="6"/>
      <c r="D688" s="6"/>
      <c r="E688" s="6"/>
      <c r="F688" s="6"/>
      <c r="G688" s="6"/>
      <c r="H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" customHeight="1">
      <c r="A689" s="6"/>
      <c r="B689" s="6"/>
      <c r="C689" s="6"/>
      <c r="D689" s="6"/>
      <c r="E689" s="6"/>
      <c r="F689" s="6"/>
      <c r="G689" s="6"/>
      <c r="H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" customHeight="1">
      <c r="A690" s="6"/>
      <c r="B690" s="6"/>
      <c r="C690" s="6"/>
      <c r="D690" s="6"/>
      <c r="E690" s="6"/>
      <c r="F690" s="6"/>
      <c r="G690" s="6"/>
      <c r="H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" customHeight="1">
      <c r="A691" s="6"/>
      <c r="B691" s="6"/>
      <c r="C691" s="6"/>
      <c r="D691" s="6"/>
      <c r="E691" s="6"/>
      <c r="F691" s="6"/>
      <c r="G691" s="6"/>
      <c r="H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" customHeight="1">
      <c r="A692" s="6"/>
      <c r="B692" s="6"/>
      <c r="C692" s="6"/>
      <c r="D692" s="6"/>
      <c r="E692" s="6"/>
      <c r="F692" s="6"/>
      <c r="G692" s="6"/>
      <c r="H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" customHeight="1">
      <c r="A693" s="6"/>
      <c r="B693" s="6"/>
      <c r="C693" s="6"/>
      <c r="D693" s="6"/>
      <c r="E693" s="6"/>
      <c r="F693" s="6"/>
      <c r="G693" s="6"/>
      <c r="H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" customHeight="1">
      <c r="A694" s="6"/>
      <c r="B694" s="6"/>
      <c r="C694" s="6"/>
      <c r="D694" s="6"/>
      <c r="E694" s="6"/>
      <c r="F694" s="6"/>
      <c r="G694" s="6"/>
      <c r="H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" customHeight="1">
      <c r="A695" s="6"/>
      <c r="B695" s="6"/>
      <c r="C695" s="6"/>
      <c r="D695" s="6"/>
      <c r="E695" s="6"/>
      <c r="F695" s="6"/>
      <c r="G695" s="6"/>
      <c r="H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" customHeight="1">
      <c r="A696" s="6"/>
      <c r="B696" s="6"/>
      <c r="C696" s="6"/>
      <c r="D696" s="6"/>
      <c r="E696" s="6"/>
      <c r="F696" s="6"/>
      <c r="G696" s="6"/>
      <c r="H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" customHeight="1">
      <c r="A697" s="6"/>
      <c r="B697" s="6"/>
      <c r="C697" s="6"/>
      <c r="D697" s="6"/>
      <c r="E697" s="6"/>
      <c r="F697" s="6"/>
      <c r="G697" s="6"/>
      <c r="H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" customHeight="1">
      <c r="A698" s="6"/>
      <c r="B698" s="6"/>
      <c r="C698" s="6"/>
      <c r="D698" s="6"/>
      <c r="E698" s="6"/>
      <c r="F698" s="6"/>
      <c r="G698" s="6"/>
      <c r="H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" customHeight="1">
      <c r="A699" s="6"/>
      <c r="B699" s="6"/>
      <c r="C699" s="6"/>
      <c r="D699" s="6"/>
      <c r="E699" s="6"/>
      <c r="F699" s="6"/>
      <c r="G699" s="6"/>
      <c r="H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" customHeight="1">
      <c r="A700" s="6"/>
      <c r="B700" s="6"/>
      <c r="C700" s="6"/>
      <c r="D700" s="6"/>
      <c r="E700" s="6"/>
      <c r="F700" s="6"/>
      <c r="G700" s="6"/>
      <c r="H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" customHeight="1">
      <c r="A701" s="6"/>
      <c r="B701" s="6"/>
      <c r="C701" s="6"/>
      <c r="D701" s="6"/>
      <c r="E701" s="6"/>
      <c r="F701" s="6"/>
      <c r="G701" s="6"/>
      <c r="H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" customHeight="1">
      <c r="A702" s="6"/>
      <c r="B702" s="6"/>
      <c r="C702" s="6"/>
      <c r="D702" s="6"/>
      <c r="E702" s="6"/>
      <c r="F702" s="6"/>
      <c r="G702" s="6"/>
      <c r="H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" customHeight="1">
      <c r="A703" s="6"/>
      <c r="B703" s="6"/>
      <c r="C703" s="6"/>
      <c r="D703" s="6"/>
      <c r="E703" s="6"/>
      <c r="F703" s="6"/>
      <c r="G703" s="6"/>
      <c r="H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" customHeight="1">
      <c r="A704" s="6"/>
      <c r="B704" s="6"/>
      <c r="C704" s="6"/>
      <c r="D704" s="6"/>
      <c r="E704" s="6"/>
      <c r="F704" s="6"/>
      <c r="G704" s="6"/>
      <c r="H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" customHeight="1">
      <c r="A705" s="6"/>
      <c r="B705" s="6"/>
      <c r="C705" s="6"/>
      <c r="D705" s="6"/>
      <c r="E705" s="6"/>
      <c r="F705" s="6"/>
      <c r="G705" s="6"/>
      <c r="H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" customHeight="1">
      <c r="A706" s="6"/>
      <c r="B706" s="6"/>
      <c r="C706" s="6"/>
      <c r="D706" s="6"/>
      <c r="E706" s="6"/>
      <c r="F706" s="6"/>
      <c r="G706" s="6"/>
      <c r="H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" customHeight="1">
      <c r="A707" s="6"/>
      <c r="B707" s="6"/>
      <c r="C707" s="6"/>
      <c r="D707" s="6"/>
      <c r="E707" s="6"/>
      <c r="F707" s="6"/>
      <c r="G707" s="6"/>
      <c r="H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" customHeight="1">
      <c r="A708" s="6"/>
      <c r="B708" s="6"/>
      <c r="C708" s="6"/>
      <c r="D708" s="6"/>
      <c r="E708" s="6"/>
      <c r="F708" s="6"/>
      <c r="G708" s="6"/>
      <c r="H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" customHeight="1">
      <c r="A709" s="6"/>
      <c r="B709" s="6"/>
      <c r="C709" s="6"/>
      <c r="D709" s="6"/>
      <c r="E709" s="6"/>
      <c r="F709" s="6"/>
      <c r="G709" s="6"/>
      <c r="H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" customHeight="1">
      <c r="A710" s="6"/>
      <c r="B710" s="6"/>
      <c r="C710" s="6"/>
      <c r="D710" s="6"/>
      <c r="E710" s="6"/>
      <c r="F710" s="6"/>
      <c r="G710" s="6"/>
      <c r="H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" customHeight="1">
      <c r="A711" s="6"/>
      <c r="B711" s="6"/>
      <c r="C711" s="6"/>
      <c r="D711" s="6"/>
      <c r="E711" s="6"/>
      <c r="F711" s="6"/>
      <c r="G711" s="6"/>
      <c r="H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" customHeight="1">
      <c r="A712" s="6"/>
      <c r="B712" s="6"/>
      <c r="C712" s="6"/>
      <c r="D712" s="6"/>
      <c r="E712" s="6"/>
      <c r="F712" s="6"/>
      <c r="G712" s="6"/>
      <c r="H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" customHeight="1">
      <c r="A713" s="6"/>
      <c r="B713" s="6"/>
      <c r="C713" s="6"/>
      <c r="D713" s="6"/>
      <c r="E713" s="6"/>
      <c r="F713" s="6"/>
      <c r="G713" s="6"/>
      <c r="H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" customHeight="1">
      <c r="A714" s="6"/>
      <c r="B714" s="6"/>
      <c r="C714" s="6"/>
      <c r="D714" s="6"/>
      <c r="E714" s="6"/>
      <c r="F714" s="6"/>
      <c r="G714" s="6"/>
      <c r="H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" customHeight="1">
      <c r="A715" s="6"/>
      <c r="B715" s="6"/>
      <c r="C715" s="6"/>
      <c r="D715" s="6"/>
      <c r="E715" s="6"/>
      <c r="F715" s="6"/>
      <c r="G715" s="6"/>
      <c r="H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" customHeight="1">
      <c r="A716" s="6"/>
      <c r="B716" s="6"/>
      <c r="C716" s="6"/>
      <c r="D716" s="6"/>
      <c r="E716" s="6"/>
      <c r="F716" s="6"/>
      <c r="G716" s="6"/>
      <c r="H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" customHeight="1">
      <c r="A717" s="6"/>
      <c r="B717" s="6"/>
      <c r="C717" s="6"/>
      <c r="D717" s="6"/>
      <c r="E717" s="6"/>
      <c r="F717" s="6"/>
      <c r="G717" s="6"/>
      <c r="H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" customHeight="1">
      <c r="A718" s="6"/>
      <c r="B718" s="6"/>
      <c r="C718" s="6"/>
      <c r="D718" s="6"/>
      <c r="E718" s="6"/>
      <c r="F718" s="6"/>
      <c r="G718" s="6"/>
      <c r="H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" customHeight="1">
      <c r="A719" s="6"/>
      <c r="B719" s="6"/>
      <c r="C719" s="6"/>
      <c r="D719" s="6"/>
      <c r="E719" s="6"/>
      <c r="F719" s="6"/>
      <c r="G719" s="6"/>
      <c r="H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" customHeight="1">
      <c r="A720" s="6"/>
      <c r="B720" s="6"/>
      <c r="C720" s="6"/>
      <c r="D720" s="6"/>
      <c r="E720" s="6"/>
      <c r="F720" s="6"/>
      <c r="G720" s="6"/>
      <c r="H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" customHeight="1">
      <c r="A721" s="6"/>
      <c r="B721" s="6"/>
      <c r="C721" s="6"/>
      <c r="D721" s="6"/>
      <c r="E721" s="6"/>
      <c r="F721" s="6"/>
      <c r="G721" s="6"/>
      <c r="H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" customHeight="1">
      <c r="A722" s="6"/>
      <c r="B722" s="6"/>
      <c r="C722" s="6"/>
      <c r="D722" s="6"/>
      <c r="E722" s="6"/>
      <c r="F722" s="6"/>
      <c r="G722" s="6"/>
      <c r="H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" customHeight="1">
      <c r="A723" s="6"/>
      <c r="B723" s="6"/>
      <c r="C723" s="6"/>
      <c r="D723" s="6"/>
      <c r="E723" s="6"/>
      <c r="F723" s="6"/>
      <c r="G723" s="6"/>
      <c r="H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" customHeight="1">
      <c r="A724" s="6"/>
      <c r="B724" s="6"/>
      <c r="C724" s="6"/>
      <c r="D724" s="6"/>
      <c r="E724" s="6"/>
      <c r="F724" s="6"/>
      <c r="G724" s="6"/>
      <c r="H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" customHeight="1">
      <c r="A725" s="6"/>
      <c r="B725" s="6"/>
      <c r="C725" s="6"/>
      <c r="D725" s="6"/>
      <c r="E725" s="6"/>
      <c r="F725" s="6"/>
      <c r="G725" s="6"/>
      <c r="H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" customHeight="1">
      <c r="A726" s="6"/>
      <c r="B726" s="6"/>
      <c r="C726" s="6"/>
      <c r="D726" s="6"/>
      <c r="E726" s="6"/>
      <c r="F726" s="6"/>
      <c r="G726" s="6"/>
      <c r="H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" customHeight="1">
      <c r="A727" s="6"/>
      <c r="B727" s="6"/>
      <c r="C727" s="6"/>
      <c r="D727" s="6"/>
      <c r="E727" s="6"/>
      <c r="F727" s="6"/>
      <c r="G727" s="6"/>
      <c r="H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" customHeight="1">
      <c r="A728" s="6"/>
      <c r="B728" s="6"/>
      <c r="C728" s="6"/>
      <c r="D728" s="6"/>
      <c r="E728" s="6"/>
      <c r="F728" s="6"/>
      <c r="G728" s="6"/>
      <c r="H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" customHeight="1">
      <c r="A729" s="6"/>
      <c r="B729" s="6"/>
      <c r="C729" s="6"/>
      <c r="D729" s="6"/>
      <c r="E729" s="6"/>
      <c r="F729" s="6"/>
      <c r="G729" s="6"/>
      <c r="H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" customHeight="1">
      <c r="A730" s="6"/>
      <c r="B730" s="6"/>
      <c r="C730" s="6"/>
      <c r="D730" s="6"/>
      <c r="E730" s="6"/>
      <c r="F730" s="6"/>
      <c r="G730" s="6"/>
      <c r="H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" customHeight="1">
      <c r="A731" s="6"/>
      <c r="B731" s="6"/>
      <c r="C731" s="6"/>
      <c r="D731" s="6"/>
      <c r="E731" s="6"/>
      <c r="F731" s="6"/>
      <c r="G731" s="6"/>
      <c r="H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" customHeight="1">
      <c r="A732" s="6"/>
      <c r="B732" s="6"/>
      <c r="C732" s="6"/>
      <c r="D732" s="6"/>
      <c r="E732" s="6"/>
      <c r="F732" s="6"/>
      <c r="G732" s="6"/>
      <c r="H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" customHeight="1">
      <c r="A733" s="6"/>
      <c r="B733" s="6"/>
      <c r="C733" s="6"/>
      <c r="D733" s="6"/>
      <c r="E733" s="6"/>
      <c r="F733" s="6"/>
      <c r="G733" s="6"/>
      <c r="H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" customHeight="1">
      <c r="A734" s="6"/>
      <c r="B734" s="6"/>
      <c r="C734" s="6"/>
      <c r="D734" s="6"/>
      <c r="E734" s="6"/>
      <c r="F734" s="6"/>
      <c r="G734" s="6"/>
      <c r="H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" customHeight="1">
      <c r="A735" s="6"/>
      <c r="B735" s="6"/>
      <c r="C735" s="6"/>
      <c r="D735" s="6"/>
      <c r="E735" s="6"/>
      <c r="F735" s="6"/>
      <c r="G735" s="6"/>
      <c r="H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" customHeight="1">
      <c r="A736" s="6"/>
      <c r="B736" s="6"/>
      <c r="C736" s="6"/>
      <c r="D736" s="6"/>
      <c r="E736" s="6"/>
      <c r="F736" s="6"/>
      <c r="G736" s="6"/>
      <c r="H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" customHeight="1">
      <c r="A737" s="6"/>
      <c r="B737" s="6"/>
      <c r="C737" s="6"/>
      <c r="D737" s="6"/>
      <c r="E737" s="6"/>
      <c r="F737" s="6"/>
      <c r="G737" s="6"/>
      <c r="H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" customHeight="1">
      <c r="A738" s="6"/>
      <c r="B738" s="6"/>
      <c r="C738" s="6"/>
      <c r="D738" s="6"/>
      <c r="E738" s="6"/>
      <c r="F738" s="6"/>
      <c r="G738" s="6"/>
      <c r="H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" customHeight="1">
      <c r="A739" s="6"/>
      <c r="B739" s="6"/>
      <c r="C739" s="6"/>
      <c r="D739" s="6"/>
      <c r="E739" s="6"/>
      <c r="F739" s="6"/>
      <c r="G739" s="6"/>
      <c r="H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" customHeight="1">
      <c r="A740" s="6"/>
      <c r="B740" s="6"/>
      <c r="C740" s="6"/>
      <c r="D740" s="6"/>
      <c r="E740" s="6"/>
      <c r="F740" s="6"/>
      <c r="G740" s="6"/>
      <c r="H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" customHeight="1">
      <c r="A741" s="6"/>
      <c r="B741" s="6"/>
      <c r="C741" s="6"/>
      <c r="D741" s="6"/>
      <c r="E741" s="6"/>
      <c r="F741" s="6"/>
      <c r="G741" s="6"/>
      <c r="H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" customHeight="1">
      <c r="A742" s="6"/>
      <c r="B742" s="6"/>
      <c r="C742" s="6"/>
      <c r="D742" s="6"/>
      <c r="E742" s="6"/>
      <c r="F742" s="6"/>
      <c r="G742" s="6"/>
      <c r="H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" customHeight="1">
      <c r="A743" s="6"/>
      <c r="B743" s="6"/>
      <c r="C743" s="6"/>
      <c r="D743" s="6"/>
      <c r="E743" s="6"/>
      <c r="F743" s="6"/>
      <c r="G743" s="6"/>
      <c r="H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" customHeight="1">
      <c r="A744" s="6"/>
      <c r="B744" s="6"/>
      <c r="C744" s="6"/>
      <c r="D744" s="6"/>
      <c r="E744" s="6"/>
      <c r="F744" s="6"/>
      <c r="G744" s="6"/>
      <c r="H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" customHeight="1">
      <c r="A745" s="6"/>
      <c r="B745" s="6"/>
      <c r="C745" s="6"/>
      <c r="D745" s="6"/>
      <c r="E745" s="6"/>
      <c r="F745" s="6"/>
      <c r="G745" s="6"/>
      <c r="H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" customHeight="1">
      <c r="A746" s="6"/>
      <c r="B746" s="6"/>
      <c r="C746" s="6"/>
      <c r="D746" s="6"/>
      <c r="E746" s="6"/>
      <c r="F746" s="6"/>
      <c r="G746" s="6"/>
      <c r="H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" customHeight="1">
      <c r="A747" s="6"/>
      <c r="B747" s="6"/>
      <c r="C747" s="6"/>
      <c r="D747" s="6"/>
      <c r="E747" s="6"/>
      <c r="F747" s="6"/>
      <c r="G747" s="6"/>
      <c r="H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" customHeight="1">
      <c r="A748" s="6"/>
      <c r="B748" s="6"/>
      <c r="C748" s="6"/>
      <c r="D748" s="6"/>
      <c r="E748" s="6"/>
      <c r="F748" s="6"/>
      <c r="G748" s="6"/>
      <c r="H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" customHeight="1">
      <c r="A749" s="6"/>
      <c r="B749" s="6"/>
      <c r="C749" s="6"/>
      <c r="D749" s="6"/>
      <c r="E749" s="6"/>
      <c r="F749" s="6"/>
      <c r="G749" s="6"/>
      <c r="H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" customHeight="1">
      <c r="A750" s="6"/>
      <c r="B750" s="6"/>
      <c r="C750" s="6"/>
      <c r="D750" s="6"/>
      <c r="E750" s="6"/>
      <c r="F750" s="6"/>
      <c r="G750" s="6"/>
      <c r="H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" customHeight="1">
      <c r="A751" s="6"/>
      <c r="B751" s="6"/>
      <c r="C751" s="6"/>
      <c r="D751" s="6"/>
      <c r="E751" s="6"/>
      <c r="F751" s="6"/>
      <c r="G751" s="6"/>
      <c r="H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" customHeight="1">
      <c r="A752" s="6"/>
      <c r="B752" s="6"/>
      <c r="C752" s="6"/>
      <c r="D752" s="6"/>
      <c r="E752" s="6"/>
      <c r="F752" s="6"/>
      <c r="G752" s="6"/>
      <c r="H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" customHeight="1">
      <c r="A753" s="6"/>
      <c r="B753" s="6"/>
      <c r="C753" s="6"/>
      <c r="D753" s="6"/>
      <c r="E753" s="6"/>
      <c r="F753" s="6"/>
      <c r="G753" s="6"/>
      <c r="H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" customHeight="1">
      <c r="A754" s="6"/>
      <c r="B754" s="6"/>
      <c r="C754" s="6"/>
      <c r="D754" s="6"/>
      <c r="E754" s="6"/>
      <c r="F754" s="6"/>
      <c r="G754" s="6"/>
      <c r="H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" customHeight="1">
      <c r="A755" s="6"/>
      <c r="B755" s="6"/>
      <c r="C755" s="6"/>
      <c r="D755" s="6"/>
      <c r="E755" s="6"/>
      <c r="F755" s="6"/>
      <c r="G755" s="6"/>
      <c r="H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" customHeight="1">
      <c r="A756" s="6"/>
      <c r="B756" s="6"/>
      <c r="C756" s="6"/>
      <c r="D756" s="6"/>
      <c r="E756" s="6"/>
      <c r="F756" s="6"/>
      <c r="G756" s="6"/>
      <c r="H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" customHeight="1">
      <c r="A757" s="6"/>
      <c r="B757" s="6"/>
      <c r="C757" s="6"/>
      <c r="D757" s="6"/>
      <c r="E757" s="6"/>
      <c r="F757" s="6"/>
      <c r="G757" s="6"/>
      <c r="H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" customHeight="1">
      <c r="A758" s="6"/>
      <c r="B758" s="6"/>
      <c r="C758" s="6"/>
      <c r="D758" s="6"/>
      <c r="E758" s="6"/>
      <c r="F758" s="6"/>
      <c r="G758" s="6"/>
      <c r="H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" customHeight="1">
      <c r="A759" s="6"/>
      <c r="B759" s="6"/>
      <c r="C759" s="6"/>
      <c r="D759" s="6"/>
      <c r="E759" s="6"/>
      <c r="F759" s="6"/>
      <c r="G759" s="6"/>
      <c r="H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" customHeight="1">
      <c r="A760" s="6"/>
      <c r="B760" s="6"/>
      <c r="C760" s="6"/>
      <c r="D760" s="6"/>
      <c r="E760" s="6"/>
      <c r="F760" s="6"/>
      <c r="G760" s="6"/>
      <c r="H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" customHeight="1">
      <c r="A761" s="6"/>
      <c r="B761" s="6"/>
      <c r="C761" s="6"/>
      <c r="D761" s="6"/>
      <c r="E761" s="6"/>
      <c r="F761" s="6"/>
      <c r="G761" s="6"/>
      <c r="H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" customHeight="1">
      <c r="A762" s="6"/>
      <c r="B762" s="6"/>
      <c r="C762" s="6"/>
      <c r="D762" s="6"/>
      <c r="E762" s="6"/>
      <c r="F762" s="6"/>
      <c r="G762" s="6"/>
      <c r="H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" customHeight="1">
      <c r="A763" s="6"/>
      <c r="B763" s="6"/>
      <c r="C763" s="6"/>
      <c r="D763" s="6"/>
      <c r="E763" s="6"/>
      <c r="F763" s="6"/>
      <c r="G763" s="6"/>
      <c r="H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" customHeight="1">
      <c r="A764" s="6"/>
      <c r="B764" s="6"/>
      <c r="C764" s="6"/>
      <c r="D764" s="6"/>
      <c r="E764" s="6"/>
      <c r="F764" s="6"/>
      <c r="G764" s="6"/>
      <c r="H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" customHeight="1">
      <c r="A765" s="6"/>
      <c r="B765" s="6"/>
      <c r="C765" s="6"/>
      <c r="D765" s="6"/>
      <c r="E765" s="6"/>
      <c r="F765" s="6"/>
      <c r="G765" s="6"/>
      <c r="H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" customHeight="1">
      <c r="A766" s="6"/>
      <c r="B766" s="6"/>
      <c r="C766" s="6"/>
      <c r="D766" s="6"/>
      <c r="E766" s="6"/>
      <c r="F766" s="6"/>
      <c r="G766" s="6"/>
      <c r="H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" customHeight="1">
      <c r="A767" s="6"/>
      <c r="B767" s="6"/>
      <c r="C767" s="6"/>
      <c r="D767" s="6"/>
      <c r="E767" s="6"/>
      <c r="F767" s="6"/>
      <c r="G767" s="6"/>
      <c r="H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" customHeight="1">
      <c r="A768" s="6"/>
      <c r="B768" s="6"/>
      <c r="C768" s="6"/>
      <c r="D768" s="6"/>
      <c r="E768" s="6"/>
      <c r="F768" s="6"/>
      <c r="G768" s="6"/>
      <c r="H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" customHeight="1">
      <c r="A769" s="6"/>
      <c r="B769" s="6"/>
      <c r="C769" s="6"/>
      <c r="D769" s="6"/>
      <c r="E769" s="6"/>
      <c r="F769" s="6"/>
      <c r="G769" s="6"/>
      <c r="H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" customHeight="1">
      <c r="A770" s="6"/>
      <c r="B770" s="6"/>
      <c r="C770" s="6"/>
      <c r="D770" s="6"/>
      <c r="E770" s="6"/>
      <c r="F770" s="6"/>
      <c r="G770" s="6"/>
      <c r="H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" customHeight="1">
      <c r="A771" s="6"/>
      <c r="B771" s="6"/>
      <c r="C771" s="6"/>
      <c r="D771" s="6"/>
      <c r="E771" s="6"/>
      <c r="F771" s="6"/>
      <c r="G771" s="6"/>
      <c r="H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" customHeight="1">
      <c r="A772" s="6"/>
      <c r="B772" s="6"/>
      <c r="C772" s="6"/>
      <c r="D772" s="6"/>
      <c r="E772" s="6"/>
      <c r="F772" s="6"/>
      <c r="G772" s="6"/>
      <c r="H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" customHeight="1">
      <c r="A773" s="6"/>
      <c r="B773" s="6"/>
      <c r="C773" s="6"/>
      <c r="D773" s="6"/>
      <c r="E773" s="6"/>
      <c r="F773" s="6"/>
      <c r="G773" s="6"/>
      <c r="H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" customHeight="1">
      <c r="A774" s="6"/>
      <c r="B774" s="6"/>
      <c r="C774" s="6"/>
      <c r="D774" s="6"/>
      <c r="E774" s="6"/>
      <c r="F774" s="6"/>
      <c r="G774" s="6"/>
      <c r="H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" customHeight="1">
      <c r="A775" s="6"/>
      <c r="B775" s="6"/>
      <c r="C775" s="6"/>
      <c r="D775" s="6"/>
      <c r="E775" s="6"/>
      <c r="F775" s="6"/>
      <c r="G775" s="6"/>
      <c r="H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" customHeight="1">
      <c r="A776" s="6"/>
      <c r="B776" s="6"/>
      <c r="C776" s="6"/>
      <c r="D776" s="6"/>
      <c r="E776" s="6"/>
      <c r="F776" s="6"/>
      <c r="G776" s="6"/>
      <c r="H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" customHeight="1">
      <c r="A777" s="6"/>
      <c r="B777" s="6"/>
      <c r="C777" s="6"/>
      <c r="D777" s="6"/>
      <c r="E777" s="6"/>
      <c r="F777" s="6"/>
      <c r="G777" s="6"/>
      <c r="H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" customHeight="1">
      <c r="A778" s="6"/>
      <c r="B778" s="6"/>
      <c r="C778" s="6"/>
      <c r="D778" s="6"/>
      <c r="E778" s="6"/>
      <c r="F778" s="6"/>
      <c r="G778" s="6"/>
      <c r="H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" customHeight="1">
      <c r="A779" s="6"/>
      <c r="B779" s="6"/>
      <c r="C779" s="6"/>
      <c r="D779" s="6"/>
      <c r="E779" s="6"/>
      <c r="F779" s="6"/>
      <c r="G779" s="6"/>
      <c r="H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" customHeight="1">
      <c r="A780" s="6"/>
      <c r="B780" s="6"/>
      <c r="C780" s="6"/>
      <c r="D780" s="6"/>
      <c r="E780" s="6"/>
      <c r="F780" s="6"/>
      <c r="G780" s="6"/>
      <c r="H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" customHeight="1">
      <c r="A781" s="6"/>
      <c r="B781" s="6"/>
      <c r="C781" s="6"/>
      <c r="D781" s="6"/>
      <c r="E781" s="6"/>
      <c r="F781" s="6"/>
      <c r="G781" s="6"/>
      <c r="H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" customHeight="1">
      <c r="A782" s="6"/>
      <c r="B782" s="6"/>
      <c r="C782" s="6"/>
      <c r="D782" s="6"/>
      <c r="E782" s="6"/>
      <c r="F782" s="6"/>
      <c r="G782" s="6"/>
      <c r="H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" customHeight="1">
      <c r="A783" s="6"/>
      <c r="B783" s="6"/>
      <c r="C783" s="6"/>
      <c r="D783" s="6"/>
      <c r="E783" s="6"/>
      <c r="F783" s="6"/>
      <c r="G783" s="6"/>
      <c r="H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" customHeight="1">
      <c r="A784" s="6"/>
      <c r="B784" s="6"/>
      <c r="C784" s="6"/>
      <c r="D784" s="6"/>
      <c r="E784" s="6"/>
      <c r="F784" s="6"/>
      <c r="G784" s="6"/>
      <c r="H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" customHeight="1">
      <c r="A785" s="6"/>
      <c r="B785" s="6"/>
      <c r="C785" s="6"/>
      <c r="D785" s="6"/>
      <c r="E785" s="6"/>
      <c r="F785" s="6"/>
      <c r="G785" s="6"/>
      <c r="H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" customHeight="1">
      <c r="A786" s="6"/>
      <c r="B786" s="6"/>
      <c r="C786" s="6"/>
      <c r="D786" s="6"/>
      <c r="E786" s="6"/>
      <c r="F786" s="6"/>
      <c r="G786" s="6"/>
      <c r="H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" customHeight="1">
      <c r="A787" s="6"/>
      <c r="B787" s="6"/>
      <c r="C787" s="6"/>
      <c r="D787" s="6"/>
      <c r="E787" s="6"/>
      <c r="F787" s="6"/>
      <c r="G787" s="6"/>
      <c r="H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" customHeight="1">
      <c r="A788" s="6"/>
      <c r="B788" s="6"/>
      <c r="C788" s="6"/>
      <c r="D788" s="6"/>
      <c r="E788" s="6"/>
      <c r="F788" s="6"/>
      <c r="G788" s="6"/>
      <c r="H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" customHeight="1">
      <c r="A789" s="6"/>
      <c r="B789" s="6"/>
      <c r="C789" s="6"/>
      <c r="D789" s="6"/>
      <c r="E789" s="6"/>
      <c r="F789" s="6"/>
      <c r="G789" s="6"/>
      <c r="H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" customHeight="1">
      <c r="A790" s="6"/>
      <c r="B790" s="6"/>
      <c r="C790" s="6"/>
      <c r="D790" s="6"/>
      <c r="E790" s="6"/>
      <c r="F790" s="6"/>
      <c r="G790" s="6"/>
      <c r="H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" customHeight="1">
      <c r="A791" s="6"/>
      <c r="B791" s="6"/>
      <c r="C791" s="6"/>
      <c r="D791" s="6"/>
      <c r="E791" s="6"/>
      <c r="F791" s="6"/>
      <c r="G791" s="6"/>
      <c r="H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" customHeight="1">
      <c r="A792" s="6"/>
      <c r="B792" s="6"/>
      <c r="C792" s="6"/>
      <c r="D792" s="6"/>
      <c r="E792" s="6"/>
      <c r="F792" s="6"/>
      <c r="G792" s="6"/>
      <c r="H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" customHeight="1">
      <c r="A793" s="6"/>
      <c r="B793" s="6"/>
      <c r="C793" s="6"/>
      <c r="D793" s="6"/>
      <c r="E793" s="6"/>
      <c r="F793" s="6"/>
      <c r="G793" s="6"/>
      <c r="H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" customHeight="1">
      <c r="A794" s="6"/>
      <c r="B794" s="6"/>
      <c r="C794" s="6"/>
      <c r="D794" s="6"/>
      <c r="E794" s="6"/>
      <c r="F794" s="6"/>
      <c r="G794" s="6"/>
      <c r="H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" customHeight="1">
      <c r="A795" s="6"/>
      <c r="B795" s="6"/>
      <c r="C795" s="6"/>
      <c r="D795" s="6"/>
      <c r="E795" s="6"/>
      <c r="F795" s="6"/>
      <c r="G795" s="6"/>
      <c r="H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" customHeight="1">
      <c r="A796" s="6"/>
      <c r="B796" s="6"/>
      <c r="C796" s="6"/>
      <c r="D796" s="6"/>
      <c r="E796" s="6"/>
      <c r="F796" s="6"/>
      <c r="G796" s="6"/>
      <c r="H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" customHeight="1">
      <c r="A797" s="6"/>
      <c r="B797" s="6"/>
      <c r="C797" s="6"/>
      <c r="D797" s="6"/>
      <c r="E797" s="6"/>
      <c r="F797" s="6"/>
      <c r="G797" s="6"/>
      <c r="H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" customHeight="1">
      <c r="A798" s="6"/>
      <c r="B798" s="6"/>
      <c r="C798" s="6"/>
      <c r="D798" s="6"/>
      <c r="E798" s="6"/>
      <c r="F798" s="6"/>
      <c r="G798" s="6"/>
      <c r="H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" customHeight="1">
      <c r="A799" s="6"/>
      <c r="B799" s="6"/>
      <c r="C799" s="6"/>
      <c r="D799" s="6"/>
      <c r="E799" s="6"/>
      <c r="F799" s="6"/>
      <c r="G799" s="6"/>
      <c r="H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" customHeight="1">
      <c r="A800" s="6"/>
      <c r="B800" s="6"/>
      <c r="C800" s="6"/>
      <c r="D800" s="6"/>
      <c r="E800" s="6"/>
      <c r="F800" s="6"/>
      <c r="G800" s="6"/>
      <c r="H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" customHeight="1">
      <c r="A801" s="6"/>
      <c r="B801" s="6"/>
      <c r="C801" s="6"/>
      <c r="D801" s="6"/>
      <c r="E801" s="6"/>
      <c r="F801" s="6"/>
      <c r="G801" s="6"/>
      <c r="H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" customHeight="1">
      <c r="A802" s="6"/>
      <c r="B802" s="6"/>
      <c r="C802" s="6"/>
      <c r="D802" s="6"/>
      <c r="E802" s="6"/>
      <c r="F802" s="6"/>
      <c r="G802" s="6"/>
      <c r="H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" customHeight="1">
      <c r="A803" s="6"/>
      <c r="B803" s="6"/>
      <c r="C803" s="6"/>
      <c r="D803" s="6"/>
      <c r="E803" s="6"/>
      <c r="F803" s="6"/>
      <c r="G803" s="6"/>
      <c r="H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" customHeight="1">
      <c r="A804" s="6"/>
      <c r="B804" s="6"/>
      <c r="C804" s="6"/>
      <c r="D804" s="6"/>
      <c r="E804" s="6"/>
      <c r="F804" s="6"/>
      <c r="G804" s="6"/>
      <c r="H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" customHeight="1">
      <c r="A805" s="6"/>
      <c r="B805" s="6"/>
      <c r="C805" s="6"/>
      <c r="D805" s="6"/>
      <c r="E805" s="6"/>
      <c r="F805" s="6"/>
      <c r="G805" s="6"/>
      <c r="H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" customHeight="1">
      <c r="A806" s="6"/>
      <c r="B806" s="6"/>
      <c r="C806" s="6"/>
      <c r="D806" s="6"/>
      <c r="E806" s="6"/>
      <c r="F806" s="6"/>
      <c r="G806" s="6"/>
      <c r="H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" customHeight="1">
      <c r="A807" s="6"/>
      <c r="B807" s="6"/>
      <c r="C807" s="6"/>
      <c r="D807" s="6"/>
      <c r="E807" s="6"/>
      <c r="F807" s="6"/>
      <c r="G807" s="6"/>
      <c r="H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" customHeight="1">
      <c r="A808" s="6"/>
      <c r="B808" s="6"/>
      <c r="C808" s="6"/>
      <c r="D808" s="6"/>
      <c r="E808" s="6"/>
      <c r="F808" s="6"/>
      <c r="G808" s="6"/>
      <c r="H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" customHeight="1">
      <c r="A809" s="6"/>
      <c r="B809" s="6"/>
      <c r="C809" s="6"/>
      <c r="D809" s="6"/>
      <c r="E809" s="6"/>
      <c r="F809" s="6"/>
      <c r="G809" s="6"/>
      <c r="H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" customHeight="1">
      <c r="A810" s="6"/>
      <c r="B810" s="6"/>
      <c r="C810" s="6"/>
      <c r="D810" s="6"/>
      <c r="E810" s="6"/>
      <c r="F810" s="6"/>
      <c r="G810" s="6"/>
      <c r="H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" customHeight="1">
      <c r="A811" s="6"/>
      <c r="B811" s="6"/>
      <c r="C811" s="6"/>
      <c r="D811" s="6"/>
      <c r="E811" s="6"/>
      <c r="F811" s="6"/>
      <c r="G811" s="6"/>
      <c r="H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" customHeight="1">
      <c r="A812" s="6"/>
      <c r="B812" s="6"/>
      <c r="C812" s="6"/>
      <c r="D812" s="6"/>
      <c r="E812" s="6"/>
      <c r="F812" s="6"/>
      <c r="G812" s="6"/>
      <c r="H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" customHeight="1">
      <c r="A813" s="6"/>
      <c r="B813" s="6"/>
      <c r="C813" s="6"/>
      <c r="D813" s="6"/>
      <c r="E813" s="6"/>
      <c r="F813" s="6"/>
      <c r="G813" s="6"/>
      <c r="H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" customHeight="1">
      <c r="A814" s="6"/>
      <c r="B814" s="6"/>
      <c r="C814" s="6"/>
      <c r="D814" s="6"/>
      <c r="E814" s="6"/>
      <c r="F814" s="6"/>
      <c r="G814" s="6"/>
      <c r="H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" customHeight="1">
      <c r="A815" s="6"/>
      <c r="B815" s="6"/>
      <c r="C815" s="6"/>
      <c r="D815" s="6"/>
      <c r="E815" s="6"/>
      <c r="F815" s="6"/>
      <c r="G815" s="6"/>
      <c r="H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" customHeight="1">
      <c r="A816" s="6"/>
      <c r="B816" s="6"/>
      <c r="C816" s="6"/>
      <c r="D816" s="6"/>
      <c r="E816" s="6"/>
      <c r="F816" s="6"/>
      <c r="G816" s="6"/>
      <c r="H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" customHeight="1">
      <c r="A817" s="6"/>
      <c r="B817" s="6"/>
      <c r="C817" s="6"/>
      <c r="D817" s="6"/>
      <c r="E817" s="6"/>
      <c r="F817" s="6"/>
      <c r="G817" s="6"/>
      <c r="H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" customHeight="1">
      <c r="A818" s="6"/>
      <c r="B818" s="6"/>
      <c r="C818" s="6"/>
      <c r="D818" s="6"/>
      <c r="E818" s="6"/>
      <c r="F818" s="6"/>
      <c r="G818" s="6"/>
      <c r="H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" customHeight="1">
      <c r="A819" s="6"/>
      <c r="B819" s="6"/>
      <c r="C819" s="6"/>
      <c r="D819" s="6"/>
      <c r="E819" s="6"/>
      <c r="F819" s="6"/>
      <c r="G819" s="6"/>
      <c r="H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" customHeight="1">
      <c r="A820" s="6"/>
      <c r="B820" s="6"/>
      <c r="C820" s="6"/>
      <c r="D820" s="6"/>
      <c r="E820" s="6"/>
      <c r="F820" s="6"/>
      <c r="G820" s="6"/>
      <c r="H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" customHeight="1">
      <c r="A821" s="6"/>
      <c r="B821" s="6"/>
      <c r="C821" s="6"/>
      <c r="D821" s="6"/>
      <c r="E821" s="6"/>
      <c r="F821" s="6"/>
      <c r="G821" s="6"/>
      <c r="H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" customHeight="1">
      <c r="A822" s="6"/>
      <c r="B822" s="6"/>
      <c r="C822" s="6"/>
      <c r="D822" s="6"/>
      <c r="E822" s="6"/>
      <c r="F822" s="6"/>
      <c r="G822" s="6"/>
      <c r="H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" customHeight="1">
      <c r="A823" s="6"/>
      <c r="B823" s="6"/>
      <c r="C823" s="6"/>
      <c r="D823" s="6"/>
      <c r="E823" s="6"/>
      <c r="F823" s="6"/>
      <c r="G823" s="6"/>
      <c r="H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" customHeight="1">
      <c r="A824" s="6"/>
      <c r="B824" s="6"/>
      <c r="C824" s="6"/>
      <c r="D824" s="6"/>
      <c r="E824" s="6"/>
      <c r="F824" s="6"/>
      <c r="G824" s="6"/>
      <c r="H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" customHeight="1">
      <c r="A825" s="6"/>
      <c r="B825" s="6"/>
      <c r="C825" s="6"/>
      <c r="D825" s="6"/>
      <c r="E825" s="6"/>
      <c r="F825" s="6"/>
      <c r="G825" s="6"/>
      <c r="H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" customHeight="1">
      <c r="A826" s="6"/>
      <c r="B826" s="6"/>
      <c r="C826" s="6"/>
      <c r="D826" s="6"/>
      <c r="E826" s="6"/>
      <c r="F826" s="6"/>
      <c r="G826" s="6"/>
      <c r="H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" customHeight="1">
      <c r="A827" s="6"/>
      <c r="B827" s="6"/>
      <c r="C827" s="6"/>
      <c r="D827" s="6"/>
      <c r="E827" s="6"/>
      <c r="F827" s="6"/>
      <c r="G827" s="6"/>
      <c r="H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" customHeight="1">
      <c r="A828" s="6"/>
      <c r="B828" s="6"/>
      <c r="C828" s="6"/>
      <c r="D828" s="6"/>
      <c r="E828" s="6"/>
      <c r="F828" s="6"/>
      <c r="G828" s="6"/>
      <c r="H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" customHeight="1">
      <c r="A829" s="6"/>
      <c r="B829" s="6"/>
      <c r="C829" s="6"/>
      <c r="D829" s="6"/>
      <c r="E829" s="6"/>
      <c r="F829" s="6"/>
      <c r="G829" s="6"/>
      <c r="H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" customHeight="1">
      <c r="A830" s="6"/>
      <c r="B830" s="6"/>
      <c r="C830" s="6"/>
      <c r="D830" s="6"/>
      <c r="E830" s="6"/>
      <c r="F830" s="6"/>
      <c r="G830" s="6"/>
      <c r="H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" customHeight="1">
      <c r="A831" s="6"/>
      <c r="B831" s="6"/>
      <c r="C831" s="6"/>
      <c r="D831" s="6"/>
      <c r="E831" s="6"/>
      <c r="F831" s="6"/>
      <c r="G831" s="6"/>
      <c r="H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" customHeight="1">
      <c r="A832" s="6"/>
      <c r="B832" s="6"/>
      <c r="C832" s="6"/>
      <c r="D832" s="6"/>
      <c r="E832" s="6"/>
      <c r="F832" s="6"/>
      <c r="G832" s="6"/>
      <c r="H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" customHeight="1">
      <c r="A833" s="6"/>
      <c r="B833" s="6"/>
      <c r="C833" s="6"/>
      <c r="D833" s="6"/>
      <c r="E833" s="6"/>
      <c r="F833" s="6"/>
      <c r="G833" s="6"/>
      <c r="H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" customHeight="1">
      <c r="A834" s="6"/>
      <c r="B834" s="6"/>
      <c r="C834" s="6"/>
      <c r="D834" s="6"/>
      <c r="E834" s="6"/>
      <c r="F834" s="6"/>
      <c r="G834" s="6"/>
      <c r="H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" customHeight="1">
      <c r="A835" s="6"/>
      <c r="B835" s="6"/>
      <c r="C835" s="6"/>
      <c r="D835" s="6"/>
      <c r="E835" s="6"/>
      <c r="F835" s="6"/>
      <c r="G835" s="6"/>
      <c r="H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" customHeight="1">
      <c r="A836" s="6"/>
      <c r="B836" s="6"/>
      <c r="C836" s="6"/>
      <c r="D836" s="6"/>
      <c r="E836" s="6"/>
      <c r="F836" s="6"/>
      <c r="G836" s="6"/>
      <c r="H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" customHeight="1">
      <c r="A837" s="6"/>
      <c r="B837" s="6"/>
      <c r="C837" s="6"/>
      <c r="D837" s="6"/>
      <c r="E837" s="6"/>
      <c r="F837" s="6"/>
      <c r="G837" s="6"/>
      <c r="H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" customHeight="1">
      <c r="A838" s="6"/>
      <c r="B838" s="6"/>
      <c r="C838" s="6"/>
      <c r="D838" s="6"/>
      <c r="E838" s="6"/>
      <c r="F838" s="6"/>
      <c r="G838" s="6"/>
      <c r="H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" customHeight="1">
      <c r="A839" s="6"/>
      <c r="B839" s="6"/>
      <c r="C839" s="6"/>
      <c r="D839" s="6"/>
      <c r="E839" s="6"/>
      <c r="F839" s="6"/>
      <c r="G839" s="6"/>
      <c r="H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" customHeight="1">
      <c r="A840" s="6"/>
      <c r="B840" s="6"/>
      <c r="C840" s="6"/>
      <c r="D840" s="6"/>
      <c r="E840" s="6"/>
      <c r="F840" s="6"/>
      <c r="G840" s="6"/>
      <c r="H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" customHeight="1">
      <c r="A841" s="6"/>
      <c r="B841" s="6"/>
      <c r="C841" s="6"/>
      <c r="D841" s="6"/>
      <c r="E841" s="6"/>
      <c r="F841" s="6"/>
      <c r="G841" s="6"/>
      <c r="H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" customHeight="1">
      <c r="A842" s="6"/>
      <c r="B842" s="6"/>
      <c r="C842" s="6"/>
      <c r="D842" s="6"/>
      <c r="E842" s="6"/>
      <c r="F842" s="6"/>
      <c r="G842" s="6"/>
      <c r="H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" customHeight="1">
      <c r="A843" s="6"/>
      <c r="B843" s="6"/>
      <c r="C843" s="6"/>
      <c r="D843" s="6"/>
      <c r="E843" s="6"/>
      <c r="F843" s="6"/>
      <c r="G843" s="6"/>
      <c r="H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" customHeight="1">
      <c r="A844" s="6"/>
      <c r="B844" s="6"/>
      <c r="C844" s="6"/>
      <c r="D844" s="6"/>
      <c r="E844" s="6"/>
      <c r="F844" s="6"/>
      <c r="G844" s="6"/>
      <c r="H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" customHeight="1">
      <c r="A845" s="6"/>
      <c r="B845" s="6"/>
      <c r="C845" s="6"/>
      <c r="D845" s="6"/>
      <c r="E845" s="6"/>
      <c r="F845" s="6"/>
      <c r="G845" s="6"/>
      <c r="H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" customHeight="1">
      <c r="A846" s="6"/>
      <c r="B846" s="6"/>
      <c r="C846" s="6"/>
      <c r="D846" s="6"/>
      <c r="E846" s="6"/>
      <c r="F846" s="6"/>
      <c r="G846" s="6"/>
      <c r="H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" customHeight="1">
      <c r="A847" s="6"/>
      <c r="B847" s="6"/>
      <c r="C847" s="6"/>
      <c r="D847" s="6"/>
      <c r="E847" s="6"/>
      <c r="F847" s="6"/>
      <c r="G847" s="6"/>
      <c r="H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" customHeight="1">
      <c r="A848" s="6"/>
      <c r="B848" s="6"/>
      <c r="C848" s="6"/>
      <c r="D848" s="6"/>
      <c r="E848" s="6"/>
      <c r="F848" s="6"/>
      <c r="G848" s="6"/>
      <c r="H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" customHeight="1">
      <c r="A849" s="6"/>
      <c r="B849" s="6"/>
      <c r="C849" s="6"/>
      <c r="D849" s="6"/>
      <c r="E849" s="6"/>
      <c r="F849" s="6"/>
      <c r="G849" s="6"/>
      <c r="H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" customHeight="1">
      <c r="A850" s="6"/>
      <c r="B850" s="6"/>
      <c r="C850" s="6"/>
      <c r="D850" s="6"/>
      <c r="E850" s="6"/>
      <c r="F850" s="6"/>
      <c r="G850" s="6"/>
      <c r="H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" customHeight="1">
      <c r="A851" s="6"/>
      <c r="B851" s="6"/>
      <c r="C851" s="6"/>
      <c r="D851" s="6"/>
      <c r="E851" s="6"/>
      <c r="F851" s="6"/>
      <c r="G851" s="6"/>
      <c r="H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" customHeight="1">
      <c r="A852" s="6"/>
      <c r="B852" s="6"/>
      <c r="C852" s="6"/>
      <c r="D852" s="6"/>
      <c r="E852" s="6"/>
      <c r="F852" s="6"/>
      <c r="G852" s="6"/>
      <c r="H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" customHeight="1">
      <c r="A853" s="6"/>
      <c r="B853" s="6"/>
      <c r="C853" s="6"/>
      <c r="D853" s="6"/>
      <c r="E853" s="6"/>
      <c r="F853" s="6"/>
      <c r="G853" s="6"/>
      <c r="H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" customHeight="1">
      <c r="A854" s="6"/>
      <c r="B854" s="6"/>
      <c r="C854" s="6"/>
      <c r="D854" s="6"/>
      <c r="E854" s="6"/>
      <c r="F854" s="6"/>
      <c r="G854" s="6"/>
      <c r="H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" customHeight="1">
      <c r="A855" s="6"/>
      <c r="B855" s="6"/>
      <c r="C855" s="6"/>
      <c r="D855" s="6"/>
      <c r="E855" s="6"/>
      <c r="F855" s="6"/>
      <c r="G855" s="6"/>
      <c r="H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" customHeight="1">
      <c r="A856" s="6"/>
      <c r="B856" s="6"/>
      <c r="C856" s="6"/>
      <c r="D856" s="6"/>
      <c r="E856" s="6"/>
      <c r="F856" s="6"/>
      <c r="G856" s="6"/>
      <c r="H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" customHeight="1">
      <c r="A857" s="6"/>
      <c r="B857" s="6"/>
      <c r="C857" s="6"/>
      <c r="D857" s="6"/>
      <c r="E857" s="6"/>
      <c r="F857" s="6"/>
      <c r="G857" s="6"/>
      <c r="H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" customHeight="1">
      <c r="A858" s="6"/>
      <c r="B858" s="6"/>
      <c r="C858" s="6"/>
      <c r="D858" s="6"/>
      <c r="E858" s="6"/>
      <c r="F858" s="6"/>
      <c r="G858" s="6"/>
      <c r="H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" customHeight="1">
      <c r="A859" s="6"/>
      <c r="B859" s="6"/>
      <c r="C859" s="6"/>
      <c r="D859" s="6"/>
      <c r="E859" s="6"/>
      <c r="F859" s="6"/>
      <c r="G859" s="6"/>
      <c r="H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" customHeight="1">
      <c r="A860" s="6"/>
      <c r="B860" s="6"/>
      <c r="C860" s="6"/>
      <c r="D860" s="6"/>
      <c r="E860" s="6"/>
      <c r="F860" s="6"/>
      <c r="G860" s="6"/>
      <c r="H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" customHeight="1">
      <c r="A861" s="6"/>
      <c r="B861" s="6"/>
      <c r="C861" s="6"/>
      <c r="D861" s="6"/>
      <c r="E861" s="6"/>
      <c r="F861" s="6"/>
      <c r="G861" s="6"/>
      <c r="H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" customHeight="1">
      <c r="A862" s="6"/>
      <c r="B862" s="6"/>
      <c r="C862" s="6"/>
      <c r="D862" s="6"/>
      <c r="E862" s="6"/>
      <c r="F862" s="6"/>
      <c r="G862" s="6"/>
      <c r="H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" customHeight="1">
      <c r="A863" s="6"/>
      <c r="B863" s="6"/>
      <c r="C863" s="6"/>
      <c r="D863" s="6"/>
      <c r="E863" s="6"/>
      <c r="F863" s="6"/>
      <c r="G863" s="6"/>
      <c r="H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" customHeight="1">
      <c r="A864" s="6"/>
      <c r="B864" s="6"/>
      <c r="C864" s="6"/>
      <c r="D864" s="6"/>
      <c r="E864" s="6"/>
      <c r="F864" s="6"/>
      <c r="G864" s="6"/>
      <c r="H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" customHeight="1">
      <c r="A865" s="6"/>
      <c r="B865" s="6"/>
      <c r="C865" s="6"/>
      <c r="D865" s="6"/>
      <c r="E865" s="6"/>
      <c r="F865" s="6"/>
      <c r="G865" s="6"/>
      <c r="H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" customHeight="1">
      <c r="A866" s="6"/>
      <c r="B866" s="6"/>
      <c r="C866" s="6"/>
      <c r="D866" s="6"/>
      <c r="E866" s="6"/>
      <c r="F866" s="6"/>
      <c r="G866" s="6"/>
      <c r="H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" customHeight="1">
      <c r="A867" s="6"/>
      <c r="B867" s="6"/>
      <c r="C867" s="6"/>
      <c r="D867" s="6"/>
      <c r="E867" s="6"/>
      <c r="F867" s="6"/>
      <c r="G867" s="6"/>
      <c r="H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" customHeight="1">
      <c r="A868" s="6"/>
      <c r="B868" s="6"/>
      <c r="C868" s="6"/>
      <c r="D868" s="6"/>
      <c r="E868" s="6"/>
      <c r="F868" s="6"/>
      <c r="G868" s="6"/>
      <c r="H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" customHeight="1">
      <c r="A869" s="6"/>
      <c r="B869" s="6"/>
      <c r="C869" s="6"/>
      <c r="D869" s="6"/>
      <c r="E869" s="6"/>
      <c r="F869" s="6"/>
      <c r="G869" s="6"/>
      <c r="H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" customHeight="1">
      <c r="A870" s="6"/>
      <c r="B870" s="6"/>
      <c r="C870" s="6"/>
      <c r="D870" s="6"/>
      <c r="E870" s="6"/>
      <c r="F870" s="6"/>
      <c r="G870" s="6"/>
      <c r="H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" customHeight="1">
      <c r="A871" s="6"/>
      <c r="B871" s="6"/>
      <c r="C871" s="6"/>
      <c r="D871" s="6"/>
      <c r="E871" s="6"/>
      <c r="F871" s="6"/>
      <c r="G871" s="6"/>
      <c r="H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" customHeight="1">
      <c r="A872" s="6"/>
      <c r="B872" s="6"/>
      <c r="C872" s="6"/>
      <c r="D872" s="6"/>
      <c r="E872" s="6"/>
      <c r="F872" s="6"/>
      <c r="G872" s="6"/>
      <c r="H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" customHeight="1">
      <c r="A873" s="6"/>
      <c r="B873" s="6"/>
      <c r="C873" s="6"/>
      <c r="D873" s="6"/>
      <c r="E873" s="6"/>
      <c r="F873" s="6"/>
      <c r="G873" s="6"/>
      <c r="H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" customHeight="1">
      <c r="A874" s="6"/>
      <c r="B874" s="6"/>
      <c r="C874" s="6"/>
      <c r="D874" s="6"/>
      <c r="E874" s="6"/>
      <c r="F874" s="6"/>
      <c r="G874" s="6"/>
      <c r="H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" customHeight="1">
      <c r="A875" s="6"/>
      <c r="B875" s="6"/>
      <c r="C875" s="6"/>
      <c r="D875" s="6"/>
      <c r="E875" s="6"/>
      <c r="F875" s="6"/>
      <c r="G875" s="6"/>
      <c r="H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" customHeight="1">
      <c r="A876" s="6"/>
      <c r="B876" s="6"/>
      <c r="C876" s="6"/>
      <c r="D876" s="6"/>
      <c r="E876" s="6"/>
      <c r="F876" s="6"/>
      <c r="G876" s="6"/>
      <c r="H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" customHeight="1">
      <c r="A877" s="6"/>
      <c r="B877" s="6"/>
      <c r="C877" s="6"/>
      <c r="D877" s="6"/>
      <c r="E877" s="6"/>
      <c r="F877" s="6"/>
      <c r="G877" s="6"/>
      <c r="H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" customHeight="1">
      <c r="A878" s="6"/>
      <c r="B878" s="6"/>
      <c r="C878" s="6"/>
      <c r="D878" s="6"/>
      <c r="E878" s="6"/>
      <c r="F878" s="6"/>
      <c r="G878" s="6"/>
      <c r="H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" customHeight="1">
      <c r="A879" s="6"/>
      <c r="B879" s="6"/>
      <c r="C879" s="6"/>
      <c r="D879" s="6"/>
      <c r="E879" s="6"/>
      <c r="F879" s="6"/>
      <c r="G879" s="6"/>
      <c r="H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" customHeight="1">
      <c r="A880" s="6"/>
      <c r="B880" s="6"/>
      <c r="C880" s="6"/>
      <c r="D880" s="6"/>
      <c r="E880" s="6"/>
      <c r="F880" s="6"/>
      <c r="G880" s="6"/>
      <c r="H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" customHeight="1">
      <c r="A881" s="6"/>
      <c r="B881" s="6"/>
      <c r="C881" s="6"/>
      <c r="D881" s="6"/>
      <c r="E881" s="6"/>
      <c r="F881" s="6"/>
      <c r="G881" s="6"/>
      <c r="H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" customHeight="1">
      <c r="A882" s="6"/>
      <c r="B882" s="6"/>
      <c r="C882" s="6"/>
      <c r="D882" s="6"/>
      <c r="E882" s="6"/>
      <c r="F882" s="6"/>
      <c r="G882" s="6"/>
      <c r="H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" customHeight="1">
      <c r="A883" s="6"/>
      <c r="B883" s="6"/>
      <c r="C883" s="6"/>
      <c r="D883" s="6"/>
      <c r="E883" s="6"/>
      <c r="F883" s="6"/>
      <c r="G883" s="6"/>
      <c r="H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" customHeight="1">
      <c r="A884" s="6"/>
      <c r="B884" s="6"/>
      <c r="C884" s="6"/>
      <c r="D884" s="6"/>
      <c r="E884" s="6"/>
      <c r="F884" s="6"/>
      <c r="G884" s="6"/>
      <c r="H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" customHeight="1">
      <c r="A885" s="6"/>
      <c r="B885" s="6"/>
      <c r="C885" s="6"/>
      <c r="D885" s="6"/>
      <c r="E885" s="6"/>
      <c r="F885" s="6"/>
      <c r="G885" s="6"/>
      <c r="H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" customHeight="1">
      <c r="A886" s="6"/>
      <c r="B886" s="6"/>
      <c r="C886" s="6"/>
      <c r="D886" s="6"/>
      <c r="E886" s="6"/>
      <c r="F886" s="6"/>
      <c r="G886" s="6"/>
      <c r="H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" customHeight="1">
      <c r="A887" s="6"/>
      <c r="B887" s="6"/>
      <c r="C887" s="6"/>
      <c r="D887" s="6"/>
      <c r="E887" s="6"/>
      <c r="F887" s="6"/>
      <c r="G887" s="6"/>
      <c r="H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" customHeight="1">
      <c r="A888" s="6"/>
      <c r="B888" s="6"/>
      <c r="C888" s="6"/>
      <c r="D888" s="6"/>
      <c r="E888" s="6"/>
      <c r="F888" s="6"/>
      <c r="G888" s="6"/>
      <c r="H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" customHeight="1">
      <c r="A889" s="6"/>
      <c r="B889" s="6"/>
      <c r="C889" s="6"/>
      <c r="D889" s="6"/>
      <c r="E889" s="6"/>
      <c r="F889" s="6"/>
      <c r="G889" s="6"/>
      <c r="H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" customHeight="1">
      <c r="A890" s="6"/>
      <c r="B890" s="6"/>
      <c r="C890" s="6"/>
      <c r="D890" s="6"/>
      <c r="E890" s="6"/>
      <c r="F890" s="6"/>
      <c r="G890" s="6"/>
      <c r="H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" customHeight="1">
      <c r="A891" s="6"/>
      <c r="B891" s="6"/>
      <c r="C891" s="6"/>
      <c r="D891" s="6"/>
      <c r="E891" s="6"/>
      <c r="F891" s="6"/>
      <c r="G891" s="6"/>
      <c r="H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" customHeight="1">
      <c r="A892" s="6"/>
      <c r="B892" s="6"/>
      <c r="C892" s="6"/>
      <c r="D892" s="6"/>
      <c r="E892" s="6"/>
      <c r="F892" s="6"/>
      <c r="G892" s="6"/>
      <c r="H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" customHeight="1">
      <c r="A893" s="6"/>
      <c r="B893" s="6"/>
      <c r="C893" s="6"/>
      <c r="D893" s="6"/>
      <c r="E893" s="6"/>
      <c r="F893" s="6"/>
      <c r="G893" s="6"/>
      <c r="H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" customHeight="1">
      <c r="A894" s="6"/>
      <c r="B894" s="6"/>
      <c r="C894" s="6"/>
      <c r="D894" s="6"/>
      <c r="E894" s="6"/>
      <c r="F894" s="6"/>
      <c r="G894" s="6"/>
      <c r="H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" customHeight="1">
      <c r="A895" s="6"/>
      <c r="B895" s="6"/>
      <c r="C895" s="6"/>
      <c r="D895" s="6"/>
      <c r="E895" s="6"/>
      <c r="F895" s="6"/>
      <c r="G895" s="6"/>
      <c r="H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" customHeight="1">
      <c r="A896" s="6"/>
      <c r="B896" s="6"/>
      <c r="C896" s="6"/>
      <c r="D896" s="6"/>
      <c r="E896" s="6"/>
      <c r="F896" s="6"/>
      <c r="G896" s="6"/>
      <c r="H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" customHeight="1">
      <c r="A897" s="6"/>
      <c r="B897" s="6"/>
      <c r="C897" s="6"/>
      <c r="D897" s="6"/>
      <c r="E897" s="6"/>
      <c r="F897" s="6"/>
      <c r="G897" s="6"/>
      <c r="H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" customHeight="1">
      <c r="A898" s="6"/>
      <c r="B898" s="6"/>
      <c r="C898" s="6"/>
      <c r="D898" s="6"/>
      <c r="E898" s="6"/>
      <c r="F898" s="6"/>
      <c r="G898" s="6"/>
      <c r="H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" customHeight="1">
      <c r="A899" s="6"/>
      <c r="B899" s="6"/>
      <c r="C899" s="6"/>
      <c r="D899" s="6"/>
      <c r="E899" s="6"/>
      <c r="F899" s="6"/>
      <c r="G899" s="6"/>
      <c r="H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" customHeight="1">
      <c r="A900" s="6"/>
      <c r="B900" s="6"/>
      <c r="C900" s="6"/>
      <c r="D900" s="6"/>
      <c r="E900" s="6"/>
      <c r="F900" s="6"/>
      <c r="G900" s="6"/>
      <c r="H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" customHeight="1">
      <c r="A901" s="6"/>
      <c r="B901" s="6"/>
      <c r="C901" s="6"/>
      <c r="D901" s="6"/>
      <c r="E901" s="6"/>
      <c r="F901" s="6"/>
      <c r="G901" s="6"/>
      <c r="H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" customHeight="1">
      <c r="A902" s="6"/>
      <c r="B902" s="6"/>
      <c r="C902" s="6"/>
      <c r="D902" s="6"/>
      <c r="E902" s="6"/>
      <c r="F902" s="6"/>
      <c r="G902" s="6"/>
      <c r="H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" customHeight="1">
      <c r="A903" s="6"/>
      <c r="B903" s="6"/>
      <c r="C903" s="6"/>
      <c r="D903" s="6"/>
      <c r="E903" s="6"/>
      <c r="F903" s="6"/>
      <c r="G903" s="6"/>
      <c r="H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" customHeight="1">
      <c r="A904" s="6"/>
      <c r="B904" s="6"/>
      <c r="C904" s="6"/>
      <c r="D904" s="6"/>
      <c r="E904" s="6"/>
      <c r="F904" s="6"/>
      <c r="G904" s="6"/>
      <c r="H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" customHeight="1">
      <c r="A905" s="6"/>
      <c r="B905" s="6"/>
      <c r="C905" s="6"/>
      <c r="D905" s="6"/>
      <c r="E905" s="6"/>
      <c r="F905" s="6"/>
      <c r="G905" s="6"/>
      <c r="H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" customHeight="1">
      <c r="A906" s="6"/>
      <c r="B906" s="6"/>
      <c r="C906" s="6"/>
      <c r="D906" s="6"/>
      <c r="E906" s="6"/>
      <c r="F906" s="6"/>
      <c r="G906" s="6"/>
      <c r="H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" customHeight="1">
      <c r="A907" s="6"/>
      <c r="B907" s="6"/>
      <c r="C907" s="6"/>
      <c r="D907" s="6"/>
      <c r="E907" s="6"/>
      <c r="F907" s="6"/>
      <c r="G907" s="6"/>
      <c r="H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" customHeight="1">
      <c r="A908" s="6"/>
      <c r="B908" s="6"/>
      <c r="C908" s="6"/>
      <c r="D908" s="6"/>
      <c r="E908" s="6"/>
      <c r="F908" s="6"/>
      <c r="G908" s="6"/>
      <c r="H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" customHeight="1">
      <c r="A909" s="6"/>
      <c r="B909" s="6"/>
      <c r="C909" s="6"/>
      <c r="D909" s="6"/>
      <c r="E909" s="6"/>
      <c r="F909" s="6"/>
      <c r="G909" s="6"/>
      <c r="H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" customHeight="1">
      <c r="A910" s="6"/>
      <c r="B910" s="6"/>
      <c r="C910" s="6"/>
      <c r="D910" s="6"/>
      <c r="E910" s="6"/>
      <c r="F910" s="6"/>
      <c r="G910" s="6"/>
      <c r="H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" customHeight="1">
      <c r="A911" s="6"/>
      <c r="B911" s="6"/>
      <c r="C911" s="6"/>
      <c r="D911" s="6"/>
      <c r="E911" s="6"/>
      <c r="F911" s="6"/>
      <c r="G911" s="6"/>
      <c r="H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" customHeight="1">
      <c r="A912" s="6"/>
      <c r="B912" s="6"/>
      <c r="C912" s="6"/>
      <c r="D912" s="6"/>
      <c r="E912" s="6"/>
      <c r="F912" s="6"/>
      <c r="G912" s="6"/>
      <c r="H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" customHeight="1">
      <c r="A913" s="6"/>
      <c r="B913" s="6"/>
      <c r="C913" s="6"/>
      <c r="D913" s="6"/>
      <c r="E913" s="6"/>
      <c r="F913" s="6"/>
      <c r="G913" s="6"/>
      <c r="H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" customHeight="1">
      <c r="A914" s="6"/>
      <c r="B914" s="6"/>
      <c r="C914" s="6"/>
      <c r="D914" s="6"/>
      <c r="E914" s="6"/>
      <c r="F914" s="6"/>
      <c r="G914" s="6"/>
      <c r="H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" customHeight="1">
      <c r="A915" s="6"/>
      <c r="B915" s="6"/>
      <c r="C915" s="6"/>
      <c r="D915" s="6"/>
      <c r="E915" s="6"/>
      <c r="F915" s="6"/>
      <c r="G915" s="6"/>
      <c r="H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99EFBCF1-3F93-4BBA-9E62-DC03AC405158}"/>
    <hyperlink ref="O3" r:id="rId2" xr:uid="{F737DFAA-3187-4686-801E-709DC5440859}"/>
    <hyperlink ref="O4" r:id="rId3" xr:uid="{797B453B-832A-422A-AEC9-0F4DE281B1CF}"/>
    <hyperlink ref="O5" r:id="rId4" xr:uid="{9756BC38-8765-4FD2-8A47-6780A9B481D6}"/>
    <hyperlink ref="O6" r:id="rId5" xr:uid="{25464DB2-C128-480D-AE09-B278EC2C9A31}"/>
    <hyperlink ref="O7" r:id="rId6" xr:uid="{BE0D739D-3B73-4EB9-BFA8-CE4836924A25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>
      <c r="B4" s="25"/>
      <c r="C4" s="26">
        <v>1</v>
      </c>
      <c r="D4" s="26">
        <v>2</v>
      </c>
      <c r="E4" s="26">
        <v>3</v>
      </c>
      <c r="F4" s="26">
        <v>4</v>
      </c>
      <c r="G4" s="26">
        <v>5</v>
      </c>
      <c r="H4" s="26">
        <v>6</v>
      </c>
      <c r="I4" s="26">
        <v>7</v>
      </c>
      <c r="J4" s="26">
        <v>8</v>
      </c>
      <c r="K4" s="26">
        <v>9</v>
      </c>
      <c r="L4" s="26">
        <v>10</v>
      </c>
      <c r="M4" s="26">
        <v>11</v>
      </c>
      <c r="N4" s="26">
        <v>12</v>
      </c>
    </row>
    <row r="5" spans="1:25">
      <c r="B5" s="25"/>
      <c r="C5" s="25" t="s">
        <v>390</v>
      </c>
      <c r="D5" s="25" t="s">
        <v>391</v>
      </c>
      <c r="E5" s="25" t="s">
        <v>392</v>
      </c>
      <c r="F5" s="25" t="s">
        <v>393</v>
      </c>
      <c r="G5" s="25" t="s">
        <v>394</v>
      </c>
      <c r="H5" s="25" t="s">
        <v>395</v>
      </c>
      <c r="I5" s="25" t="s">
        <v>396</v>
      </c>
      <c r="J5" s="25" t="s">
        <v>397</v>
      </c>
      <c r="K5" s="25" t="s">
        <v>398</v>
      </c>
      <c r="L5" s="25" t="s">
        <v>399</v>
      </c>
      <c r="M5" s="25" t="s">
        <v>400</v>
      </c>
      <c r="N5" s="25" t="s">
        <v>401</v>
      </c>
    </row>
    <row r="6" spans="1:25">
      <c r="B6" s="25" t="s">
        <v>402</v>
      </c>
      <c r="C6" s="27">
        <f>SUMIF('NEW BUSINES'!$Q$3:$Q$59,C4,'NEW BUSINES'!$J$3:$J$67)</f>
        <v>0</v>
      </c>
      <c r="D6" s="27">
        <f>SUMIF('NEW BUSINES'!$Q$3:$Q$59,D4,'NEW BUSINES'!$J$3:$J$67)</f>
        <v>0</v>
      </c>
      <c r="E6" s="27">
        <f>SUMIF('NEW BUSINES'!$Q$3:$Q$59,E4,'NEW BUSINES'!$J$3:$J$67)</f>
        <v>0</v>
      </c>
      <c r="F6" s="27">
        <f>SUMIF('NEW BUSINES'!$Q$3:$Q$59,F4,'NEW BUSINES'!$J$3:$J$67)</f>
        <v>0</v>
      </c>
      <c r="G6" s="27">
        <f>SUMIF('NEW BUSINES'!$Q$3:$Q$59,G4,'NEW BUSINES'!$J$3:$J$67)</f>
        <v>0</v>
      </c>
      <c r="H6" s="27">
        <f>SUMIF('NEW BUSINES'!$Q$3:$Q$59,H4,'NEW BUSINES'!$J$3:$J$67)</f>
        <v>0</v>
      </c>
      <c r="I6" s="27">
        <f>SUMIF('NEW BUSINES'!$Q$3:$Q$59,I4,'NEW BUSINES'!$J$3:$J$67)</f>
        <v>0</v>
      </c>
      <c r="J6" s="27">
        <f>SUMIF('NEW BUSINES'!$Q$3:$Q$59,J4,'NEW BUSINES'!$J$3:$J$67)</f>
        <v>0</v>
      </c>
      <c r="K6" s="27">
        <f>SUMIF('NEW BUSINES'!$Q$3:$Q$59,K4,'NEW BUSINES'!$J$3:$J$67)</f>
        <v>0</v>
      </c>
      <c r="L6" s="27">
        <f>SUMIF('NEW BUSINES'!$Q$3:$Q$59,L4,'NEW BUSINES'!$J$3:$J$67)</f>
        <v>0</v>
      </c>
      <c r="M6" s="27">
        <f>SUMIF('NEW BUSINES'!$Q$3:$Q$59,M4,'NEW BUSINES'!$J$3:$J$67)</f>
        <v>0</v>
      </c>
      <c r="N6" s="27">
        <f>SUMIF('NEW BUSINES'!$Q$3:$Q$59,N4,'NEW BUSINES'!$J$3:$J$67)</f>
        <v>0</v>
      </c>
    </row>
    <row r="7" spans="1:25">
      <c r="B7" s="25" t="s">
        <v>403</v>
      </c>
      <c r="C7" s="27" t="e">
        <f>SUMIF(ENDORSMENTS!#REF!,C4,ENDORSMENTS!$M$2:$M$123)</f>
        <v>#REF!</v>
      </c>
      <c r="D7" s="27" t="e">
        <f>SUMIF(ENDORSMENTS!#REF!,D4,ENDORSMENTS!$M$2:$M$123)</f>
        <v>#REF!</v>
      </c>
      <c r="E7" s="27" t="e">
        <f>SUMIF(ENDORSMENTS!#REF!,E4,ENDORSMENTS!$M$2:$M$123)</f>
        <v>#REF!</v>
      </c>
      <c r="F7" s="27" t="e">
        <f>SUMIF(ENDORSMENTS!#REF!,F4,ENDORSMENTS!$M$2:$M$123)</f>
        <v>#REF!</v>
      </c>
      <c r="G7" s="27" t="e">
        <f>SUMIF(ENDORSMENTS!#REF!,G4,ENDORSMENTS!$M$2:$M$123)</f>
        <v>#REF!</v>
      </c>
      <c r="H7" s="27" t="e">
        <f>SUMIF(ENDORSMENTS!#REF!,H4,ENDORSMENTS!$M$2:$M$123)</f>
        <v>#REF!</v>
      </c>
      <c r="I7" s="27" t="e">
        <f>SUMIF(ENDORSMENTS!#REF!,I4,ENDORSMENTS!$M$2:$M$123)</f>
        <v>#REF!</v>
      </c>
      <c r="J7" s="27" t="e">
        <f>SUMIF(ENDORSMENTS!#REF!,J4,ENDORSMENTS!$M$2:$M$123)</f>
        <v>#REF!</v>
      </c>
      <c r="K7" s="27" t="e">
        <f>SUMIF(ENDORSMENTS!#REF!,K4,ENDORSMENTS!$M$2:$M$123)</f>
        <v>#REF!</v>
      </c>
      <c r="L7" s="27" t="e">
        <f>SUMIF(ENDORSMENTS!#REF!,L4,ENDORSMENTS!$M$2:$M$123)</f>
        <v>#REF!</v>
      </c>
      <c r="M7" s="27" t="e">
        <f>SUMIF(ENDORSMENTS!#REF!,M4,ENDORSMENTS!$M$2:$M$123)</f>
        <v>#REF!</v>
      </c>
      <c r="N7" s="27" t="e">
        <f>SUMIF(ENDORSMENTS!#REF!,N4,ENDORSMENTS!$M$2:$M$123)</f>
        <v>#REF!</v>
      </c>
      <c r="O7" s="27"/>
    </row>
    <row r="8" spans="1:25">
      <c r="B8" s="25" t="s">
        <v>404</v>
      </c>
      <c r="C8" s="28">
        <f>SUMIF(ProActiv!$I$2:$I$5,C4,ProActiv!$C$2:$C$5)</f>
        <v>0</v>
      </c>
      <c r="D8" s="28">
        <f>SUMIF(ProActiv!$I$2:$I$5,D4,ProActiv!$C$2:$C$5)</f>
        <v>0</v>
      </c>
      <c r="E8" s="28">
        <f>SUMIF(ProActiv!$I$2:$I$5,E4,ProActiv!$C$2:$C$5)</f>
        <v>0</v>
      </c>
      <c r="F8" s="28">
        <f>SUMIF(ProActiv!$I$2:$I$5,F4,ProActiv!$C$2:$C$5)</f>
        <v>0</v>
      </c>
      <c r="G8" s="28">
        <f>SUMIF(ProActiv!$I$2:$I$5,G4,ProActiv!$C$2:$C$5)</f>
        <v>0</v>
      </c>
      <c r="H8" s="28">
        <f>SUMIF(ProActiv!$I$2:$I$5,H4,ProActiv!$C$2:$C$5)</f>
        <v>0</v>
      </c>
      <c r="I8" s="28">
        <f>SUMIF(ProActiv!$I$2:$I$5,I4,ProActiv!$C$2:$C$5)</f>
        <v>0</v>
      </c>
      <c r="J8" s="28">
        <f>SUMIF(ProActiv!$I$2:$I$5,J4,ProActiv!$C$2:$C$5)</f>
        <v>0</v>
      </c>
      <c r="K8" s="28">
        <f>SUMIF(ProActiv!$I$2:$I$5,K4,ProActiv!$C$2:$C$5)</f>
        <v>0</v>
      </c>
      <c r="L8" s="28">
        <f>SUMIF(ProActiv!$I$2:$I$5,L4,ProActiv!$C$2:$C$5)</f>
        <v>0</v>
      </c>
      <c r="M8" s="28">
        <f>SUMIF(ProActiv!$I$2:$I$5,M4,ProActiv!$C$2:$C$5)</f>
        <v>0</v>
      </c>
      <c r="N8" s="28">
        <f>SUMIF(ProActiv!$I$2:$I$5,N4,ProActiv!$C$2:$C$5)</f>
        <v>0</v>
      </c>
    </row>
    <row r="9" spans="1:25">
      <c r="A9" s="29"/>
      <c r="B9" s="30" t="s">
        <v>405</v>
      </c>
      <c r="C9" s="31" t="e">
        <f t="shared" ref="C9:N9" si="0">SUM(C6:C8)</f>
        <v>#REF!</v>
      </c>
      <c r="D9" s="31" t="e">
        <f t="shared" si="0"/>
        <v>#REF!</v>
      </c>
      <c r="E9" s="31" t="e">
        <f t="shared" si="0"/>
        <v>#REF!</v>
      </c>
      <c r="F9" s="31" t="e">
        <f t="shared" si="0"/>
        <v>#REF!</v>
      </c>
      <c r="G9" s="31" t="e">
        <f t="shared" si="0"/>
        <v>#REF!</v>
      </c>
      <c r="H9" s="31" t="e">
        <f t="shared" si="0"/>
        <v>#REF!</v>
      </c>
      <c r="I9" s="31" t="e">
        <f t="shared" si="0"/>
        <v>#REF!</v>
      </c>
      <c r="J9" s="31" t="e">
        <f t="shared" si="0"/>
        <v>#REF!</v>
      </c>
      <c r="K9" s="31" t="e">
        <f t="shared" si="0"/>
        <v>#REF!</v>
      </c>
      <c r="L9" s="31" t="e">
        <f t="shared" si="0"/>
        <v>#REF!</v>
      </c>
      <c r="M9" s="31" t="e">
        <f t="shared" si="0"/>
        <v>#REF!</v>
      </c>
      <c r="N9" s="31" t="e">
        <f t="shared" si="0"/>
        <v>#REF!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F1F-4560-48BA-83A4-14BAFCFCF97A}">
  <dimension ref="A1:A2"/>
  <sheetViews>
    <sheetView workbookViewId="0"/>
  </sheetViews>
  <sheetFormatPr defaultRowHeight="15"/>
  <cols>
    <col min="1" max="1" width="9.7109375" bestFit="1" customWidth="1"/>
  </cols>
  <sheetData>
    <row r="1" spans="1:1">
      <c r="A1" t="s">
        <v>418</v>
      </c>
    </row>
    <row r="2" spans="1:1">
      <c r="A2" t="s">
        <v>419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2024-10-17T10:08:13Z</dcterms:modified>
</cp:coreProperties>
</file>