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mc:AlternateContent xmlns:mc="http://schemas.openxmlformats.org/markup-compatibility/2006">
    <mc:Choice Requires="x15">
      <x15ac:absPath xmlns:x15ac="http://schemas.microsoft.com/office/spreadsheetml/2010/11/ac" url="C:\Users\lperezde\Documents\ASD\Templates\"/>
    </mc:Choice>
  </mc:AlternateContent>
  <bookViews>
    <workbookView xWindow="0" yWindow="0" windowWidth="15315" windowHeight="5085" tabRatio="824" firstSheet="2" activeTab="8"/>
  </bookViews>
  <sheets>
    <sheet name="Instructions" sheetId="66" r:id="rId1"/>
    <sheet name="Settings" sheetId="68" r:id="rId2"/>
    <sheet name="Epic Name 1" sheetId="54" r:id="rId3"/>
    <sheet name="Epic Name 2" sheetId="60" r:id="rId4"/>
    <sheet name="Epic Name 3" sheetId="61" r:id="rId5"/>
    <sheet name="Epic Name 4" sheetId="62" r:id="rId6"/>
    <sheet name="Epic Name 5" sheetId="69" r:id="rId7"/>
    <sheet name="Regression" sheetId="65" r:id="rId8"/>
    <sheet name="Daily follow up" sheetId="57" r:id="rId9"/>
    <sheet name="Charts" sheetId="58" r:id="rId10"/>
    <sheet name="Screen Shots" sheetId="59" r:id="rId11"/>
  </sheets>
  <externalReferences>
    <externalReference r:id="rId12"/>
    <externalReference r:id="rId13"/>
  </externalReferences>
  <definedNames>
    <definedName name="Caso_De_Prueba" localSheetId="9">#REF!</definedName>
    <definedName name="Caso_De_Prueba" localSheetId="8">#REF!</definedName>
    <definedName name="Caso_De_Prueba" localSheetId="3">#REF!</definedName>
    <definedName name="Caso_De_Prueba" localSheetId="4">#REF!</definedName>
    <definedName name="Caso_De_Prueba" localSheetId="5">#REF!</definedName>
    <definedName name="Caso_De_Prueba" localSheetId="6">#REF!</definedName>
    <definedName name="Caso_De_Prueba" localSheetId="0">#REF!</definedName>
    <definedName name="Caso_De_Prueba" localSheetId="7">#REF!</definedName>
    <definedName name="Caso_De_Prueba" localSheetId="1">#REF!</definedName>
    <definedName name="Caso_De_Prueba">#REF!</definedName>
    <definedName name="Cosas" localSheetId="9">#REF!</definedName>
    <definedName name="Cosas" localSheetId="8">#REF!</definedName>
    <definedName name="Cosas" localSheetId="3">#REF!</definedName>
    <definedName name="Cosas" localSheetId="4">#REF!</definedName>
    <definedName name="Cosas" localSheetId="5">#REF!</definedName>
    <definedName name="Cosas" localSheetId="6">#REF!</definedName>
    <definedName name="Cosas" localSheetId="0">#REF!</definedName>
    <definedName name="Cosas" localSheetId="7">#REF!</definedName>
    <definedName name="Cosas" localSheetId="1">#REF!</definedName>
    <definedName name="Cosas">#REF!</definedName>
    <definedName name="CP_Prioridad" localSheetId="9">#REF!</definedName>
    <definedName name="CP_Prioridad" localSheetId="8">#REF!</definedName>
    <definedName name="CP_Prioridad" localSheetId="3">#REF!</definedName>
    <definedName name="CP_Prioridad" localSheetId="4">#REF!</definedName>
    <definedName name="CP_Prioridad" localSheetId="5">#REF!</definedName>
    <definedName name="CP_Prioridad" localSheetId="6">#REF!</definedName>
    <definedName name="CP_Prioridad" localSheetId="0">#REF!</definedName>
    <definedName name="CP_Prioridad" localSheetId="7">#REF!</definedName>
    <definedName name="CP_Prioridad" localSheetId="1">#REF!</definedName>
    <definedName name="CP_Prioridad">#REF!</definedName>
    <definedName name="Critic" localSheetId="9">#REF!</definedName>
    <definedName name="Critic" localSheetId="8">#REF!</definedName>
    <definedName name="Critic" localSheetId="3">#REF!</definedName>
    <definedName name="Critic" localSheetId="4">#REF!</definedName>
    <definedName name="Critic" localSheetId="5">#REF!</definedName>
    <definedName name="Critic" localSheetId="6">#REF!</definedName>
    <definedName name="Critic" localSheetId="0">#REF!</definedName>
    <definedName name="Critic" localSheetId="7">#REF!</definedName>
    <definedName name="Critic" localSheetId="1">#REF!</definedName>
    <definedName name="Critic">#REF!</definedName>
    <definedName name="Environment" localSheetId="9">[1]!Table2[Environment]</definedName>
    <definedName name="Environment" localSheetId="8">[1]!Table2[Environment]</definedName>
    <definedName name="Environment" localSheetId="4">#REF!</definedName>
    <definedName name="Environment" localSheetId="5">#REF!</definedName>
    <definedName name="Environment" localSheetId="6">#REF!</definedName>
    <definedName name="Environment" localSheetId="0">#REF!</definedName>
    <definedName name="Environment" localSheetId="7">#REF!</definedName>
    <definedName name="Environment" localSheetId="1">#REF!</definedName>
    <definedName name="Environment">#REF!</definedName>
    <definedName name="Estado" localSheetId="9">#REF!</definedName>
    <definedName name="Estado" localSheetId="8">#REF!</definedName>
    <definedName name="Estado" localSheetId="3">#REF!</definedName>
    <definedName name="Estado" localSheetId="4">#REF!</definedName>
    <definedName name="Estado" localSheetId="5">#REF!</definedName>
    <definedName name="Estado" localSheetId="6">#REF!</definedName>
    <definedName name="Estado" localSheetId="0">#REF!</definedName>
    <definedName name="Estado" localSheetId="7">#REF!</definedName>
    <definedName name="Estado" localSheetId="1">#REF!</definedName>
    <definedName name="Estado">#REF!</definedName>
    <definedName name="Estado_Ejecucion" localSheetId="9">#REF!</definedName>
    <definedName name="Estado_Ejecucion" localSheetId="8">#REF!</definedName>
    <definedName name="Estado_Ejecucion" localSheetId="3">#REF!</definedName>
    <definedName name="Estado_Ejecucion" localSheetId="4">#REF!</definedName>
    <definedName name="Estado_Ejecucion" localSheetId="5">#REF!</definedName>
    <definedName name="Estado_Ejecucion" localSheetId="6">#REF!</definedName>
    <definedName name="Estado_Ejecucion" localSheetId="0">#REF!</definedName>
    <definedName name="Estado_Ejecucion" localSheetId="7">#REF!</definedName>
    <definedName name="Estado_Ejecucion" localSheetId="1">#REF!</definedName>
    <definedName name="Estado_Ejecucion">#REF!</definedName>
    <definedName name="Estado_Script_Online" localSheetId="9">#REF!</definedName>
    <definedName name="Estado_Script_Online" localSheetId="8">#REF!</definedName>
    <definedName name="Estado_Script_Online" localSheetId="3">#REF!</definedName>
    <definedName name="Estado_Script_Online" localSheetId="4">#REF!</definedName>
    <definedName name="Estado_Script_Online" localSheetId="5">#REF!</definedName>
    <definedName name="Estado_Script_Online" localSheetId="6">#REF!</definedName>
    <definedName name="Estado_Script_Online" localSheetId="0">#REF!</definedName>
    <definedName name="Estado_Script_Online" localSheetId="7">#REF!</definedName>
    <definedName name="Estado_Script_Online" localSheetId="1">#REF!</definedName>
    <definedName name="Estado_Script_Online">#REF!</definedName>
    <definedName name="NivelesPruebas" localSheetId="9">#REF!</definedName>
    <definedName name="NivelesPruebas" localSheetId="8">#REF!</definedName>
    <definedName name="NivelesPruebas" localSheetId="3">#REF!</definedName>
    <definedName name="NivelesPruebas" localSheetId="4">#REF!</definedName>
    <definedName name="NivelesPruebas" localSheetId="5">#REF!</definedName>
    <definedName name="NivelesPruebas" localSheetId="6">#REF!</definedName>
    <definedName name="NivelesPruebas" localSheetId="0">#REF!</definedName>
    <definedName name="NivelesPruebas" localSheetId="7">#REF!</definedName>
    <definedName name="NivelesPruebas" localSheetId="1">#REF!</definedName>
    <definedName name="NivelesPruebas">#REF!</definedName>
    <definedName name="p" localSheetId="5">#REF!</definedName>
    <definedName name="p" localSheetId="6">#REF!</definedName>
    <definedName name="p" localSheetId="0">#REF!</definedName>
    <definedName name="p" localSheetId="7">#REF!</definedName>
    <definedName name="p" localSheetId="1">#REF!</definedName>
    <definedName name="p">#REF!</definedName>
    <definedName name="PP_Prioridad" localSheetId="9">#REF!</definedName>
    <definedName name="PP_Prioridad" localSheetId="8">#REF!</definedName>
    <definedName name="PP_Prioridad" localSheetId="3">#REF!</definedName>
    <definedName name="PP_Prioridad" localSheetId="4">#REF!</definedName>
    <definedName name="PP_Prioridad" localSheetId="5">#REF!</definedName>
    <definedName name="PP_Prioridad" localSheetId="6">#REF!</definedName>
    <definedName name="PP_Prioridad" localSheetId="0">#REF!</definedName>
    <definedName name="PP_Prioridad" localSheetId="7">#REF!</definedName>
    <definedName name="PP_Prioridad" localSheetId="1">#REF!</definedName>
    <definedName name="PP_Prioridad">#REF!</definedName>
    <definedName name="priority" localSheetId="9">[1]!Table1[Priority]</definedName>
    <definedName name="priority" localSheetId="8">[1]!Table1[Priority]</definedName>
    <definedName name="priority" localSheetId="3">#REF!</definedName>
    <definedName name="priority" localSheetId="4">#REF!</definedName>
    <definedName name="priority" localSheetId="5">#REF!</definedName>
    <definedName name="priority" localSheetId="6">[2]!Table1[Priority]</definedName>
    <definedName name="priority" localSheetId="0">[2]!Table1[Priority]</definedName>
    <definedName name="priority" localSheetId="7">#REF!</definedName>
    <definedName name="priority" localSheetId="1">Table14[Priority]</definedName>
    <definedName name="priority">#REF!</definedName>
    <definedName name="Pruebas_Regresion" localSheetId="9">#REF!</definedName>
    <definedName name="Pruebas_Regresion" localSheetId="8">#REF!</definedName>
    <definedName name="Pruebas_Regresion" localSheetId="3">#REF!</definedName>
    <definedName name="Pruebas_Regresion" localSheetId="4">#REF!</definedName>
    <definedName name="Pruebas_Regresion" localSheetId="5">#REF!</definedName>
    <definedName name="Pruebas_Regresion" localSheetId="6">#REF!</definedName>
    <definedName name="Pruebas_Regresion" localSheetId="0">#REF!</definedName>
    <definedName name="Pruebas_Regresion" localSheetId="7">#REF!</definedName>
    <definedName name="Pruebas_Regresion" localSheetId="1">#REF!</definedName>
    <definedName name="Pruebas_Regresion">#REF!</definedName>
    <definedName name="Regression" localSheetId="9">#REF!</definedName>
    <definedName name="Regression" localSheetId="8">#REF!</definedName>
    <definedName name="Regression" localSheetId="3">#REF!</definedName>
    <definedName name="Regression" localSheetId="4">#REF!</definedName>
    <definedName name="Regression" localSheetId="5">#REF!</definedName>
    <definedName name="Regression" localSheetId="6">#REF!</definedName>
    <definedName name="Regression" localSheetId="0">#REF!</definedName>
    <definedName name="Regression" localSheetId="7">#REF!</definedName>
    <definedName name="Regression" localSheetId="1">#REF!</definedName>
    <definedName name="Regression">#REF!</definedName>
    <definedName name="Scenario" localSheetId="9">[1]!Table3[Scenario]</definedName>
    <definedName name="Scenario" localSheetId="8">[1]!Table3[Scenario]</definedName>
    <definedName name="Scenario" localSheetId="4">#REF!</definedName>
    <definedName name="Scenario" localSheetId="5">#REF!</definedName>
    <definedName name="Scenario" localSheetId="6">#REF!</definedName>
    <definedName name="Scenario" localSheetId="0">#REF!</definedName>
    <definedName name="Scenario" localSheetId="7">#REF!</definedName>
    <definedName name="Scenario" localSheetId="1">#REF!</definedName>
    <definedName name="Scenario">#REF!</definedName>
    <definedName name="State" localSheetId="9">[1]!Table5[State]</definedName>
    <definedName name="State" localSheetId="8">[1]!Table5[State]</definedName>
    <definedName name="State" localSheetId="3">#REF!</definedName>
    <definedName name="State" localSheetId="4">#REF!</definedName>
    <definedName name="State" localSheetId="5">#REF!</definedName>
    <definedName name="State" localSheetId="6">[2]!Table5[State]</definedName>
    <definedName name="State" localSheetId="0">[2]!Table5[State]</definedName>
    <definedName name="State" localSheetId="7">#REF!</definedName>
    <definedName name="State" localSheetId="1">Settings!$A$10:$A$14</definedName>
    <definedName name="State">#REF!</definedName>
    <definedName name="State1">Settings!#REF!</definedName>
    <definedName name="State2">Settings!$A$10:$A$14</definedName>
    <definedName name="Test" localSheetId="9">#REF!</definedName>
    <definedName name="Test" localSheetId="8">#REF!</definedName>
    <definedName name="Test" localSheetId="3">#REF!</definedName>
    <definedName name="Test" localSheetId="4">#REF!</definedName>
    <definedName name="Test" localSheetId="5">#REF!</definedName>
    <definedName name="Test" localSheetId="6">#REF!</definedName>
    <definedName name="Test" localSheetId="0">#REF!</definedName>
    <definedName name="Test" localSheetId="7">#REF!</definedName>
    <definedName name="Test" localSheetId="1">#REF!</definedName>
    <definedName name="Test">#REF!</definedName>
    <definedName name="Testers" localSheetId="9">#REF!</definedName>
    <definedName name="Testers" localSheetId="8">#REF!</definedName>
    <definedName name="Testers" localSheetId="3">#REF!</definedName>
    <definedName name="Testers" localSheetId="4">#REF!</definedName>
    <definedName name="Testers" localSheetId="5">#REF!</definedName>
    <definedName name="Testers" localSheetId="6">#REF!</definedName>
    <definedName name="Testers" localSheetId="0">#REF!</definedName>
    <definedName name="Testers" localSheetId="7">#REF!</definedName>
    <definedName name="Testers" localSheetId="1">#REF!</definedName>
    <definedName name="Testers">#REF!</definedName>
    <definedName name="Validacion" localSheetId="9">#REF!</definedName>
    <definedName name="Validacion" localSheetId="8">#REF!</definedName>
    <definedName name="Validacion" localSheetId="3">#REF!</definedName>
    <definedName name="Validacion" localSheetId="4">#REF!</definedName>
    <definedName name="Validacion" localSheetId="5">#REF!</definedName>
    <definedName name="Validacion" localSheetId="6">#REF!</definedName>
    <definedName name="Validacion" localSheetId="0">#REF!</definedName>
    <definedName name="Validacion" localSheetId="7">#REF!</definedName>
    <definedName name="Validacion" localSheetId="1">#REF!</definedName>
    <definedName name="Validacion">#REF!</definedName>
  </definedNames>
  <calcPr calcId="171027"/>
</workbook>
</file>

<file path=xl/calcChain.xml><?xml version="1.0" encoding="utf-8"?>
<calcChain xmlns="http://schemas.openxmlformats.org/spreadsheetml/2006/main">
  <c r="AA28" i="57" l="1"/>
  <c r="AA22" i="57"/>
  <c r="AA17" i="57"/>
  <c r="W28" i="57"/>
  <c r="W22" i="57"/>
  <c r="W17" i="57"/>
  <c r="S28" i="57"/>
  <c r="S22" i="57"/>
  <c r="S17" i="57"/>
  <c r="O28" i="57"/>
  <c r="O22" i="57"/>
  <c r="O17" i="57"/>
  <c r="K28" i="57"/>
  <c r="K22" i="57"/>
  <c r="K17" i="57"/>
  <c r="AA7" i="57"/>
  <c r="W7" i="57"/>
  <c r="S7" i="57"/>
  <c r="O7" i="57"/>
  <c r="K7" i="57"/>
  <c r="AA2" i="57"/>
  <c r="W2" i="57"/>
  <c r="S2" i="57"/>
  <c r="O2" i="57"/>
  <c r="K2" i="57"/>
  <c r="K30" i="57"/>
  <c r="L30" i="57"/>
  <c r="M30" i="57"/>
  <c r="N30" i="57"/>
  <c r="R30" i="57"/>
  <c r="Q30" i="57"/>
  <c r="P30" i="57"/>
  <c r="O30" i="57"/>
  <c r="V30" i="57"/>
  <c r="U30" i="57"/>
  <c r="T30" i="57"/>
  <c r="S30" i="57"/>
  <c r="AD30" i="57"/>
  <c r="AC30" i="57"/>
  <c r="AB30" i="57"/>
  <c r="AA30" i="57"/>
  <c r="AD24" i="57"/>
  <c r="AC24" i="57"/>
  <c r="AB24" i="57"/>
  <c r="AA24" i="57"/>
  <c r="AD19" i="57"/>
  <c r="AC19" i="57"/>
  <c r="AB19" i="57"/>
  <c r="AA19" i="57"/>
  <c r="AD14" i="57"/>
  <c r="AC14" i="57"/>
  <c r="AB14" i="57"/>
  <c r="AA14" i="57"/>
  <c r="AD9" i="57"/>
  <c r="AC9" i="57"/>
  <c r="AB9" i="57"/>
  <c r="AA9" i="57"/>
  <c r="AD4" i="57"/>
  <c r="AC4" i="57"/>
  <c r="AB4" i="57"/>
  <c r="AA4" i="57"/>
  <c r="V24" i="57"/>
  <c r="U24" i="57"/>
  <c r="T24" i="57"/>
  <c r="S24" i="57"/>
  <c r="V19" i="57"/>
  <c r="U19" i="57"/>
  <c r="T19" i="57"/>
  <c r="S19" i="57"/>
  <c r="S14" i="57"/>
  <c r="V9" i="57"/>
  <c r="U9" i="57"/>
  <c r="T9" i="57"/>
  <c r="S9" i="57"/>
  <c r="V4" i="57"/>
  <c r="U4" i="57"/>
  <c r="T4" i="57"/>
  <c r="S4" i="57"/>
  <c r="R24" i="57"/>
  <c r="Q24" i="57"/>
  <c r="P24" i="57"/>
  <c r="O24" i="57"/>
  <c r="R19" i="57"/>
  <c r="Q19" i="57"/>
  <c r="P19" i="57"/>
  <c r="O19" i="57"/>
  <c r="R9" i="57"/>
  <c r="Q9" i="57"/>
  <c r="P9" i="57"/>
  <c r="O9" i="57"/>
  <c r="R4" i="57"/>
  <c r="Q4" i="57"/>
  <c r="P4" i="57"/>
  <c r="O4" i="57"/>
  <c r="N24" i="57"/>
  <c r="M24" i="57"/>
  <c r="L24" i="57"/>
  <c r="K24" i="57"/>
  <c r="N19" i="57"/>
  <c r="M19" i="57"/>
  <c r="L19" i="57"/>
  <c r="K19" i="57"/>
  <c r="N9" i="57"/>
  <c r="M9" i="57"/>
  <c r="L9" i="57"/>
  <c r="K9" i="57"/>
  <c r="N4" i="57"/>
  <c r="M4" i="57"/>
  <c r="L4" i="57"/>
  <c r="K4" i="57"/>
  <c r="Z4" i="57"/>
  <c r="Y4" i="57"/>
  <c r="X4" i="57"/>
  <c r="W4" i="57"/>
  <c r="Z9" i="57"/>
  <c r="Y9" i="57"/>
  <c r="X9" i="57"/>
  <c r="W9" i="57"/>
  <c r="Z30" i="57"/>
  <c r="Y30" i="57"/>
  <c r="X30" i="57"/>
  <c r="W30" i="57"/>
  <c r="Z24" i="57"/>
  <c r="Y24" i="57"/>
  <c r="X24" i="57"/>
  <c r="W24" i="57"/>
  <c r="Z19" i="57"/>
  <c r="Y19" i="57"/>
  <c r="X19" i="57"/>
  <c r="W19" i="57"/>
  <c r="Z14" i="57"/>
  <c r="Y14" i="57"/>
  <c r="X14" i="57"/>
  <c r="W14" i="57"/>
  <c r="V14" i="57"/>
  <c r="U14" i="57"/>
  <c r="T14" i="57"/>
  <c r="R14" i="57"/>
  <c r="Q14" i="57"/>
  <c r="P14" i="57"/>
  <c r="O14" i="57"/>
  <c r="N14" i="57"/>
  <c r="M14" i="57"/>
  <c r="L14" i="57"/>
  <c r="K14" i="57"/>
  <c r="AA12" i="57"/>
  <c r="W12" i="57"/>
  <c r="S12" i="57"/>
  <c r="O12" i="57"/>
  <c r="K12" i="57"/>
  <c r="J24" i="57" l="1"/>
  <c r="I24" i="57"/>
  <c r="H24" i="57"/>
  <c r="G24" i="57"/>
  <c r="G22" i="57"/>
  <c r="F9" i="57" l="1"/>
  <c r="E9" i="57"/>
  <c r="D9" i="57"/>
  <c r="C9" i="57"/>
  <c r="G7" i="57" l="1"/>
  <c r="C7" i="57" s="1"/>
  <c r="G19" i="57"/>
  <c r="D10" i="57" l="1"/>
  <c r="C10" i="57"/>
  <c r="E10" i="57"/>
  <c r="F10" i="57"/>
  <c r="J30" i="57"/>
  <c r="I30" i="57"/>
  <c r="H30" i="57"/>
  <c r="G30" i="57"/>
  <c r="G28" i="57"/>
  <c r="G32" i="57" s="1"/>
  <c r="D30" i="57" l="1"/>
  <c r="C30" i="57"/>
  <c r="C28" i="57"/>
  <c r="E30" i="57"/>
  <c r="F30" i="57"/>
  <c r="E24" i="57"/>
  <c r="D24" i="57"/>
  <c r="C24" i="57"/>
  <c r="C22" i="57"/>
  <c r="D19" i="57"/>
  <c r="J19" i="57"/>
  <c r="I19" i="57"/>
  <c r="H19" i="57"/>
  <c r="G17" i="57"/>
  <c r="C17" i="57" s="1"/>
  <c r="F14" i="57"/>
  <c r="E14" i="57"/>
  <c r="D14" i="57"/>
  <c r="J14" i="57"/>
  <c r="I14" i="57"/>
  <c r="H14" i="57"/>
  <c r="G14" i="57"/>
  <c r="G12" i="57"/>
  <c r="C12" i="57" s="1"/>
  <c r="F32" i="57" l="1"/>
  <c r="E32" i="57"/>
  <c r="D32" i="57"/>
  <c r="C32" i="57"/>
  <c r="F21" i="57"/>
  <c r="E21" i="57"/>
  <c r="D21" i="57"/>
  <c r="C21" i="57"/>
  <c r="E16" i="57"/>
  <c r="D16" i="57"/>
  <c r="C16" i="57"/>
  <c r="F16" i="57"/>
  <c r="D26" i="57"/>
  <c r="C26" i="57"/>
  <c r="F26" i="57"/>
  <c r="E26" i="57"/>
  <c r="C31" i="57"/>
  <c r="F31" i="57"/>
  <c r="E31" i="57"/>
  <c r="D31" i="57"/>
  <c r="F15" i="57"/>
  <c r="E15" i="57"/>
  <c r="D15" i="57"/>
  <c r="C15" i="57"/>
  <c r="C14" i="57"/>
  <c r="E19" i="57"/>
  <c r="F19" i="57"/>
  <c r="F20" i="57"/>
  <c r="E20" i="57"/>
  <c r="D20" i="57"/>
  <c r="C20" i="57"/>
  <c r="C19" i="57"/>
  <c r="C25" i="57"/>
  <c r="F25" i="57"/>
  <c r="E25" i="57"/>
  <c r="D25" i="57"/>
  <c r="F24" i="57"/>
  <c r="AE24" i="57"/>
  <c r="AH24" i="57"/>
  <c r="AE22" i="57"/>
  <c r="AF24" i="57"/>
  <c r="AG24" i="57"/>
  <c r="AE17" i="57"/>
  <c r="AH19" i="57"/>
  <c r="AF19" i="57"/>
  <c r="AE19" i="57"/>
  <c r="AG19" i="57"/>
  <c r="AF14" i="57"/>
  <c r="AE14" i="57"/>
  <c r="AH14" i="57"/>
  <c r="AG14" i="57"/>
  <c r="AE12" i="57"/>
  <c r="J9" i="57"/>
  <c r="F11" i="57" s="1"/>
  <c r="I9" i="57"/>
  <c r="E11" i="57" s="1"/>
  <c r="H9" i="57"/>
  <c r="D11" i="57" s="1"/>
  <c r="G9" i="57"/>
  <c r="C11" i="57" s="1"/>
  <c r="D4" i="57"/>
  <c r="G2" i="57"/>
  <c r="J4" i="57"/>
  <c r="I4" i="57"/>
  <c r="H4" i="57"/>
  <c r="G4" i="57"/>
  <c r="F4" i="57" l="1"/>
  <c r="C4" i="57"/>
  <c r="E4" i="57"/>
  <c r="C2" i="57"/>
  <c r="F6" i="57" s="1"/>
  <c r="AE7" i="57"/>
  <c r="AF9" i="57"/>
  <c r="AE9" i="57"/>
  <c r="AH9" i="57"/>
  <c r="AG9" i="57"/>
  <c r="AH30" i="57"/>
  <c r="C6" i="57" l="1"/>
  <c r="D6" i="57"/>
  <c r="E6" i="57"/>
  <c r="F5" i="57"/>
  <c r="E5" i="57"/>
  <c r="D5" i="57"/>
  <c r="C5" i="57"/>
  <c r="AE30" i="57"/>
  <c r="AF30" i="57"/>
  <c r="AE4" i="57"/>
  <c r="AF4" i="57"/>
  <c r="AH4" i="57"/>
  <c r="AE2" i="57"/>
  <c r="C35" i="57"/>
  <c r="AG30" i="57"/>
  <c r="AE28" i="57"/>
  <c r="AG4" i="57"/>
  <c r="H35" i="57" l="1"/>
  <c r="E36" i="57"/>
  <c r="C36" i="57"/>
  <c r="G36" i="57" s="1"/>
  <c r="J35" i="57"/>
  <c r="F36" i="57"/>
  <c r="D36" i="57"/>
  <c r="G35" i="57"/>
  <c r="I35" i="57"/>
  <c r="G31" i="57" l="1"/>
</calcChain>
</file>

<file path=xl/sharedStrings.xml><?xml version="1.0" encoding="utf-8"?>
<sst xmlns="http://schemas.openxmlformats.org/spreadsheetml/2006/main" count="420" uniqueCount="102">
  <si>
    <t>Validation Status</t>
  </si>
  <si>
    <t>Scenario</t>
  </si>
  <si>
    <t>Priority</t>
  </si>
  <si>
    <t>Tester</t>
  </si>
  <si>
    <t>Id Jira</t>
  </si>
  <si>
    <t>Test error comments</t>
  </si>
  <si>
    <t>Input data</t>
  </si>
  <si>
    <t>Date</t>
  </si>
  <si>
    <t>Comments</t>
  </si>
  <si>
    <t>Tested User Stories</t>
  </si>
  <si>
    <t>Id Test Case 
(US-SC-TC)</t>
  </si>
  <si>
    <t>Blocking for the functionality</t>
  </si>
  <si>
    <t>Not blocking. Workaround possible through tool interface</t>
  </si>
  <si>
    <t>Specific cases, functionality not affected. User experience maybe affected.</t>
  </si>
  <si>
    <t>EPIC: Name Epic</t>
  </si>
  <si>
    <t xml:space="preserve">                                                                                                               Test Plan</t>
  </si>
  <si>
    <t>COLUMN</t>
  </si>
  <si>
    <t>DESCRPTION</t>
  </si>
  <si>
    <t>State</t>
  </si>
  <si>
    <t>The test was successful</t>
  </si>
  <si>
    <t>The test was wrong</t>
  </si>
  <si>
    <t>Description</t>
  </si>
  <si>
    <t>The test can not be performed</t>
  </si>
  <si>
    <t>C</t>
  </si>
  <si>
    <t>H</t>
  </si>
  <si>
    <t>M</t>
  </si>
  <si>
    <t>L</t>
  </si>
  <si>
    <t>Colour</t>
  </si>
  <si>
    <t>mm-dd</t>
  </si>
  <si>
    <t>Regression</t>
  </si>
  <si>
    <t>Blocked</t>
  </si>
  <si>
    <t>Not Tested</t>
  </si>
  <si>
    <t>Total test cases</t>
  </si>
  <si>
    <t>Total not Coverage R.</t>
  </si>
  <si>
    <t>Total Coverage R</t>
  </si>
  <si>
    <t>Environment:</t>
  </si>
  <si>
    <t>Iteration:</t>
  </si>
  <si>
    <t>User Story</t>
  </si>
  <si>
    <t>Precondition</t>
  </si>
  <si>
    <t>Acceptance Criteria</t>
  </si>
  <si>
    <t>Test Case Description</t>
  </si>
  <si>
    <t>Epic Name 1</t>
  </si>
  <si>
    <t>Epic Name 2</t>
  </si>
  <si>
    <t>Epic Name 3</t>
  </si>
  <si>
    <t>Epic Name 4</t>
  </si>
  <si>
    <t>Epic Name 5</t>
  </si>
  <si>
    <t xml:space="preserve">Date </t>
  </si>
  <si>
    <t xml:space="preserve">State </t>
  </si>
  <si>
    <t>Screen Shots</t>
  </si>
  <si>
    <t>Add more Epic Name tabs</t>
  </si>
  <si>
    <t>Name of the User Story</t>
  </si>
  <si>
    <t>User Story Name</t>
  </si>
  <si>
    <t>Detailed description of the test associated with the selected scenario</t>
  </si>
  <si>
    <t>The test is blocked waiting to be run</t>
  </si>
  <si>
    <t>Drop-down list with the result of the test. The description for each possible state can be found in the Settings sheet</t>
  </si>
  <si>
    <t>Description of the error, warning or blocking condition that prevents the test to succeed.</t>
  </si>
  <si>
    <t>Expected result of the test</t>
  </si>
  <si>
    <t>Preconditions</t>
  </si>
  <si>
    <t>Name or Alias of the person who performs the test</t>
  </si>
  <si>
    <t>Identifier of the test case composed of 3 elements: US: number of the user story; SC: scenario number within the user story; TC: number of the test case associated with the scenario. (Example: for User Story 1 with 5 scenarios and several test cases for the same scenario, the Id of the second scenario and the third associated test case would be 01-02-03)</t>
  </si>
  <si>
    <t>Blocking for the global process.</t>
  </si>
  <si>
    <r>
      <t xml:space="preserve">Id of the Test </t>
    </r>
    <r>
      <rPr>
        <sz val="11"/>
        <rFont val="Calibri"/>
        <family val="2"/>
      </rPr>
      <t>Case</t>
    </r>
    <r>
      <rPr>
        <sz val="11"/>
        <color rgb="FF000000"/>
        <rFont val="Calibri"/>
        <family val="2"/>
      </rPr>
      <t xml:space="preserve"> (US-SC-TC)</t>
    </r>
  </si>
  <si>
    <t>Drop-down list of the possible scenarios to be associated with the User Story.</t>
  </si>
  <si>
    <t>Conditions that must be fulfilled before runing the test</t>
  </si>
  <si>
    <t>Input data used to run the test</t>
  </si>
  <si>
    <t xml:space="preserve">Criticality of the test case based on the priority of the User Story. A description of possible values can be found in the Settings sheet </t>
  </si>
  <si>
    <t>Date the test is performed.</t>
  </si>
  <si>
    <t>1 - Critical</t>
  </si>
  <si>
    <t>2 - High</t>
  </si>
  <si>
    <t>3 - Medium</t>
  </si>
  <si>
    <t>4 - Low</t>
  </si>
  <si>
    <t>Epic Name</t>
  </si>
  <si>
    <t>Jira Identifier of the task opened to solve the error detected in the testing</t>
  </si>
  <si>
    <t>Detailed list of regression test cases. The columns in this section are the same as for the Epic sheets</t>
  </si>
  <si>
    <t>Settings</t>
  </si>
  <si>
    <t>Full list of values for Priority and State columns in the Epic and Regression sheets</t>
  </si>
  <si>
    <t>Daily follow up</t>
  </si>
  <si>
    <t xml:space="preserve">The first table provided in this sheet provides a summary of test results per Epic:
- Percentage of passed tests and summary of test case results per State
- Row "% TC per priority": Percentages of test cases per priority and summary of test case results per priority
- Row "% TC Passed": Percentage of passed cases per priority
- Row "% TC Pending": Percentage of test cases not tested per priority
The second table provides the summary of test case results for all the epics implemented in current prototype.
</t>
  </si>
  <si>
    <t>Charts</t>
  </si>
  <si>
    <t>This section provides the following 4 charts:
1. Total tests passed: Percentage of total test cases that are successfully passed, per priority.
2. Total tests not passed: Percentage of total test cases that are not successfully passed or tested, per priority.
3. Regression tests passed: Percentage of regression test cases that are successfully passed, per priority. 
4. Regression test not passed: Percentage of regression test cases that are not successfully passed or tested, per priority.
The legend at the bottom describes the color code used in the chart, which represent either the priority or the status of the test case.</t>
  </si>
  <si>
    <t>This section contains images or comments to support the execution of the test cases.</t>
  </si>
  <si>
    <t>It's unclear for the tester whether the result of the test is correct or not. The tester needs to contact the Product Owner and Solution Delivery Office to get further clarifications on the expected behaviour.</t>
  </si>
  <si>
    <t>% TCs per priority</t>
  </si>
  <si>
    <t>% TCs Passed</t>
  </si>
  <si>
    <t>% TCs Pending</t>
  </si>
  <si>
    <t>% TCs Executed</t>
  </si>
  <si>
    <t xml:space="preserve">Total passed test cases for the sprint  </t>
  </si>
  <si>
    <t>Average of passed test cases per priority for the sprint</t>
  </si>
  <si>
    <t>Average of not passed test cases per priority for the sprint</t>
  </si>
  <si>
    <t>Total not passed test cases for the sprint</t>
  </si>
  <si>
    <t>Remove more tabs from Epic Name</t>
  </si>
  <si>
    <r>
      <t xml:space="preserve">If more epics need to be added, the first table in the Daily follow up section should be extended with a new block for that epic. The formulas in both tables need to be updated accordingly.
Steps to follow:
1. Copy Epic Name with one of the existing ones and change the name (Example: Epic Name 6)
2. On the Daily follow up sheet, select all the lines of an Epic Name block (Example: rows 2 to 6 belonging to Epic 1) and paste them at the end of last Epic Name 
3. Formulas to be modified for each added Epic name: Those marked in red in the image, where the name of the epic Name of the formula will have to be modified by the new name that has been given to the sheet.
It will also be necessary to modify the cells marked in green that calculate the means of the general% of all the Epic Names, adding the necessary cells in the formulas.
Example: the Total passed test cases for the sprint is:  = AVERAGE (C2; C7; C12; C17; C22)
If another tab is added, we will need to add cell C27, thus updating the formula to = AVERAGE (C2; C7; C12; C17; C22; C27)
</t>
    </r>
    <r>
      <rPr>
        <b/>
        <sz val="11"/>
        <color rgb="FFFF0000"/>
        <rFont val="Calibri"/>
        <family val="2"/>
      </rPr>
      <t xml:space="preserve">Note: </t>
    </r>
    <r>
      <rPr>
        <sz val="11"/>
        <color rgb="FF000000"/>
        <rFont val="Calibri"/>
        <family val="2"/>
      </rPr>
      <t>If a column is not going to be used (e.g. Tester, because the same person will do the testing), don't eliminate it, but hide it instead.</t>
    </r>
  </si>
  <si>
    <r>
      <t xml:space="preserve">If it is necessary to eliminate tabs because we have less than 5 Epics. It will also be necessary to eliminate the necessary blocks in the daily follow up tab and modify the formulas so that it works correctly.
Steps to follow:
1. Remove the tabs that we do not need (If we only need 3 Epics, delete Epic Name 4 and Epic Name 5).
2. On the Daily follow up tab, delete the last two blocks of Name Epic (it would be from row 17 to 26). Be careful not to eliminate the Regression block.
3. In the formulas of the means also have to eliminate the corresponding boxes marked in green in the following image:
Example: the Total passed test cases for the sprint is:  = AVERAGE (C2; C7; C12; </t>
    </r>
    <r>
      <rPr>
        <sz val="11"/>
        <color rgb="FFFF0000"/>
        <rFont val="Calibri"/>
        <family val="2"/>
      </rPr>
      <t>C17; C22</t>
    </r>
    <r>
      <rPr>
        <sz val="11"/>
        <color rgb="FF000000"/>
        <rFont val="Calibri"/>
        <family val="2"/>
      </rPr>
      <t>) --&gt; C17 and C22 would have to be eliminated from the formula</t>
    </r>
  </si>
  <si>
    <t>Passed</t>
  </si>
  <si>
    <t>Failed</t>
  </si>
  <si>
    <t>Not Completed</t>
  </si>
  <si>
    <t>N/A</t>
  </si>
  <si>
    <t>Test cases Passed</t>
  </si>
  <si>
    <t>Test cases Failed</t>
  </si>
  <si>
    <t>Test cases Not Completed</t>
  </si>
  <si>
    <t>Test cases N/A</t>
  </si>
  <si>
    <t xml:space="preserve">
Test cases Blocked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</si>
</sst>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rgb="FF000000"/>
      <name val="Calibri"/>
    </font>
    <font>
      <sz val="10"/>
      <color rgb="FF000000"/>
      <name val="Calibri"/>
      <family val="2"/>
    </font>
    <font>
      <b/>
      <sz val="10"/>
      <name val="Calibri"/>
      <family val="2"/>
    </font>
    <font>
      <sz val="11"/>
      <name val="Calibri"/>
      <family val="2"/>
    </font>
    <font>
      <b/>
      <sz val="10"/>
      <color rgb="FFFFFFFF"/>
      <name val="Calibri"/>
      <family val="2"/>
    </font>
    <font>
      <sz val="11"/>
      <color rgb="FF000000"/>
      <name val="Calibri"/>
      <family val="2"/>
    </font>
    <font>
      <b/>
      <sz val="11"/>
      <color rgb="FF000000"/>
      <name val="Calibri"/>
      <family val="2"/>
    </font>
    <font>
      <sz val="11"/>
      <color theme="0"/>
      <name val="Calibri"/>
      <family val="2"/>
    </font>
    <font>
      <sz val="9"/>
      <color rgb="FF000000"/>
      <name val="Calibri"/>
      <family val="2"/>
    </font>
    <font>
      <sz val="6"/>
      <color rgb="FF000000"/>
      <name val="Calibri"/>
      <family val="2"/>
    </font>
    <font>
      <b/>
      <sz val="9"/>
      <color rgb="FFFFFFFF"/>
      <name val="Calibri"/>
      <family val="2"/>
    </font>
    <font>
      <b/>
      <sz val="10"/>
      <color theme="0"/>
      <name val="Calibri"/>
      <family val="2"/>
    </font>
    <font>
      <sz val="9"/>
      <color theme="0"/>
      <name val="Calibri"/>
      <family val="2"/>
    </font>
    <font>
      <sz val="11"/>
      <color rgb="FF000000"/>
      <name val="Calibri"/>
      <family val="2"/>
      <scheme val="minor"/>
    </font>
    <font>
      <sz val="9"/>
      <name val="Calibri"/>
      <family val="2"/>
    </font>
    <font>
      <sz val="11"/>
      <color theme="1"/>
      <name val="Calibri"/>
      <family val="2"/>
    </font>
    <font>
      <b/>
      <sz val="7"/>
      <color rgb="FFFFFFFF"/>
      <name val="Calibri"/>
      <family val="2"/>
    </font>
    <font>
      <sz val="8"/>
      <color rgb="FF000000"/>
      <name val="Calibri"/>
      <family val="2"/>
    </font>
    <font>
      <b/>
      <sz val="10"/>
      <color theme="1"/>
      <name val="Calibri"/>
      <family val="2"/>
    </font>
    <font>
      <sz val="9"/>
      <color theme="1"/>
      <name val="Calibri"/>
      <family val="2"/>
    </font>
    <font>
      <sz val="10"/>
      <color theme="1"/>
      <name val="Calibri"/>
      <family val="2"/>
    </font>
    <font>
      <sz val="8"/>
      <color theme="1"/>
      <name val="Calibri"/>
      <family val="2"/>
    </font>
    <font>
      <b/>
      <sz val="11"/>
      <color rgb="FFFF0000"/>
      <name val="Calibri"/>
      <family val="2"/>
    </font>
    <font>
      <b/>
      <sz val="11"/>
      <color theme="1"/>
      <name val="Calibri"/>
      <family val="2"/>
    </font>
    <font>
      <b/>
      <sz val="11"/>
      <color theme="1"/>
      <name val="Calibri"/>
    </font>
    <font>
      <sz val="11"/>
      <color theme="1"/>
      <name val="Calibri"/>
    </font>
    <font>
      <sz val="11"/>
      <color rgb="FFFF0000"/>
      <name val="Calibri"/>
      <family val="2"/>
    </font>
  </fonts>
  <fills count="27">
    <fill>
      <patternFill patternType="none"/>
    </fill>
    <fill>
      <patternFill patternType="gray125"/>
    </fill>
    <fill>
      <patternFill patternType="solid">
        <fgColor rgb="FF666699"/>
        <bgColor rgb="FF666699"/>
      </patternFill>
    </fill>
    <fill>
      <patternFill patternType="solid">
        <fgColor rgb="FFCC99FF"/>
        <bgColor rgb="FFCC99FF"/>
      </patternFill>
    </fill>
    <fill>
      <patternFill patternType="solid">
        <fgColor theme="0"/>
        <bgColor indexed="64"/>
      </patternFill>
    </fill>
    <fill>
      <patternFill patternType="solid">
        <fgColor theme="0"/>
        <bgColor rgb="FF0000FF"/>
      </patternFill>
    </fill>
    <fill>
      <patternFill patternType="solid">
        <fgColor rgb="FFCC99FF"/>
        <bgColor indexed="64"/>
      </patternFill>
    </fill>
    <fill>
      <patternFill patternType="solid">
        <fgColor rgb="FFFFEFE7"/>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CC9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75C7FF"/>
        <bgColor rgb="FF0000FF"/>
      </patternFill>
    </fill>
    <fill>
      <patternFill patternType="solid">
        <fgColor rgb="FFEAEAEA"/>
        <bgColor indexed="64"/>
      </patternFill>
    </fill>
    <fill>
      <patternFill patternType="solid">
        <fgColor rgb="FF0070C0"/>
        <bgColor rgb="FF99CCFF"/>
      </patternFill>
    </fill>
    <fill>
      <patternFill patternType="solid">
        <fgColor rgb="FF0070C0"/>
        <bgColor indexed="64"/>
      </patternFill>
    </fill>
    <fill>
      <patternFill patternType="solid">
        <fgColor rgb="FF0070C0"/>
        <bgColor rgb="FF0000FF"/>
      </patternFill>
    </fill>
    <fill>
      <patternFill patternType="solid">
        <fgColor rgb="FFFF9900"/>
        <bgColor indexed="64"/>
      </patternFill>
    </fill>
    <fill>
      <patternFill patternType="solid">
        <fgColor theme="7" tint="0.59999389629810485"/>
        <bgColor indexed="64"/>
      </patternFill>
    </fill>
    <fill>
      <patternFill patternType="solid">
        <fgColor rgb="FFFF6969"/>
        <bgColor indexed="64"/>
      </patternFill>
    </fill>
    <fill>
      <patternFill patternType="solid">
        <fgColor rgb="FFA9D08E"/>
        <bgColor indexed="64"/>
      </patternFill>
    </fill>
    <fill>
      <patternFill patternType="solid">
        <fgColor rgb="FF75C7FF"/>
        <bgColor indexed="64"/>
      </patternFill>
    </fill>
    <fill>
      <patternFill patternType="solid">
        <fgColor rgb="FF92D050"/>
        <bgColor indexed="64"/>
      </patternFill>
    </fill>
    <fill>
      <patternFill patternType="solid">
        <fgColor rgb="FFFF5050"/>
        <bgColor indexed="64"/>
      </patternFill>
    </fill>
    <fill>
      <patternFill patternType="solid">
        <fgColor theme="0" tint="-0.14999847407452621"/>
        <bgColor theme="0" tint="-0.14999847407452621"/>
      </patternFill>
    </fill>
  </fills>
  <borders count="52">
    <border>
      <left/>
      <right/>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rgb="FF000000"/>
      </left>
      <right/>
      <top/>
      <bottom/>
      <diagonal/>
    </border>
    <border>
      <left style="medium">
        <color indexed="64"/>
      </left>
      <right style="medium">
        <color indexed="64"/>
      </right>
      <top/>
      <bottom style="medium">
        <color indexed="64"/>
      </bottom>
      <diagonal/>
    </border>
    <border>
      <left/>
      <right style="medium">
        <color rgb="FF000000"/>
      </right>
      <top/>
      <bottom/>
      <diagonal/>
    </border>
    <border>
      <left style="medium">
        <color indexed="64"/>
      </left>
      <right style="medium">
        <color indexed="64"/>
      </right>
      <top/>
      <bottom style="thin">
        <color indexed="64"/>
      </bottom>
      <diagonal/>
    </border>
    <border>
      <left style="thin">
        <color indexed="64"/>
      </left>
      <right/>
      <top/>
      <bottom/>
      <diagonal/>
    </border>
    <border>
      <left style="medium">
        <color rgb="FF000000"/>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diagonal/>
    </border>
  </borders>
  <cellStyleXfs count="2">
    <xf numFmtId="0" fontId="0" fillId="0" borderId="0"/>
    <xf numFmtId="0" fontId="5" fillId="0" borderId="0"/>
  </cellStyleXfs>
  <cellXfs count="256">
    <xf numFmtId="0" fontId="0" fillId="0" borderId="0" xfId="0" applyFont="1" applyAlignment="1"/>
    <xf numFmtId="0" fontId="0" fillId="0" borderId="3" xfId="0" applyFont="1" applyBorder="1" applyAlignment="1"/>
    <xf numFmtId="0" fontId="0" fillId="4" borderId="3" xfId="0" applyFont="1" applyFill="1" applyBorder="1" applyAlignment="1">
      <alignment vertical="center"/>
    </xf>
    <xf numFmtId="0" fontId="5" fillId="0" borderId="3" xfId="0" applyFont="1" applyBorder="1" applyAlignment="1"/>
    <xf numFmtId="0" fontId="0" fillId="4" borderId="0" xfId="0" applyFont="1" applyFill="1" applyAlignment="1"/>
    <xf numFmtId="0" fontId="5" fillId="0" borderId="3" xfId="0" applyFont="1" applyBorder="1" applyAlignment="1">
      <alignment vertical="top" wrapText="1"/>
    </xf>
    <xf numFmtId="0" fontId="0" fillId="0" borderId="3" xfId="0" applyFont="1" applyBorder="1" applyAlignment="1">
      <alignment vertical="center"/>
    </xf>
    <xf numFmtId="49" fontId="0" fillId="4" borderId="0" xfId="0" applyNumberFormat="1" applyFont="1" applyFill="1" applyAlignment="1"/>
    <xf numFmtId="49" fontId="5" fillId="4" borderId="0" xfId="0" applyNumberFormat="1" applyFont="1" applyFill="1" applyBorder="1" applyAlignment="1"/>
    <xf numFmtId="49" fontId="0"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0" fontId="5" fillId="0" borderId="0" xfId="0" applyFont="1" applyBorder="1" applyAlignment="1"/>
    <xf numFmtId="49" fontId="5" fillId="4" borderId="0" xfId="0" applyNumberFormat="1" applyFont="1" applyFill="1" applyAlignment="1"/>
    <xf numFmtId="49" fontId="5" fillId="0" borderId="3" xfId="0" applyNumberFormat="1" applyFont="1" applyBorder="1" applyAlignment="1">
      <alignment horizontal="left" vertical="center" wrapText="1"/>
    </xf>
    <xf numFmtId="49" fontId="5" fillId="0" borderId="3" xfId="0" applyNumberFormat="1" applyFont="1" applyBorder="1" applyAlignment="1">
      <alignment horizontal="left" vertical="top" wrapText="1"/>
    </xf>
    <xf numFmtId="0" fontId="5" fillId="0" borderId="6" xfId="0" applyFont="1" applyBorder="1" applyAlignment="1"/>
    <xf numFmtId="0" fontId="5" fillId="0" borderId="7" xfId="0" applyFont="1" applyBorder="1" applyAlignment="1"/>
    <xf numFmtId="0" fontId="1" fillId="4" borderId="4" xfId="0" applyFont="1" applyFill="1" applyBorder="1" applyAlignment="1">
      <alignment horizontal="left" vertical="center"/>
    </xf>
    <xf numFmtId="49" fontId="5" fillId="4" borderId="3" xfId="0" applyNumberFormat="1" applyFont="1" applyFill="1" applyBorder="1" applyAlignment="1">
      <alignment horizontal="left" vertical="center"/>
    </xf>
    <xf numFmtId="0" fontId="5" fillId="4" borderId="0" xfId="1" applyFont="1" applyFill="1" applyAlignment="1"/>
    <xf numFmtId="49" fontId="5" fillId="4" borderId="0" xfId="1" applyNumberFormat="1" applyFont="1" applyFill="1" applyAlignment="1"/>
    <xf numFmtId="0" fontId="5" fillId="0" borderId="0" xfId="1" applyFont="1" applyAlignment="1"/>
    <xf numFmtId="49" fontId="5" fillId="4" borderId="3" xfId="1" applyNumberFormat="1" applyFont="1" applyFill="1" applyBorder="1" applyAlignment="1"/>
    <xf numFmtId="0" fontId="5" fillId="0" borderId="8" xfId="1" applyFont="1" applyFill="1" applyBorder="1" applyAlignment="1"/>
    <xf numFmtId="0" fontId="5" fillId="4" borderId="6" xfId="1" applyFont="1" applyFill="1" applyBorder="1" applyAlignment="1"/>
    <xf numFmtId="0" fontId="8" fillId="4" borderId="24" xfId="1" applyNumberFormat="1" applyFont="1" applyFill="1" applyBorder="1" applyAlignment="1">
      <alignment horizontal="center"/>
    </xf>
    <xf numFmtId="0" fontId="5" fillId="7" borderId="0" xfId="1" applyFont="1" applyFill="1" applyAlignment="1"/>
    <xf numFmtId="0" fontId="8" fillId="4" borderId="29" xfId="1" applyNumberFormat="1" applyFont="1" applyFill="1" applyBorder="1" applyAlignment="1">
      <alignment horizontal="center"/>
    </xf>
    <xf numFmtId="0" fontId="8" fillId="4" borderId="19" xfId="1" applyNumberFormat="1" applyFont="1" applyFill="1" applyBorder="1" applyAlignment="1">
      <alignment horizontal="center"/>
    </xf>
    <xf numFmtId="0" fontId="8" fillId="4" borderId="19" xfId="1" applyFont="1" applyFill="1" applyBorder="1" applyAlignment="1">
      <alignment horizontal="center"/>
    </xf>
    <xf numFmtId="0" fontId="8" fillId="4" borderId="19" xfId="1" applyFont="1" applyFill="1" applyBorder="1" applyAlignment="1">
      <alignment horizontal="center" wrapText="1"/>
    </xf>
    <xf numFmtId="0" fontId="8" fillId="4" borderId="30" xfId="1" applyFont="1" applyFill="1" applyBorder="1" applyAlignment="1">
      <alignment horizontal="center" wrapText="1"/>
    </xf>
    <xf numFmtId="0" fontId="8" fillId="4" borderId="0" xfId="1" applyNumberFormat="1" applyFont="1" applyFill="1" applyBorder="1" applyAlignment="1">
      <alignment horizontal="center"/>
    </xf>
    <xf numFmtId="0" fontId="8" fillId="4" borderId="0" xfId="1" applyFont="1" applyFill="1" applyBorder="1" applyAlignment="1">
      <alignment horizontal="center"/>
    </xf>
    <xf numFmtId="0" fontId="8" fillId="4" borderId="0" xfId="1" applyFont="1" applyFill="1" applyBorder="1" applyAlignment="1">
      <alignment horizontal="center" wrapText="1"/>
    </xf>
    <xf numFmtId="0" fontId="8" fillId="4" borderId="8" xfId="1" applyNumberFormat="1" applyFont="1" applyFill="1" applyBorder="1" applyAlignment="1">
      <alignment horizontal="center"/>
    </xf>
    <xf numFmtId="0" fontId="8" fillId="4" borderId="10" xfId="1" applyNumberFormat="1" applyFont="1" applyFill="1" applyBorder="1" applyAlignment="1">
      <alignment horizontal="center"/>
    </xf>
    <xf numFmtId="0" fontId="8" fillId="4" borderId="10" xfId="1" applyFont="1" applyFill="1" applyBorder="1" applyAlignment="1">
      <alignment horizontal="center"/>
    </xf>
    <xf numFmtId="0" fontId="8" fillId="4" borderId="10" xfId="1" applyFont="1" applyFill="1" applyBorder="1" applyAlignment="1">
      <alignment horizontal="center" wrapText="1"/>
    </xf>
    <xf numFmtId="49" fontId="5" fillId="4" borderId="0" xfId="1" applyNumberFormat="1" applyFont="1" applyFill="1" applyBorder="1" applyAlignment="1"/>
    <xf numFmtId="0" fontId="5" fillId="0" borderId="0" xfId="1" applyFont="1" applyFill="1" applyBorder="1" applyAlignment="1"/>
    <xf numFmtId="9" fontId="9" fillId="4" borderId="0" xfId="1" applyNumberFormat="1" applyFont="1" applyFill="1" applyBorder="1" applyAlignment="1">
      <alignment horizontal="center"/>
    </xf>
    <xf numFmtId="0" fontId="5" fillId="4" borderId="0" xfId="1" applyFont="1" applyFill="1" applyBorder="1" applyAlignment="1"/>
    <xf numFmtId="0" fontId="7" fillId="4" borderId="0" xfId="1" applyFont="1" applyFill="1" applyBorder="1" applyAlignment="1"/>
    <xf numFmtId="49" fontId="5" fillId="4" borderId="7" xfId="1" applyNumberFormat="1" applyFont="1" applyFill="1" applyBorder="1" applyAlignment="1"/>
    <xf numFmtId="0" fontId="5" fillId="4" borderId="17" xfId="1" applyFont="1" applyFill="1" applyBorder="1" applyAlignment="1"/>
    <xf numFmtId="49" fontId="7" fillId="4" borderId="0" xfId="1" applyNumberFormat="1" applyFont="1" applyFill="1" applyBorder="1" applyAlignment="1"/>
    <xf numFmtId="0" fontId="8" fillId="4" borderId="0" xfId="1" applyFont="1" applyFill="1" applyAlignment="1"/>
    <xf numFmtId="49" fontId="5" fillId="0" borderId="0" xfId="1" applyNumberFormat="1" applyFont="1" applyAlignment="1"/>
    <xf numFmtId="0" fontId="5" fillId="13" borderId="0" xfId="1" applyFont="1" applyFill="1" applyAlignment="1"/>
    <xf numFmtId="0" fontId="0" fillId="4" borderId="0" xfId="0" applyFont="1" applyFill="1" applyBorder="1" applyAlignment="1"/>
    <xf numFmtId="0" fontId="13" fillId="0" borderId="0" xfId="0" applyFont="1" applyBorder="1" applyAlignment="1"/>
    <xf numFmtId="0" fontId="2" fillId="3" borderId="33" xfId="0" applyFont="1" applyFill="1" applyBorder="1" applyAlignment="1">
      <alignment horizontal="left" vertical="center" wrapText="1"/>
    </xf>
    <xf numFmtId="0" fontId="2" fillId="3" borderId="35"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0" fillId="4" borderId="36" xfId="0" applyFont="1" applyFill="1" applyBorder="1" applyAlignment="1"/>
    <xf numFmtId="0" fontId="5" fillId="4" borderId="36" xfId="0" applyFont="1" applyFill="1" applyBorder="1" applyAlignment="1"/>
    <xf numFmtId="0" fontId="14" fillId="4" borderId="3" xfId="1" applyNumberFormat="1" applyFont="1" applyFill="1" applyBorder="1" applyAlignment="1">
      <alignment horizontal="left"/>
    </xf>
    <xf numFmtId="0" fontId="14" fillId="4" borderId="3" xfId="1" applyNumberFormat="1" applyFont="1" applyFill="1" applyBorder="1" applyAlignment="1">
      <alignment horizontal="center"/>
    </xf>
    <xf numFmtId="0" fontId="12" fillId="4" borderId="10" xfId="1" applyFont="1" applyFill="1" applyBorder="1" applyAlignment="1">
      <alignment horizontal="center" wrapText="1"/>
    </xf>
    <xf numFmtId="0" fontId="12" fillId="4" borderId="10" xfId="1" applyFont="1" applyFill="1" applyBorder="1" applyAlignment="1">
      <alignment horizontal="center"/>
    </xf>
    <xf numFmtId="0" fontId="12" fillId="4" borderId="6" xfId="1" applyFont="1" applyFill="1" applyBorder="1" applyAlignment="1">
      <alignment horizontal="center" wrapText="1"/>
    </xf>
    <xf numFmtId="49" fontId="2" fillId="14" borderId="5" xfId="0" applyNumberFormat="1" applyFont="1" applyFill="1" applyBorder="1" applyAlignment="1">
      <alignment horizontal="left" vertical="center" wrapText="1"/>
    </xf>
    <xf numFmtId="49" fontId="2" fillId="14" borderId="32" xfId="0" applyNumberFormat="1" applyFont="1" applyFill="1" applyBorder="1" applyAlignment="1">
      <alignment horizontal="left" vertical="center" wrapText="1"/>
    </xf>
    <xf numFmtId="0" fontId="2" fillId="14" borderId="0" xfId="0" applyFont="1" applyFill="1" applyBorder="1" applyAlignment="1">
      <alignment horizontal="left" vertical="center" wrapText="1"/>
    </xf>
    <xf numFmtId="0" fontId="2" fillId="14" borderId="33" xfId="0" applyFont="1" applyFill="1" applyBorder="1" applyAlignment="1">
      <alignment horizontal="left" vertical="center" wrapText="1"/>
    </xf>
    <xf numFmtId="0" fontId="2" fillId="14" borderId="34" xfId="0" applyFont="1" applyFill="1" applyBorder="1" applyAlignment="1">
      <alignment horizontal="left" vertical="center" wrapText="1"/>
    </xf>
    <xf numFmtId="0" fontId="2" fillId="14" borderId="5" xfId="0" applyFont="1" applyFill="1" applyBorder="1" applyAlignment="1">
      <alignment horizontal="left" vertical="center" wrapText="1"/>
    </xf>
    <xf numFmtId="49" fontId="5" fillId="15" borderId="3" xfId="1" applyNumberFormat="1" applyFont="1" applyFill="1" applyBorder="1" applyAlignment="1"/>
    <xf numFmtId="0" fontId="5" fillId="15" borderId="8" xfId="1" applyFont="1" applyFill="1" applyBorder="1" applyAlignment="1"/>
    <xf numFmtId="0" fontId="5" fillId="15" borderId="6" xfId="1" applyFont="1" applyFill="1" applyBorder="1" applyAlignment="1"/>
    <xf numFmtId="0" fontId="5" fillId="15" borderId="0" xfId="1" applyFont="1" applyFill="1" applyAlignment="1"/>
    <xf numFmtId="49" fontId="4" fillId="18" borderId="2" xfId="1" applyNumberFormat="1" applyFont="1" applyFill="1" applyBorder="1" applyAlignment="1">
      <alignment horizontal="left" vertical="center" wrapText="1"/>
    </xf>
    <xf numFmtId="0" fontId="4" fillId="18" borderId="1" xfId="1" applyFont="1" applyFill="1" applyBorder="1" applyAlignment="1">
      <alignment horizontal="left" vertical="center" wrapText="1"/>
    </xf>
    <xf numFmtId="0" fontId="4" fillId="18" borderId="2" xfId="1" applyFont="1" applyFill="1" applyBorder="1" applyAlignment="1">
      <alignment horizontal="left" vertical="center" wrapText="1"/>
    </xf>
    <xf numFmtId="0" fontId="5" fillId="17" borderId="0" xfId="1" applyFont="1" applyFill="1" applyAlignment="1"/>
    <xf numFmtId="0" fontId="8" fillId="19" borderId="9" xfId="1" applyFont="1" applyFill="1" applyBorder="1" applyAlignment="1">
      <alignment horizontal="center"/>
    </xf>
    <xf numFmtId="0" fontId="8" fillId="20" borderId="9" xfId="1" applyFont="1" applyFill="1" applyBorder="1" applyAlignment="1">
      <alignment horizontal="center"/>
    </xf>
    <xf numFmtId="9" fontId="8" fillId="21" borderId="22" xfId="1" applyNumberFormat="1" applyFont="1" applyFill="1" applyBorder="1" applyAlignment="1">
      <alignment horizontal="center"/>
    </xf>
    <xf numFmtId="0" fontId="8" fillId="21" borderId="26" xfId="1" applyFont="1" applyFill="1" applyBorder="1" applyAlignment="1">
      <alignment horizontal="center" wrapText="1"/>
    </xf>
    <xf numFmtId="0" fontId="8" fillId="21" borderId="22" xfId="1" applyFont="1" applyFill="1" applyBorder="1" applyAlignment="1">
      <alignment horizontal="center" wrapText="1"/>
    </xf>
    <xf numFmtId="0" fontId="8" fillId="22" borderId="21" xfId="1" applyFont="1" applyFill="1" applyBorder="1" applyAlignment="1">
      <alignment horizontal="center"/>
    </xf>
    <xf numFmtId="9" fontId="8" fillId="22" borderId="21" xfId="1" applyNumberFormat="1" applyFont="1" applyFill="1" applyBorder="1" applyAlignment="1">
      <alignment horizontal="center"/>
    </xf>
    <xf numFmtId="0" fontId="8" fillId="22" borderId="21" xfId="1" applyFont="1" applyFill="1" applyBorder="1" applyAlignment="1">
      <alignment horizontal="center" wrapText="1"/>
    </xf>
    <xf numFmtId="9" fontId="8" fillId="19" borderId="9" xfId="1" applyNumberFormat="1" applyFont="1" applyFill="1" applyBorder="1" applyAlignment="1">
      <alignment horizontal="center"/>
    </xf>
    <xf numFmtId="0" fontId="8" fillId="19" borderId="9" xfId="1" applyFont="1" applyFill="1" applyBorder="1" applyAlignment="1">
      <alignment horizontal="center" wrapText="1"/>
    </xf>
    <xf numFmtId="9" fontId="8" fillId="20" borderId="9" xfId="1" applyNumberFormat="1" applyFont="1" applyFill="1" applyBorder="1" applyAlignment="1">
      <alignment horizontal="center"/>
    </xf>
    <xf numFmtId="0" fontId="8" fillId="20" borderId="9" xfId="1" applyFont="1" applyFill="1" applyBorder="1" applyAlignment="1">
      <alignment horizontal="center" wrapText="1"/>
    </xf>
    <xf numFmtId="9" fontId="1" fillId="4" borderId="23" xfId="1" applyNumberFormat="1" applyFont="1" applyFill="1" applyBorder="1" applyAlignment="1">
      <alignment horizontal="center"/>
    </xf>
    <xf numFmtId="9" fontId="1" fillId="4" borderId="24" xfId="1" applyNumberFormat="1" applyFont="1" applyFill="1" applyBorder="1" applyAlignment="1">
      <alignment horizontal="center"/>
    </xf>
    <xf numFmtId="9" fontId="1" fillId="4" borderId="25" xfId="1" applyNumberFormat="1" applyFont="1" applyFill="1" applyBorder="1" applyAlignment="1">
      <alignment horizontal="center"/>
    </xf>
    <xf numFmtId="9" fontId="8" fillId="4" borderId="27" xfId="1" applyNumberFormat="1" applyFont="1" applyFill="1" applyBorder="1" applyAlignment="1">
      <alignment horizontal="center"/>
    </xf>
    <xf numFmtId="9" fontId="8" fillId="4" borderId="7" xfId="1" applyNumberFormat="1" applyFont="1" applyFill="1" applyBorder="1" applyAlignment="1">
      <alignment horizontal="center"/>
    </xf>
    <xf numFmtId="9" fontId="8" fillId="4" borderId="28" xfId="1" applyNumberFormat="1" applyFont="1" applyFill="1" applyBorder="1" applyAlignment="1">
      <alignment horizontal="center"/>
    </xf>
    <xf numFmtId="9" fontId="8" fillId="4" borderId="3" xfId="1" applyNumberFormat="1" applyFont="1" applyFill="1" applyBorder="1" applyAlignment="1">
      <alignment horizontal="center"/>
    </xf>
    <xf numFmtId="0" fontId="1" fillId="4" borderId="23" xfId="1" applyNumberFormat="1" applyFont="1" applyFill="1" applyBorder="1" applyAlignment="1">
      <alignment horizontal="center"/>
    </xf>
    <xf numFmtId="0" fontId="1" fillId="4" borderId="24" xfId="1" applyNumberFormat="1" applyFont="1" applyFill="1" applyBorder="1" applyAlignment="1">
      <alignment horizontal="center"/>
    </xf>
    <xf numFmtId="0" fontId="1" fillId="4" borderId="25" xfId="1" applyFont="1" applyFill="1" applyBorder="1" applyAlignment="1">
      <alignment horizontal="center"/>
    </xf>
    <xf numFmtId="0" fontId="1" fillId="4" borderId="23" xfId="1" applyFont="1" applyFill="1" applyBorder="1" applyAlignment="1">
      <alignment horizontal="center" wrapText="1"/>
    </xf>
    <xf numFmtId="0" fontId="1" fillId="4" borderId="24" xfId="1" applyFont="1" applyFill="1" applyBorder="1" applyAlignment="1">
      <alignment horizontal="center" wrapText="1"/>
    </xf>
    <xf numFmtId="0" fontId="1" fillId="4" borderId="25" xfId="1" applyFont="1" applyFill="1" applyBorder="1" applyAlignment="1">
      <alignment horizontal="center" wrapText="1"/>
    </xf>
    <xf numFmtId="0" fontId="1" fillId="4" borderId="23" xfId="1" applyFont="1" applyFill="1" applyBorder="1" applyAlignment="1">
      <alignment horizontal="center"/>
    </xf>
    <xf numFmtId="0" fontId="1" fillId="4" borderId="24" xfId="1" applyFont="1" applyFill="1" applyBorder="1" applyAlignment="1">
      <alignment horizontal="center"/>
    </xf>
    <xf numFmtId="10" fontId="17" fillId="4" borderId="31" xfId="1" applyNumberFormat="1" applyFont="1" applyFill="1" applyBorder="1" applyAlignment="1">
      <alignment horizontal="center"/>
    </xf>
    <xf numFmtId="0" fontId="1" fillId="4" borderId="31" xfId="1" applyNumberFormat="1" applyFont="1" applyFill="1" applyBorder="1" applyAlignment="1">
      <alignment horizontal="center"/>
    </xf>
    <xf numFmtId="0" fontId="12" fillId="4" borderId="3" xfId="1" applyFont="1" applyFill="1" applyBorder="1" applyAlignment="1">
      <alignment horizontal="center"/>
    </xf>
    <xf numFmtId="49" fontId="15" fillId="4" borderId="0" xfId="1" applyNumberFormat="1" applyFont="1" applyFill="1" applyAlignment="1"/>
    <xf numFmtId="0" fontId="15" fillId="4" borderId="0" xfId="1" applyFont="1" applyFill="1" applyBorder="1" applyAlignment="1"/>
    <xf numFmtId="0" fontId="15" fillId="4" borderId="0" xfId="1" applyFont="1" applyFill="1" applyAlignment="1"/>
    <xf numFmtId="0" fontId="15" fillId="0" borderId="0" xfId="1" applyFont="1" applyAlignment="1"/>
    <xf numFmtId="49" fontId="15" fillId="4" borderId="0" xfId="1" applyNumberFormat="1" applyFont="1" applyFill="1" applyBorder="1" applyAlignment="1"/>
    <xf numFmtId="0" fontId="15" fillId="0" borderId="0" xfId="1" applyFont="1" applyBorder="1" applyAlignment="1"/>
    <xf numFmtId="0" fontId="15" fillId="4" borderId="0" xfId="1" applyFont="1" applyFill="1" applyAlignment="1">
      <alignment horizontal="center"/>
    </xf>
    <xf numFmtId="0" fontId="19" fillId="4" borderId="0" xfId="1" applyFont="1" applyFill="1" applyAlignment="1"/>
    <xf numFmtId="0" fontId="20" fillId="4" borderId="0" xfId="1" applyFont="1" applyFill="1" applyAlignment="1"/>
    <xf numFmtId="1" fontId="15" fillId="4" borderId="0" xfId="1" applyNumberFormat="1" applyFont="1" applyFill="1" applyAlignment="1"/>
    <xf numFmtId="0" fontId="2" fillId="14" borderId="37" xfId="0" applyFont="1" applyFill="1" applyBorder="1" applyAlignment="1">
      <alignment horizontal="left" vertical="center" wrapText="1"/>
    </xf>
    <xf numFmtId="0" fontId="0" fillId="13" borderId="3" xfId="0" applyFont="1" applyFill="1" applyBorder="1" applyAlignment="1">
      <alignment vertical="top"/>
    </xf>
    <xf numFmtId="0" fontId="0" fillId="13" borderId="3" xfId="0" applyFont="1" applyFill="1" applyBorder="1" applyAlignment="1">
      <alignment vertical="top" wrapText="1"/>
    </xf>
    <xf numFmtId="0" fontId="0" fillId="13" borderId="3" xfId="0" applyFont="1" applyFill="1" applyBorder="1" applyAlignment="1"/>
    <xf numFmtId="49" fontId="5" fillId="13" borderId="3" xfId="0" applyNumberFormat="1" applyFont="1" applyFill="1" applyBorder="1" applyAlignment="1">
      <alignment vertical="top" wrapText="1"/>
    </xf>
    <xf numFmtId="0" fontId="0" fillId="13" borderId="6" xfId="0" applyFont="1" applyFill="1" applyBorder="1" applyAlignment="1">
      <alignment vertical="top"/>
    </xf>
    <xf numFmtId="0" fontId="5" fillId="13" borderId="6" xfId="0" applyFont="1" applyFill="1" applyBorder="1" applyAlignment="1">
      <alignment vertical="top" wrapText="1"/>
    </xf>
    <xf numFmtId="1" fontId="5" fillId="13" borderId="3" xfId="0" applyNumberFormat="1" applyFont="1" applyFill="1" applyBorder="1" applyAlignment="1">
      <alignment vertical="top" wrapText="1"/>
    </xf>
    <xf numFmtId="49" fontId="5" fillId="13" borderId="3" xfId="0" applyNumberFormat="1" applyFont="1" applyFill="1" applyBorder="1" applyAlignment="1">
      <alignment vertical="top"/>
    </xf>
    <xf numFmtId="0" fontId="5" fillId="13" borderId="3" xfId="0" applyFont="1" applyFill="1" applyBorder="1" applyAlignment="1">
      <alignment vertical="top" wrapText="1"/>
    </xf>
    <xf numFmtId="0" fontId="3" fillId="13" borderId="3" xfId="0" applyFont="1" applyFill="1" applyBorder="1" applyAlignment="1">
      <alignment vertical="top" wrapText="1"/>
    </xf>
    <xf numFmtId="0" fontId="3" fillId="23" borderId="3" xfId="0" applyFont="1" applyFill="1" applyBorder="1" applyAlignment="1"/>
    <xf numFmtId="0" fontId="3" fillId="23" borderId="9" xfId="0" applyFont="1" applyFill="1" applyBorder="1" applyAlignment="1"/>
    <xf numFmtId="0" fontId="7" fillId="17" borderId="38" xfId="0" applyFont="1" applyFill="1" applyBorder="1" applyAlignment="1"/>
    <xf numFmtId="0" fontId="7" fillId="17" borderId="40" xfId="0" applyFont="1" applyFill="1" applyBorder="1" applyAlignment="1"/>
    <xf numFmtId="49" fontId="5" fillId="13" borderId="3" xfId="1" applyNumberFormat="1" applyFont="1" applyFill="1" applyBorder="1" applyAlignment="1"/>
    <xf numFmtId="0" fontId="5" fillId="13" borderId="8" xfId="1" applyFont="1" applyFill="1" applyBorder="1" applyAlignment="1"/>
    <xf numFmtId="0" fontId="5" fillId="13" borderId="6" xfId="1" applyFont="1" applyFill="1" applyBorder="1" applyAlignment="1"/>
    <xf numFmtId="0" fontId="18" fillId="5" borderId="15" xfId="1" applyFont="1" applyFill="1" applyBorder="1" applyAlignment="1">
      <alignment horizontal="left" vertical="center" wrapText="1"/>
    </xf>
    <xf numFmtId="0" fontId="15" fillId="4" borderId="15" xfId="1" applyFont="1" applyFill="1" applyBorder="1" applyAlignment="1"/>
    <xf numFmtId="0" fontId="15" fillId="4" borderId="16" xfId="1" applyFont="1" applyFill="1" applyBorder="1" applyAlignment="1"/>
    <xf numFmtId="0" fontId="15" fillId="4" borderId="42" xfId="1" applyFont="1" applyFill="1" applyBorder="1" applyAlignment="1"/>
    <xf numFmtId="0" fontId="15" fillId="4" borderId="44" xfId="1" applyFont="1" applyFill="1" applyBorder="1" applyAlignment="1"/>
    <xf numFmtId="0" fontId="15" fillId="4" borderId="45" xfId="1" applyFont="1" applyFill="1" applyBorder="1" applyAlignment="1"/>
    <xf numFmtId="0" fontId="15" fillId="4" borderId="15" xfId="1" applyFont="1" applyFill="1" applyBorder="1" applyAlignment="1">
      <alignment horizontal="right"/>
    </xf>
    <xf numFmtId="10" fontId="21" fillId="4" borderId="3" xfId="1" applyNumberFormat="1" applyFont="1" applyFill="1" applyBorder="1" applyAlignment="1"/>
    <xf numFmtId="9" fontId="8" fillId="4" borderId="0" xfId="1" applyNumberFormat="1" applyFont="1" applyFill="1" applyBorder="1" applyAlignment="1">
      <alignment horizontal="center"/>
    </xf>
    <xf numFmtId="0" fontId="8" fillId="4" borderId="46" xfId="1" applyNumberFormat="1" applyFont="1" applyFill="1" applyBorder="1" applyAlignment="1">
      <alignment horizontal="center"/>
    </xf>
    <xf numFmtId="0" fontId="8" fillId="4" borderId="46" xfId="1" applyFont="1" applyFill="1" applyBorder="1" applyAlignment="1">
      <alignment horizontal="center"/>
    </xf>
    <xf numFmtId="0" fontId="8" fillId="4" borderId="46" xfId="1" applyFont="1" applyFill="1" applyBorder="1" applyAlignment="1">
      <alignment horizontal="center" wrapText="1"/>
    </xf>
    <xf numFmtId="9" fontId="8" fillId="4" borderId="31" xfId="1" applyNumberFormat="1" applyFont="1" applyFill="1" applyBorder="1" applyAlignment="1">
      <alignment horizontal="center"/>
    </xf>
    <xf numFmtId="49" fontId="5" fillId="15" borderId="9" xfId="1" applyNumberFormat="1" applyFont="1" applyFill="1" applyBorder="1" applyAlignment="1"/>
    <xf numFmtId="0" fontId="5" fillId="15" borderId="39" xfId="1" applyFont="1" applyFill="1" applyBorder="1" applyAlignment="1"/>
    <xf numFmtId="49" fontId="5" fillId="4" borderId="8" xfId="1" applyNumberFormat="1" applyFont="1" applyFill="1" applyBorder="1" applyAlignment="1"/>
    <xf numFmtId="0" fontId="5" fillId="0" borderId="10" xfId="1" applyFont="1" applyFill="1" applyBorder="1" applyAlignment="1"/>
    <xf numFmtId="9" fontId="8" fillId="4" borderId="47" xfId="1" applyNumberFormat="1" applyFont="1" applyFill="1" applyBorder="1" applyAlignment="1">
      <alignment horizontal="center"/>
    </xf>
    <xf numFmtId="10" fontId="17" fillId="4" borderId="48" xfId="1" applyNumberFormat="1" applyFont="1" applyFill="1" applyBorder="1" applyAlignment="1">
      <alignment horizontal="center"/>
    </xf>
    <xf numFmtId="0" fontId="5" fillId="13" borderId="3" xfId="0" applyFont="1" applyFill="1" applyBorder="1" applyAlignment="1"/>
    <xf numFmtId="0" fontId="5" fillId="13" borderId="3" xfId="0" applyFont="1" applyFill="1" applyBorder="1" applyAlignment="1">
      <alignment wrapText="1"/>
    </xf>
    <xf numFmtId="0" fontId="5" fillId="13" borderId="3" xfId="0" applyFont="1" applyFill="1" applyBorder="1" applyAlignment="1">
      <alignment vertical="top"/>
    </xf>
    <xf numFmtId="0" fontId="3" fillId="13" borderId="3" xfId="0" applyFont="1" applyFill="1" applyBorder="1" applyAlignment="1"/>
    <xf numFmtId="0" fontId="0" fillId="4" borderId="39" xfId="0" applyFont="1" applyFill="1" applyBorder="1" applyAlignment="1"/>
    <xf numFmtId="0" fontId="15" fillId="4" borderId="0" xfId="1" applyFont="1" applyFill="1" applyBorder="1" applyAlignment="1">
      <alignment horizontal="right"/>
    </xf>
    <xf numFmtId="10" fontId="17" fillId="4" borderId="3" xfId="1" applyNumberFormat="1" applyFont="1" applyFill="1" applyBorder="1" applyAlignment="1">
      <alignment horizontal="center"/>
    </xf>
    <xf numFmtId="49" fontId="15" fillId="4" borderId="14" xfId="1" applyNumberFormat="1" applyFont="1" applyFill="1" applyBorder="1" applyAlignment="1"/>
    <xf numFmtId="49" fontId="15" fillId="4" borderId="41" xfId="1" applyNumberFormat="1" applyFont="1" applyFill="1" applyBorder="1" applyAlignment="1"/>
    <xf numFmtId="49" fontId="15" fillId="4" borderId="43" xfId="1" applyNumberFormat="1" applyFont="1" applyFill="1" applyBorder="1" applyAlignment="1"/>
    <xf numFmtId="0" fontId="15" fillId="26" borderId="3" xfId="0" applyFont="1" applyFill="1" applyBorder="1" applyAlignment="1"/>
    <xf numFmtId="0" fontId="5" fillId="12" borderId="6" xfId="0" applyFont="1" applyFill="1" applyBorder="1" applyAlignment="1"/>
    <xf numFmtId="0" fontId="7" fillId="17" borderId="3" xfId="0" applyFont="1" applyFill="1" applyBorder="1" applyAlignment="1"/>
    <xf numFmtId="0" fontId="24" fillId="6" borderId="3" xfId="0" applyFont="1" applyFill="1" applyBorder="1" applyAlignment="1"/>
    <xf numFmtId="0" fontId="23" fillId="0" borderId="3" xfId="0" applyFont="1" applyBorder="1" applyAlignment="1"/>
    <xf numFmtId="0" fontId="0" fillId="12" borderId="3" xfId="0" applyFont="1" applyFill="1" applyBorder="1" applyAlignment="1"/>
    <xf numFmtId="0" fontId="25" fillId="12" borderId="3" xfId="0" applyFont="1" applyFill="1" applyBorder="1" applyAlignment="1"/>
    <xf numFmtId="0" fontId="15" fillId="9" borderId="3" xfId="0" applyFont="1" applyFill="1" applyBorder="1" applyAlignment="1"/>
    <xf numFmtId="0" fontId="25" fillId="0" borderId="3" xfId="0" applyFont="1" applyBorder="1"/>
    <xf numFmtId="0" fontId="15" fillId="10" borderId="3" xfId="0" applyFont="1" applyFill="1" applyBorder="1" applyAlignment="1"/>
    <xf numFmtId="0" fontId="3" fillId="26" borderId="3" xfId="0" applyFont="1" applyFill="1" applyBorder="1" applyAlignment="1">
      <alignment wrapText="1"/>
    </xf>
    <xf numFmtId="0" fontId="15" fillId="8" borderId="3" xfId="0" applyFont="1" applyFill="1" applyBorder="1" applyAlignment="1"/>
    <xf numFmtId="0" fontId="15" fillId="11" borderId="3" xfId="0" applyFont="1" applyFill="1" applyBorder="1" applyAlignment="1"/>
    <xf numFmtId="0" fontId="15" fillId="4" borderId="3" xfId="0" applyFont="1" applyFill="1" applyBorder="1" applyAlignment="1"/>
    <xf numFmtId="0" fontId="7" fillId="17" borderId="51" xfId="0" applyFont="1" applyFill="1" applyBorder="1" applyAlignment="1"/>
    <xf numFmtId="0" fontId="5" fillId="4" borderId="0" xfId="0" applyFont="1" applyFill="1" applyBorder="1" applyAlignment="1">
      <alignment horizontal="left" vertical="top" wrapText="1"/>
    </xf>
    <xf numFmtId="0" fontId="4" fillId="18" borderId="32" xfId="0" applyFont="1" applyFill="1" applyBorder="1" applyAlignment="1">
      <alignment horizontal="left" vertical="center" wrapText="1"/>
    </xf>
    <xf numFmtId="0" fontId="6" fillId="6" borderId="3" xfId="0" applyFont="1" applyFill="1" applyBorder="1" applyAlignment="1"/>
    <xf numFmtId="0" fontId="0" fillId="22" borderId="3" xfId="0" applyFont="1" applyFill="1" applyBorder="1" applyAlignment="1"/>
    <xf numFmtId="0" fontId="0" fillId="19" borderId="3" xfId="0" applyFont="1" applyFill="1" applyBorder="1" applyAlignment="1"/>
    <xf numFmtId="0" fontId="0" fillId="20" borderId="3" xfId="0" applyFont="1" applyFill="1" applyBorder="1" applyAlignment="1"/>
    <xf numFmtId="0" fontId="0" fillId="21" borderId="3" xfId="0" applyFont="1" applyFill="1" applyBorder="1" applyAlignment="1"/>
    <xf numFmtId="0" fontId="5" fillId="13" borderId="8" xfId="0" applyFont="1" applyFill="1" applyBorder="1" applyAlignment="1">
      <alignment horizontal="left" vertical="top" wrapText="1"/>
    </xf>
    <xf numFmtId="0" fontId="5" fillId="13" borderId="6" xfId="0" applyFont="1" applyFill="1" applyBorder="1" applyAlignment="1">
      <alignment horizontal="left" vertical="top" wrapText="1"/>
    </xf>
    <xf numFmtId="0" fontId="5" fillId="13" borderId="28" xfId="0" applyFont="1" applyFill="1" applyBorder="1" applyAlignment="1">
      <alignment horizontal="left" vertical="top" wrapText="1"/>
    </xf>
    <xf numFmtId="0" fontId="5" fillId="13" borderId="47" xfId="0" applyFont="1" applyFill="1" applyBorder="1" applyAlignment="1">
      <alignment horizontal="left" vertical="top" wrapText="1"/>
    </xf>
    <xf numFmtId="0" fontId="5" fillId="13" borderId="36" xfId="0" applyFont="1" applyFill="1" applyBorder="1" applyAlignment="1">
      <alignment horizontal="left" vertical="top" wrapText="1"/>
    </xf>
    <xf numFmtId="0" fontId="5" fillId="13" borderId="0" xfId="0" applyFont="1" applyFill="1" applyBorder="1" applyAlignment="1">
      <alignment horizontal="left" vertical="top" wrapText="1"/>
    </xf>
    <xf numFmtId="0" fontId="5" fillId="13" borderId="39" xfId="0" applyFont="1" applyFill="1" applyBorder="1" applyAlignment="1">
      <alignment horizontal="left" vertical="top" wrapText="1"/>
    </xf>
    <xf numFmtId="0" fontId="5" fillId="13" borderId="46" xfId="0" applyFont="1" applyFill="1" applyBorder="1" applyAlignment="1">
      <alignment horizontal="left" vertical="top" wrapText="1"/>
    </xf>
    <xf numFmtId="0" fontId="5" fillId="13" borderId="8" xfId="0" applyFont="1" applyFill="1" applyBorder="1" applyAlignment="1">
      <alignment horizontal="left"/>
    </xf>
    <xf numFmtId="0" fontId="5" fillId="13" borderId="6" xfId="0" applyFont="1" applyFill="1" applyBorder="1" applyAlignment="1">
      <alignment horizontal="left"/>
    </xf>
    <xf numFmtId="0" fontId="3" fillId="13" borderId="8" xfId="0" applyFont="1" applyFill="1" applyBorder="1" applyAlignment="1">
      <alignment horizontal="left"/>
    </xf>
    <xf numFmtId="0" fontId="5" fillId="13" borderId="17" xfId="0" applyFont="1" applyFill="1" applyBorder="1" applyAlignment="1">
      <alignment horizontal="left" vertical="top" wrapText="1"/>
    </xf>
    <xf numFmtId="0" fontId="5" fillId="13" borderId="49" xfId="0" applyFont="1" applyFill="1" applyBorder="1" applyAlignment="1">
      <alignment horizontal="left" vertical="top" wrapText="1"/>
    </xf>
    <xf numFmtId="0" fontId="0" fillId="13" borderId="6" xfId="0" applyFont="1" applyFill="1" applyBorder="1" applyAlignment="1">
      <alignment horizontal="left"/>
    </xf>
    <xf numFmtId="0" fontId="11" fillId="16" borderId="11" xfId="0" applyFont="1" applyFill="1" applyBorder="1" applyAlignment="1">
      <alignment horizontal="center" vertical="center"/>
    </xf>
    <xf numFmtId="0" fontId="11" fillId="16" borderId="12" xfId="0" applyFont="1" applyFill="1" applyBorder="1" applyAlignment="1">
      <alignment horizontal="center" vertical="center"/>
    </xf>
    <xf numFmtId="0" fontId="7" fillId="17" borderId="12" xfId="0" applyFont="1" applyFill="1" applyBorder="1" applyAlignment="1">
      <alignment horizontal="center"/>
    </xf>
    <xf numFmtId="0" fontId="7" fillId="17" borderId="13" xfId="0" applyFont="1" applyFill="1" applyBorder="1" applyAlignment="1">
      <alignment horizontal="center"/>
    </xf>
    <xf numFmtId="0" fontId="4" fillId="2" borderId="11" xfId="0" applyFont="1" applyFill="1" applyBorder="1" applyAlignment="1">
      <alignment horizontal="center" vertical="center"/>
    </xf>
    <xf numFmtId="0" fontId="3" fillId="0" borderId="12" xfId="0" applyFont="1" applyBorder="1"/>
    <xf numFmtId="0" fontId="3" fillId="0" borderId="13" xfId="0" applyFont="1" applyBorder="1"/>
    <xf numFmtId="1" fontId="5" fillId="15" borderId="18" xfId="1" applyNumberFormat="1" applyFont="1" applyFill="1" applyBorder="1" applyAlignment="1">
      <alignment horizontal="center" wrapText="1"/>
    </xf>
    <xf numFmtId="1" fontId="5" fillId="15" borderId="19" xfId="1" applyNumberFormat="1" applyFont="1" applyFill="1" applyBorder="1" applyAlignment="1">
      <alignment horizontal="center" wrapText="1"/>
    </xf>
    <xf numFmtId="1" fontId="5" fillId="15" borderId="20" xfId="1" applyNumberFormat="1" applyFont="1" applyFill="1" applyBorder="1" applyAlignment="1">
      <alignment horizontal="center" wrapText="1"/>
    </xf>
    <xf numFmtId="9" fontId="5" fillId="15" borderId="18" xfId="1" applyNumberFormat="1" applyFont="1" applyFill="1" applyBorder="1" applyAlignment="1">
      <alignment horizontal="center" wrapText="1"/>
    </xf>
    <xf numFmtId="9" fontId="5" fillId="15" borderId="19" xfId="1" applyNumberFormat="1" applyFont="1" applyFill="1" applyBorder="1" applyAlignment="1">
      <alignment horizontal="center" wrapText="1"/>
    </xf>
    <xf numFmtId="9" fontId="5" fillId="15" borderId="20" xfId="1" applyNumberFormat="1" applyFont="1" applyFill="1" applyBorder="1" applyAlignment="1">
      <alignment horizontal="center" wrapText="1"/>
    </xf>
    <xf numFmtId="1" fontId="5" fillId="15" borderId="18" xfId="1" applyNumberFormat="1" applyFont="1" applyFill="1" applyBorder="1" applyAlignment="1">
      <alignment horizontal="center"/>
    </xf>
    <xf numFmtId="1" fontId="5" fillId="15" borderId="19" xfId="1" applyNumberFormat="1" applyFont="1" applyFill="1" applyBorder="1" applyAlignment="1">
      <alignment horizontal="center"/>
    </xf>
    <xf numFmtId="1" fontId="5" fillId="15" borderId="20" xfId="1" applyNumberFormat="1" applyFont="1" applyFill="1" applyBorder="1" applyAlignment="1">
      <alignment horizontal="center"/>
    </xf>
    <xf numFmtId="0" fontId="10" fillId="18" borderId="11" xfId="1" applyFont="1" applyFill="1" applyBorder="1" applyAlignment="1">
      <alignment horizontal="center" vertical="center"/>
    </xf>
    <xf numFmtId="0" fontId="10" fillId="18" borderId="12" xfId="1" applyFont="1" applyFill="1" applyBorder="1" applyAlignment="1">
      <alignment horizontal="center" vertical="center"/>
    </xf>
    <xf numFmtId="0" fontId="10" fillId="18" borderId="13" xfId="1" applyFont="1" applyFill="1" applyBorder="1" applyAlignment="1">
      <alignment horizontal="center" vertical="center"/>
    </xf>
    <xf numFmtId="0" fontId="4" fillId="18" borderId="11" xfId="1" applyFont="1" applyFill="1" applyBorder="1" applyAlignment="1">
      <alignment horizontal="center" vertical="center"/>
    </xf>
    <xf numFmtId="0" fontId="4" fillId="18" borderId="12" xfId="1" applyFont="1" applyFill="1" applyBorder="1" applyAlignment="1">
      <alignment horizontal="center" vertical="center"/>
    </xf>
    <xf numFmtId="0" fontId="4" fillId="18" borderId="13" xfId="1" applyFont="1" applyFill="1" applyBorder="1" applyAlignment="1">
      <alignment horizontal="center" vertical="center"/>
    </xf>
    <xf numFmtId="9" fontId="5" fillId="13" borderId="18" xfId="1" applyNumberFormat="1" applyFont="1" applyFill="1" applyBorder="1" applyAlignment="1">
      <alignment horizontal="center" wrapText="1"/>
    </xf>
    <xf numFmtId="9" fontId="5" fillId="13" borderId="19" xfId="1" applyNumberFormat="1" applyFont="1" applyFill="1" applyBorder="1" applyAlignment="1">
      <alignment horizontal="center" wrapText="1"/>
    </xf>
    <xf numFmtId="9" fontId="5" fillId="13" borderId="20" xfId="1" applyNumberFormat="1" applyFont="1" applyFill="1" applyBorder="1" applyAlignment="1">
      <alignment horizontal="center" wrapText="1"/>
    </xf>
    <xf numFmtId="1" fontId="5" fillId="13" borderId="11" xfId="1" applyNumberFormat="1" applyFont="1" applyFill="1" applyBorder="1" applyAlignment="1">
      <alignment horizontal="center"/>
    </xf>
    <xf numFmtId="1" fontId="5" fillId="13" borderId="12" xfId="1" applyNumberFormat="1" applyFont="1" applyFill="1" applyBorder="1" applyAlignment="1">
      <alignment horizontal="center"/>
    </xf>
    <xf numFmtId="1" fontId="5" fillId="13" borderId="13" xfId="1" applyNumberFormat="1" applyFont="1" applyFill="1" applyBorder="1" applyAlignment="1">
      <alignment horizontal="center"/>
    </xf>
    <xf numFmtId="1" fontId="5" fillId="13" borderId="18" xfId="1" applyNumberFormat="1" applyFont="1" applyFill="1" applyBorder="1" applyAlignment="1">
      <alignment horizontal="center" wrapText="1"/>
    </xf>
    <xf numFmtId="1" fontId="5" fillId="13" borderId="19" xfId="1" applyNumberFormat="1" applyFont="1" applyFill="1" applyBorder="1" applyAlignment="1">
      <alignment horizontal="center" wrapText="1"/>
    </xf>
    <xf numFmtId="1" fontId="5" fillId="13" borderId="20" xfId="1" applyNumberFormat="1" applyFont="1" applyFill="1" applyBorder="1" applyAlignment="1">
      <alignment horizontal="center" wrapText="1"/>
    </xf>
    <xf numFmtId="0" fontId="4" fillId="18" borderId="11" xfId="1" applyFont="1" applyFill="1" applyBorder="1" applyAlignment="1">
      <alignment horizontal="center" vertical="center" wrapText="1"/>
    </xf>
    <xf numFmtId="0" fontId="4" fillId="18" borderId="12" xfId="1" applyFont="1" applyFill="1" applyBorder="1" applyAlignment="1">
      <alignment horizontal="center" vertical="center" wrapText="1"/>
    </xf>
    <xf numFmtId="0" fontId="4" fillId="18" borderId="13" xfId="1" applyFont="1" applyFill="1" applyBorder="1" applyAlignment="1">
      <alignment horizontal="center" vertical="center" wrapText="1"/>
    </xf>
    <xf numFmtId="0" fontId="4" fillId="18" borderId="14" xfId="1" applyFont="1" applyFill="1" applyBorder="1" applyAlignment="1">
      <alignment horizontal="center" vertical="center" wrapText="1"/>
    </xf>
    <xf numFmtId="0" fontId="4" fillId="18" borderId="15" xfId="1" applyFont="1" applyFill="1" applyBorder="1" applyAlignment="1">
      <alignment horizontal="center" vertical="center" wrapText="1"/>
    </xf>
    <xf numFmtId="0" fontId="4" fillId="18" borderId="16" xfId="1" applyFont="1" applyFill="1" applyBorder="1" applyAlignment="1">
      <alignment horizontal="center" vertical="center" wrapText="1"/>
    </xf>
    <xf numFmtId="0" fontId="4" fillId="18" borderId="14" xfId="1" applyFont="1" applyFill="1" applyBorder="1" applyAlignment="1">
      <alignment horizontal="center" vertical="center"/>
    </xf>
    <xf numFmtId="0" fontId="4" fillId="18" borderId="15" xfId="1" applyFont="1" applyFill="1" applyBorder="1" applyAlignment="1">
      <alignment horizontal="center" vertical="center"/>
    </xf>
    <xf numFmtId="0" fontId="4" fillId="18" borderId="16" xfId="1" applyFont="1" applyFill="1" applyBorder="1" applyAlignment="1">
      <alignment horizontal="center" vertical="center"/>
    </xf>
    <xf numFmtId="0" fontId="16" fillId="18" borderId="11" xfId="1" applyFont="1" applyFill="1" applyBorder="1" applyAlignment="1">
      <alignment horizontal="center" vertical="center" wrapText="1"/>
    </xf>
    <xf numFmtId="0" fontId="16" fillId="18" borderId="12" xfId="1" applyFont="1" applyFill="1" applyBorder="1" applyAlignment="1">
      <alignment horizontal="center" vertical="center" wrapText="1"/>
    </xf>
    <xf numFmtId="0" fontId="16" fillId="18" borderId="13" xfId="1" applyFont="1" applyFill="1" applyBorder="1" applyAlignment="1">
      <alignment horizontal="center" vertical="center" wrapText="1"/>
    </xf>
    <xf numFmtId="0" fontId="10" fillId="18" borderId="14" xfId="1" applyFont="1" applyFill="1" applyBorder="1" applyAlignment="1">
      <alignment horizontal="center" vertical="center" wrapText="1"/>
    </xf>
    <xf numFmtId="0" fontId="10" fillId="18" borderId="15" xfId="1" applyFont="1" applyFill="1" applyBorder="1" applyAlignment="1">
      <alignment horizontal="center" vertical="center"/>
    </xf>
    <xf numFmtId="0" fontId="10" fillId="18" borderId="16" xfId="1" applyFont="1" applyFill="1" applyBorder="1" applyAlignment="1">
      <alignment horizontal="center" vertical="center"/>
    </xf>
    <xf numFmtId="10" fontId="15" fillId="24" borderId="28" xfId="1" applyNumberFormat="1" applyFont="1" applyFill="1" applyBorder="1" applyAlignment="1">
      <alignment horizontal="center" wrapText="1"/>
    </xf>
    <xf numFmtId="10" fontId="15" fillId="24" borderId="47" xfId="1" applyNumberFormat="1" applyFont="1" applyFill="1" applyBorder="1" applyAlignment="1">
      <alignment horizontal="center" wrapText="1"/>
    </xf>
    <xf numFmtId="10" fontId="15" fillId="24" borderId="17" xfId="1" applyNumberFormat="1" applyFont="1" applyFill="1" applyBorder="1" applyAlignment="1">
      <alignment horizontal="center" wrapText="1"/>
    </xf>
    <xf numFmtId="10" fontId="15" fillId="25" borderId="39" xfId="1" applyNumberFormat="1" applyFont="1" applyFill="1" applyBorder="1" applyAlignment="1">
      <alignment horizontal="center" wrapText="1"/>
    </xf>
    <xf numFmtId="10" fontId="15" fillId="25" borderId="46" xfId="1" applyNumberFormat="1" applyFont="1" applyFill="1" applyBorder="1" applyAlignment="1">
      <alignment horizontal="center" wrapText="1"/>
    </xf>
    <xf numFmtId="10" fontId="15" fillId="25" borderId="50" xfId="1" applyNumberFormat="1" applyFont="1" applyFill="1" applyBorder="1" applyAlignment="1">
      <alignment horizontal="center" wrapText="1"/>
    </xf>
    <xf numFmtId="0" fontId="15" fillId="4" borderId="0" xfId="1" applyFont="1" applyFill="1" applyBorder="1" applyAlignment="1">
      <alignment horizontal="center" wrapText="1"/>
    </xf>
    <xf numFmtId="0" fontId="15" fillId="4" borderId="42" xfId="1" applyFont="1" applyFill="1" applyBorder="1" applyAlignment="1">
      <alignment horizontal="center" wrapText="1"/>
    </xf>
    <xf numFmtId="10" fontId="5" fillId="15" borderId="18" xfId="1" applyNumberFormat="1" applyFont="1" applyFill="1" applyBorder="1" applyAlignment="1">
      <alignment horizontal="center" wrapText="1"/>
    </xf>
    <xf numFmtId="10" fontId="5" fillId="15" borderId="19" xfId="1" applyNumberFormat="1" applyFont="1" applyFill="1" applyBorder="1" applyAlignment="1">
      <alignment horizontal="center" wrapText="1"/>
    </xf>
    <xf numFmtId="10" fontId="5" fillId="15" borderId="20" xfId="1" applyNumberFormat="1" applyFont="1" applyFill="1" applyBorder="1" applyAlignment="1">
      <alignment horizontal="center" wrapText="1"/>
    </xf>
  </cellXfs>
  <cellStyles count="2">
    <cellStyle name="Normal" xfId="0" builtinId="0"/>
    <cellStyle name="Normal 2" xfId="1"/>
  </cellStyles>
  <dxfs count="34">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99CC00"/>
          <bgColor rgb="FF99CC00"/>
        </patternFill>
      </fill>
      <border>
        <left/>
        <right/>
        <top/>
        <bottom/>
      </border>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C000"/>
        </patternFill>
      </fill>
    </dxf>
    <dxf>
      <fill>
        <patternFill patternType="solid">
          <fgColor rgb="FFFFCC99"/>
          <bgColor rgb="FFFFCC99"/>
        </patternFill>
      </fill>
      <border>
        <left/>
        <right/>
        <top/>
        <bottom/>
      </border>
    </dxf>
    <dxf>
      <fill>
        <patternFill patternType="solid">
          <fgColor rgb="FFFF0000"/>
          <bgColor rgb="FFFF0000"/>
        </patternFill>
      </fill>
      <border>
        <left/>
        <right/>
        <top/>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rgb="FFFFFFFF"/>
        <name val="Calibri"/>
        <scheme val="none"/>
      </font>
      <fill>
        <patternFill patternType="solid">
          <fgColor rgb="FF0000FF"/>
          <bgColor rgb="FF0070C0"/>
        </patternFill>
      </fill>
      <alignment horizontal="left" vertical="center" textRotation="0" wrapText="1" indent="0" justifyLastLine="0" shrinkToFit="0" readingOrder="0"/>
    </dxf>
    <dxf>
      <font>
        <color rgb="FF00B050"/>
      </font>
    </dxf>
  </dxfs>
  <tableStyles count="0" defaultTableStyle="TableStyleMedium2" defaultPivotStyle="PivotStyleLight16"/>
  <colors>
    <mruColors>
      <color rgb="FFFF5050"/>
      <color rgb="FF75C7FF"/>
      <color rgb="FFA9D08E"/>
      <color rgb="FFFF6969"/>
      <color rgb="FFFF9900"/>
      <color rgb="FFFFCC66"/>
      <color rgb="FFEAEAEA"/>
      <color rgb="FFF3F3F3"/>
      <color rgb="FF1DA4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Test Coverage</a:t>
            </a:r>
            <a:r>
              <a:rPr lang="es-ES_tradnl" baseline="0"/>
              <a:t> Regression</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pieChart>
        <c:varyColors val="1"/>
        <c:ser>
          <c:idx val="0"/>
          <c:order val="0"/>
          <c:dPt>
            <c:idx val="0"/>
            <c:bubble3D val="0"/>
            <c:spPr>
              <a:solidFill>
                <a:srgbClr val="A9D08E"/>
              </a:solidFill>
              <a:ln w="19050">
                <a:solidFill>
                  <a:schemeClr val="lt1"/>
                </a:solidFill>
              </a:ln>
              <a:effectLst/>
            </c:spPr>
            <c:extLst>
              <c:ext xmlns:c16="http://schemas.microsoft.com/office/drawing/2014/chart" uri="{C3380CC4-5D6E-409C-BE32-E72D297353CC}">
                <c16:uniqueId val="{00000001-7BD1-4FDD-927B-C160B11E7FBD}"/>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7BD1-4FDD-927B-C160B11E7FBD}"/>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7BD1-4FDD-927B-C160B11E7FBD}"/>
              </c:ext>
            </c:extLst>
          </c:dPt>
          <c:dPt>
            <c:idx val="3"/>
            <c:bubble3D val="0"/>
            <c:spPr>
              <a:solidFill>
                <a:srgbClr val="FF6969"/>
              </a:solidFill>
              <a:ln w="19050">
                <a:solidFill>
                  <a:schemeClr val="lt1"/>
                </a:solidFill>
              </a:ln>
              <a:effectLst/>
            </c:spPr>
            <c:extLst>
              <c:ext xmlns:c16="http://schemas.microsoft.com/office/drawing/2014/chart" uri="{C3380CC4-5D6E-409C-BE32-E72D297353CC}">
                <c16:uniqueId val="{00000007-7BD1-4FDD-927B-C160B11E7FBD}"/>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7BD1-4FDD-927B-C160B11E7F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Critical</c:v>
              </c:pt>
              <c:pt idx="1">
                <c:v>High</c:v>
              </c:pt>
              <c:pt idx="2">
                <c:v>Medium</c:v>
              </c:pt>
              <c:pt idx="3">
                <c:v>Low</c:v>
              </c:pt>
              <c:pt idx="4">
                <c:v>Pending</c:v>
              </c:pt>
            </c:strLit>
          </c:cat>
          <c:val>
            <c:numRef>
              <c:f>'Daily follow up'!$C$31:$G$31</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A-7BD1-4FDD-927B-C160B11E7F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Test</a:t>
            </a:r>
            <a:r>
              <a:rPr lang="es-ES_tradnl" baseline="0"/>
              <a:t> no Coverage Regression</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pieChart>
        <c:varyColors val="1"/>
        <c:ser>
          <c:idx val="0"/>
          <c:order val="0"/>
          <c:dPt>
            <c:idx val="0"/>
            <c:bubble3D val="0"/>
            <c:spPr>
              <a:solidFill>
                <a:srgbClr val="A9D08E"/>
              </a:solidFill>
              <a:ln w="19050">
                <a:solidFill>
                  <a:schemeClr val="lt1"/>
                </a:solidFill>
              </a:ln>
              <a:effectLst/>
            </c:spPr>
            <c:extLst>
              <c:ext xmlns:c16="http://schemas.microsoft.com/office/drawing/2014/chart" uri="{C3380CC4-5D6E-409C-BE32-E72D297353CC}">
                <c16:uniqueId val="{00000001-14C0-420E-8A6F-81CDEF66CC5E}"/>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14C0-420E-8A6F-81CDEF66CC5E}"/>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14C0-420E-8A6F-81CDEF66CC5E}"/>
              </c:ext>
            </c:extLst>
          </c:dPt>
          <c:dPt>
            <c:idx val="3"/>
            <c:bubble3D val="0"/>
            <c:spPr>
              <a:solidFill>
                <a:srgbClr val="FF5050"/>
              </a:solidFill>
              <a:ln w="19050">
                <a:solidFill>
                  <a:schemeClr val="lt1"/>
                </a:solidFill>
              </a:ln>
              <a:effectLst/>
            </c:spPr>
            <c:extLst>
              <c:ext xmlns:c16="http://schemas.microsoft.com/office/drawing/2014/chart" uri="{C3380CC4-5D6E-409C-BE32-E72D297353CC}">
                <c16:uniqueId val="{00000007-14C0-420E-8A6F-81CDEF66CC5E}"/>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14C0-420E-8A6F-81CDEF66C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Critical</c:v>
              </c:pt>
              <c:pt idx="1">
                <c:v>High</c:v>
              </c:pt>
              <c:pt idx="2">
                <c:v>Medium</c:v>
              </c:pt>
              <c:pt idx="3">
                <c:v>Low</c:v>
              </c:pt>
              <c:pt idx="4">
                <c:v>Tested</c:v>
              </c:pt>
            </c:strLit>
          </c:cat>
          <c:val>
            <c:numRef>
              <c:f>'Daily follow up'!$C$32:$G$32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A-14C0-420E-8A6F-81CDEF66CC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pieChart>
        <c:varyColors val="1"/>
        <c:ser>
          <c:idx val="0"/>
          <c:order val="0"/>
          <c:dPt>
            <c:idx val="0"/>
            <c:bubble3D val="0"/>
            <c:spPr>
              <a:solidFill>
                <a:srgbClr val="A9D08E"/>
              </a:solidFill>
              <a:ln w="19050">
                <a:solidFill>
                  <a:schemeClr val="lt1"/>
                </a:solidFill>
              </a:ln>
              <a:effectLst/>
            </c:spPr>
            <c:extLst>
              <c:ext xmlns:c16="http://schemas.microsoft.com/office/drawing/2014/chart" uri="{C3380CC4-5D6E-409C-BE32-E72D297353CC}">
                <c16:uniqueId val="{00000001-2C20-4DEC-B360-867BF205C6FF}"/>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2C20-4DEC-B360-867BF205C6FF}"/>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2C20-4DEC-B360-867BF205C6FF}"/>
              </c:ext>
            </c:extLst>
          </c:dPt>
          <c:dPt>
            <c:idx val="3"/>
            <c:bubble3D val="0"/>
            <c:spPr>
              <a:solidFill>
                <a:srgbClr val="FF6969"/>
              </a:solidFill>
              <a:ln w="19050">
                <a:solidFill>
                  <a:schemeClr val="lt1"/>
                </a:solidFill>
              </a:ln>
              <a:effectLst/>
            </c:spPr>
            <c:extLst>
              <c:ext xmlns:c16="http://schemas.microsoft.com/office/drawing/2014/chart" uri="{C3380CC4-5D6E-409C-BE32-E72D297353CC}">
                <c16:uniqueId val="{00000007-2C20-4DEC-B360-867BF205C6FF}"/>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2C20-4DEC-B360-867BF205C6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20-4DEC-B360-867BF205C6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20-4DEC-B360-867BF205C6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20-4DEC-B360-867BF205C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Critical</c:v>
              </c:pt>
              <c:pt idx="1">
                <c:v>High</c:v>
              </c:pt>
              <c:pt idx="2">
                <c:v>Medium</c:v>
              </c:pt>
              <c:pt idx="3">
                <c:v>Low</c:v>
              </c:pt>
              <c:pt idx="4">
                <c:v>Pending</c:v>
              </c:pt>
            </c:strLit>
          </c:cat>
          <c:val>
            <c:numRef>
              <c:f>'Daily follow up'!$C$36:$J$36</c:f>
              <c:numCache>
                <c:formatCode>0.00%</c:formatCode>
                <c:ptCount val="8"/>
                <c:pt idx="0">
                  <c:v>0</c:v>
                </c:pt>
                <c:pt idx="1">
                  <c:v>0</c:v>
                </c:pt>
                <c:pt idx="2">
                  <c:v>0</c:v>
                </c:pt>
                <c:pt idx="3">
                  <c:v>0</c:v>
                </c:pt>
                <c:pt idx="4">
                  <c:v>0</c:v>
                </c:pt>
              </c:numCache>
            </c:numRef>
          </c:val>
          <c:extLst>
            <c:ext xmlns:c16="http://schemas.microsoft.com/office/drawing/2014/chart" uri="{C3380CC4-5D6E-409C-BE32-E72D297353CC}">
              <c16:uniqueId val="{00000010-2C20-4DEC-B360-867BF205C6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5"/>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Test no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pie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D8F9-4BD6-A975-436D55AC4C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9-4BD6-A975-436D55AC4C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F9-4BD6-A975-436D55AC4C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F9-4BD6-A975-436D55AC4C50}"/>
              </c:ext>
            </c:extLst>
          </c:dPt>
          <c:dPt>
            <c:idx val="4"/>
            <c:bubble3D val="0"/>
            <c:spPr>
              <a:solidFill>
                <a:srgbClr val="A9D08E"/>
              </a:solidFill>
              <a:ln w="19050">
                <a:solidFill>
                  <a:schemeClr val="lt1"/>
                </a:solidFill>
              </a:ln>
              <a:effectLst/>
            </c:spPr>
            <c:extLst>
              <c:ext xmlns:c16="http://schemas.microsoft.com/office/drawing/2014/chart" uri="{C3380CC4-5D6E-409C-BE32-E72D297353CC}">
                <c16:uniqueId val="{00000009-D8F9-4BD6-A975-436D55AC4C50}"/>
              </c:ext>
            </c:extLst>
          </c:dPt>
          <c:dPt>
            <c:idx val="5"/>
            <c:bubble3D val="0"/>
            <c:spPr>
              <a:solidFill>
                <a:srgbClr val="FF9900"/>
              </a:solidFill>
              <a:ln w="19050">
                <a:solidFill>
                  <a:schemeClr val="lt1"/>
                </a:solidFill>
              </a:ln>
              <a:effectLst/>
            </c:spPr>
            <c:extLst>
              <c:ext xmlns:c16="http://schemas.microsoft.com/office/drawing/2014/chart" uri="{C3380CC4-5D6E-409C-BE32-E72D297353CC}">
                <c16:uniqueId val="{0000000B-D8F9-4BD6-A975-436D55AC4C50}"/>
              </c:ext>
            </c:extLst>
          </c:dPt>
          <c:dPt>
            <c:idx val="6"/>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D-D8F9-4BD6-A975-436D55AC4C50}"/>
              </c:ext>
            </c:extLst>
          </c:dPt>
          <c:dPt>
            <c:idx val="7"/>
            <c:bubble3D val="0"/>
            <c:spPr>
              <a:solidFill>
                <a:srgbClr val="FF6969"/>
              </a:solidFill>
              <a:ln w="19050">
                <a:solidFill>
                  <a:schemeClr val="lt1"/>
                </a:solidFill>
              </a:ln>
              <a:effectLst/>
            </c:spPr>
            <c:extLst>
              <c:ext xmlns:c16="http://schemas.microsoft.com/office/drawing/2014/chart" uri="{C3380CC4-5D6E-409C-BE32-E72D297353CC}">
                <c16:uniqueId val="{0000000F-D8F9-4BD6-A975-436D55AC4C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Tested</c:v>
              </c:pt>
              <c:pt idx="1">
                <c:v>0</c:v>
              </c:pt>
              <c:pt idx="2">
                <c:v>0</c:v>
              </c:pt>
              <c:pt idx="3">
                <c:v>0</c:v>
              </c:pt>
              <c:pt idx="4">
                <c:v>Critical</c:v>
              </c:pt>
              <c:pt idx="5">
                <c:v>High</c:v>
              </c:pt>
              <c:pt idx="6">
                <c:v>Medium</c:v>
              </c:pt>
              <c:pt idx="7">
                <c:v>Low</c:v>
              </c:pt>
            </c:strLit>
          </c:cat>
          <c:val>
            <c:numRef>
              <c:f>'Daily follow up'!$C$35:$J$35</c:f>
              <c:numCache>
                <c:formatCode>0.00%</c:formatCode>
                <c:ptCount val="8"/>
                <c:pt idx="0">
                  <c:v>0</c:v>
                </c:pt>
                <c:pt idx="4">
                  <c:v>0</c:v>
                </c:pt>
                <c:pt idx="5">
                  <c:v>0</c:v>
                </c:pt>
                <c:pt idx="6">
                  <c:v>0</c:v>
                </c:pt>
                <c:pt idx="7">
                  <c:v>0</c:v>
                </c:pt>
              </c:numCache>
            </c:numRef>
          </c:val>
          <c:extLst>
            <c:ext xmlns:c16="http://schemas.microsoft.com/office/drawing/2014/chart" uri="{C3380CC4-5D6E-409C-BE32-E72D297353CC}">
              <c16:uniqueId val="{00000010-D8F9-4BD6-A975-436D55AC4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79792</xdr:colOff>
      <xdr:row>39</xdr:row>
      <xdr:rowOff>3222962</xdr:rowOff>
    </xdr:from>
    <xdr:to>
      <xdr:col>1</xdr:col>
      <xdr:colOff>7074952</xdr:colOff>
      <xdr:row>39</xdr:row>
      <xdr:rowOff>4144982</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92" y="12083427"/>
          <a:ext cx="9086230" cy="922020"/>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1329070</xdr:rowOff>
    </xdr:from>
    <xdr:to>
      <xdr:col>2</xdr:col>
      <xdr:colOff>441960</xdr:colOff>
      <xdr:row>39</xdr:row>
      <xdr:rowOff>2498829</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189535"/>
          <a:ext cx="14033913" cy="1169759"/>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4127</xdr:colOff>
      <xdr:row>44</xdr:row>
      <xdr:rowOff>1240353</xdr:rowOff>
    </xdr:from>
    <xdr:to>
      <xdr:col>1</xdr:col>
      <xdr:colOff>6999287</xdr:colOff>
      <xdr:row>44</xdr:row>
      <xdr:rowOff>2159582</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 y="16021065"/>
          <a:ext cx="9082831" cy="919229"/>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32610</xdr:colOff>
      <xdr:row>15</xdr:row>
      <xdr:rowOff>67023</xdr:rowOff>
    </xdr:from>
    <xdr:to>
      <xdr:col>11</xdr:col>
      <xdr:colOff>337410</xdr:colOff>
      <xdr:row>30</xdr:row>
      <xdr:rowOff>67023</xdr:rowOff>
    </xdr:to>
    <xdr:graphicFrame macro="">
      <xdr:nvGraphicFramePr>
        <xdr:cNvPr id="6" name="Chart 1">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390750</xdr:colOff>
      <xdr:row>15</xdr:row>
      <xdr:rowOff>67023</xdr:rowOff>
    </xdr:from>
    <xdr:to>
      <xdr:col>19</xdr:col>
      <xdr:colOff>85950</xdr:colOff>
      <xdr:row>30</xdr:row>
      <xdr:rowOff>67023</xdr:rowOff>
    </xdr:to>
    <xdr:graphicFrame macro="">
      <xdr:nvGraphicFramePr>
        <xdr:cNvPr id="7" name="Chart 2">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40230</xdr:colOff>
      <xdr:row>0</xdr:row>
      <xdr:rowOff>38674</xdr:rowOff>
    </xdr:from>
    <xdr:to>
      <xdr:col>11</xdr:col>
      <xdr:colOff>345030</xdr:colOff>
      <xdr:row>15</xdr:row>
      <xdr:rowOff>38674</xdr:rowOff>
    </xdr:to>
    <xdr:graphicFrame macro="">
      <xdr:nvGraphicFramePr>
        <xdr:cNvPr id="8" name="Chart 4">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372479</xdr:colOff>
      <xdr:row>0</xdr:row>
      <xdr:rowOff>29825</xdr:rowOff>
    </xdr:from>
    <xdr:to>
      <xdr:col>19</xdr:col>
      <xdr:colOff>67679</xdr:colOff>
      <xdr:row>15</xdr:row>
      <xdr:rowOff>29825</xdr:rowOff>
    </xdr:to>
    <xdr:graphicFrame macro="">
      <xdr:nvGraphicFramePr>
        <xdr:cNvPr id="10" name="Chart 7">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munozbr\Desktop\tRSC\Planes%20de%20pruebas\General\Detailed%20Plan%20-%20(Project)_SprintXX_V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late_DetailedPlan(Project)_SprintXX_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ettings"/>
      <sheetName val="US-XX  Name US"/>
      <sheetName val="US-X1  Name US1"/>
      <sheetName val="Regression"/>
      <sheetName val="Daily follow up"/>
      <sheetName val="Charts"/>
      <sheetName val="Detailed Plan - (Project)_Sprin"/>
    </sheetNames>
    <sheetDataSet>
      <sheetData sheetId="0"/>
      <sheetData sheetId="1"/>
      <sheetData sheetId="2"/>
      <sheetData sheetId="3"/>
      <sheetData sheetId="4">
        <row r="3">
          <cell r="L3" t="str">
            <v>Validation Status</v>
          </cell>
        </row>
      </sheetData>
      <sheetData sheetId="5">
        <row r="16">
          <cell r="D16">
            <v>0.27500000000000002</v>
          </cell>
        </row>
      </sheetData>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ettings"/>
      <sheetName val="Epic Name 1"/>
      <sheetName val="Epic Name 2"/>
      <sheetName val="Epic Name 3"/>
      <sheetName val="Epic Name 4"/>
      <sheetName val="Epic Name 5"/>
      <sheetName val="Regression"/>
      <sheetName val="Daily follow up"/>
      <sheetName val="Charts"/>
      <sheetName val="Screen Shots"/>
      <sheetName val="Template_DetailedPlan(Project)_"/>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id="3" name="Table14" displayName="Table14" ref="A1:A5" totalsRowShown="0" headerRowDxfId="32" dataDxfId="31" tableBorderDxfId="30">
  <autoFilter ref="A1:A5"/>
  <tableColumns count="1">
    <tableColumn id="1" name="Priority" dataDxfId="2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99"/>
  </sheetPr>
  <dimension ref="A1:AF66"/>
  <sheetViews>
    <sheetView zoomScale="73" zoomScaleNormal="73" workbookViewId="0">
      <selection activeCell="A45" sqref="A45:B45"/>
    </sheetView>
  </sheetViews>
  <sheetFormatPr defaultRowHeight="15" x14ac:dyDescent="0.25"/>
  <cols>
    <col min="1" max="1" width="30.42578125" customWidth="1"/>
    <col min="2" max="2" width="167.7109375" customWidth="1"/>
  </cols>
  <sheetData>
    <row r="1" spans="1:32" ht="15.75" thickBot="1" x14ac:dyDescent="0.3">
      <c r="A1" s="129" t="s">
        <v>71</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row>
    <row r="2" spans="1:32" x14ac:dyDescent="0.25">
      <c r="A2" s="128" t="s">
        <v>16</v>
      </c>
      <c r="B2" s="127" t="s">
        <v>17</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30" x14ac:dyDescent="0.25">
      <c r="A3" s="155" t="s">
        <v>61</v>
      </c>
      <c r="B3" s="125" t="s">
        <v>59</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x14ac:dyDescent="0.25">
      <c r="A4" s="117" t="s">
        <v>51</v>
      </c>
      <c r="B4" s="118" t="s">
        <v>50</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row r="5" spans="1:32" x14ac:dyDescent="0.25">
      <c r="A5" s="119" t="s">
        <v>1</v>
      </c>
      <c r="B5" s="156" t="s">
        <v>62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x14ac:dyDescent="0.25">
      <c r="A6" s="153" t="s">
        <v>57</v>
      </c>
      <c r="B6" s="153" t="s">
        <v>63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x14ac:dyDescent="0.25">
      <c r="A7" s="119" t="s">
        <v>40</v>
      </c>
      <c r="B7" s="153" t="s">
        <v>52</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row>
    <row r="8" spans="1:32" x14ac:dyDescent="0.25">
      <c r="A8" s="119" t="s">
        <v>39</v>
      </c>
      <c r="B8" s="153" t="s">
        <v>56</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x14ac:dyDescent="0.25">
      <c r="A9" s="119" t="s">
        <v>6</v>
      </c>
      <c r="B9" s="153" t="s">
        <v>64</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spans="1:32" x14ac:dyDescent="0.25">
      <c r="A10" s="119" t="s">
        <v>2</v>
      </c>
      <c r="B10" s="153" t="s">
        <v>65</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row>
    <row r="11" spans="1:32" x14ac:dyDescent="0.25">
      <c r="A11" s="119" t="s">
        <v>3</v>
      </c>
      <c r="B11" s="153" t="s">
        <v>58</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row>
    <row r="12" spans="1:32" x14ac:dyDescent="0.25">
      <c r="A12" s="119" t="s">
        <v>46</v>
      </c>
      <c r="B12" s="153" t="s">
        <v>66</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spans="1:32" x14ac:dyDescent="0.25">
      <c r="A13" s="117" t="s">
        <v>47</v>
      </c>
      <c r="B13" s="154" t="s">
        <v>54</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2" x14ac:dyDescent="0.25">
      <c r="A14" s="119" t="s">
        <v>5</v>
      </c>
      <c r="B14" s="153" t="s">
        <v>55</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2" x14ac:dyDescent="0.25">
      <c r="A15" s="119" t="s">
        <v>4</v>
      </c>
      <c r="B15" s="119" t="s">
        <v>72</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row>
    <row r="16" spans="1:32" ht="15.75" thickBot="1" x14ac:dyDescent="0.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spans="1:32" x14ac:dyDescent="0.25">
      <c r="A17" s="130" t="s">
        <v>29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32" x14ac:dyDescent="0.25">
      <c r="A18" s="193" t="s">
        <v>73</v>
      </c>
      <c r="B18" s="19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1:32" ht="15.75" thickBot="1" x14ac:dyDescent="0.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1:32" x14ac:dyDescent="0.25">
      <c r="A20" s="130" t="s">
        <v>74</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spans="1:32" x14ac:dyDescent="0.25">
      <c r="A21" s="195" t="s">
        <v>75</v>
      </c>
      <c r="B21" s="19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spans="1:32" ht="15.75" thickBot="1" x14ac:dyDescent="0.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row>
    <row r="23" spans="1:32" x14ac:dyDescent="0.25">
      <c r="A23" s="130" t="s">
        <v>76</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1:32" ht="119.45" customHeight="1" x14ac:dyDescent="0.25">
      <c r="A24" s="185" t="s">
        <v>77</v>
      </c>
      <c r="B24" s="186"/>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spans="1:32" ht="15.75" thickBot="1" x14ac:dyDescent="0.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spans="1:32" ht="15" customHeight="1" x14ac:dyDescent="0.25">
      <c r="A26" s="130" t="s">
        <v>78</v>
      </c>
      <c r="B26" s="4"/>
      <c r="C26" s="4"/>
      <c r="D26" s="4"/>
      <c r="E26" s="4"/>
      <c r="F26" s="4"/>
      <c r="G26" s="4"/>
      <c r="H26" s="4"/>
      <c r="I26" s="4"/>
      <c r="J26" s="4"/>
      <c r="K26" s="4"/>
      <c r="L26" s="4"/>
    </row>
    <row r="27" spans="1:32" ht="15" customHeight="1" x14ac:dyDescent="0.25">
      <c r="A27" s="187" t="s">
        <v>79</v>
      </c>
      <c r="B27" s="196"/>
      <c r="C27" s="4"/>
      <c r="D27" s="4"/>
      <c r="E27" s="4"/>
      <c r="F27" s="4"/>
      <c r="G27" s="4"/>
      <c r="H27" s="4"/>
      <c r="I27" s="4"/>
      <c r="J27" s="4"/>
      <c r="K27" s="4"/>
      <c r="L27" s="4"/>
    </row>
    <row r="28" spans="1:32" ht="15" customHeight="1" x14ac:dyDescent="0.25">
      <c r="A28" s="189"/>
      <c r="B28" s="197"/>
      <c r="C28" s="4"/>
      <c r="D28" s="4"/>
      <c r="E28" s="4"/>
      <c r="F28" s="4"/>
      <c r="G28" s="4"/>
      <c r="H28" s="4"/>
      <c r="I28" s="4"/>
      <c r="J28" s="4"/>
      <c r="K28" s="4"/>
      <c r="L28" s="4"/>
    </row>
    <row r="29" spans="1:32" ht="15" customHeight="1" x14ac:dyDescent="0.25">
      <c r="A29" s="189"/>
      <c r="B29" s="197"/>
      <c r="C29" s="4"/>
      <c r="D29" s="4"/>
      <c r="E29" s="4"/>
      <c r="F29" s="4"/>
      <c r="G29" s="4"/>
      <c r="H29" s="4"/>
      <c r="I29" s="4"/>
      <c r="J29" s="4"/>
      <c r="K29" s="4"/>
      <c r="L29" s="4"/>
    </row>
    <row r="30" spans="1:32" x14ac:dyDescent="0.25">
      <c r="A30" s="189"/>
      <c r="B30" s="197"/>
      <c r="C30" s="4"/>
      <c r="D30" s="4"/>
      <c r="E30" s="4"/>
      <c r="F30" s="4"/>
      <c r="G30" s="4"/>
      <c r="H30" s="4"/>
      <c r="I30" s="4"/>
      <c r="J30" s="4"/>
      <c r="K30" s="4"/>
      <c r="L30" s="4"/>
    </row>
    <row r="31" spans="1:32" x14ac:dyDescent="0.25">
      <c r="A31" s="189"/>
      <c r="B31" s="197"/>
      <c r="C31" s="4"/>
      <c r="D31" s="4"/>
      <c r="E31" s="4"/>
      <c r="F31" s="4"/>
      <c r="G31" s="4"/>
      <c r="H31" s="4"/>
      <c r="I31" s="4"/>
      <c r="J31" s="4"/>
      <c r="K31" s="4"/>
      <c r="L31" s="4"/>
    </row>
    <row r="32" spans="1:32" x14ac:dyDescent="0.25">
      <c r="A32" s="189"/>
      <c r="B32" s="197"/>
      <c r="C32" s="4"/>
      <c r="D32" s="4"/>
      <c r="E32" s="4"/>
      <c r="F32" s="4"/>
      <c r="G32" s="4"/>
      <c r="H32" s="4"/>
      <c r="I32" s="4"/>
      <c r="J32" s="4"/>
      <c r="K32" s="4"/>
      <c r="L32" s="4"/>
    </row>
    <row r="33" spans="1:32" x14ac:dyDescent="0.25">
      <c r="A33" s="189"/>
      <c r="B33" s="197"/>
      <c r="C33" s="4"/>
      <c r="D33" s="4"/>
      <c r="E33" s="4"/>
      <c r="F33" s="4"/>
      <c r="G33" s="4"/>
      <c r="H33" s="4"/>
      <c r="I33" s="4"/>
      <c r="J33" s="4"/>
      <c r="K33" s="4"/>
      <c r="L33" s="4"/>
    </row>
    <row r="34" spans="1:32" x14ac:dyDescent="0.25">
      <c r="A34" s="189"/>
      <c r="B34" s="197"/>
      <c r="C34" s="4"/>
      <c r="D34" s="4"/>
      <c r="E34" s="4"/>
      <c r="F34" s="4"/>
      <c r="G34" s="4"/>
      <c r="H34" s="4"/>
      <c r="I34" s="4"/>
      <c r="J34" s="4"/>
      <c r="K34" s="4"/>
      <c r="L34" s="4"/>
    </row>
    <row r="35" spans="1:32" ht="15.75" thickBot="1" x14ac:dyDescent="0.3">
      <c r="A35" s="157"/>
      <c r="B35" s="50"/>
      <c r="C35" s="4"/>
      <c r="D35" s="4"/>
      <c r="E35" s="4"/>
      <c r="F35" s="4"/>
      <c r="G35" s="4"/>
      <c r="H35" s="4"/>
      <c r="I35" s="4"/>
      <c r="J35" s="4"/>
      <c r="K35" s="4"/>
      <c r="L35" s="4"/>
    </row>
    <row r="36" spans="1:32" x14ac:dyDescent="0.25">
      <c r="A36" s="130" t="s">
        <v>48</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spans="1:32" x14ac:dyDescent="0.25">
      <c r="A37" s="193" t="s">
        <v>80</v>
      </c>
      <c r="B37" s="198"/>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spans="1:32" ht="15.75" thickBot="1" x14ac:dyDescent="0.3">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1:32" x14ac:dyDescent="0.25">
      <c r="A39" s="130" t="s">
        <v>49</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1:32" s="187" customFormat="1" ht="409.5" customHeight="1" x14ac:dyDescent="0.25">
      <c r="A40" s="187" t="s">
        <v>91</v>
      </c>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row>
    <row r="41" spans="1:32" s="187" customFormat="1" ht="15" customHeight="1" x14ac:dyDescent="0.25">
      <c r="A41" s="189"/>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row>
    <row r="42" spans="1:32" s="187" customFormat="1" ht="15" customHeight="1" x14ac:dyDescent="0.25">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row>
    <row r="43" spans="1:32" s="178" customFormat="1" ht="15" customHeight="1" x14ac:dyDescent="0.25"/>
    <row r="44" spans="1:32" x14ac:dyDescent="0.25">
      <c r="A44" s="177" t="s">
        <v>90</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1:32" ht="225" customHeight="1" x14ac:dyDescent="0.25">
      <c r="A45" s="185" t="s">
        <v>92</v>
      </c>
      <c r="B45" s="186"/>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row>
    <row r="46" spans="1:32" ht="15" customHeight="1" x14ac:dyDescent="0.25">
      <c r="A46" s="4"/>
      <c r="B46" s="4"/>
      <c r="C46" s="4"/>
      <c r="D46" s="4"/>
      <c r="E46" s="4"/>
      <c r="F46" s="4"/>
      <c r="G46" s="4"/>
      <c r="H46" s="4"/>
      <c r="I46" s="4"/>
      <c r="J46" s="4"/>
      <c r="K46" s="4"/>
      <c r="L46" s="4"/>
    </row>
    <row r="47" spans="1:32" ht="15" customHeight="1" x14ac:dyDescent="0.25">
      <c r="A47" s="4"/>
      <c r="B47" s="4"/>
      <c r="C47" s="4"/>
      <c r="D47" s="4"/>
      <c r="E47" s="4"/>
      <c r="F47" s="4"/>
      <c r="G47" s="4"/>
      <c r="H47" s="4"/>
      <c r="I47" s="4"/>
      <c r="J47" s="4"/>
      <c r="K47" s="4"/>
      <c r="L47" s="4"/>
    </row>
    <row r="48" spans="1:32" ht="15" customHeight="1" x14ac:dyDescent="0.25">
      <c r="A48" s="4"/>
      <c r="B48" s="4"/>
      <c r="C48" s="4"/>
      <c r="D48" s="4"/>
      <c r="E48" s="4"/>
      <c r="F48" s="4"/>
      <c r="G48" s="4"/>
      <c r="H48" s="4"/>
      <c r="I48" s="4"/>
      <c r="J48" s="4"/>
      <c r="K48" s="4"/>
      <c r="L48" s="4"/>
    </row>
    <row r="49" spans="1:12" ht="15" customHeight="1" x14ac:dyDescent="0.25">
      <c r="A49" s="4"/>
      <c r="B49" s="4"/>
      <c r="C49" s="4"/>
      <c r="D49" s="4"/>
      <c r="E49" s="4"/>
      <c r="F49" s="4"/>
      <c r="G49" s="4"/>
      <c r="H49" s="4"/>
      <c r="I49" s="4"/>
      <c r="J49" s="4"/>
      <c r="K49" s="4"/>
      <c r="L49" s="4"/>
    </row>
    <row r="50" spans="1:12" x14ac:dyDescent="0.25">
      <c r="A50" s="4"/>
      <c r="B50" s="4"/>
      <c r="C50" s="4"/>
      <c r="D50" s="4"/>
      <c r="E50" s="4"/>
      <c r="F50" s="4"/>
      <c r="G50" s="4"/>
      <c r="H50" s="4"/>
      <c r="I50" s="4"/>
      <c r="J50" s="4"/>
      <c r="K50" s="4"/>
      <c r="L50" s="4"/>
    </row>
    <row r="51" spans="1:12" x14ac:dyDescent="0.25">
      <c r="A51" s="4"/>
      <c r="B51" s="4"/>
      <c r="C51" s="4"/>
      <c r="D51" s="4"/>
      <c r="E51" s="4"/>
      <c r="F51" s="4"/>
      <c r="G51" s="4"/>
      <c r="H51" s="4"/>
      <c r="I51" s="4"/>
      <c r="J51" s="4"/>
      <c r="K51" s="4"/>
      <c r="L51" s="4"/>
    </row>
    <row r="52" spans="1:12" x14ac:dyDescent="0.25">
      <c r="A52" s="4"/>
      <c r="B52" s="4"/>
      <c r="C52" s="4"/>
      <c r="D52" s="4"/>
      <c r="E52" s="4"/>
      <c r="F52" s="4"/>
      <c r="G52" s="4"/>
      <c r="H52" s="4"/>
      <c r="I52" s="4"/>
      <c r="J52" s="4"/>
      <c r="K52" s="4"/>
      <c r="L52" s="4"/>
    </row>
    <row r="53" spans="1:12" x14ac:dyDescent="0.25">
      <c r="A53" s="4"/>
      <c r="B53" s="4"/>
      <c r="C53" s="4"/>
      <c r="D53" s="4"/>
      <c r="E53" s="4"/>
      <c r="F53" s="4"/>
      <c r="G53" s="4"/>
      <c r="H53" s="4"/>
      <c r="I53" s="4"/>
      <c r="J53" s="4"/>
      <c r="K53" s="4"/>
      <c r="L53" s="4"/>
    </row>
    <row r="54" spans="1:12" x14ac:dyDescent="0.25">
      <c r="A54" s="4"/>
      <c r="B54" s="4"/>
      <c r="C54" s="4"/>
      <c r="D54" s="4"/>
      <c r="E54" s="4"/>
      <c r="F54" s="4"/>
      <c r="G54" s="4"/>
      <c r="H54" s="4"/>
      <c r="I54" s="4"/>
      <c r="J54" s="4"/>
      <c r="K54" s="4"/>
      <c r="L54" s="4"/>
    </row>
    <row r="55" spans="1:12" x14ac:dyDescent="0.25">
      <c r="A55" s="4"/>
      <c r="B55" s="4"/>
      <c r="C55" s="4"/>
      <c r="D55" s="4"/>
      <c r="E55" s="4"/>
      <c r="F55" s="4"/>
      <c r="G55" s="4"/>
      <c r="H55" s="4"/>
      <c r="I55" s="4"/>
      <c r="J55" s="4"/>
      <c r="K55" s="4"/>
      <c r="L55" s="4"/>
    </row>
    <row r="56" spans="1:12" x14ac:dyDescent="0.25">
      <c r="A56" s="4"/>
      <c r="B56" s="4"/>
      <c r="C56" s="4"/>
      <c r="D56" s="4"/>
      <c r="E56" s="4"/>
      <c r="F56" s="4"/>
      <c r="G56" s="4"/>
      <c r="H56" s="4"/>
      <c r="I56" s="4"/>
      <c r="J56" s="4"/>
      <c r="K56" s="4"/>
      <c r="L56" s="4"/>
    </row>
    <row r="57" spans="1:12" x14ac:dyDescent="0.25">
      <c r="A57" s="4"/>
      <c r="B57" s="4"/>
      <c r="C57" s="4"/>
      <c r="D57" s="4"/>
      <c r="E57" s="4"/>
      <c r="F57" s="4"/>
      <c r="G57" s="4"/>
      <c r="H57" s="4"/>
      <c r="I57" s="4"/>
      <c r="J57" s="4"/>
      <c r="K57" s="4"/>
      <c r="L57" s="4"/>
    </row>
    <row r="58" spans="1:12" x14ac:dyDescent="0.25">
      <c r="A58" s="4"/>
      <c r="B58" s="4"/>
      <c r="C58" s="4"/>
      <c r="D58" s="4"/>
      <c r="E58" s="4"/>
      <c r="F58" s="4"/>
      <c r="G58" s="4"/>
      <c r="H58" s="4"/>
      <c r="I58" s="4"/>
      <c r="J58" s="4"/>
      <c r="K58" s="4"/>
      <c r="L58" s="4"/>
    </row>
    <row r="59" spans="1:12" x14ac:dyDescent="0.25">
      <c r="A59" s="4"/>
      <c r="B59" s="4"/>
      <c r="C59" s="4"/>
      <c r="D59" s="4"/>
      <c r="E59" s="4"/>
      <c r="F59" s="4"/>
      <c r="G59" s="4"/>
      <c r="H59" s="4"/>
      <c r="I59" s="4"/>
      <c r="J59" s="4"/>
      <c r="K59" s="4"/>
      <c r="L59" s="4"/>
    </row>
    <row r="60" spans="1:12" x14ac:dyDescent="0.25">
      <c r="A60" s="4"/>
      <c r="B60" s="4"/>
      <c r="C60" s="4"/>
      <c r="D60" s="4"/>
      <c r="E60" s="4"/>
      <c r="F60" s="4"/>
      <c r="G60" s="4"/>
      <c r="H60" s="4"/>
      <c r="I60" s="4"/>
      <c r="J60" s="4"/>
      <c r="K60" s="4"/>
      <c r="L60" s="4"/>
    </row>
    <row r="61" spans="1:12" x14ac:dyDescent="0.25">
      <c r="A61" s="4"/>
      <c r="B61" s="4"/>
      <c r="C61" s="4"/>
      <c r="D61" s="4"/>
      <c r="E61" s="4"/>
      <c r="F61" s="4"/>
      <c r="G61" s="4"/>
      <c r="H61" s="4"/>
      <c r="I61" s="4"/>
      <c r="J61" s="4"/>
      <c r="K61" s="4"/>
      <c r="L61" s="4"/>
    </row>
    <row r="62" spans="1:12" x14ac:dyDescent="0.25">
      <c r="A62" s="4"/>
      <c r="B62" s="4"/>
      <c r="C62" s="4"/>
      <c r="D62" s="4"/>
      <c r="E62" s="4"/>
      <c r="F62" s="4"/>
      <c r="G62" s="4"/>
      <c r="H62" s="4"/>
      <c r="I62" s="4"/>
      <c r="J62" s="4"/>
      <c r="K62" s="4"/>
      <c r="L62" s="4"/>
    </row>
    <row r="63" spans="1:12" x14ac:dyDescent="0.25">
      <c r="A63" s="4"/>
      <c r="B63" s="4"/>
      <c r="C63" s="4"/>
      <c r="D63" s="4"/>
      <c r="E63" s="4"/>
      <c r="F63" s="4"/>
      <c r="G63" s="4"/>
    </row>
    <row r="64" spans="1:12" x14ac:dyDescent="0.25">
      <c r="A64" s="4"/>
      <c r="B64" s="4"/>
      <c r="C64" s="4"/>
      <c r="D64" s="4"/>
      <c r="E64" s="4"/>
      <c r="F64" s="4"/>
      <c r="G64" s="4"/>
    </row>
    <row r="65" spans="1:7" x14ac:dyDescent="0.25">
      <c r="A65" s="4"/>
      <c r="B65" s="4"/>
      <c r="C65" s="4"/>
      <c r="D65" s="4"/>
      <c r="E65" s="4"/>
      <c r="F65" s="4"/>
      <c r="G65" s="4"/>
    </row>
    <row r="66" spans="1:7" x14ac:dyDescent="0.25">
      <c r="A66" s="4"/>
      <c r="B66" s="4"/>
      <c r="C66" s="4"/>
      <c r="D66" s="4"/>
      <c r="E66" s="4"/>
      <c r="F66" s="4"/>
      <c r="G66" s="4"/>
    </row>
  </sheetData>
  <mergeCells count="7">
    <mergeCell ref="A45:B45"/>
    <mergeCell ref="A40:XFD42"/>
    <mergeCell ref="A18:B18"/>
    <mergeCell ref="A21:B21"/>
    <mergeCell ref="A24:B24"/>
    <mergeCell ref="A27:B34"/>
    <mergeCell ref="A37:B37"/>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CCCFF"/>
  </sheetPr>
  <dimension ref="A1:AD92"/>
  <sheetViews>
    <sheetView workbookViewId="0">
      <selection activeCell="B18" sqref="B18"/>
    </sheetView>
  </sheetViews>
  <sheetFormatPr defaultColWidth="8.85546875" defaultRowHeight="15" x14ac:dyDescent="0.25"/>
  <cols>
    <col min="1" max="16384" width="8.85546875" style="21"/>
  </cols>
  <sheetData>
    <row r="1" spans="1:30" x14ac:dyDescent="0.25">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row>
    <row r="2" spans="1:30" x14ac:dyDescent="0.25">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row>
    <row r="3" spans="1:30" x14ac:dyDescent="0.25">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row>
    <row r="4" spans="1:30" x14ac:dyDescent="0.25">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x14ac:dyDescent="0.25">
      <c r="A5" s="49"/>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row>
    <row r="6" spans="1:30" x14ac:dyDescent="0.25">
      <c r="A6" s="49"/>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row>
    <row r="7" spans="1:30" x14ac:dyDescent="0.25">
      <c r="A7" s="49"/>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row>
    <row r="8" spans="1:30" x14ac:dyDescent="0.25">
      <c r="A8" s="49"/>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row>
    <row r="9" spans="1:30" x14ac:dyDescent="0.25">
      <c r="A9" s="49"/>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row>
    <row r="10" spans="1:30" x14ac:dyDescent="0.25">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row>
    <row r="11" spans="1:30" x14ac:dyDescent="0.25">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row>
    <row r="12" spans="1:30" x14ac:dyDescent="0.25">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row>
    <row r="13" spans="1:30" x14ac:dyDescent="0.25">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row>
    <row r="14" spans="1:30" x14ac:dyDescent="0.25">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row>
    <row r="15" spans="1:30" x14ac:dyDescent="0.2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row>
    <row r="16" spans="1:30" x14ac:dyDescent="0.25">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row>
    <row r="17" spans="1:30" x14ac:dyDescent="0.25">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row>
    <row r="18" spans="1:30" x14ac:dyDescent="0.25">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row>
    <row r="19" spans="1:30" x14ac:dyDescent="0.25">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row>
    <row r="20" spans="1:30" x14ac:dyDescent="0.25">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row>
    <row r="21" spans="1:30" x14ac:dyDescent="0.25">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row>
    <row r="22" spans="1:30" x14ac:dyDescent="0.25">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row>
    <row r="23" spans="1:30" x14ac:dyDescent="0.2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row>
    <row r="24" spans="1:30" x14ac:dyDescent="0.2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row>
    <row r="25" spans="1:30" x14ac:dyDescent="0.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row>
    <row r="26" spans="1:30" x14ac:dyDescent="0.2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row>
    <row r="27" spans="1:30" x14ac:dyDescent="0.2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row>
    <row r="28" spans="1:30" x14ac:dyDescent="0.2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row>
    <row r="29" spans="1:30" x14ac:dyDescent="0.2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row>
    <row r="30" spans="1:30" x14ac:dyDescent="0.2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row>
    <row r="31" spans="1:30" x14ac:dyDescent="0.2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row>
    <row r="32" spans="1:30" x14ac:dyDescent="0.2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row>
    <row r="33" spans="1:30" x14ac:dyDescent="0.2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row>
    <row r="34" spans="1:30" x14ac:dyDescent="0.2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row>
    <row r="35" spans="1:30" x14ac:dyDescent="0.2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row>
    <row r="36" spans="1:30" x14ac:dyDescent="0.2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row>
    <row r="37" spans="1:30" x14ac:dyDescent="0.2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row>
    <row r="38" spans="1:30" x14ac:dyDescent="0.2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row>
    <row r="39" spans="1:30" x14ac:dyDescent="0.2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spans="1:30" x14ac:dyDescent="0.2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row>
    <row r="41" spans="1:30" x14ac:dyDescent="0.2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row>
    <row r="42" spans="1:30" x14ac:dyDescent="0.2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row>
    <row r="43" spans="1:30" x14ac:dyDescent="0.2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row>
    <row r="44" spans="1:30" x14ac:dyDescent="0.2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row>
    <row r="45" spans="1:30" x14ac:dyDescent="0.2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row>
    <row r="46" spans="1:30" x14ac:dyDescent="0.2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row>
    <row r="47" spans="1:30" x14ac:dyDescent="0.2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row>
    <row r="48" spans="1:30" x14ac:dyDescent="0.2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row>
    <row r="49" spans="1:30" x14ac:dyDescent="0.2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row>
    <row r="50" spans="1:30" x14ac:dyDescent="0.2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row>
    <row r="51" spans="1:30" x14ac:dyDescent="0.2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row>
    <row r="52" spans="1:30" x14ac:dyDescent="0.2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spans="1:30" x14ac:dyDescent="0.2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row r="55" spans="1:30" x14ac:dyDescent="0.2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row>
    <row r="56" spans="1:30" x14ac:dyDescent="0.2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spans="1:30" x14ac:dyDescent="0.2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30" x14ac:dyDescent="0.2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row>
    <row r="59" spans="1:30" x14ac:dyDescent="0.2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row>
    <row r="60" spans="1:30" x14ac:dyDescent="0.2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row>
    <row r="61" spans="1:30" x14ac:dyDescent="0.2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row>
    <row r="62" spans="1:30" x14ac:dyDescent="0.2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row>
    <row r="63" spans="1:30" x14ac:dyDescent="0.2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x14ac:dyDescent="0.2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row>
    <row r="65" spans="1:30" x14ac:dyDescent="0.2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spans="1:30" x14ac:dyDescent="0.2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row>
    <row r="67" spans="1:30" x14ac:dyDescent="0.2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x14ac:dyDescent="0.2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row>
    <row r="69" spans="1:30" x14ac:dyDescent="0.2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row>
    <row r="70" spans="1:30" x14ac:dyDescent="0.2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row>
    <row r="71" spans="1:30" x14ac:dyDescent="0.2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spans="1:30" x14ac:dyDescent="0.2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row>
    <row r="73" spans="1:30" x14ac:dyDescent="0.2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row>
    <row r="74" spans="1:30" x14ac:dyDescent="0.2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row>
    <row r="75" spans="1:30" x14ac:dyDescent="0.2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row>
    <row r="76" spans="1:30" x14ac:dyDescent="0.2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row>
    <row r="77" spans="1:30" x14ac:dyDescent="0.2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row>
    <row r="78" spans="1:30" x14ac:dyDescent="0.2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row>
    <row r="79" spans="1:30" x14ac:dyDescent="0.2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x14ac:dyDescent="0.2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row>
    <row r="81" spans="1:30" x14ac:dyDescent="0.2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row>
    <row r="82" spans="1:30" x14ac:dyDescent="0.2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row>
    <row r="83" spans="1:30" x14ac:dyDescent="0.2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row>
    <row r="84" spans="1:30" x14ac:dyDescent="0.2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spans="1:30" x14ac:dyDescent="0.2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spans="1:30" x14ac:dyDescent="0.2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spans="1:30" x14ac:dyDescent="0.2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spans="1:30" x14ac:dyDescent="0.2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spans="1:30" x14ac:dyDescent="0.2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row>
    <row r="90" spans="1:30" x14ac:dyDescent="0.2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spans="1:30" x14ac:dyDescent="0.2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spans="1:30" x14ac:dyDescent="0.2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
  <sheetViews>
    <sheetView workbookViewId="0">
      <selection activeCell="C5" sqref="C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99"/>
  </sheetPr>
  <dimension ref="A1:C14"/>
  <sheetViews>
    <sheetView workbookViewId="0">
      <selection activeCell="B24" sqref="B24"/>
    </sheetView>
  </sheetViews>
  <sheetFormatPr defaultRowHeight="15" x14ac:dyDescent="0.25"/>
  <cols>
    <col min="1" max="1" width="14.7109375" customWidth="1"/>
    <col min="2" max="2" width="65.28515625" customWidth="1"/>
  </cols>
  <sheetData>
    <row r="1" spans="1:3" x14ac:dyDescent="0.25">
      <c r="A1" s="179" t="s">
        <v>2</v>
      </c>
      <c r="B1" s="180" t="s">
        <v>21</v>
      </c>
      <c r="C1" s="3" t="s">
        <v>27</v>
      </c>
    </row>
    <row r="2" spans="1:3" x14ac:dyDescent="0.25">
      <c r="A2" s="3" t="s">
        <v>67</v>
      </c>
      <c r="B2" s="164" t="s">
        <v>60</v>
      </c>
      <c r="C2" s="181"/>
    </row>
    <row r="3" spans="1:3" x14ac:dyDescent="0.25">
      <c r="A3" s="3" t="s">
        <v>68</v>
      </c>
      <c r="B3" s="15" t="s">
        <v>11</v>
      </c>
      <c r="C3" s="182"/>
    </row>
    <row r="4" spans="1:3" x14ac:dyDescent="0.25">
      <c r="A4" s="3" t="s">
        <v>69</v>
      </c>
      <c r="B4" s="164" t="s">
        <v>12</v>
      </c>
      <c r="C4" s="183"/>
    </row>
    <row r="5" spans="1:3" x14ac:dyDescent="0.25">
      <c r="A5" s="16" t="s">
        <v>70</v>
      </c>
      <c r="B5" s="15" t="s">
        <v>13</v>
      </c>
      <c r="C5" s="184"/>
    </row>
    <row r="6" spans="1:3" x14ac:dyDescent="0.25">
      <c r="A6" s="11"/>
    </row>
    <row r="9" spans="1:3" x14ac:dyDescent="0.25">
      <c r="A9" s="165" t="s">
        <v>18</v>
      </c>
      <c r="B9" s="166" t="s">
        <v>21</v>
      </c>
      <c r="C9" s="167" t="s">
        <v>27</v>
      </c>
    </row>
    <row r="10" spans="1:3" x14ac:dyDescent="0.25">
      <c r="A10" s="168" t="s">
        <v>93</v>
      </c>
      <c r="B10" s="169" t="s">
        <v>19</v>
      </c>
      <c r="C10" s="170"/>
    </row>
    <row r="11" spans="1:3" x14ac:dyDescent="0.25">
      <c r="A11" s="1" t="s">
        <v>94</v>
      </c>
      <c r="B11" s="171" t="s">
        <v>20</v>
      </c>
      <c r="C11" s="172"/>
    </row>
    <row r="12" spans="1:3" ht="45" x14ac:dyDescent="0.25">
      <c r="A12" s="168" t="s">
        <v>95</v>
      </c>
      <c r="B12" s="173" t="s">
        <v>81</v>
      </c>
      <c r="C12" s="174"/>
    </row>
    <row r="13" spans="1:3" x14ac:dyDescent="0.25">
      <c r="A13" s="1" t="s">
        <v>30</v>
      </c>
      <c r="B13" s="171" t="s">
        <v>53</v>
      </c>
      <c r="C13" s="175"/>
    </row>
    <row r="14" spans="1:3" x14ac:dyDescent="0.25">
      <c r="A14" s="168" t="s">
        <v>96</v>
      </c>
      <c r="B14" s="163" t="s">
        <v>22</v>
      </c>
      <c r="C14" s="176"/>
    </row>
  </sheetData>
  <conditionalFormatting sqref="A10">
    <cfRule type="containsText" dxfId="33" priority="1" operator="containsText" text="Passed">
      <formula>NOT(ISERROR(SEARCH("Passed",A10)))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0EEBC"/>
  </sheetPr>
  <dimension ref="A1:M30"/>
  <sheetViews>
    <sheetView zoomScale="81" zoomScaleNormal="81" workbookViewId="0">
      <pane xSplit="6" ySplit="4" topLeftCell="J5" activePane="bottomRight" state="frozen"/>
      <selection pane="topRight" activeCell="G1" sqref="G1"/>
      <selection pane="bottomLeft" activeCell="A5" sqref="A5"/>
      <selection pane="bottomRight" activeCell="K5" sqref="K5"/>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5"/>
      <c r="F15" s="126"/>
      <c r="G15" s="14"/>
      <c r="H15" s="6"/>
      <c r="I15" s="10"/>
      <c r="J15" s="10"/>
      <c r="K15" s="17"/>
      <c r="L15" s="5"/>
      <c r="M15" s="3"/>
    </row>
    <row r="16" spans="1:13" x14ac:dyDescent="0.25">
      <c r="A16" s="124"/>
      <c r="B16" s="124"/>
      <c r="C16" s="117"/>
      <c r="D16" s="117"/>
      <c r="E16" s="125"/>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5"/>
      <c r="F22" s="126"/>
      <c r="G22" s="14"/>
      <c r="H22" s="6"/>
      <c r="I22" s="10"/>
      <c r="J22" s="10"/>
      <c r="K22" s="17"/>
      <c r="L22" s="5"/>
      <c r="M22" s="3"/>
    </row>
    <row r="23" spans="1:13" x14ac:dyDescent="0.25">
      <c r="A23" s="124"/>
      <c r="B23" s="124"/>
      <c r="C23" s="117"/>
      <c r="D23" s="117"/>
      <c r="E23" s="125"/>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sheetData>
  <mergeCells count="2">
    <mergeCell ref="A3:J3"/>
    <mergeCell ref="K3:M3"/>
  </mergeCells>
  <conditionalFormatting sqref="K5:K30">
    <cfRule type="cellIs" dxfId="28" priority="3" operator="equal">
      <formula>"failed"</formula>
    </cfRule>
  </conditionalFormatting>
  <conditionalFormatting sqref="K5:K30">
    <cfRule type="cellIs" dxfId="27" priority="4" operator="equal">
      <formula>"Blocked"</formula>
    </cfRule>
  </conditionalFormatting>
  <conditionalFormatting sqref="K5:K30">
    <cfRule type="cellIs" dxfId="26" priority="1" operator="equal">
      <formula>"Not Completed"</formula>
    </cfRule>
    <cfRule type="cellIs" dxfId="25" priority="2" operator="equal">
      <formula>"Passed"</formula>
    </cfRule>
  </conditionalFormatting>
  <dataValidations count="2">
    <dataValidation type="list" allowBlank="1" showInputMessage="1" showErrorMessage="1" sqref="H5:H30">
      <formula1>"1 - Critical, 2 - High, 3 - Medium, 4 - Low"</formula1>
    </dataValidation>
    <dataValidation type="list" allowBlank="1" showInputMessage="1" showErrorMessage="1" sqref="K5:K30">
      <formula1>State2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EEBC"/>
  </sheetPr>
  <dimension ref="A1:M30"/>
  <sheetViews>
    <sheetView zoomScale="82" zoomScaleNormal="82" workbookViewId="0">
      <pane xSplit="6" ySplit="4" topLeftCell="K5" activePane="bottomRight" state="frozen"/>
      <selection pane="topRight" activeCell="G1" sqref="G1"/>
      <selection pane="bottomLeft" activeCell="A5" sqref="A5"/>
      <selection pane="bottomRight" activeCell="K5" sqref="K5:K30"/>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5"/>
      <c r="F15" s="126"/>
      <c r="G15" s="14"/>
      <c r="H15" s="6"/>
      <c r="I15" s="10"/>
      <c r="J15" s="10"/>
      <c r="K15" s="17"/>
      <c r="L15" s="5"/>
      <c r="M15" s="3"/>
    </row>
    <row r="16" spans="1:13" x14ac:dyDescent="0.25">
      <c r="A16" s="124"/>
      <c r="B16" s="124"/>
      <c r="C16" s="117"/>
      <c r="D16" s="117"/>
      <c r="E16" s="125"/>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5"/>
      <c r="F22" s="126"/>
      <c r="G22" s="14"/>
      <c r="H22" s="6"/>
      <c r="I22" s="10"/>
      <c r="J22" s="10"/>
      <c r="K22" s="17"/>
      <c r="L22" s="5"/>
      <c r="M22" s="3"/>
    </row>
    <row r="23" spans="1:13" x14ac:dyDescent="0.25">
      <c r="A23" s="124"/>
      <c r="B23" s="124"/>
      <c r="C23" s="117"/>
      <c r="D23" s="117"/>
      <c r="E23" s="125"/>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sheetData>
  <mergeCells count="2">
    <mergeCell ref="A3:J3"/>
    <mergeCell ref="K3:M3"/>
  </mergeCells>
  <conditionalFormatting sqref="K5:K30">
    <cfRule type="cellIs" dxfId="24" priority="3" operator="equal">
      <formula>"failed"</formula>
    </cfRule>
  </conditionalFormatting>
  <conditionalFormatting sqref="K5:K30">
    <cfRule type="cellIs" dxfId="23" priority="4" operator="equal">
      <formula>"Blocked"</formula>
    </cfRule>
  </conditionalFormatting>
  <conditionalFormatting sqref="K5:K30">
    <cfRule type="cellIs" dxfId="22" priority="1" operator="equal">
      <formula>"Not Completed"</formula>
    </cfRule>
    <cfRule type="cellIs" dxfId="21" priority="2" operator="equal">
      <formula>"Passed"</formula>
    </cfRule>
  </conditionalFormatting>
  <dataValidations count="2">
    <dataValidation type="list" allowBlank="1" showInputMessage="1" showErrorMessage="1" sqref="K5:K30">
      <formula1>State2</formula1>
    </dataValidation>
    <dataValidation type="list" allowBlank="1" showInputMessage="1" showErrorMessage="1" sqref="H5:H30">
      <formula1>"1 - Critical, 2 - High, 3 - Medium, 4 - Low"</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EEBC"/>
  </sheetPr>
  <dimension ref="A1:M30"/>
  <sheetViews>
    <sheetView zoomScale="82" zoomScaleNormal="82" workbookViewId="0">
      <pane xSplit="6" ySplit="4" topLeftCell="G5" activePane="bottomRight" state="frozen"/>
      <selection pane="topRight" activeCell="G1" sqref="G1"/>
      <selection pane="bottomLeft" activeCell="A5" sqref="A5"/>
      <selection pane="bottomRight" activeCell="K5" sqref="K5:K30"/>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5"/>
      <c r="F15" s="126"/>
      <c r="G15" s="14"/>
      <c r="H15" s="6"/>
      <c r="I15" s="10"/>
      <c r="J15" s="10"/>
      <c r="K15" s="17"/>
      <c r="L15" s="5"/>
      <c r="M15" s="3"/>
    </row>
    <row r="16" spans="1:13" x14ac:dyDescent="0.25">
      <c r="A16" s="124"/>
      <c r="B16" s="124"/>
      <c r="C16" s="117"/>
      <c r="D16" s="117"/>
      <c r="E16" s="125"/>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5"/>
      <c r="F22" s="126"/>
      <c r="G22" s="14"/>
      <c r="H22" s="6"/>
      <c r="I22" s="10"/>
      <c r="J22" s="10"/>
      <c r="K22" s="17"/>
      <c r="L22" s="5"/>
      <c r="M22" s="3"/>
    </row>
    <row r="23" spans="1:13" x14ac:dyDescent="0.25">
      <c r="A23" s="124"/>
      <c r="B23" s="124"/>
      <c r="C23" s="117"/>
      <c r="D23" s="117"/>
      <c r="E23" s="125"/>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sheetData>
  <mergeCells count="2">
    <mergeCell ref="A3:J3"/>
    <mergeCell ref="K3:M3"/>
  </mergeCells>
  <conditionalFormatting sqref="K5:K30">
    <cfRule type="cellIs" dxfId="20" priority="3" operator="equal">
      <formula>"failed"</formula>
    </cfRule>
  </conditionalFormatting>
  <conditionalFormatting sqref="K5:K30">
    <cfRule type="cellIs" dxfId="19" priority="4" operator="equal">
      <formula>"Blocked"</formula>
    </cfRule>
  </conditionalFormatting>
  <conditionalFormatting sqref="K5:K30">
    <cfRule type="cellIs" dxfId="18" priority="1" operator="equal">
      <formula>"Not Completed"</formula>
    </cfRule>
    <cfRule type="cellIs" dxfId="17" priority="2" operator="equal">
      <formula>"Passed"</formula>
    </cfRule>
  </conditionalFormatting>
  <dataValidations count="2">
    <dataValidation type="list" allowBlank="1" showInputMessage="1" showErrorMessage="1" sqref="H5:H30">
      <formula1>"1 - Critical, 2 - High, 3 - Medium, 4 - Low"</formula1>
    </dataValidation>
    <dataValidation type="list" allowBlank="1" showInputMessage="1" showErrorMessage="1" sqref="K5:K30">
      <formula1>State2</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EEBC"/>
  </sheetPr>
  <dimension ref="A1:M31"/>
  <sheetViews>
    <sheetView zoomScale="81" zoomScaleNormal="81" workbookViewId="0">
      <pane xSplit="6" ySplit="4" topLeftCell="G5" activePane="bottomRight" state="frozen"/>
      <selection pane="topRight" activeCell="G1" sqref="G1"/>
      <selection pane="bottomLeft" activeCell="A5" sqref="A5"/>
      <selection pane="bottomRight" activeCell="K5" sqref="K5:K30"/>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5"/>
      <c r="F15" s="126"/>
      <c r="G15" s="14"/>
      <c r="H15" s="6"/>
      <c r="I15" s="10"/>
      <c r="J15" s="10"/>
      <c r="K15" s="17"/>
      <c r="L15" s="5"/>
      <c r="M15" s="3"/>
    </row>
    <row r="16" spans="1:13" x14ac:dyDescent="0.25">
      <c r="A16" s="124"/>
      <c r="B16" s="124"/>
      <c r="C16" s="117"/>
      <c r="D16" s="117"/>
      <c r="E16" s="125"/>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5"/>
      <c r="F22" s="126"/>
      <c r="G22" s="14"/>
      <c r="H22" s="6"/>
      <c r="I22" s="10"/>
      <c r="J22" s="10"/>
      <c r="K22" s="17"/>
      <c r="L22" s="5"/>
      <c r="M22" s="3"/>
    </row>
    <row r="23" spans="1:13" x14ac:dyDescent="0.25">
      <c r="A23" s="124"/>
      <c r="B23" s="124"/>
      <c r="C23" s="117"/>
      <c r="D23" s="117"/>
      <c r="E23" s="125"/>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row r="31" spans="1:13" x14ac:dyDescent="0.25">
      <c r="K31" s="17"/>
    </row>
  </sheetData>
  <mergeCells count="2">
    <mergeCell ref="A3:J3"/>
    <mergeCell ref="K3:M3"/>
  </mergeCells>
  <conditionalFormatting sqref="K31">
    <cfRule type="cellIs" dxfId="16" priority="12" operator="equal">
      <formula>"fail"</formula>
    </cfRule>
  </conditionalFormatting>
  <conditionalFormatting sqref="K31">
    <cfRule type="cellIs" dxfId="15" priority="13" operator="equal">
      <formula>"inconclusive"</formula>
    </cfRule>
  </conditionalFormatting>
  <conditionalFormatting sqref="K31">
    <cfRule type="cellIs" dxfId="14" priority="14" operator="equal">
      <formula>"pass"</formula>
    </cfRule>
  </conditionalFormatting>
  <conditionalFormatting sqref="K31">
    <cfRule type="cellIs" dxfId="13" priority="10" operator="equal">
      <formula>"Warning"</formula>
    </cfRule>
    <cfRule type="cellIs" dxfId="12" priority="11" operator="equal">
      <formula>"Pass"</formula>
    </cfRule>
  </conditionalFormatting>
  <conditionalFormatting sqref="K5:K30">
    <cfRule type="cellIs" dxfId="11" priority="3" operator="equal">
      <formula>"failed"</formula>
    </cfRule>
  </conditionalFormatting>
  <conditionalFormatting sqref="K5:K30">
    <cfRule type="cellIs" dxfId="10" priority="4" operator="equal">
      <formula>"Blocked"</formula>
    </cfRule>
  </conditionalFormatting>
  <conditionalFormatting sqref="K5:K30">
    <cfRule type="cellIs" dxfId="9" priority="1" operator="equal">
      <formula>"Not Completed"</formula>
    </cfRule>
    <cfRule type="cellIs" dxfId="8" priority="2" operator="equal">
      <formula>"Passed"</formula>
    </cfRule>
  </conditionalFormatting>
  <dataValidations count="2">
    <dataValidation type="list" allowBlank="1" showInputMessage="1" showErrorMessage="1" sqref="H5:H30">
      <formula1>"1 - Critical, 2 - High, 3 - Medium, 4 - Low"</formula1>
    </dataValidation>
    <dataValidation type="list" allowBlank="1" showInputMessage="1" showErrorMessage="1" sqref="K5:K30">
      <formula1>State2</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EEBC"/>
  </sheetPr>
  <dimension ref="A1:M30"/>
  <sheetViews>
    <sheetView zoomScale="81" zoomScaleNormal="81" workbookViewId="0">
      <pane xSplit="6" ySplit="4" topLeftCell="G5" activePane="bottomRight" state="frozen"/>
      <selection pane="topRight" activeCell="G1" sqref="G1"/>
      <selection pane="bottomLeft" activeCell="A5" sqref="A5"/>
      <selection pane="bottomRight" activeCell="K5" sqref="K5:K30"/>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5"/>
      <c r="F15" s="126"/>
      <c r="G15" s="14"/>
      <c r="H15" s="6"/>
      <c r="I15" s="10"/>
      <c r="J15" s="10"/>
      <c r="K15" s="17"/>
      <c r="L15" s="5"/>
      <c r="M15" s="3"/>
    </row>
    <row r="16" spans="1:13" x14ac:dyDescent="0.25">
      <c r="A16" s="124"/>
      <c r="B16" s="124"/>
      <c r="C16" s="117"/>
      <c r="D16" s="117"/>
      <c r="E16" s="125"/>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5"/>
      <c r="F22" s="126"/>
      <c r="G22" s="14"/>
      <c r="H22" s="6"/>
      <c r="I22" s="10"/>
      <c r="J22" s="10"/>
      <c r="K22" s="17"/>
      <c r="L22" s="5"/>
      <c r="M22" s="3"/>
    </row>
    <row r="23" spans="1:13" x14ac:dyDescent="0.25">
      <c r="A23" s="124"/>
      <c r="B23" s="124"/>
      <c r="C23" s="117"/>
      <c r="D23" s="117"/>
      <c r="E23" s="125"/>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sheetData>
  <mergeCells count="2">
    <mergeCell ref="A3:J3"/>
    <mergeCell ref="K3:M3"/>
  </mergeCells>
  <conditionalFormatting sqref="K5:K30">
    <cfRule type="cellIs" dxfId="7" priority="3" operator="equal">
      <formula>"failed"</formula>
    </cfRule>
  </conditionalFormatting>
  <conditionalFormatting sqref="K5:K30">
    <cfRule type="cellIs" dxfId="6" priority="4" operator="equal">
      <formula>"Blocked"</formula>
    </cfRule>
  </conditionalFormatting>
  <conditionalFormatting sqref="K5:K30">
    <cfRule type="cellIs" dxfId="5" priority="1" operator="equal">
      <formula>"Not Completed"</formula>
    </cfRule>
    <cfRule type="cellIs" dxfId="4" priority="2" operator="equal">
      <formula>"Passed"</formula>
    </cfRule>
  </conditionalFormatting>
  <dataValidations count="2">
    <dataValidation type="list" allowBlank="1" showInputMessage="1" showErrorMessage="1" sqref="H5:H30">
      <formula1>"1 - Critical, 2 - High, 3 - Medium, 4 - Low"</formula1>
    </dataValidation>
    <dataValidation type="list" allowBlank="1" showInputMessage="1" showErrorMessage="1" sqref="K5:K30">
      <formula1>State2</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EEBC"/>
  </sheetPr>
  <dimension ref="A1:M30"/>
  <sheetViews>
    <sheetView zoomScale="81" zoomScaleNormal="81" workbookViewId="0">
      <pane xSplit="6" ySplit="4" topLeftCell="G5" activePane="bottomRight" state="frozen"/>
      <selection pane="topRight" activeCell="G1" sqref="G1"/>
      <selection pane="bottomLeft" activeCell="A5" sqref="A5"/>
      <selection pane="bottomRight" activeCell="K5" sqref="K5:K30"/>
    </sheetView>
  </sheetViews>
  <sheetFormatPr defaultRowHeight="15" x14ac:dyDescent="0.25"/>
  <cols>
    <col min="1" max="1" width="15.7109375" customWidth="1"/>
    <col min="2" max="2" width="24.5703125" customWidth="1"/>
    <col min="3" max="4" width="33.140625" customWidth="1"/>
    <col min="5" max="5" width="39.7109375" customWidth="1"/>
    <col min="6" max="6" width="44.42578125" customWidth="1"/>
    <col min="7" max="7" width="17.7109375" customWidth="1"/>
    <col min="8" max="8" width="10.7109375" customWidth="1"/>
    <col min="9" max="9" width="8.85546875" customWidth="1"/>
    <col min="11" max="11" width="10.28515625" customWidth="1"/>
    <col min="12" max="12" width="37.140625" customWidth="1"/>
  </cols>
  <sheetData>
    <row r="1" spans="1:13" x14ac:dyDescent="0.25">
      <c r="A1" s="8" t="s">
        <v>14</v>
      </c>
      <c r="B1" s="8"/>
      <c r="C1" s="55"/>
      <c r="D1" s="50"/>
      <c r="E1" s="50"/>
      <c r="F1" s="4"/>
      <c r="G1" s="12"/>
      <c r="H1" s="4"/>
      <c r="I1" s="7"/>
      <c r="J1" s="7"/>
      <c r="K1" s="4"/>
      <c r="L1" s="4"/>
      <c r="M1" s="4"/>
    </row>
    <row r="2" spans="1:13" ht="15.75" thickBot="1" x14ac:dyDescent="0.3">
      <c r="A2" s="8" t="s">
        <v>35</v>
      </c>
      <c r="B2" s="8"/>
      <c r="C2" s="56" t="s">
        <v>36</v>
      </c>
      <c r="D2" s="50"/>
      <c r="E2" s="51"/>
      <c r="F2" s="4"/>
      <c r="G2" s="12"/>
      <c r="H2" s="4"/>
      <c r="I2" s="7"/>
      <c r="J2" s="7"/>
      <c r="K2" s="4"/>
      <c r="L2" s="4"/>
      <c r="M2" s="4"/>
    </row>
    <row r="3" spans="1:13" ht="15.75" thickBot="1" x14ac:dyDescent="0.3">
      <c r="A3" s="199" t="s">
        <v>15</v>
      </c>
      <c r="B3" s="200"/>
      <c r="C3" s="200"/>
      <c r="D3" s="200"/>
      <c r="E3" s="200"/>
      <c r="F3" s="201"/>
      <c r="G3" s="201"/>
      <c r="H3" s="201"/>
      <c r="I3" s="201"/>
      <c r="J3" s="202"/>
      <c r="K3" s="203" t="s">
        <v>0</v>
      </c>
      <c r="L3" s="204"/>
      <c r="M3" s="205"/>
    </row>
    <row r="4" spans="1:13" ht="26.25" thickBot="1" x14ac:dyDescent="0.3">
      <c r="A4" s="62" t="s">
        <v>10</v>
      </c>
      <c r="B4" s="63" t="s">
        <v>37</v>
      </c>
      <c r="C4" s="116" t="s">
        <v>1</v>
      </c>
      <c r="D4" s="64" t="s">
        <v>38</v>
      </c>
      <c r="E4" s="65" t="s">
        <v>40</v>
      </c>
      <c r="F4" s="66" t="s">
        <v>39</v>
      </c>
      <c r="G4" s="62" t="s">
        <v>6</v>
      </c>
      <c r="H4" s="67" t="s">
        <v>2</v>
      </c>
      <c r="I4" s="62" t="s">
        <v>3</v>
      </c>
      <c r="J4" s="63" t="s">
        <v>7</v>
      </c>
      <c r="K4" s="52" t="s">
        <v>18</v>
      </c>
      <c r="L4" s="53" t="s">
        <v>5</v>
      </c>
      <c r="M4" s="54" t="s">
        <v>4</v>
      </c>
    </row>
    <row r="5" spans="1:13" x14ac:dyDescent="0.25">
      <c r="A5" s="120"/>
      <c r="B5" s="120"/>
      <c r="C5" s="117"/>
      <c r="D5" s="121"/>
      <c r="E5" s="122"/>
      <c r="F5" s="123"/>
      <c r="G5" s="13"/>
      <c r="H5" s="2"/>
      <c r="I5" s="10"/>
      <c r="J5" s="10"/>
      <c r="K5" s="17"/>
      <c r="L5" s="5"/>
      <c r="M5" s="1"/>
    </row>
    <row r="6" spans="1:13" x14ac:dyDescent="0.25">
      <c r="A6" s="124"/>
      <c r="B6" s="124"/>
      <c r="C6" s="117"/>
      <c r="D6" s="121"/>
      <c r="E6" s="122"/>
      <c r="F6" s="125"/>
      <c r="G6" s="14"/>
      <c r="H6" s="6"/>
      <c r="I6" s="10"/>
      <c r="J6" s="10"/>
      <c r="K6" s="17"/>
      <c r="L6" s="5"/>
      <c r="M6" s="1"/>
    </row>
    <row r="7" spans="1:13" x14ac:dyDescent="0.25">
      <c r="A7" s="124"/>
      <c r="B7" s="124"/>
      <c r="C7" s="117"/>
      <c r="D7" s="121"/>
      <c r="E7" s="122"/>
      <c r="F7" s="120"/>
      <c r="G7" s="14"/>
      <c r="H7" s="6"/>
      <c r="I7" s="10"/>
      <c r="J7" s="10"/>
      <c r="K7" s="17"/>
      <c r="L7" s="5"/>
      <c r="M7" s="1"/>
    </row>
    <row r="8" spans="1:13" x14ac:dyDescent="0.25">
      <c r="A8" s="124"/>
      <c r="B8" s="124"/>
      <c r="C8" s="117"/>
      <c r="D8" s="121"/>
      <c r="E8" s="122"/>
      <c r="F8" s="126"/>
      <c r="G8" s="14"/>
      <c r="H8" s="6"/>
      <c r="I8" s="10"/>
      <c r="J8" s="10"/>
      <c r="K8" s="17"/>
      <c r="L8" s="5"/>
      <c r="M8" s="1"/>
    </row>
    <row r="9" spans="1:13" x14ac:dyDescent="0.25">
      <c r="A9" s="124"/>
      <c r="B9" s="124"/>
      <c r="C9" s="117"/>
      <c r="D9" s="121"/>
      <c r="E9" s="122"/>
      <c r="F9" s="126"/>
      <c r="G9" s="14"/>
      <c r="H9" s="6"/>
      <c r="I9" s="10"/>
      <c r="J9" s="18"/>
      <c r="K9" s="17"/>
      <c r="L9" s="5"/>
      <c r="M9" s="3"/>
    </row>
    <row r="10" spans="1:13" x14ac:dyDescent="0.25">
      <c r="A10" s="124"/>
      <c r="B10" s="124"/>
      <c r="C10" s="117"/>
      <c r="D10" s="121"/>
      <c r="E10" s="122"/>
      <c r="F10" s="123"/>
      <c r="G10" s="14"/>
      <c r="H10" s="6"/>
      <c r="I10" s="9"/>
      <c r="J10" s="9"/>
      <c r="K10" s="17"/>
      <c r="L10" s="5"/>
      <c r="M10" s="1"/>
    </row>
    <row r="11" spans="1:13" x14ac:dyDescent="0.25">
      <c r="A11" s="120"/>
      <c r="B11" s="120"/>
      <c r="C11" s="117"/>
      <c r="D11" s="121"/>
      <c r="E11" s="122"/>
      <c r="F11" s="125"/>
      <c r="G11" s="13"/>
      <c r="H11" s="6"/>
      <c r="I11" s="10"/>
      <c r="J11" s="10"/>
      <c r="K11" s="17"/>
      <c r="L11" s="5"/>
      <c r="M11" s="1"/>
    </row>
    <row r="12" spans="1:13" x14ac:dyDescent="0.25">
      <c r="A12" s="124"/>
      <c r="B12" s="124"/>
      <c r="C12" s="117"/>
      <c r="D12" s="121"/>
      <c r="E12" s="122"/>
      <c r="F12" s="125"/>
      <c r="G12" s="14"/>
      <c r="H12" s="6"/>
      <c r="I12" s="10"/>
      <c r="J12" s="10"/>
      <c r="K12" s="17"/>
      <c r="L12" s="5"/>
      <c r="M12" s="1"/>
    </row>
    <row r="13" spans="1:13" x14ac:dyDescent="0.25">
      <c r="A13" s="124"/>
      <c r="B13" s="124"/>
      <c r="C13" s="117"/>
      <c r="D13" s="121"/>
      <c r="E13" s="122"/>
      <c r="F13" s="125"/>
      <c r="G13" s="14"/>
      <c r="H13" s="6"/>
      <c r="I13" s="10"/>
      <c r="J13" s="10"/>
      <c r="K13" s="17"/>
      <c r="L13" s="5"/>
      <c r="M13" s="1"/>
    </row>
    <row r="14" spans="1:13" x14ac:dyDescent="0.25">
      <c r="A14" s="124"/>
      <c r="B14" s="124"/>
      <c r="C14" s="117"/>
      <c r="D14" s="121"/>
      <c r="E14" s="122"/>
      <c r="F14" s="126"/>
      <c r="G14" s="14"/>
      <c r="H14" s="6"/>
      <c r="I14" s="10"/>
      <c r="J14" s="10"/>
      <c r="K14" s="17"/>
      <c r="L14" s="5"/>
      <c r="M14" s="1"/>
    </row>
    <row r="15" spans="1:13" x14ac:dyDescent="0.25">
      <c r="A15" s="124"/>
      <c r="B15" s="124"/>
      <c r="C15" s="117"/>
      <c r="D15" s="117"/>
      <c r="E15" s="122"/>
      <c r="F15" s="126"/>
      <c r="G15" s="14"/>
      <c r="H15" s="6"/>
      <c r="I15" s="10"/>
      <c r="J15" s="10"/>
      <c r="K15" s="17"/>
      <c r="L15" s="5"/>
      <c r="M15" s="3"/>
    </row>
    <row r="16" spans="1:13" x14ac:dyDescent="0.25">
      <c r="A16" s="124"/>
      <c r="B16" s="124"/>
      <c r="C16" s="117"/>
      <c r="D16" s="117"/>
      <c r="E16" s="122"/>
      <c r="F16" s="125"/>
      <c r="G16" s="14"/>
      <c r="H16" s="6"/>
      <c r="I16" s="9"/>
      <c r="J16" s="9"/>
      <c r="K16" s="17"/>
      <c r="L16" s="5"/>
      <c r="M16" s="1"/>
    </row>
    <row r="17" spans="1:13" x14ac:dyDescent="0.25">
      <c r="A17" s="124"/>
      <c r="B17" s="124"/>
      <c r="C17" s="117"/>
      <c r="D17" s="121"/>
      <c r="E17" s="122"/>
      <c r="F17" s="123"/>
      <c r="G17" s="14"/>
      <c r="H17" s="6"/>
      <c r="I17" s="9"/>
      <c r="J17" s="9"/>
      <c r="K17" s="17"/>
      <c r="L17" s="5"/>
      <c r="M17" s="1"/>
    </row>
    <row r="18" spans="1:13" x14ac:dyDescent="0.25">
      <c r="A18" s="120"/>
      <c r="B18" s="120"/>
      <c r="C18" s="117"/>
      <c r="D18" s="121"/>
      <c r="E18" s="122"/>
      <c r="F18" s="125"/>
      <c r="G18" s="13"/>
      <c r="H18" s="6"/>
      <c r="I18" s="10"/>
      <c r="J18" s="10"/>
      <c r="K18" s="17"/>
      <c r="L18" s="5"/>
      <c r="M18" s="1"/>
    </row>
    <row r="19" spans="1:13" x14ac:dyDescent="0.25">
      <c r="A19" s="124"/>
      <c r="B19" s="124"/>
      <c r="C19" s="117"/>
      <c r="D19" s="121"/>
      <c r="E19" s="122"/>
      <c r="F19" s="125"/>
      <c r="G19" s="14"/>
      <c r="H19" s="6"/>
      <c r="I19" s="10"/>
      <c r="J19" s="10"/>
      <c r="K19" s="17"/>
      <c r="L19" s="5"/>
      <c r="M19" s="1"/>
    </row>
    <row r="20" spans="1:13" x14ac:dyDescent="0.25">
      <c r="A20" s="124"/>
      <c r="B20" s="124"/>
      <c r="C20" s="117"/>
      <c r="D20" s="121"/>
      <c r="E20" s="122"/>
      <c r="F20" s="125"/>
      <c r="G20" s="14"/>
      <c r="H20" s="6"/>
      <c r="I20" s="10"/>
      <c r="J20" s="10"/>
      <c r="K20" s="17"/>
      <c r="L20" s="5"/>
      <c r="M20" s="1"/>
    </row>
    <row r="21" spans="1:13" x14ac:dyDescent="0.25">
      <c r="A21" s="124"/>
      <c r="B21" s="124"/>
      <c r="C21" s="117"/>
      <c r="D21" s="121"/>
      <c r="E21" s="122"/>
      <c r="F21" s="126"/>
      <c r="G21" s="14"/>
      <c r="H21" s="6"/>
      <c r="I21" s="10"/>
      <c r="J21" s="10"/>
      <c r="K21" s="17"/>
      <c r="L21" s="5"/>
      <c r="M21" s="1"/>
    </row>
    <row r="22" spans="1:13" x14ac:dyDescent="0.25">
      <c r="A22" s="124"/>
      <c r="B22" s="124"/>
      <c r="C22" s="117"/>
      <c r="D22" s="117"/>
      <c r="E22" s="122"/>
      <c r="F22" s="126"/>
      <c r="G22" s="14"/>
      <c r="H22" s="6"/>
      <c r="I22" s="10"/>
      <c r="J22" s="10"/>
      <c r="K22" s="17"/>
      <c r="L22" s="5"/>
      <c r="M22" s="3"/>
    </row>
    <row r="23" spans="1:13" x14ac:dyDescent="0.25">
      <c r="A23" s="124"/>
      <c r="B23" s="124"/>
      <c r="C23" s="117"/>
      <c r="D23" s="117"/>
      <c r="E23" s="122"/>
      <c r="F23" s="125"/>
      <c r="G23" s="14"/>
      <c r="H23" s="6"/>
      <c r="I23" s="9"/>
      <c r="J23" s="9"/>
      <c r="K23" s="17"/>
      <c r="L23" s="5"/>
      <c r="M23" s="1"/>
    </row>
    <row r="24" spans="1:13" x14ac:dyDescent="0.25">
      <c r="A24" s="124"/>
      <c r="B24" s="124"/>
      <c r="C24" s="117"/>
      <c r="D24" s="117"/>
      <c r="E24" s="125"/>
      <c r="F24" s="125"/>
      <c r="G24" s="14"/>
      <c r="H24" s="6"/>
      <c r="I24" s="9"/>
      <c r="J24" s="9"/>
      <c r="K24" s="17"/>
      <c r="L24" s="5"/>
      <c r="M24" s="1"/>
    </row>
    <row r="25" spans="1:13" x14ac:dyDescent="0.25">
      <c r="A25" s="124"/>
      <c r="B25" s="124"/>
      <c r="C25" s="117"/>
      <c r="D25" s="121"/>
      <c r="E25" s="122"/>
      <c r="F25" s="123"/>
      <c r="G25" s="14"/>
      <c r="H25" s="6"/>
      <c r="I25" s="9"/>
      <c r="J25" s="9"/>
      <c r="K25" s="17"/>
      <c r="L25" s="5"/>
      <c r="M25" s="1"/>
    </row>
    <row r="26" spans="1:13" x14ac:dyDescent="0.25">
      <c r="A26" s="120"/>
      <c r="B26" s="120"/>
      <c r="C26" s="117"/>
      <c r="D26" s="121"/>
      <c r="E26" s="122"/>
      <c r="F26" s="125"/>
      <c r="G26" s="13"/>
      <c r="H26" s="6"/>
      <c r="I26" s="10"/>
      <c r="J26" s="10"/>
      <c r="K26" s="17"/>
      <c r="L26" s="5"/>
      <c r="M26" s="1"/>
    </row>
    <row r="27" spans="1:13" x14ac:dyDescent="0.25">
      <c r="A27" s="124"/>
      <c r="B27" s="124"/>
      <c r="C27" s="117"/>
      <c r="D27" s="121"/>
      <c r="E27" s="122"/>
      <c r="F27" s="125"/>
      <c r="G27" s="14"/>
      <c r="H27" s="6"/>
      <c r="I27" s="10"/>
      <c r="J27" s="10"/>
      <c r="K27" s="17"/>
      <c r="L27" s="5"/>
      <c r="M27" s="1"/>
    </row>
    <row r="28" spans="1:13" x14ac:dyDescent="0.25">
      <c r="A28" s="124"/>
      <c r="B28" s="124"/>
      <c r="C28" s="117"/>
      <c r="D28" s="121"/>
      <c r="E28" s="122"/>
      <c r="F28" s="125"/>
      <c r="G28" s="14"/>
      <c r="H28" s="6"/>
      <c r="I28" s="10"/>
      <c r="J28" s="10"/>
      <c r="K28" s="17"/>
      <c r="L28" s="5"/>
      <c r="M28" s="1"/>
    </row>
    <row r="29" spans="1:13" x14ac:dyDescent="0.25">
      <c r="A29" s="124"/>
      <c r="B29" s="124"/>
      <c r="C29" s="117"/>
      <c r="D29" s="121"/>
      <c r="E29" s="122"/>
      <c r="F29" s="126"/>
      <c r="G29" s="14"/>
      <c r="H29" s="6"/>
      <c r="I29" s="10"/>
      <c r="J29" s="10"/>
      <c r="K29" s="17"/>
      <c r="L29" s="5"/>
      <c r="M29" s="1"/>
    </row>
    <row r="30" spans="1:13" x14ac:dyDescent="0.25">
      <c r="A30" s="124"/>
      <c r="B30" s="124"/>
      <c r="C30" s="117"/>
      <c r="D30" s="117"/>
      <c r="E30" s="125"/>
      <c r="F30" s="126"/>
      <c r="G30" s="14"/>
      <c r="H30" s="6"/>
      <c r="I30" s="10"/>
      <c r="J30" s="10"/>
      <c r="K30" s="17"/>
      <c r="L30" s="5"/>
      <c r="M30" s="3"/>
    </row>
  </sheetData>
  <mergeCells count="2">
    <mergeCell ref="A3:J3"/>
    <mergeCell ref="K3:M3"/>
  </mergeCells>
  <conditionalFormatting sqref="K5:K30">
    <cfRule type="cellIs" dxfId="3" priority="3" operator="equal">
      <formula>"failed"</formula>
    </cfRule>
  </conditionalFormatting>
  <conditionalFormatting sqref="K5:K30">
    <cfRule type="cellIs" dxfId="2" priority="4" operator="equal">
      <formula>"Blocked"</formula>
    </cfRule>
  </conditionalFormatting>
  <conditionalFormatting sqref="K5:K30">
    <cfRule type="cellIs" dxfId="1" priority="1" operator="equal">
      <formula>"Not Completed"</formula>
    </cfRule>
    <cfRule type="cellIs" dxfId="0" priority="2" operator="equal">
      <formula>"Passed"</formula>
    </cfRule>
  </conditionalFormatting>
  <dataValidations count="2">
    <dataValidation type="list" allowBlank="1" showInputMessage="1" showErrorMessage="1" sqref="K5:K30">
      <formula1>State2</formula1>
    </dataValidation>
    <dataValidation type="list" allowBlank="1" showInputMessage="1" showErrorMessage="1" sqref="H5:H30">
      <formula1>"1 - Critical, 2 - High, 3 - Medium, 4 - Low"</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CCCFF"/>
  </sheetPr>
  <dimension ref="A1:CH63"/>
  <sheetViews>
    <sheetView tabSelected="1" zoomScale="93" zoomScaleNormal="93" workbookViewId="0">
      <pane ySplit="1" topLeftCell="A2" activePane="bottomLeft" state="frozen"/>
      <selection pane="bottomLeft" activeCell="B44" sqref="B44"/>
    </sheetView>
  </sheetViews>
  <sheetFormatPr defaultColWidth="8.85546875" defaultRowHeight="15" outlineLevelRow="1" x14ac:dyDescent="0.25"/>
  <cols>
    <col min="1" max="1" width="8.7109375" style="48" customWidth="1"/>
    <col min="2" max="2" width="37" style="21" customWidth="1"/>
    <col min="3" max="3" width="6.7109375" style="21" customWidth="1"/>
    <col min="4" max="4" width="6.140625" style="21" customWidth="1"/>
    <col min="5" max="5" width="5" style="21" customWidth="1"/>
    <col min="6" max="6" width="6.140625" style="21" customWidth="1"/>
    <col min="7" max="9" width="5" style="21" customWidth="1"/>
    <col min="10" max="10" width="5.28515625" style="21" customWidth="1"/>
    <col min="11" max="13" width="5" style="21" customWidth="1"/>
    <col min="14" max="14" width="4.85546875" style="21" customWidth="1"/>
    <col min="15" max="22" width="5" style="21" customWidth="1"/>
    <col min="23" max="23" width="4.85546875" style="21" customWidth="1"/>
    <col min="24" max="24" width="5" style="21" customWidth="1"/>
    <col min="25" max="25" width="5.140625" style="21" customWidth="1"/>
    <col min="26" max="26" width="5" style="21" customWidth="1"/>
    <col min="27" max="27" width="4.7109375" style="21" customWidth="1"/>
    <col min="28" max="28" width="4.85546875" style="21" customWidth="1"/>
    <col min="29" max="29" width="5" style="21" customWidth="1"/>
    <col min="30" max="30" width="5.140625" style="21" customWidth="1"/>
    <col min="31" max="31" width="4.85546875" style="21" customWidth="1"/>
    <col min="32" max="32" width="5" style="21" customWidth="1"/>
    <col min="33" max="33" width="4.85546875" style="21" customWidth="1"/>
    <col min="34" max="34" width="5" style="21" customWidth="1"/>
    <col min="35" max="35" width="49" style="21" customWidth="1"/>
    <col min="36" max="16384" width="8.85546875" style="21"/>
  </cols>
  <sheetData>
    <row r="1" spans="1:86" s="75" customFormat="1" ht="18.600000000000001" customHeight="1" thickBot="1" x14ac:dyDescent="0.3">
      <c r="A1" s="72" t="s">
        <v>7</v>
      </c>
      <c r="B1" s="73" t="s">
        <v>9</v>
      </c>
      <c r="C1" s="230" t="s">
        <v>85</v>
      </c>
      <c r="D1" s="231"/>
      <c r="E1" s="231"/>
      <c r="F1" s="232"/>
      <c r="G1" s="218" t="s">
        <v>32</v>
      </c>
      <c r="H1" s="219"/>
      <c r="I1" s="219"/>
      <c r="J1" s="220"/>
      <c r="K1" s="233" t="s">
        <v>97</v>
      </c>
      <c r="L1" s="234"/>
      <c r="M1" s="234"/>
      <c r="N1" s="235"/>
      <c r="O1" s="236" t="s">
        <v>98</v>
      </c>
      <c r="P1" s="237"/>
      <c r="Q1" s="237"/>
      <c r="R1" s="238"/>
      <c r="S1" s="239" t="s">
        <v>99</v>
      </c>
      <c r="T1" s="240"/>
      <c r="U1" s="240"/>
      <c r="V1" s="241"/>
      <c r="W1" s="242" t="s">
        <v>101</v>
      </c>
      <c r="X1" s="243"/>
      <c r="Y1" s="243"/>
      <c r="Z1" s="244"/>
      <c r="AA1" s="215" t="s">
        <v>100</v>
      </c>
      <c r="AB1" s="216"/>
      <c r="AC1" s="216"/>
      <c r="AD1" s="217"/>
      <c r="AE1" s="218" t="s">
        <v>31</v>
      </c>
      <c r="AF1" s="219"/>
      <c r="AG1" s="219"/>
      <c r="AH1" s="220"/>
      <c r="AI1" s="74" t="s">
        <v>8</v>
      </c>
    </row>
    <row r="2" spans="1:86" ht="16.899999999999999" customHeight="1" thickBot="1" x14ac:dyDescent="0.3">
      <c r="A2" s="131" t="s">
        <v>28</v>
      </c>
      <c r="B2" s="132" t="s">
        <v>41</v>
      </c>
      <c r="C2" s="221">
        <f>IF(AND(K2&gt;0,G2&gt;0),(K2/G2),0)</f>
        <v>0</v>
      </c>
      <c r="D2" s="222"/>
      <c r="E2" s="222"/>
      <c r="F2" s="223"/>
      <c r="G2" s="224">
        <f>COUNTA('Epic Name 1'!E:E)-1</f>
        <v>0</v>
      </c>
      <c r="H2" s="225"/>
      <c r="I2" s="225"/>
      <c r="J2" s="226"/>
      <c r="K2" s="227">
        <f>COUNTIF('Epic Name 1'!K:K,"passed")</f>
        <v>0</v>
      </c>
      <c r="L2" s="228"/>
      <c r="M2" s="228"/>
      <c r="N2" s="229"/>
      <c r="O2" s="227">
        <f>COUNTIF('Epic Name 1'!K:K,"failed")</f>
        <v>0</v>
      </c>
      <c r="P2" s="228"/>
      <c r="Q2" s="228"/>
      <c r="R2" s="229"/>
      <c r="S2" s="227">
        <f>COUNTIF('Epic Name 1'!K:K,"not completed")</f>
        <v>0</v>
      </c>
      <c r="T2" s="228"/>
      <c r="U2" s="228"/>
      <c r="V2" s="229"/>
      <c r="W2" s="227">
        <f>COUNTIF('Epic Name 1'!K:K,"blocked")</f>
        <v>0</v>
      </c>
      <c r="X2" s="228"/>
      <c r="Y2" s="228"/>
      <c r="Z2" s="229"/>
      <c r="AA2" s="227">
        <f>COUNTIF('Epic Name 1'!K:K,"n/a")</f>
        <v>0</v>
      </c>
      <c r="AB2" s="228"/>
      <c r="AC2" s="228"/>
      <c r="AD2" s="229"/>
      <c r="AE2" s="227">
        <f>G2-(K2+O2+S2+W2+AA2)</f>
        <v>0</v>
      </c>
      <c r="AF2" s="228"/>
      <c r="AG2" s="228"/>
      <c r="AH2" s="229"/>
      <c r="AI2" s="133"/>
      <c r="AJ2" s="19"/>
      <c r="AK2" s="19"/>
      <c r="AL2" s="19"/>
      <c r="AM2" s="19"/>
      <c r="AN2" s="19"/>
      <c r="AO2" s="19"/>
      <c r="AP2" s="19"/>
      <c r="AQ2" s="19"/>
      <c r="AR2" s="19"/>
      <c r="AS2" s="19"/>
      <c r="AT2" s="19"/>
      <c r="AU2" s="19"/>
      <c r="AV2" s="19"/>
    </row>
    <row r="3" spans="1:86" ht="16.899999999999999" hidden="1" customHeight="1" outlineLevel="1" x14ac:dyDescent="0.25">
      <c r="A3" s="22"/>
      <c r="B3" s="23" t="s">
        <v>2</v>
      </c>
      <c r="C3" s="81" t="s">
        <v>23</v>
      </c>
      <c r="D3" s="76" t="s">
        <v>24</v>
      </c>
      <c r="E3" s="77" t="s">
        <v>25</v>
      </c>
      <c r="F3" s="78" t="s">
        <v>26</v>
      </c>
      <c r="G3" s="82" t="s">
        <v>23</v>
      </c>
      <c r="H3" s="84" t="s">
        <v>24</v>
      </c>
      <c r="I3" s="86" t="s">
        <v>25</v>
      </c>
      <c r="J3" s="80" t="s">
        <v>26</v>
      </c>
      <c r="K3" s="83" t="s">
        <v>23</v>
      </c>
      <c r="L3" s="85" t="s">
        <v>24</v>
      </c>
      <c r="M3" s="87" t="s">
        <v>25</v>
      </c>
      <c r="N3" s="80" t="s">
        <v>26</v>
      </c>
      <c r="O3" s="83" t="s">
        <v>23</v>
      </c>
      <c r="P3" s="85" t="s">
        <v>24</v>
      </c>
      <c r="Q3" s="87" t="s">
        <v>25</v>
      </c>
      <c r="R3" s="80" t="s">
        <v>26</v>
      </c>
      <c r="S3" s="83" t="s">
        <v>23</v>
      </c>
      <c r="T3" s="85" t="s">
        <v>24</v>
      </c>
      <c r="U3" s="87" t="s">
        <v>25</v>
      </c>
      <c r="V3" s="80" t="s">
        <v>26</v>
      </c>
      <c r="W3" s="83" t="s">
        <v>23</v>
      </c>
      <c r="X3" s="85" t="s">
        <v>24</v>
      </c>
      <c r="Y3" s="87" t="s">
        <v>25</v>
      </c>
      <c r="Z3" s="80" t="s">
        <v>26</v>
      </c>
      <c r="AA3" s="83" t="s">
        <v>23</v>
      </c>
      <c r="AB3" s="85" t="s">
        <v>24</v>
      </c>
      <c r="AC3" s="87" t="s">
        <v>25</v>
      </c>
      <c r="AD3" s="80" t="s">
        <v>26</v>
      </c>
      <c r="AE3" s="83" t="s">
        <v>23</v>
      </c>
      <c r="AF3" s="85" t="s">
        <v>24</v>
      </c>
      <c r="AG3" s="87" t="s">
        <v>25</v>
      </c>
      <c r="AH3" s="80" t="s">
        <v>26</v>
      </c>
      <c r="AI3" s="24"/>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row>
    <row r="4" spans="1:86" s="26" customFormat="1" ht="16.899999999999999" hidden="1" customHeight="1" outlineLevel="1" thickBot="1" x14ac:dyDescent="0.3">
      <c r="A4" s="22"/>
      <c r="B4" s="23" t="s">
        <v>82</v>
      </c>
      <c r="C4" s="88">
        <f>IF(AND(K4&gt;0,K2&gt;0),(K4/K2),0)</f>
        <v>0</v>
      </c>
      <c r="D4" s="89">
        <f>IF(AND(L4&gt;0,K2&gt;0),(L4/K2),0)</f>
        <v>0</v>
      </c>
      <c r="E4" s="89">
        <f>IF(AND(M4&gt;0,K2&gt;0),(M4/K2),0)</f>
        <v>0</v>
      </c>
      <c r="F4" s="90">
        <f>IF(AND(N4&gt;0,K2&gt;0),(N4/K2),0)</f>
        <v>0</v>
      </c>
      <c r="G4" s="95">
        <f>COUNTIF('Epic Name 1'!H:H,"1 - critical")</f>
        <v>0</v>
      </c>
      <c r="H4" s="96">
        <f>COUNTIF('Epic Name 1'!H:H,"2 - high")</f>
        <v>0</v>
      </c>
      <c r="I4" s="96">
        <f>COUNTIF('Epic Name 1'!H:H,"3 - medium")</f>
        <v>0</v>
      </c>
      <c r="J4" s="97">
        <f>COUNTIF('Epic Name 1'!H:H,"4 - low")</f>
        <v>0</v>
      </c>
      <c r="K4" s="98">
        <f>COUNTIFS('Epic Name 1'!H:H,"1 - critical",'Epic Name 1'!K:K,"passed")</f>
        <v>0</v>
      </c>
      <c r="L4" s="99">
        <f>COUNTIFS('Epic Name 1'!H:H,"2 - high",'Epic Name 1'!K:K,"passed")</f>
        <v>0</v>
      </c>
      <c r="M4" s="99">
        <f>COUNTIFS('Epic Name 1'!H:H,"3 - medium",'Epic Name 1'!K:K,"passed")</f>
        <v>0</v>
      </c>
      <c r="N4" s="100">
        <f>COUNTIFS('Epic Name 1'!H:H,"4 - low",'Epic Name 1'!K:K,"passed")</f>
        <v>0</v>
      </c>
      <c r="O4" s="101">
        <f>COUNTIFS('Epic Name 1'!H:H,"1 - critical",'Epic Name 1'!K:K,"failed")</f>
        <v>0</v>
      </c>
      <c r="P4" s="102">
        <f>COUNTIFS('Epic Name 1'!H:H,"2 - high",'Epic Name 1'!K:K,"failed")</f>
        <v>0</v>
      </c>
      <c r="Q4" s="102">
        <f>COUNTIFS('Epic Name 1'!H:H,"3 - medium",'Epic Name 1'!K:K,"failed")</f>
        <v>0</v>
      </c>
      <c r="R4" s="97">
        <f>COUNTIFS('Epic Name 1'!H:H,"4 - low",'Epic Name 1'!K:K,"failed")</f>
        <v>0</v>
      </c>
      <c r="S4" s="98">
        <f>COUNTIFS('Epic Name 1'!H:H,"1 - critical",'Epic Name 1'!K:K,"not completed")</f>
        <v>0</v>
      </c>
      <c r="T4" s="99">
        <f>COUNTIFS('Epic Name 1'!H:H,"2 - high",'Epic Name 1'!K:K,"not completed")</f>
        <v>0</v>
      </c>
      <c r="U4" s="99">
        <f>COUNTIFS('Epic Name 1'!H:H,"3 - medium",'Epic Name 1'!K:K,"not completed")</f>
        <v>0</v>
      </c>
      <c r="V4" s="100">
        <f>COUNTIFS('Epic Name 1'!H:H,"4 - low",'Epic Name 1'!K:K,"not completed")</f>
        <v>0</v>
      </c>
      <c r="W4" s="98">
        <f>COUNTIFS('Epic Name 1'!H:H,"1 - critical",'Epic Name 1'!K:K,"blocked")</f>
        <v>0</v>
      </c>
      <c r="X4" s="99">
        <f>COUNTIFS('Epic Name 1'!H:H,"2 - high",'Epic Name 1'!K:K,"blocked")</f>
        <v>0</v>
      </c>
      <c r="Y4" s="99">
        <f>COUNTIFS('Epic Name 1'!H:H,"3 - medium",'Epic Name 1'!K:K,"blocked")</f>
        <v>0</v>
      </c>
      <c r="Z4" s="100">
        <f>COUNTIFS('Epic Name 1'!H:H,"4 - low",'Epic Name 1'!K:K,"blocked")</f>
        <v>0</v>
      </c>
      <c r="AA4" s="98">
        <f>COUNTIFS('Epic Name 1'!H:H,"1 - critical",'Epic Name 1'!K:K,"n/a")</f>
        <v>0</v>
      </c>
      <c r="AB4" s="99">
        <f>COUNTIFS('Epic Name 1'!H:H,"2 - high",'Epic Name 1'!K:K,"n/a")</f>
        <v>0</v>
      </c>
      <c r="AC4" s="99">
        <f>COUNTIFS('Epic Name 1'!H:H,"3 - medium",'Epic Name 1'!K:K,"n/a")</f>
        <v>0</v>
      </c>
      <c r="AD4" s="100">
        <f>COUNTIFS('Epic Name 1'!H:H,"4 - low",'Epic Name 1'!K:K,"n/a")</f>
        <v>0</v>
      </c>
      <c r="AE4" s="98">
        <f>G4-(K4+O4+S4+W4+AA4)</f>
        <v>0</v>
      </c>
      <c r="AF4" s="99">
        <f>H4-(L4+P4+T4+X4+AB4)</f>
        <v>0</v>
      </c>
      <c r="AG4" s="99">
        <f>I4-(M4+Q4+U4+Y4+AC4)</f>
        <v>0</v>
      </c>
      <c r="AH4" s="100">
        <f>I4-(M4+Q4+U4+Y4+AC4)</f>
        <v>0</v>
      </c>
      <c r="AI4" s="24"/>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row>
    <row r="5" spans="1:86" s="26" customFormat="1" ht="16.149999999999999" hidden="1" customHeight="1" outlineLevel="1" x14ac:dyDescent="0.25">
      <c r="A5" s="22"/>
      <c r="B5" s="23" t="s">
        <v>83</v>
      </c>
      <c r="C5" s="91">
        <f>IF(AND(C2&gt;0,K2&gt;0),(K4*C2/K2),0)</f>
        <v>0</v>
      </c>
      <c r="D5" s="92">
        <f>IF(AND(C2&gt;0,K2&gt;0),(L4*C2/K2),0)</f>
        <v>0</v>
      </c>
      <c r="E5" s="92">
        <f>IF(AND(C2&gt;0,K2&gt;0),(M4*C2/K2),0)</f>
        <v>0</v>
      </c>
      <c r="F5" s="93">
        <f>IF(AND(C2&gt;0,K2&gt;0),(N4*C2/K2),0)</f>
        <v>0</v>
      </c>
      <c r="G5" s="27"/>
      <c r="H5" s="28"/>
      <c r="I5" s="28"/>
      <c r="J5" s="29"/>
      <c r="K5" s="30"/>
      <c r="L5" s="30"/>
      <c r="M5" s="30"/>
      <c r="N5" s="30"/>
      <c r="O5" s="29"/>
      <c r="P5" s="29"/>
      <c r="Q5" s="29"/>
      <c r="R5" s="29"/>
      <c r="S5" s="30"/>
      <c r="T5" s="30"/>
      <c r="U5" s="30"/>
      <c r="V5" s="30"/>
      <c r="W5" s="30"/>
      <c r="X5" s="30"/>
      <c r="Y5" s="30"/>
      <c r="Z5" s="30"/>
      <c r="AA5" s="30"/>
      <c r="AB5" s="30"/>
      <c r="AC5" s="30"/>
      <c r="AD5" s="31"/>
      <c r="AE5" s="30"/>
      <c r="AF5" s="30"/>
      <c r="AG5" s="30"/>
      <c r="AH5" s="31"/>
      <c r="AI5" s="24"/>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row>
    <row r="6" spans="1:86" s="26" customFormat="1" ht="16.149999999999999" hidden="1" customHeight="1" outlineLevel="1" thickBot="1" x14ac:dyDescent="0.3">
      <c r="A6" s="22"/>
      <c r="B6" s="23" t="s">
        <v>84</v>
      </c>
      <c r="C6" s="94">
        <f>IFERROR((1-C2)*(G4-K4)/(G2-K2),0)</f>
        <v>0</v>
      </c>
      <c r="D6" s="94">
        <f>IFERROR((1-C2)*(H4-L4)/(G2-K2),0)</f>
        <v>0</v>
      </c>
      <c r="E6" s="94">
        <f>IFERROR((1-C2)*(I4-M4)/(G2-K2),0)</f>
        <v>0</v>
      </c>
      <c r="F6" s="94">
        <f>IFERROR((1-C2)*(J4-N4)/(G2-K2),0)</f>
        <v>0</v>
      </c>
      <c r="G6" s="32"/>
      <c r="H6" s="32"/>
      <c r="I6" s="32"/>
      <c r="J6" s="33"/>
      <c r="K6" s="34"/>
      <c r="L6" s="34"/>
      <c r="M6" s="34"/>
      <c r="N6" s="34"/>
      <c r="O6" s="33"/>
      <c r="P6" s="33"/>
      <c r="Q6" s="33"/>
      <c r="R6" s="33"/>
      <c r="S6" s="34"/>
      <c r="T6" s="34"/>
      <c r="U6" s="34"/>
      <c r="V6" s="34"/>
      <c r="W6" s="34"/>
      <c r="X6" s="34"/>
      <c r="Y6" s="34"/>
      <c r="Z6" s="34"/>
      <c r="AA6" s="34"/>
      <c r="AB6" s="34"/>
      <c r="AC6" s="34"/>
      <c r="AD6" s="34"/>
      <c r="AE6" s="34"/>
      <c r="AF6" s="34"/>
      <c r="AG6" s="34"/>
      <c r="AH6" s="34"/>
      <c r="AI6" s="24"/>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row>
    <row r="7" spans="1:86" s="71" customFormat="1" ht="15.75" collapsed="1" thickBot="1" x14ac:dyDescent="0.3">
      <c r="A7" s="68" t="s">
        <v>28</v>
      </c>
      <c r="B7" s="69" t="s">
        <v>42</v>
      </c>
      <c r="C7" s="209">
        <f>IF(AND(K7&gt;0,G7&gt;0),(K7/G7),0)</f>
        <v>0</v>
      </c>
      <c r="D7" s="210"/>
      <c r="E7" s="210"/>
      <c r="F7" s="211"/>
      <c r="G7" s="212">
        <f>COUNTA('Epic Name 2'!E:E)-1</f>
        <v>0</v>
      </c>
      <c r="H7" s="213"/>
      <c r="I7" s="213"/>
      <c r="J7" s="214"/>
      <c r="K7" s="206">
        <f>COUNTIF('Epic Name 2'!K:K,"passed")</f>
        <v>0</v>
      </c>
      <c r="L7" s="207"/>
      <c r="M7" s="207"/>
      <c r="N7" s="208"/>
      <c r="O7" s="206">
        <f>COUNTIF('Epic Name 2'!K:K,"failed")</f>
        <v>0</v>
      </c>
      <c r="P7" s="207"/>
      <c r="Q7" s="207"/>
      <c r="R7" s="208"/>
      <c r="S7" s="206">
        <f>COUNTIF('Epic Name 2'!K:K,"not completed")</f>
        <v>0</v>
      </c>
      <c r="T7" s="207"/>
      <c r="U7" s="207"/>
      <c r="V7" s="208"/>
      <c r="W7" s="206">
        <f>COUNTIF('Epic Name 2'!K:K,"blocked")</f>
        <v>0</v>
      </c>
      <c r="X7" s="207"/>
      <c r="Y7" s="207"/>
      <c r="Z7" s="208"/>
      <c r="AA7" s="206">
        <f>COUNTIF('Epic Name 2'!K:K,"n/a")</f>
        <v>0</v>
      </c>
      <c r="AB7" s="207"/>
      <c r="AC7" s="207"/>
      <c r="AD7" s="208"/>
      <c r="AE7" s="206">
        <f>G7-(K7+O7+S7+W7+AA7)</f>
        <v>0</v>
      </c>
      <c r="AF7" s="207"/>
      <c r="AG7" s="207"/>
      <c r="AH7" s="208"/>
      <c r="AI7" s="70"/>
    </row>
    <row r="8" spans="1:86" ht="16.899999999999999" hidden="1" customHeight="1" outlineLevel="1" x14ac:dyDescent="0.25">
      <c r="A8" s="22"/>
      <c r="B8" s="23" t="s">
        <v>2</v>
      </c>
      <c r="C8" s="81" t="s">
        <v>23</v>
      </c>
      <c r="D8" s="76" t="s">
        <v>24</v>
      </c>
      <c r="E8" s="77" t="s">
        <v>25</v>
      </c>
      <c r="F8" s="78" t="s">
        <v>26</v>
      </c>
      <c r="G8" s="82" t="s">
        <v>23</v>
      </c>
      <c r="H8" s="84" t="s">
        <v>24</v>
      </c>
      <c r="I8" s="86" t="s">
        <v>25</v>
      </c>
      <c r="J8" s="79" t="s">
        <v>26</v>
      </c>
      <c r="K8" s="83" t="s">
        <v>23</v>
      </c>
      <c r="L8" s="85" t="s">
        <v>24</v>
      </c>
      <c r="M8" s="87" t="s">
        <v>25</v>
      </c>
      <c r="N8" s="80" t="s">
        <v>26</v>
      </c>
      <c r="O8" s="83" t="s">
        <v>23</v>
      </c>
      <c r="P8" s="85" t="s">
        <v>24</v>
      </c>
      <c r="Q8" s="87" t="s">
        <v>25</v>
      </c>
      <c r="R8" s="80" t="s">
        <v>26</v>
      </c>
      <c r="S8" s="83" t="s">
        <v>23</v>
      </c>
      <c r="T8" s="85" t="s">
        <v>24</v>
      </c>
      <c r="U8" s="87" t="s">
        <v>25</v>
      </c>
      <c r="V8" s="80" t="s">
        <v>26</v>
      </c>
      <c r="W8" s="83" t="s">
        <v>23</v>
      </c>
      <c r="X8" s="85" t="s">
        <v>24</v>
      </c>
      <c r="Y8" s="87" t="s">
        <v>25</v>
      </c>
      <c r="Z8" s="80" t="s">
        <v>26</v>
      </c>
      <c r="AA8" s="83" t="s">
        <v>23</v>
      </c>
      <c r="AB8" s="85" t="s">
        <v>24</v>
      </c>
      <c r="AC8" s="87" t="s">
        <v>25</v>
      </c>
      <c r="AD8" s="80" t="s">
        <v>26</v>
      </c>
      <c r="AE8" s="83" t="s">
        <v>23</v>
      </c>
      <c r="AF8" s="85" t="s">
        <v>24</v>
      </c>
      <c r="AG8" s="87" t="s">
        <v>25</v>
      </c>
      <c r="AH8" s="80" t="s">
        <v>26</v>
      </c>
      <c r="AI8" s="24"/>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row>
    <row r="9" spans="1:86" s="26" customFormat="1" ht="16.899999999999999" hidden="1" customHeight="1" outlineLevel="1" thickBot="1" x14ac:dyDescent="0.3">
      <c r="A9" s="22"/>
      <c r="B9" s="23" t="s">
        <v>82</v>
      </c>
      <c r="C9" s="88">
        <f>IF(AND(K9&gt;0,K7&gt;0),(K9/K7),0)</f>
        <v>0</v>
      </c>
      <c r="D9" s="89">
        <f>IF(AND(L9&gt;0,K7&gt;0),(L9/K7),0)</f>
        <v>0</v>
      </c>
      <c r="E9" s="89">
        <f>IF(AND(M9&gt;0,K7&gt;0),(M9/K7),0)</f>
        <v>0</v>
      </c>
      <c r="F9" s="90">
        <f>IF(AND(N9&gt;0,K7&gt;0),(N9/K7),0)</f>
        <v>0</v>
      </c>
      <c r="G9" s="95">
        <f>COUNTIF('Epic Name 2'!H:H,"1 - critical")</f>
        <v>0</v>
      </c>
      <c r="H9" s="25">
        <f>COUNTIF('Epic Name 2'!H:H,"2 - high")</f>
        <v>0</v>
      </c>
      <c r="I9" s="96">
        <f>COUNTIF('Epic Name 2'!H:H,"3 - medium")</f>
        <v>0</v>
      </c>
      <c r="J9" s="97">
        <f>COUNTIF('Epic Name 2'!H:H,"4 - low")</f>
        <v>0</v>
      </c>
      <c r="K9" s="98">
        <f>COUNTIFS('Epic Name 2'!H:H,"1 - critical",'Epic Name 2'!K:K,"passed")</f>
        <v>0</v>
      </c>
      <c r="L9" s="99">
        <f>COUNTIFS('Epic Name 2'!H:H,"2 - high",'Epic Name 2'!K:K,"passed")</f>
        <v>0</v>
      </c>
      <c r="M9" s="99">
        <f>COUNTIFS('Epic Name 2'!H:H,"3 - medium",'Epic Name 2'!K:K,"passed")</f>
        <v>0</v>
      </c>
      <c r="N9" s="100">
        <f>COUNTIFS('Epic Name 2'!H:H,"4 - low",'Epic Name 2'!K:K,"passed")</f>
        <v>0</v>
      </c>
      <c r="O9" s="101">
        <f>COUNTIFS('Epic Name 2'!H:H,"1 - critical",'Epic Name 2'!K:K,"failed")</f>
        <v>0</v>
      </c>
      <c r="P9" s="102">
        <f>COUNTIFS('Epic Name 2'!H:H,"2 - high",'Epic Name 2'!K:K,"failed")</f>
        <v>0</v>
      </c>
      <c r="Q9" s="102">
        <f>COUNTIFS('Epic Name 2'!H:H,"3 - medium",'Epic Name 2'!K:K,"failed")</f>
        <v>0</v>
      </c>
      <c r="R9" s="97">
        <f>COUNTIFS('Epic Name 2'!H:H,"4 - low",'Epic Name 2'!K:K,"failed")</f>
        <v>0</v>
      </c>
      <c r="S9" s="98">
        <f>COUNTIFS('Epic Name 2'!H:H,"1 - critical",'Epic Name 2'!K:K,"not completed")</f>
        <v>0</v>
      </c>
      <c r="T9" s="99">
        <f>COUNTIFS('Epic Name 2'!H:H,"2 - high",'Epic Name 2'!K:K,"not completed")</f>
        <v>0</v>
      </c>
      <c r="U9" s="99">
        <f>COUNTIFS('Epic Name 2'!H:H,"3 - medium",'Epic Name 2'!K:K,"not completed")</f>
        <v>0</v>
      </c>
      <c r="V9" s="100">
        <f>COUNTIFS('Epic Name 2'!H:H,"4 - low",'Epic Name 2'!K:K,"not completed")</f>
        <v>0</v>
      </c>
      <c r="W9" s="98">
        <f>COUNTIFS('Epic Name 2'!H:H,"1 - critical",'Epic Name 2'!K:K,"blocked")</f>
        <v>0</v>
      </c>
      <c r="X9" s="99">
        <f>COUNTIFS('Epic Name 2'!H:H,"2 - high",'Epic Name 2'!K:K,"blocked")</f>
        <v>0</v>
      </c>
      <c r="Y9" s="99">
        <f>COUNTIFS('Epic Name 2'!H:H,"3 - medium",'Epic Name 2'!K:K,"blocked")</f>
        <v>0</v>
      </c>
      <c r="Z9" s="100">
        <f>COUNTIFS('Epic Name 2'!H:H,"4 - low",'Epic Name 2'!K:K,"blocked")</f>
        <v>0</v>
      </c>
      <c r="AA9" s="98">
        <f>COUNTIFS('Epic Name 2'!H:H,"1 - critical",'Epic Name 2'!K:K,"n/a")</f>
        <v>0</v>
      </c>
      <c r="AB9" s="99">
        <f>COUNTIFS('Epic Name 2'!H:H,"2 - high",'Epic Name 2'!K:K,"n/a")</f>
        <v>0</v>
      </c>
      <c r="AC9" s="99">
        <f>COUNTIFS('Epic Name 2'!H:H,"3 - medium",'Epic Name 2'!K:K,"n/a")</f>
        <v>0</v>
      </c>
      <c r="AD9" s="100">
        <f>COUNTIFS('Epic Name 2'!H:H,"4 - low",'Epic Name 2'!K:K,"n/a")</f>
        <v>0</v>
      </c>
      <c r="AE9" s="98">
        <f>G9-(K9+O9+S9+W9+AA9)</f>
        <v>0</v>
      </c>
      <c r="AF9" s="99">
        <f>H9-(L9+P9+T9+X9+AB9)</f>
        <v>0</v>
      </c>
      <c r="AG9" s="99">
        <f>I9-(M9+Q9+U9+Y9+AC9)</f>
        <v>0</v>
      </c>
      <c r="AH9" s="100">
        <f>I9-(M9+Q9+U9+Y9+AC9)</f>
        <v>0</v>
      </c>
      <c r="AI9" s="24"/>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row>
    <row r="10" spans="1:86" s="26" customFormat="1" ht="16.149999999999999" hidden="1" customHeight="1" outlineLevel="1" x14ac:dyDescent="0.25">
      <c r="A10" s="22"/>
      <c r="B10" s="23" t="s">
        <v>83</v>
      </c>
      <c r="C10" s="91">
        <f>IF(AND(C7&gt;0,K7&gt;0),(K9*C7/K7),0)</f>
        <v>0</v>
      </c>
      <c r="D10" s="91">
        <f>IF(AND(C7&gt;0,K7&gt;0),(L9*C7/K7),0)</f>
        <v>0</v>
      </c>
      <c r="E10" s="91">
        <f>IF(AND(C7&gt;0,K7&gt;0),(M9*C7/K7),0)</f>
        <v>0</v>
      </c>
      <c r="F10" s="91">
        <f>IF(AND(C7&gt;0,K7&gt;0),(N9*C7/K7),0)</f>
        <v>0</v>
      </c>
      <c r="G10" s="27"/>
      <c r="H10" s="28"/>
      <c r="I10" s="28"/>
      <c r="J10" s="29"/>
      <c r="K10" s="30"/>
      <c r="L10" s="30"/>
      <c r="M10" s="30"/>
      <c r="N10" s="30"/>
      <c r="O10" s="29"/>
      <c r="P10" s="29"/>
      <c r="Q10" s="29"/>
      <c r="R10" s="29"/>
      <c r="S10" s="30"/>
      <c r="T10" s="30"/>
      <c r="U10" s="30"/>
      <c r="V10" s="30"/>
      <c r="W10" s="30"/>
      <c r="X10" s="30"/>
      <c r="Y10" s="30"/>
      <c r="Z10" s="30"/>
      <c r="AA10" s="30"/>
      <c r="AB10" s="30"/>
      <c r="AC10" s="30"/>
      <c r="AD10" s="31"/>
      <c r="AE10" s="30"/>
      <c r="AF10" s="30"/>
      <c r="AG10" s="30"/>
      <c r="AH10" s="31"/>
      <c r="AI10" s="24"/>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row>
    <row r="11" spans="1:86" s="26" customFormat="1" ht="16.149999999999999" hidden="1" customHeight="1" outlineLevel="1" thickBot="1" x14ac:dyDescent="0.3">
      <c r="A11" s="22"/>
      <c r="B11" s="23" t="s">
        <v>84</v>
      </c>
      <c r="C11" s="91">
        <f>IFERROR((1-C7)*(G9-K9)/(G7-K7),0)</f>
        <v>0</v>
      </c>
      <c r="D11" s="91">
        <f>IFERROR((1-C7)*(H9-L9)/(G7-K7),0)</f>
        <v>0</v>
      </c>
      <c r="E11" s="91">
        <f>IFERROR((1-C7)*(I9-M9)/(G7-K7),0)</f>
        <v>0</v>
      </c>
      <c r="F11" s="91">
        <f>IFERROR((1-C7)*(J9-N9)/(G7-K7),0)</f>
        <v>0</v>
      </c>
      <c r="G11" s="35"/>
      <c r="H11" s="36"/>
      <c r="I11" s="36"/>
      <c r="J11" s="37"/>
      <c r="K11" s="38"/>
      <c r="L11" s="38"/>
      <c r="M11" s="38"/>
      <c r="N11" s="38"/>
      <c r="O11" s="37"/>
      <c r="P11" s="37"/>
      <c r="Q11" s="37"/>
      <c r="R11" s="37"/>
      <c r="S11" s="38"/>
      <c r="T11" s="38"/>
      <c r="U11" s="38"/>
      <c r="V11" s="38"/>
      <c r="W11" s="38"/>
      <c r="X11" s="38"/>
      <c r="Y11" s="38"/>
      <c r="Z11" s="38"/>
      <c r="AA11" s="38"/>
      <c r="AB11" s="38"/>
      <c r="AC11" s="38"/>
      <c r="AD11" s="38"/>
      <c r="AE11" s="38"/>
      <c r="AF11" s="38"/>
      <c r="AG11" s="38"/>
      <c r="AH11" s="38"/>
      <c r="AI11" s="24"/>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row>
    <row r="12" spans="1:86" s="71" customFormat="1" ht="16.899999999999999" customHeight="1" collapsed="1" thickBot="1" x14ac:dyDescent="0.3">
      <c r="A12" s="68" t="s">
        <v>28</v>
      </c>
      <c r="B12" s="69" t="s">
        <v>43</v>
      </c>
      <c r="C12" s="209">
        <f>IF(AND(K12&gt;0,G12&gt;0),(K12/G12),0)</f>
        <v>0</v>
      </c>
      <c r="D12" s="210"/>
      <c r="E12" s="210"/>
      <c r="F12" s="211"/>
      <c r="G12" s="212">
        <f>COUNTA('Epic Name 3'!E:E)-1</f>
        <v>0</v>
      </c>
      <c r="H12" s="213"/>
      <c r="I12" s="213"/>
      <c r="J12" s="214"/>
      <c r="K12" s="206">
        <f>COUNTIF('Epic Name 3'!K:K,"passed")</f>
        <v>0</v>
      </c>
      <c r="L12" s="207"/>
      <c r="M12" s="207"/>
      <c r="N12" s="208"/>
      <c r="O12" s="206">
        <f>COUNTIF('Epic Name 3'!K:K,"failed")</f>
        <v>0</v>
      </c>
      <c r="P12" s="207"/>
      <c r="Q12" s="207"/>
      <c r="R12" s="208"/>
      <c r="S12" s="206">
        <f>COUNTIF('Epic Name 3'!K:K,"Not Completed")</f>
        <v>0</v>
      </c>
      <c r="T12" s="207"/>
      <c r="U12" s="207"/>
      <c r="V12" s="208"/>
      <c r="W12" s="206">
        <f>COUNTIF('Epic Name 3'!K:K,"Blocked")</f>
        <v>0</v>
      </c>
      <c r="X12" s="207"/>
      <c r="Y12" s="207"/>
      <c r="Z12" s="208"/>
      <c r="AA12" s="206">
        <f>COUNTIF('Epic Name 3'!K:K,"N/A")</f>
        <v>0</v>
      </c>
      <c r="AB12" s="207"/>
      <c r="AC12" s="207"/>
      <c r="AD12" s="208"/>
      <c r="AE12" s="206">
        <f>G12-(K12+O12+S12+W12+AA12)</f>
        <v>0</v>
      </c>
      <c r="AF12" s="207"/>
      <c r="AG12" s="207"/>
      <c r="AH12" s="208"/>
      <c r="AI12" s="70"/>
    </row>
    <row r="13" spans="1:86" ht="16.899999999999999" hidden="1" customHeight="1" outlineLevel="1" x14ac:dyDescent="0.25">
      <c r="A13" s="22"/>
      <c r="B13" s="23" t="s">
        <v>2</v>
      </c>
      <c r="C13" s="81" t="s">
        <v>23</v>
      </c>
      <c r="D13" s="76" t="s">
        <v>24</v>
      </c>
      <c r="E13" s="77" t="s">
        <v>25</v>
      </c>
      <c r="F13" s="78" t="s">
        <v>26</v>
      </c>
      <c r="G13" s="82" t="s">
        <v>23</v>
      </c>
      <c r="H13" s="84" t="s">
        <v>24</v>
      </c>
      <c r="I13" s="86" t="s">
        <v>25</v>
      </c>
      <c r="J13" s="79" t="s">
        <v>26</v>
      </c>
      <c r="K13" s="83" t="s">
        <v>23</v>
      </c>
      <c r="L13" s="85" t="s">
        <v>24</v>
      </c>
      <c r="M13" s="87" t="s">
        <v>25</v>
      </c>
      <c r="N13" s="80" t="s">
        <v>26</v>
      </c>
      <c r="O13" s="83" t="s">
        <v>23</v>
      </c>
      <c r="P13" s="85" t="s">
        <v>24</v>
      </c>
      <c r="Q13" s="87" t="s">
        <v>25</v>
      </c>
      <c r="R13" s="80" t="s">
        <v>26</v>
      </c>
      <c r="S13" s="83" t="s">
        <v>23</v>
      </c>
      <c r="T13" s="85" t="s">
        <v>24</v>
      </c>
      <c r="U13" s="87" t="s">
        <v>25</v>
      </c>
      <c r="V13" s="80" t="s">
        <v>26</v>
      </c>
      <c r="W13" s="83" t="s">
        <v>23</v>
      </c>
      <c r="X13" s="85" t="s">
        <v>24</v>
      </c>
      <c r="Y13" s="87" t="s">
        <v>25</v>
      </c>
      <c r="Z13" s="80" t="s">
        <v>26</v>
      </c>
      <c r="AA13" s="83" t="s">
        <v>23</v>
      </c>
      <c r="AB13" s="85" t="s">
        <v>24</v>
      </c>
      <c r="AC13" s="87" t="s">
        <v>25</v>
      </c>
      <c r="AD13" s="80" t="s">
        <v>26</v>
      </c>
      <c r="AE13" s="83" t="s">
        <v>23</v>
      </c>
      <c r="AF13" s="85" t="s">
        <v>24</v>
      </c>
      <c r="AG13" s="87" t="s">
        <v>25</v>
      </c>
      <c r="AH13" s="80" t="s">
        <v>26</v>
      </c>
      <c r="AI13" s="24"/>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row>
    <row r="14" spans="1:86" s="26" customFormat="1" ht="16.899999999999999" hidden="1" customHeight="1" outlineLevel="1" thickBot="1" x14ac:dyDescent="0.3">
      <c r="A14" s="22"/>
      <c r="B14" s="23" t="s">
        <v>82</v>
      </c>
      <c r="C14" s="88">
        <f>IF(AND(K14&gt;0,K12&gt;0),(K14/K12),0)</f>
        <v>0</v>
      </c>
      <c r="D14" s="89">
        <f>IF(AND(L14&gt;0,K12&gt;0),(L14/K12),0)</f>
        <v>0</v>
      </c>
      <c r="E14" s="89">
        <f>IF(AND(M14&gt;0,K12&gt;0),(M14/K12),0)</f>
        <v>0</v>
      </c>
      <c r="F14" s="90">
        <f>IF(AND(N14&gt;0,K12&gt;0),(N14/K12),0)</f>
        <v>0</v>
      </c>
      <c r="G14" s="95">
        <f>COUNTIF('Epic Name 3'!H:H,"1 - critical")</f>
        <v>0</v>
      </c>
      <c r="H14" s="96">
        <f>COUNTIF('Epic Name 3'!H:H,"2 - high")</f>
        <v>0</v>
      </c>
      <c r="I14" s="96">
        <f>COUNTIF('Epic Name 3'!H:H,"3 - medium")</f>
        <v>0</v>
      </c>
      <c r="J14" s="97">
        <f>COUNTIF('Epic Name 3'!H:H,"4 - low")</f>
        <v>0</v>
      </c>
      <c r="K14" s="98">
        <f>COUNTIFS('Epic Name 3'!H:H,"1 - critical",'Epic Name 3'!K:K,"passed")</f>
        <v>0</v>
      </c>
      <c r="L14" s="99">
        <f>COUNTIFS('Epic Name 3'!H:H,"2 - high",'Epic Name 3'!K:K,"passed")</f>
        <v>0</v>
      </c>
      <c r="M14" s="99">
        <f>COUNTIFS('Epic Name 3'!H:H,"3 - medium",'Epic Name 3'!K:K,"passed")</f>
        <v>0</v>
      </c>
      <c r="N14" s="100">
        <f>COUNTIFS('Epic Name 3'!H:H,"4 - low",'Epic Name 3'!K:K,"passed")</f>
        <v>0</v>
      </c>
      <c r="O14" s="101">
        <f>COUNTIFS('Epic Name 3'!H:H,"1 - critical",'Epic Name 3'!K:K,"failed")</f>
        <v>0</v>
      </c>
      <c r="P14" s="102">
        <f>COUNTIFS('Epic Name 3'!H:H,"2 - high",'Epic Name 3'!K:K,"failed")</f>
        <v>0</v>
      </c>
      <c r="Q14" s="102">
        <f>COUNTIFS('Epic Name 3'!H:H,"3 - medium",'Epic Name 3'!K:K,"failed")</f>
        <v>0</v>
      </c>
      <c r="R14" s="97">
        <f>COUNTIFS('Epic Name 3'!H:H,"4 - low",'Epic Name 3'!K:K,"failed")</f>
        <v>0</v>
      </c>
      <c r="S14" s="98">
        <f>COUNTIFS('Epic Name 3'!H:H,"1 - critical",'Epic Name 3'!K:K,"not completed")</f>
        <v>0</v>
      </c>
      <c r="T14" s="99">
        <f>COUNTIFS('Epic Name 3'!H:H,"2 - high",'Epic Name 3'!K:K,"not completed")</f>
        <v>0</v>
      </c>
      <c r="U14" s="99">
        <f>COUNTIFS('Epic Name 3'!H:H,"3 - medium",'Epic Name 3'!K:K,"not completed")</f>
        <v>0</v>
      </c>
      <c r="V14" s="100">
        <f>COUNTIFS('Epic Name 3'!H:H,"4 - low",'Epic Name 3'!K:K,"not completed")</f>
        <v>0</v>
      </c>
      <c r="W14" s="98">
        <f>COUNTIFS('Epic Name 3'!H:H,"1 - critical",'Epic Name 3'!K:K,"blocked")</f>
        <v>0</v>
      </c>
      <c r="X14" s="99">
        <f>COUNTIFS('Epic Name 3'!H:H,"2 - high",'Epic Name 3'!K:K,"blocked")</f>
        <v>0</v>
      </c>
      <c r="Y14" s="99">
        <f>COUNTIFS('Epic Name 3'!H:H,"3 - medium",'Epic Name 3'!K:K,"blocked")</f>
        <v>0</v>
      </c>
      <c r="Z14" s="100">
        <f>COUNTIFS('Epic Name 3'!H:H,"4 - low",'Epic Name 3'!K:K,"blocked")</f>
        <v>0</v>
      </c>
      <c r="AA14" s="98">
        <f>COUNTIFS('Epic Name 3'!H:H,"1 - critical",'Epic Name 3'!K:K,"n/a")</f>
        <v>0</v>
      </c>
      <c r="AB14" s="99">
        <f>COUNTIFS('Epic Name 3'!H:H,"2 - high",'Epic Name 3'!K:K,"n/a")</f>
        <v>0</v>
      </c>
      <c r="AC14" s="99">
        <f>COUNTIFS('Epic Name 3'!H:H,"3 - medium",'Epic Name 3'!K:K,"n/a")</f>
        <v>0</v>
      </c>
      <c r="AD14" s="100">
        <f>COUNTIFS('Epic Name 3'!H:H,"4 - low",'Epic Name 3'!K:K,"n/a")</f>
        <v>0</v>
      </c>
      <c r="AE14" s="98">
        <f>G14-(K14+O14+S14+W14+AA14)</f>
        <v>0</v>
      </c>
      <c r="AF14" s="99">
        <f>H14-(L14+P14+T14+X14+AB14)</f>
        <v>0</v>
      </c>
      <c r="AG14" s="99">
        <f>I14-(M14+Q14+U14+Y14+AC14)</f>
        <v>0</v>
      </c>
      <c r="AH14" s="100">
        <f>I14-(M14+Q14+U14+Y14+AC14)</f>
        <v>0</v>
      </c>
      <c r="AI14" s="24"/>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row>
    <row r="15" spans="1:86" s="26" customFormat="1" ht="16.149999999999999" hidden="1" customHeight="1" outlineLevel="1" x14ac:dyDescent="0.25">
      <c r="A15" s="22"/>
      <c r="B15" s="23" t="s">
        <v>83</v>
      </c>
      <c r="C15" s="91">
        <f>IF(AND(C12&gt;0,K12&gt;0),(K14*C12/K12),0)</f>
        <v>0</v>
      </c>
      <c r="D15" s="92">
        <f>IF(AND(C12&gt;0,K12&gt;0),(L14*C12/K12),0)</f>
        <v>0</v>
      </c>
      <c r="E15" s="92">
        <f>IF(AND(C12&gt;0,K12&gt;0),(M14*C12/K12),0)</f>
        <v>0</v>
      </c>
      <c r="F15" s="93">
        <f>IF(AND(C12&gt;0,K12&gt;0),(N14*C12/K12),0)</f>
        <v>0</v>
      </c>
      <c r="G15" s="27"/>
      <c r="H15" s="28"/>
      <c r="I15" s="28"/>
      <c r="J15" s="29"/>
      <c r="K15" s="30"/>
      <c r="L15" s="30"/>
      <c r="M15" s="30"/>
      <c r="N15" s="30"/>
      <c r="O15" s="29"/>
      <c r="P15" s="29"/>
      <c r="Q15" s="29"/>
      <c r="R15" s="29"/>
      <c r="S15" s="30"/>
      <c r="T15" s="30"/>
      <c r="U15" s="30"/>
      <c r="V15" s="30"/>
      <c r="W15" s="30"/>
      <c r="X15" s="30"/>
      <c r="Y15" s="30"/>
      <c r="Z15" s="30"/>
      <c r="AA15" s="30"/>
      <c r="AB15" s="30"/>
      <c r="AC15" s="30"/>
      <c r="AD15" s="31"/>
      <c r="AE15" s="30"/>
      <c r="AF15" s="30"/>
      <c r="AG15" s="30"/>
      <c r="AH15" s="31"/>
      <c r="AI15" s="24"/>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row>
    <row r="16" spans="1:86" s="26" customFormat="1" ht="16.149999999999999" hidden="1" customHeight="1" outlineLevel="1" thickBot="1" x14ac:dyDescent="0.3">
      <c r="A16" s="22"/>
      <c r="B16" s="23" t="s">
        <v>84</v>
      </c>
      <c r="C16" s="94">
        <f>IFERROR((1-C12)*(G14-K14)/(G12-K12),0)</f>
        <v>0</v>
      </c>
      <c r="D16" s="94">
        <f>IFERROR((1-C12)*(H14-L14)/(G12-K12),0)</f>
        <v>0</v>
      </c>
      <c r="E16" s="94">
        <f>IFERROR((1-C12)*(I14-M14)/(G12-K12),0)</f>
        <v>0</v>
      </c>
      <c r="F16" s="94">
        <f>IFERROR((1-C12)*(J14-N14)/(G12-K12),0)</f>
        <v>0</v>
      </c>
      <c r="G16" s="35"/>
      <c r="H16" s="36"/>
      <c r="I16" s="36"/>
      <c r="J16" s="37"/>
      <c r="K16" s="38"/>
      <c r="L16" s="38"/>
      <c r="M16" s="38"/>
      <c r="N16" s="38"/>
      <c r="O16" s="37"/>
      <c r="P16" s="37"/>
      <c r="Q16" s="37"/>
      <c r="R16" s="37"/>
      <c r="S16" s="38"/>
      <c r="T16" s="38"/>
      <c r="U16" s="38"/>
      <c r="V16" s="38"/>
      <c r="W16" s="38"/>
      <c r="X16" s="38"/>
      <c r="Y16" s="38"/>
      <c r="Z16" s="38"/>
      <c r="AA16" s="38"/>
      <c r="AB16" s="38"/>
      <c r="AC16" s="38"/>
      <c r="AD16" s="38"/>
      <c r="AE16" s="38"/>
      <c r="AF16" s="38"/>
      <c r="AG16" s="38"/>
      <c r="AH16" s="38"/>
      <c r="AI16" s="24"/>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row>
    <row r="17" spans="1:86" s="71" customFormat="1" ht="16.899999999999999" customHeight="1" collapsed="1" thickBot="1" x14ac:dyDescent="0.3">
      <c r="A17" s="68" t="s">
        <v>28</v>
      </c>
      <c r="B17" s="69" t="s">
        <v>44</v>
      </c>
      <c r="C17" s="209">
        <f>IF(AND(K17&gt;0,G17&gt;0),(K17/G17),0)</f>
        <v>0</v>
      </c>
      <c r="D17" s="210"/>
      <c r="E17" s="210"/>
      <c r="F17" s="211"/>
      <c r="G17" s="212">
        <f>COUNTA('Epic Name 4'!E:E)-1</f>
        <v>0</v>
      </c>
      <c r="H17" s="213"/>
      <c r="I17" s="213"/>
      <c r="J17" s="214"/>
      <c r="K17" s="206">
        <f>COUNTIF('Epic Name 4'!K:K,"passed")</f>
        <v>0</v>
      </c>
      <c r="L17" s="207"/>
      <c r="M17" s="207"/>
      <c r="N17" s="208"/>
      <c r="O17" s="206">
        <f>COUNTIF('Epic Name 4'!K:K,"failed")</f>
        <v>0</v>
      </c>
      <c r="P17" s="207"/>
      <c r="Q17" s="207"/>
      <c r="R17" s="208"/>
      <c r="S17" s="206">
        <f>COUNTIF('Epic Name 4'!K:K,"not completed")</f>
        <v>0</v>
      </c>
      <c r="T17" s="207"/>
      <c r="U17" s="207"/>
      <c r="V17" s="208"/>
      <c r="W17" s="206">
        <f>COUNTIF('Epic Name 4'!K:K,"blocked")</f>
        <v>0</v>
      </c>
      <c r="X17" s="207"/>
      <c r="Y17" s="207"/>
      <c r="Z17" s="208"/>
      <c r="AA17" s="206">
        <f>COUNTIF('Epic Name 4'!K:K,"n/a")</f>
        <v>0</v>
      </c>
      <c r="AB17" s="207"/>
      <c r="AC17" s="207"/>
      <c r="AD17" s="208"/>
      <c r="AE17" s="206">
        <f>G17-(K17+O17+S17+W17+AA17)</f>
        <v>0</v>
      </c>
      <c r="AF17" s="207"/>
      <c r="AG17" s="207"/>
      <c r="AH17" s="208"/>
      <c r="AI17" s="70"/>
    </row>
    <row r="18" spans="1:86" ht="16.899999999999999" hidden="1" customHeight="1" outlineLevel="1" x14ac:dyDescent="0.25">
      <c r="A18" s="22"/>
      <c r="B18" s="23" t="s">
        <v>2</v>
      </c>
      <c r="C18" s="81" t="s">
        <v>23</v>
      </c>
      <c r="D18" s="76" t="s">
        <v>24</v>
      </c>
      <c r="E18" s="77" t="s">
        <v>25</v>
      </c>
      <c r="F18" s="78" t="s">
        <v>26</v>
      </c>
      <c r="G18" s="82" t="s">
        <v>23</v>
      </c>
      <c r="H18" s="84" t="s">
        <v>24</v>
      </c>
      <c r="I18" s="86" t="s">
        <v>25</v>
      </c>
      <c r="J18" s="79" t="s">
        <v>26</v>
      </c>
      <c r="K18" s="83" t="s">
        <v>23</v>
      </c>
      <c r="L18" s="85" t="s">
        <v>24</v>
      </c>
      <c r="M18" s="87" t="s">
        <v>25</v>
      </c>
      <c r="N18" s="80" t="s">
        <v>26</v>
      </c>
      <c r="O18" s="83" t="s">
        <v>23</v>
      </c>
      <c r="P18" s="85" t="s">
        <v>24</v>
      </c>
      <c r="Q18" s="87" t="s">
        <v>25</v>
      </c>
      <c r="R18" s="80" t="s">
        <v>26</v>
      </c>
      <c r="S18" s="83" t="s">
        <v>23</v>
      </c>
      <c r="T18" s="85" t="s">
        <v>24</v>
      </c>
      <c r="U18" s="87" t="s">
        <v>25</v>
      </c>
      <c r="V18" s="80" t="s">
        <v>26</v>
      </c>
      <c r="W18" s="83" t="s">
        <v>23</v>
      </c>
      <c r="X18" s="85" t="s">
        <v>24</v>
      </c>
      <c r="Y18" s="87" t="s">
        <v>25</v>
      </c>
      <c r="Z18" s="80" t="s">
        <v>26</v>
      </c>
      <c r="AA18" s="83" t="s">
        <v>23</v>
      </c>
      <c r="AB18" s="85" t="s">
        <v>24</v>
      </c>
      <c r="AC18" s="87" t="s">
        <v>25</v>
      </c>
      <c r="AD18" s="80" t="s">
        <v>26</v>
      </c>
      <c r="AE18" s="83" t="s">
        <v>23</v>
      </c>
      <c r="AF18" s="85" t="s">
        <v>24</v>
      </c>
      <c r="AG18" s="87" t="s">
        <v>25</v>
      </c>
      <c r="AH18" s="80" t="s">
        <v>26</v>
      </c>
      <c r="AI18" s="24"/>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row>
    <row r="19" spans="1:86" s="26" customFormat="1" ht="16.899999999999999" hidden="1" customHeight="1" outlineLevel="1" thickBot="1" x14ac:dyDescent="0.3">
      <c r="A19" s="22"/>
      <c r="B19" s="23" t="s">
        <v>82</v>
      </c>
      <c r="C19" s="88">
        <f>IF(AND(K19&gt;0,K17&gt;0),(K19/K17),0)</f>
        <v>0</v>
      </c>
      <c r="D19" s="89">
        <f>IF(AND(L19&gt;0,K17&gt;0),(L19/K17),0)</f>
        <v>0</v>
      </c>
      <c r="E19" s="89">
        <f>IF(AND(M19&gt;0,K17&gt;0),(M19/K17),0)</f>
        <v>0</v>
      </c>
      <c r="F19" s="89">
        <f>IF(AND(N19&gt;0,K17&gt;0),(N19/K17),0)</f>
        <v>0</v>
      </c>
      <c r="G19" s="95">
        <f>COUNTIF('Epic Name 4'!H:H,"1 - critical")</f>
        <v>0</v>
      </c>
      <c r="H19" s="95">
        <f>COUNTIF('Epic Name 4'!H:H,"2 - high")</f>
        <v>0</v>
      </c>
      <c r="I19" s="95">
        <f>COUNTIF('Epic Name 4'!H:H,"3 - medium")</f>
        <v>0</v>
      </c>
      <c r="J19" s="95">
        <f>COUNTIF('Epic Name 4'!H:H,"4 - low")</f>
        <v>0</v>
      </c>
      <c r="K19" s="95">
        <f>COUNTIFS('Epic Name 4'!H:H,"1 - critical",'Epic Name 4'!K:K,"passed")</f>
        <v>0</v>
      </c>
      <c r="L19" s="95">
        <f>COUNTIFS('Epic Name 4'!H:H,"2 - high",'Epic Name 4'!K:K,"passed")</f>
        <v>0</v>
      </c>
      <c r="M19" s="95">
        <f>COUNTIFS('Epic Name 4'!H:H,"3 - medium",'Epic Name 4'!K:K,"passed")</f>
        <v>0</v>
      </c>
      <c r="N19" s="95">
        <f>COUNTIFS('Epic Name 4'!H:H,"4 - low",'Epic Name 4'!K:K,"passed")</f>
        <v>0</v>
      </c>
      <c r="O19" s="95">
        <f>COUNTIFS('Epic Name 4'!H:H,"1 - critical",'Epic Name 4'!K:K,"failed")</f>
        <v>0</v>
      </c>
      <c r="P19" s="95">
        <f>COUNTIFS('Epic Name 4'!H:H,"2 - high",'Epic Name 4'!K:K,"failed")</f>
        <v>0</v>
      </c>
      <c r="Q19" s="95">
        <f>COUNTIFS('Epic Name 4'!H:H,"3 - medium",'Epic Name 4'!K:K,"failed")</f>
        <v>0</v>
      </c>
      <c r="R19" s="95">
        <f>COUNTIFS('Epic Name 4'!H:H,"4 - low",'Epic Name 4'!K:K,"failed")</f>
        <v>0</v>
      </c>
      <c r="S19" s="95">
        <f>COUNTIFS('Epic Name 4'!H:H,"1 - critical",'Epic Name 4'!K:K,"not completed")</f>
        <v>0</v>
      </c>
      <c r="T19" s="95">
        <f>COUNTIFS('Epic Name 4'!H:H,"2 - high",'Epic Name 4'!K:K,"not completed")</f>
        <v>0</v>
      </c>
      <c r="U19" s="95">
        <f>COUNTIFS('Epic Name 4'!H:H,"3 - medium",'Epic Name 4'!K:K,"not completed")</f>
        <v>0</v>
      </c>
      <c r="V19" s="95">
        <f>COUNTIFS('Epic Name 4'!H:H,"4 - low",'Epic Name 4'!K:K,"not completed")</f>
        <v>0</v>
      </c>
      <c r="W19" s="95">
        <f>COUNTIFS('Epic Name 4'!H:H,"1 - critical",'Epic Name 4'!K:K,"blocked")</f>
        <v>0</v>
      </c>
      <c r="X19" s="95">
        <f>COUNTIFS('Epic Name 4'!H:H,"2 - high",'Epic Name 4'!K:K,"blocked")</f>
        <v>0</v>
      </c>
      <c r="Y19" s="95">
        <f>COUNTIFS('Epic Name 4'!H:H,"3 - medium",'Epic Name 4'!K:K,"blocked")</f>
        <v>0</v>
      </c>
      <c r="Z19" s="95">
        <f>COUNTIFS('Epic Name 4'!H:H,"4 - low",'Epic Name 4'!K:K,"blocked")</f>
        <v>0</v>
      </c>
      <c r="AA19" s="95">
        <f>COUNTIFS('Epic Name 4'!H:H,"1 - critical",'Epic Name 4'!K:K,"n/a")</f>
        <v>0</v>
      </c>
      <c r="AB19" s="95">
        <f>COUNTIFS('Epic Name 4'!H:H,"2 - high",'Epic Name 4'!K:K,"n/a")</f>
        <v>0</v>
      </c>
      <c r="AC19" s="95">
        <f>COUNTIFS('Epic Name 4'!H:H,"3 - medium",'Epic Name 4'!K:K,"n/a")</f>
        <v>0</v>
      </c>
      <c r="AD19" s="95">
        <f>COUNTIFS('Epic Name 4'!H:H,"4 - low",'Epic Name 4'!K:K,"n/a")</f>
        <v>0</v>
      </c>
      <c r="AE19" s="95">
        <f>G19-(K19+O19+S19+W19+AA19)</f>
        <v>0</v>
      </c>
      <c r="AF19" s="95">
        <f>H19-(L19+P19+T19+X19+AB19)</f>
        <v>0</v>
      </c>
      <c r="AG19" s="95">
        <f>I19-(M19+Q19+U19+Y19+AC19)</f>
        <v>0</v>
      </c>
      <c r="AH19" s="95">
        <f>I19-(M19+Q19+U19+Y19+AC19)</f>
        <v>0</v>
      </c>
      <c r="AI19" s="24"/>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row>
    <row r="20" spans="1:86" s="26" customFormat="1" ht="16.149999999999999" hidden="1" customHeight="1" outlineLevel="1" x14ac:dyDescent="0.25">
      <c r="A20" s="22"/>
      <c r="B20" s="23" t="s">
        <v>83</v>
      </c>
      <c r="C20" s="91">
        <f>IF(AND(C17&gt;0,K17&gt;0),(K19*C17/K17),0)</f>
        <v>0</v>
      </c>
      <c r="D20" s="91">
        <f>IF(AND(C17&gt;0,K17&gt;0),(L19*C17/K17),0)</f>
        <v>0</v>
      </c>
      <c r="E20" s="91">
        <f>IF(AND(C17&gt;0,K17&gt;0),(M19*C17/K17),0)</f>
        <v>0</v>
      </c>
      <c r="F20" s="91">
        <f>IF(AND(C17&gt;0,K17&gt;0),(N19*C17/K17),0)</f>
        <v>0</v>
      </c>
      <c r="G20" s="27"/>
      <c r="H20" s="28"/>
      <c r="I20" s="28"/>
      <c r="J20" s="29"/>
      <c r="K20" s="30"/>
      <c r="L20" s="30"/>
      <c r="M20" s="30"/>
      <c r="N20" s="30"/>
      <c r="O20" s="29"/>
      <c r="P20" s="29"/>
      <c r="Q20" s="29"/>
      <c r="R20" s="29"/>
      <c r="S20" s="30"/>
      <c r="T20" s="30"/>
      <c r="U20" s="30"/>
      <c r="V20" s="30"/>
      <c r="W20" s="30"/>
      <c r="X20" s="30"/>
      <c r="Y20" s="30"/>
      <c r="Z20" s="30"/>
      <c r="AA20" s="30"/>
      <c r="AB20" s="30"/>
      <c r="AC20" s="30"/>
      <c r="AD20" s="31"/>
      <c r="AE20" s="30"/>
      <c r="AF20" s="30"/>
      <c r="AG20" s="30"/>
      <c r="AH20" s="31"/>
      <c r="AI20" s="24"/>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row>
    <row r="21" spans="1:86" s="26" customFormat="1" ht="16.149999999999999" hidden="1" customHeight="1" outlineLevel="1" thickBot="1" x14ac:dyDescent="0.3">
      <c r="A21" s="22"/>
      <c r="B21" s="23" t="s">
        <v>84</v>
      </c>
      <c r="C21" s="91">
        <f>IFERROR((1-C17)*(G19-K19)/(G17-K17),0)</f>
        <v>0</v>
      </c>
      <c r="D21" s="91">
        <f>IFERROR((1-C17)*(H19-L19)/(G17-K17),0)</f>
        <v>0</v>
      </c>
      <c r="E21" s="91">
        <f>IFERROR((1-C17)*(I19-M19)/(G17-K17),0)</f>
        <v>0</v>
      </c>
      <c r="F21" s="91">
        <f>IFERROR((1-C17)*(J19-N19)/(G17-K17),0)</f>
        <v>0</v>
      </c>
      <c r="G21" s="35"/>
      <c r="H21" s="36"/>
      <c r="I21" s="36"/>
      <c r="J21" s="37"/>
      <c r="K21" s="38"/>
      <c r="L21" s="38"/>
      <c r="M21" s="38"/>
      <c r="N21" s="38"/>
      <c r="O21" s="37"/>
      <c r="P21" s="37"/>
      <c r="Q21" s="37"/>
      <c r="R21" s="37"/>
      <c r="S21" s="38"/>
      <c r="T21" s="38"/>
      <c r="U21" s="38"/>
      <c r="V21" s="38"/>
      <c r="W21" s="38"/>
      <c r="X21" s="38"/>
      <c r="Y21" s="38"/>
      <c r="Z21" s="38"/>
      <c r="AA21" s="38"/>
      <c r="AB21" s="38"/>
      <c r="AC21" s="38"/>
      <c r="AD21" s="38"/>
      <c r="AE21" s="38"/>
      <c r="AF21" s="38"/>
      <c r="AG21" s="38"/>
      <c r="AH21" s="38"/>
      <c r="AI21" s="24"/>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row>
    <row r="22" spans="1:86" s="71" customFormat="1" ht="16.899999999999999" customHeight="1" collapsed="1" thickBot="1" x14ac:dyDescent="0.3">
      <c r="A22" s="68" t="s">
        <v>28</v>
      </c>
      <c r="B22" s="69" t="s">
        <v>45</v>
      </c>
      <c r="C22" s="209">
        <f>IF(AND(K22&gt;0,G22&gt;0),(K22/G22),0)</f>
        <v>0</v>
      </c>
      <c r="D22" s="210"/>
      <c r="E22" s="210"/>
      <c r="F22" s="211"/>
      <c r="G22" s="212">
        <f>COUNTA('Epic Name 5'!E:E)-1</f>
        <v>0</v>
      </c>
      <c r="H22" s="213"/>
      <c r="I22" s="213"/>
      <c r="J22" s="214"/>
      <c r="K22" s="206">
        <f>COUNTIF('Epic Name 5'!K:K,"passed")</f>
        <v>0</v>
      </c>
      <c r="L22" s="207"/>
      <c r="M22" s="207"/>
      <c r="N22" s="208"/>
      <c r="O22" s="206">
        <f>COUNTIF('Epic Name 5'!K:K,"failed")</f>
        <v>0</v>
      </c>
      <c r="P22" s="207"/>
      <c r="Q22" s="207"/>
      <c r="R22" s="208"/>
      <c r="S22" s="206">
        <f>COUNTIF('Epic Name 5'!K:K,"not completed")</f>
        <v>0</v>
      </c>
      <c r="T22" s="207"/>
      <c r="U22" s="207"/>
      <c r="V22" s="208"/>
      <c r="W22" s="206">
        <f>COUNTIF('Epic Name 5'!K:K,"blocked")</f>
        <v>0</v>
      </c>
      <c r="X22" s="207"/>
      <c r="Y22" s="207"/>
      <c r="Z22" s="208"/>
      <c r="AA22" s="206">
        <f>COUNTIF('Epic Name 5'!K:K,"n/a")</f>
        <v>0</v>
      </c>
      <c r="AB22" s="207"/>
      <c r="AC22" s="207"/>
      <c r="AD22" s="208"/>
      <c r="AE22" s="206">
        <f>G22-(K22+O22+S22+W22+AA22)</f>
        <v>0</v>
      </c>
      <c r="AF22" s="207"/>
      <c r="AG22" s="207"/>
      <c r="AH22" s="208"/>
      <c r="AI22" s="70"/>
    </row>
    <row r="23" spans="1:86" ht="16.899999999999999" hidden="1" customHeight="1" outlineLevel="1" x14ac:dyDescent="0.25">
      <c r="A23" s="22"/>
      <c r="B23" s="23" t="s">
        <v>2</v>
      </c>
      <c r="C23" s="81" t="s">
        <v>23</v>
      </c>
      <c r="D23" s="76" t="s">
        <v>24</v>
      </c>
      <c r="E23" s="77" t="s">
        <v>25</v>
      </c>
      <c r="F23" s="78" t="s">
        <v>26</v>
      </c>
      <c r="G23" s="82" t="s">
        <v>23</v>
      </c>
      <c r="H23" s="84" t="s">
        <v>24</v>
      </c>
      <c r="I23" s="86" t="s">
        <v>25</v>
      </c>
      <c r="J23" s="79" t="s">
        <v>26</v>
      </c>
      <c r="K23" s="83" t="s">
        <v>23</v>
      </c>
      <c r="L23" s="85" t="s">
        <v>24</v>
      </c>
      <c r="M23" s="87" t="s">
        <v>25</v>
      </c>
      <c r="N23" s="80" t="s">
        <v>26</v>
      </c>
      <c r="O23" s="83" t="s">
        <v>23</v>
      </c>
      <c r="P23" s="85" t="s">
        <v>24</v>
      </c>
      <c r="Q23" s="87" t="s">
        <v>25</v>
      </c>
      <c r="R23" s="80" t="s">
        <v>26</v>
      </c>
      <c r="S23" s="83" t="s">
        <v>23</v>
      </c>
      <c r="T23" s="85" t="s">
        <v>24</v>
      </c>
      <c r="U23" s="87" t="s">
        <v>25</v>
      </c>
      <c r="V23" s="80" t="s">
        <v>26</v>
      </c>
      <c r="W23" s="83" t="s">
        <v>23</v>
      </c>
      <c r="X23" s="85" t="s">
        <v>24</v>
      </c>
      <c r="Y23" s="87" t="s">
        <v>25</v>
      </c>
      <c r="Z23" s="80" t="s">
        <v>26</v>
      </c>
      <c r="AA23" s="83" t="s">
        <v>23</v>
      </c>
      <c r="AB23" s="85" t="s">
        <v>24</v>
      </c>
      <c r="AC23" s="87" t="s">
        <v>25</v>
      </c>
      <c r="AD23" s="80" t="s">
        <v>26</v>
      </c>
      <c r="AE23" s="83" t="s">
        <v>23</v>
      </c>
      <c r="AF23" s="85" t="s">
        <v>24</v>
      </c>
      <c r="AG23" s="87" t="s">
        <v>25</v>
      </c>
      <c r="AH23" s="80" t="s">
        <v>26</v>
      </c>
      <c r="AI23" s="24"/>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row>
    <row r="24" spans="1:86" s="26" customFormat="1" ht="16.899999999999999" hidden="1" customHeight="1" outlineLevel="1" thickBot="1" x14ac:dyDescent="0.3">
      <c r="A24" s="22"/>
      <c r="B24" s="23" t="s">
        <v>82</v>
      </c>
      <c r="C24" s="88">
        <f>IF(AND(K24&gt;0,K22&gt;0),(K24/K22),0)</f>
        <v>0</v>
      </c>
      <c r="D24" s="88">
        <f>IF(AND(L24&gt;0,K22&gt;0),(L24/K22),0)</f>
        <v>0</v>
      </c>
      <c r="E24" s="88">
        <f>IF(AND(M24&gt;0,K22&gt;0),(M24/K22),0)</f>
        <v>0</v>
      </c>
      <c r="F24" s="88">
        <f>IF(AND(N24&gt;0,K22&gt;0),(N24/K22),0)</f>
        <v>0</v>
      </c>
      <c r="G24" s="95">
        <f>COUNTIF('Epic Name 5'!H:H,"1 - critical")</f>
        <v>0</v>
      </c>
      <c r="H24" s="95">
        <f>COUNTIF('Epic Name 5'!H:H,"2 - high")</f>
        <v>0</v>
      </c>
      <c r="I24" s="95">
        <f>COUNTIF('Epic Name 5'!H:H,"3 - medium")</f>
        <v>0</v>
      </c>
      <c r="J24" s="95">
        <f>COUNTIF('Epic Name 5'!H:H,"4 - low")</f>
        <v>0</v>
      </c>
      <c r="K24" s="95">
        <f>COUNTIFS('Epic Name 5'!H:H,"1 - critical",'Epic Name 5'!K:K,"passed")</f>
        <v>0</v>
      </c>
      <c r="L24" s="95">
        <f>COUNTIFS('Epic Name 5'!H:H,"2 - high",'Epic Name 5'!K:K,"passed")</f>
        <v>0</v>
      </c>
      <c r="M24" s="95">
        <f>COUNTIFS('Epic Name 5'!H:H,"3 - medium",'Epic Name 5'!K:K,"passed")</f>
        <v>0</v>
      </c>
      <c r="N24" s="95">
        <f>COUNTIFS('Epic Name 5'!H:H,"4 - low",'Epic Name 5'!K:K,"passed")</f>
        <v>0</v>
      </c>
      <c r="O24" s="95">
        <f>COUNTIFS('Epic Name 5'!H:H,"1 - critical",'Epic Name 5'!K:K,"failed")</f>
        <v>0</v>
      </c>
      <c r="P24" s="95">
        <f>COUNTIFS('Epic Name 5'!H:H,"2 - high",'Epic Name 5'!K:K,"failed")</f>
        <v>0</v>
      </c>
      <c r="Q24" s="95">
        <f>COUNTIFS('Epic Name 5'!H:H,"3 - medium",'Epic Name 5'!K:K,"failed")</f>
        <v>0</v>
      </c>
      <c r="R24" s="95">
        <f>COUNTIFS('Epic Name 5'!H:H,"4 - low",'Epic Name 5'!K:K,"failed")</f>
        <v>0</v>
      </c>
      <c r="S24" s="95">
        <f>COUNTIFS('Epic Name 5'!H:H,"1 - critical",'Epic Name 5'!K:K,"not completed")</f>
        <v>0</v>
      </c>
      <c r="T24" s="95">
        <f>COUNTIFS('Epic Name 5'!H:H,"2 - high",'Epic Name 5'!K:K,"not completed")</f>
        <v>0</v>
      </c>
      <c r="U24" s="95">
        <f>COUNTIFS('Epic Name 5'!H:H,"3 - medium",'Epic Name 5'!K:K,"not completed")</f>
        <v>0</v>
      </c>
      <c r="V24" s="95">
        <f>COUNTIFS('Epic Name 5'!H:H,"4 - low",'Epic Name 5'!K:K,"not completed")</f>
        <v>0</v>
      </c>
      <c r="W24" s="95">
        <f>COUNTIFS('Epic Name 5'!H:H,"1 - critical",'Epic Name 5'!K:K,"blocked")</f>
        <v>0</v>
      </c>
      <c r="X24" s="95">
        <f>COUNTIFS('Epic Name 5'!H:H,"2 - high",'Epic Name 5'!K:K,"blocked")</f>
        <v>0</v>
      </c>
      <c r="Y24" s="95">
        <f>COUNTIFS('Epic Name 5'!H:H,"3 - medium",'Epic Name 5'!K:K,"blocked")</f>
        <v>0</v>
      </c>
      <c r="Z24" s="95">
        <f>COUNTIFS('Epic Name 5'!H:H,"4 - low",'Epic Name 5'!K:K,"blocked")</f>
        <v>0</v>
      </c>
      <c r="AA24" s="95">
        <f>COUNTIFS('Epic Name 5'!H:H,"1 - critical",'Epic Name 5'!K:K,"n/a")</f>
        <v>0</v>
      </c>
      <c r="AB24" s="95">
        <f>COUNTIFS('Epic Name 5'!H:H,"2 - high",'Epic Name 5'!K:K,"n/a")</f>
        <v>0</v>
      </c>
      <c r="AC24" s="95">
        <f>COUNTIFS('Epic Name 5'!H:H,"3 - medium",'Epic Name 5'!K:K,"n/a")</f>
        <v>0</v>
      </c>
      <c r="AD24" s="95">
        <f>COUNTIFS('Epic Name 5'!H:H,"4 - low",'Epic Name 5'!K:K,"n/a")</f>
        <v>0</v>
      </c>
      <c r="AE24" s="95">
        <f>G24-(K24+O24+S24+W24+AA24)</f>
        <v>0</v>
      </c>
      <c r="AF24" s="95">
        <f>H24-(L24+P24+T24+X24+AB24)</f>
        <v>0</v>
      </c>
      <c r="AG24" s="95">
        <f>I24-(M24+Q24+U24+Y24+AC24)</f>
        <v>0</v>
      </c>
      <c r="AH24" s="95">
        <f>I24-(M24+Q24+U24+Y24+AC24)</f>
        <v>0</v>
      </c>
      <c r="AI24" s="24"/>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row>
    <row r="25" spans="1:86" s="26" customFormat="1" ht="16.149999999999999" hidden="1" customHeight="1" outlineLevel="1" x14ac:dyDescent="0.25">
      <c r="A25" s="22"/>
      <c r="B25" s="23" t="s">
        <v>83</v>
      </c>
      <c r="C25" s="91">
        <f>IF(AND(C22&gt;0,K22&gt;0),(K24*C22/K22),0)</f>
        <v>0</v>
      </c>
      <c r="D25" s="91">
        <f>IF(AND(C22&gt;0,K22&gt;0),(L24*C22/K22),0)</f>
        <v>0</v>
      </c>
      <c r="E25" s="91">
        <f>IF(AND(C22&gt;0,K22&gt;0),(M24*C22/K22),0)</f>
        <v>0</v>
      </c>
      <c r="F25" s="91">
        <f>IF(AND(C22&gt;0,K22&gt;0),(N24*C22/K22),0)</f>
        <v>0</v>
      </c>
      <c r="G25" s="27"/>
      <c r="H25" s="28"/>
      <c r="I25" s="28"/>
      <c r="J25" s="29"/>
      <c r="K25" s="30"/>
      <c r="L25" s="30"/>
      <c r="M25" s="30"/>
      <c r="N25" s="30"/>
      <c r="O25" s="29"/>
      <c r="P25" s="29"/>
      <c r="Q25" s="29"/>
      <c r="R25" s="29"/>
      <c r="S25" s="30"/>
      <c r="T25" s="30"/>
      <c r="U25" s="30"/>
      <c r="V25" s="30"/>
      <c r="W25" s="30"/>
      <c r="X25" s="30"/>
      <c r="Y25" s="30"/>
      <c r="Z25" s="30"/>
      <c r="AA25" s="30"/>
      <c r="AB25" s="30"/>
      <c r="AC25" s="30"/>
      <c r="AD25" s="31"/>
      <c r="AE25" s="30"/>
      <c r="AF25" s="30"/>
      <c r="AG25" s="30"/>
      <c r="AH25" s="31"/>
      <c r="AI25" s="24"/>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row>
    <row r="26" spans="1:86" s="26" customFormat="1" ht="16.149999999999999" hidden="1" customHeight="1" outlineLevel="1" x14ac:dyDescent="0.25">
      <c r="A26" s="44"/>
      <c r="B26" s="23" t="s">
        <v>84</v>
      </c>
      <c r="C26" s="91">
        <f>IFERROR((1-C22)*(G24-K24)/(G22-K22),0)</f>
        <v>0</v>
      </c>
      <c r="D26" s="146">
        <f>IFERROR((1-C22)*(H24-L24)/(G22-K22),0)</f>
        <v>0</v>
      </c>
      <c r="E26" s="146">
        <f>IFERROR((1-C22)*(I24-M24)/(G22-K22),0)</f>
        <v>0</v>
      </c>
      <c r="F26" s="146">
        <f>IFERROR((1-C22)*(J24-N24)/(G22-K22),0)</f>
        <v>0</v>
      </c>
      <c r="G26" s="35"/>
      <c r="H26" s="36"/>
      <c r="I26" s="36"/>
      <c r="J26" s="37"/>
      <c r="K26" s="38"/>
      <c r="L26" s="38"/>
      <c r="M26" s="38"/>
      <c r="N26" s="38"/>
      <c r="O26" s="37"/>
      <c r="P26" s="37"/>
      <c r="Q26" s="37"/>
      <c r="R26" s="37"/>
      <c r="S26" s="38"/>
      <c r="T26" s="38"/>
      <c r="U26" s="38"/>
      <c r="V26" s="38"/>
      <c r="W26" s="38"/>
      <c r="X26" s="38"/>
      <c r="Y26" s="38"/>
      <c r="Z26" s="38"/>
      <c r="AA26" s="38"/>
      <c r="AB26" s="38"/>
      <c r="AC26" s="38"/>
      <c r="AD26" s="38"/>
      <c r="AE26" s="38"/>
      <c r="AF26" s="38"/>
      <c r="AG26" s="38"/>
      <c r="AH26" s="38"/>
      <c r="AI26" s="24"/>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row>
    <row r="27" spans="1:86" s="26" customFormat="1" ht="16.149999999999999" hidden="1" customHeight="1" outlineLevel="1" thickBot="1" x14ac:dyDescent="0.3">
      <c r="A27" s="149"/>
      <c r="B27" s="150"/>
      <c r="C27" s="151"/>
      <c r="D27" s="142"/>
      <c r="E27" s="142"/>
      <c r="F27" s="142"/>
      <c r="G27" s="143"/>
      <c r="H27" s="143"/>
      <c r="I27" s="143"/>
      <c r="J27" s="144"/>
      <c r="K27" s="145"/>
      <c r="L27" s="145"/>
      <c r="M27" s="145"/>
      <c r="N27" s="145"/>
      <c r="O27" s="144"/>
      <c r="P27" s="144"/>
      <c r="Q27" s="144"/>
      <c r="R27" s="144"/>
      <c r="S27" s="145"/>
      <c r="T27" s="145"/>
      <c r="U27" s="145"/>
      <c r="V27" s="145"/>
      <c r="W27" s="145"/>
      <c r="X27" s="145"/>
      <c r="Y27" s="145"/>
      <c r="Z27" s="145"/>
      <c r="AA27" s="145"/>
      <c r="AB27" s="145"/>
      <c r="AC27" s="145"/>
      <c r="AD27" s="145"/>
      <c r="AE27" s="145"/>
      <c r="AF27" s="145"/>
      <c r="AG27" s="145"/>
      <c r="AH27" s="145"/>
      <c r="AI27" s="24"/>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row>
    <row r="28" spans="1:86" s="71" customFormat="1" ht="16.899999999999999" customHeight="1" collapsed="1" x14ac:dyDescent="0.25">
      <c r="A28" s="147" t="s">
        <v>28</v>
      </c>
      <c r="B28" s="148" t="s">
        <v>29</v>
      </c>
      <c r="C28" s="253">
        <f>IF(AND(K28&gt;0,G28&gt;0),(K28/G28),0)</f>
        <v>0</v>
      </c>
      <c r="D28" s="254"/>
      <c r="E28" s="254"/>
      <c r="F28" s="255"/>
      <c r="G28" s="212">
        <f>COUNTA(Regression!E:E)-1</f>
        <v>0</v>
      </c>
      <c r="H28" s="213"/>
      <c r="I28" s="213"/>
      <c r="J28" s="214"/>
      <c r="K28" s="206">
        <f>COUNTIF(Regression!K:K,"passed")</f>
        <v>0</v>
      </c>
      <c r="L28" s="207"/>
      <c r="M28" s="207"/>
      <c r="N28" s="208"/>
      <c r="O28" s="206">
        <f>COUNTIF(Regression!K:K,"failed")</f>
        <v>0</v>
      </c>
      <c r="P28" s="207"/>
      <c r="Q28" s="207"/>
      <c r="R28" s="208"/>
      <c r="S28" s="206">
        <f>COUNTIF(Regression!K:K,"not completed")</f>
        <v>0</v>
      </c>
      <c r="T28" s="207"/>
      <c r="U28" s="207"/>
      <c r="V28" s="208"/>
      <c r="W28" s="206">
        <f>COUNTIF(Regression!K:K,"blocked")</f>
        <v>0</v>
      </c>
      <c r="X28" s="207"/>
      <c r="Y28" s="207"/>
      <c r="Z28" s="208"/>
      <c r="AA28" s="206">
        <f>COUNTIF(Regression!K:K,"n/a")</f>
        <v>0</v>
      </c>
      <c r="AB28" s="207"/>
      <c r="AC28" s="207"/>
      <c r="AD28" s="208"/>
      <c r="AE28" s="206">
        <f>G28-(K28+O28+S28+W28+AA28)</f>
        <v>0</v>
      </c>
      <c r="AF28" s="207"/>
      <c r="AG28" s="207"/>
      <c r="AH28" s="208"/>
      <c r="AI28" s="70"/>
    </row>
    <row r="29" spans="1:86" ht="16.899999999999999" customHeight="1" outlineLevel="1" x14ac:dyDescent="0.25">
      <c r="A29" s="22"/>
      <c r="B29" s="23" t="s">
        <v>2</v>
      </c>
      <c r="C29" s="81" t="s">
        <v>23</v>
      </c>
      <c r="D29" s="76" t="s">
        <v>24</v>
      </c>
      <c r="E29" s="77" t="s">
        <v>25</v>
      </c>
      <c r="F29" s="78" t="s">
        <v>26</v>
      </c>
      <c r="G29" s="82" t="s">
        <v>23</v>
      </c>
      <c r="H29" s="84" t="s">
        <v>24</v>
      </c>
      <c r="I29" s="86" t="s">
        <v>25</v>
      </c>
      <c r="J29" s="79" t="s">
        <v>26</v>
      </c>
      <c r="K29" s="83" t="s">
        <v>23</v>
      </c>
      <c r="L29" s="85" t="s">
        <v>24</v>
      </c>
      <c r="M29" s="87" t="s">
        <v>25</v>
      </c>
      <c r="N29" s="80" t="s">
        <v>26</v>
      </c>
      <c r="O29" s="83" t="s">
        <v>23</v>
      </c>
      <c r="P29" s="85" t="s">
        <v>24</v>
      </c>
      <c r="Q29" s="87" t="s">
        <v>25</v>
      </c>
      <c r="R29" s="80" t="s">
        <v>26</v>
      </c>
      <c r="S29" s="83" t="s">
        <v>23</v>
      </c>
      <c r="T29" s="85" t="s">
        <v>24</v>
      </c>
      <c r="U29" s="87" t="s">
        <v>25</v>
      </c>
      <c r="V29" s="80" t="s">
        <v>26</v>
      </c>
      <c r="W29" s="83" t="s">
        <v>23</v>
      </c>
      <c r="X29" s="85" t="s">
        <v>24</v>
      </c>
      <c r="Y29" s="87" t="s">
        <v>25</v>
      </c>
      <c r="Z29" s="80" t="s">
        <v>26</v>
      </c>
      <c r="AA29" s="83" t="s">
        <v>23</v>
      </c>
      <c r="AB29" s="85" t="s">
        <v>24</v>
      </c>
      <c r="AC29" s="87" t="s">
        <v>25</v>
      </c>
      <c r="AD29" s="80" t="s">
        <v>26</v>
      </c>
      <c r="AE29" s="83" t="s">
        <v>23</v>
      </c>
      <c r="AF29" s="85" t="s">
        <v>24</v>
      </c>
      <c r="AG29" s="87" t="s">
        <v>25</v>
      </c>
      <c r="AH29" s="80" t="s">
        <v>26</v>
      </c>
      <c r="AI29" s="24"/>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row>
    <row r="30" spans="1:86" s="26" customFormat="1" ht="16.899999999999999" customHeight="1" outlineLevel="1" x14ac:dyDescent="0.25">
      <c r="A30" s="44"/>
      <c r="B30" s="23" t="s">
        <v>82</v>
      </c>
      <c r="C30" s="103">
        <f>IF(AND(K30&gt;0,K28&gt;0),(K30/K28),0)</f>
        <v>0</v>
      </c>
      <c r="D30" s="103">
        <f>IF(AND(L30&gt;0,K28&gt;0),(L30/K28),0)</f>
        <v>0</v>
      </c>
      <c r="E30" s="103">
        <f>IF(AND(M30&gt;0,K28&gt;0),(M30/K28),0)</f>
        <v>0</v>
      </c>
      <c r="F30" s="152">
        <f>IF(AND(N30&gt;0,K28&gt;0),(N30/K28),0)</f>
        <v>0</v>
      </c>
      <c r="G30" s="104">
        <f>COUNTIF(Regression!H:H,"1 - critical")</f>
        <v>0</v>
      </c>
      <c r="H30" s="104">
        <f>COUNTIF(Regression!H:H,"2 - high")</f>
        <v>0</v>
      </c>
      <c r="I30" s="104">
        <f>COUNTIF(Regression!H:H,"3 - medium")</f>
        <v>0</v>
      </c>
      <c r="J30" s="104">
        <f>COUNTIF(Regression!H:H,"4 - low")</f>
        <v>0</v>
      </c>
      <c r="K30" s="104">
        <f>COUNTIFS(Regression!H:H,"1 - critical",Regression!K:K,"passed")</f>
        <v>0</v>
      </c>
      <c r="L30" s="104">
        <f>COUNTIFS(Regression!H:H,"2 - high",Regression!K:K,"passed")</f>
        <v>0</v>
      </c>
      <c r="M30" s="104">
        <f>COUNTIFS(Regression!H:H,"3 - medium",Regression!K:K,"passed")</f>
        <v>0</v>
      </c>
      <c r="N30" s="104">
        <f>COUNTIFS(Regression!H:H,"4 - low",Regression!K:K,"passed")</f>
        <v>0</v>
      </c>
      <c r="O30" s="104">
        <f>COUNTIFS(Regression!H:H,"1 - critical",Regression!K:K,"failed")</f>
        <v>0</v>
      </c>
      <c r="P30" s="104">
        <f>COUNTIFS(Regression!H:H,"2 - high",Regression!K:K,"failed")</f>
        <v>0</v>
      </c>
      <c r="Q30" s="104">
        <f>COUNTIFS(Regression!H:H,"3 - medium",Regression!K:K,"failed")</f>
        <v>0</v>
      </c>
      <c r="R30" s="104">
        <f>COUNTIFS(Regression!H:H,"4 - low",Regression!K:K,"failed")</f>
        <v>0</v>
      </c>
      <c r="S30" s="104">
        <f>COUNTIFS(Regression!H:H,"1 - critical",Regression!K:K,"not completed")</f>
        <v>0</v>
      </c>
      <c r="T30" s="104">
        <f>COUNTIFS(Regression!H:H,"2 - high",Regression!K:K,"not completed")</f>
        <v>0</v>
      </c>
      <c r="U30" s="104">
        <f>COUNTIFS(Regression!H:H,"3 - medium",Regression!K:K,"not completed")</f>
        <v>0</v>
      </c>
      <c r="V30" s="104">
        <f>COUNTIFS(Regression!H:H,"4 - low",Regression!K:K,"not completed")</f>
        <v>0</v>
      </c>
      <c r="W30" s="104">
        <f>COUNTIFS(Regression!H:H,"1 - critical",Regression!K:K,"blocked")</f>
        <v>0</v>
      </c>
      <c r="X30" s="104">
        <f>COUNTIFS(Regression!H:H,"2 - high",Regression!K:K,"blocked")</f>
        <v>0</v>
      </c>
      <c r="Y30" s="104">
        <f>COUNTIFS(Regression!H:H,"3 - medium",Regression!K:K,"blocked")</f>
        <v>0</v>
      </c>
      <c r="Z30" s="104">
        <f>COUNTIFS(Regression!H:H,"4 - low",Regression!K:K,"blocked")</f>
        <v>0</v>
      </c>
      <c r="AA30" s="104">
        <f>COUNTIFS(Regression!H:H,"1 - critical",Regression!K:K,"n/a")</f>
        <v>0</v>
      </c>
      <c r="AB30" s="104">
        <f>COUNTIFS(Regression!H:H,"2 - high",Regression!K:K,"n/a")</f>
        <v>0</v>
      </c>
      <c r="AC30" s="104">
        <f>COUNTIFS(Regression!H:H,"3 - medium",Regression!K:K,"n/a")</f>
        <v>0</v>
      </c>
      <c r="AD30" s="104">
        <f>COUNTIFS(Regression!K:K,"4 - low",Regression!K:K,"n/a")</f>
        <v>0</v>
      </c>
      <c r="AE30" s="104">
        <f>G30-(K30+O30+S30+W30+AA30)</f>
        <v>0</v>
      </c>
      <c r="AF30" s="104">
        <f>H30-(L30+P30+T30+X30+AB30)</f>
        <v>0</v>
      </c>
      <c r="AG30" s="104">
        <f>I30-(M30+Q30+U30+Y30+AC30)</f>
        <v>0</v>
      </c>
      <c r="AH30" s="104">
        <f>I30-(M30+Q30+U30+Y30+AC30)</f>
        <v>0</v>
      </c>
      <c r="AI30" s="45"/>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row>
    <row r="31" spans="1:86" s="43" customFormat="1" ht="22.15" customHeight="1" outlineLevel="1" x14ac:dyDescent="0.25">
      <c r="A31" s="46"/>
      <c r="B31" s="23" t="s">
        <v>83</v>
      </c>
      <c r="C31" s="103">
        <f>IF(AND(C28&gt;0,K28&gt;0),(K30*C28/K28),0)</f>
        <v>0</v>
      </c>
      <c r="D31" s="103">
        <f>IF(AND(C28&gt;0,K28&gt;0),(L30*C28/K28),0)</f>
        <v>0</v>
      </c>
      <c r="E31" s="103">
        <f>IF(AND(C28&gt;0,K28&gt;0),(M30*C28/K28),0)</f>
        <v>0</v>
      </c>
      <c r="F31" s="152">
        <f>IF(AND(C28&gt;0,K28&gt;0),(N30*C28/K28),0)</f>
        <v>0</v>
      </c>
      <c r="G31" s="103">
        <f>(C32+D32+E32+F32)</f>
        <v>0</v>
      </c>
      <c r="H31" s="57" t="s">
        <v>33</v>
      </c>
      <c r="I31" s="58"/>
      <c r="J31" s="105"/>
      <c r="K31" s="59"/>
      <c r="L31" s="59"/>
      <c r="M31" s="59"/>
      <c r="N31" s="59"/>
      <c r="O31" s="60"/>
      <c r="P31" s="60"/>
      <c r="Q31" s="60"/>
      <c r="R31" s="60"/>
      <c r="S31" s="59"/>
      <c r="T31" s="59"/>
      <c r="U31" s="59"/>
      <c r="V31" s="59"/>
      <c r="W31" s="59"/>
      <c r="X31" s="59"/>
      <c r="Y31" s="59"/>
      <c r="Z31" s="59"/>
      <c r="AA31" s="59"/>
      <c r="AB31" s="59"/>
      <c r="AC31" s="59"/>
      <c r="AD31" s="59"/>
      <c r="AE31" s="59"/>
      <c r="AF31" s="59"/>
      <c r="AG31" s="59"/>
      <c r="AH31" s="61"/>
    </row>
    <row r="32" spans="1:86" s="43" customFormat="1" ht="21.6" customHeight="1" outlineLevel="1" x14ac:dyDescent="0.25">
      <c r="A32" s="46"/>
      <c r="B32" s="23" t="s">
        <v>84</v>
      </c>
      <c r="C32" s="159">
        <f>IFERROR((1-C28)*(G30-K30)/(G28-K28),0)</f>
        <v>0</v>
      </c>
      <c r="D32" s="103">
        <f>IFERROR((1-C28)*(H30-L30)/(G28-K28),0)</f>
        <v>0</v>
      </c>
      <c r="E32" s="103">
        <f>IFERROR((1-C28)*(I30-M30)/(G28-K28),0)</f>
        <v>0</v>
      </c>
      <c r="F32" s="152">
        <f>IFERROR((1-C28)*(J30-N30)/(G28-K28),0)</f>
        <v>0</v>
      </c>
      <c r="G32" s="103">
        <f>IF(AND(K28&gt;0,G28&gt;0),(K28/G28),0)</f>
        <v>0</v>
      </c>
      <c r="H32" s="57" t="s">
        <v>34</v>
      </c>
      <c r="I32" s="58"/>
      <c r="J32" s="105"/>
      <c r="K32" s="59"/>
      <c r="L32" s="59"/>
      <c r="M32" s="59"/>
      <c r="N32" s="59"/>
      <c r="O32" s="60"/>
      <c r="P32" s="60"/>
      <c r="Q32" s="60"/>
      <c r="R32" s="60"/>
      <c r="S32" s="59"/>
      <c r="T32" s="59"/>
      <c r="U32" s="59"/>
      <c r="V32" s="59"/>
      <c r="W32" s="59"/>
      <c r="X32" s="59"/>
      <c r="Y32" s="59"/>
      <c r="Z32" s="59"/>
      <c r="AA32" s="59"/>
      <c r="AB32" s="59"/>
      <c r="AC32" s="59"/>
      <c r="AD32" s="59"/>
      <c r="AE32" s="59"/>
      <c r="AF32" s="59"/>
      <c r="AG32" s="59"/>
      <c r="AH32" s="61"/>
    </row>
    <row r="33" spans="1:86" s="26" customFormat="1" ht="16.899999999999999" customHeight="1" outlineLevel="1" thickBot="1" x14ac:dyDescent="0.3">
      <c r="A33" s="39"/>
      <c r="B33" s="40"/>
      <c r="C33" s="41"/>
      <c r="D33" s="41"/>
      <c r="E33" s="41"/>
      <c r="F33" s="41"/>
      <c r="G33" s="32"/>
      <c r="H33" s="32"/>
      <c r="I33" s="32"/>
      <c r="J33" s="33"/>
      <c r="K33" s="34"/>
      <c r="L33" s="34"/>
      <c r="M33" s="34"/>
      <c r="N33" s="34"/>
      <c r="O33" s="33"/>
      <c r="P33" s="33"/>
      <c r="Q33" s="33"/>
      <c r="R33" s="33"/>
      <c r="S33" s="34"/>
      <c r="T33" s="34"/>
      <c r="U33" s="34"/>
      <c r="V33" s="34"/>
      <c r="W33" s="34"/>
      <c r="X33" s="34"/>
      <c r="Y33" s="34"/>
      <c r="Z33" s="34"/>
      <c r="AA33" s="34"/>
      <c r="AB33" s="34"/>
      <c r="AC33" s="34"/>
      <c r="AD33" s="34"/>
      <c r="AE33" s="34"/>
      <c r="AF33" s="34"/>
      <c r="AG33" s="34"/>
      <c r="AH33" s="34"/>
      <c r="AI33" s="42"/>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row>
    <row r="34" spans="1:86" s="109" customFormat="1" ht="15" customHeight="1" x14ac:dyDescent="0.25">
      <c r="A34" s="160"/>
      <c r="B34" s="140"/>
      <c r="C34" s="140"/>
      <c r="D34" s="140"/>
      <c r="E34" s="140"/>
      <c r="F34" s="134"/>
      <c r="G34" s="135"/>
      <c r="H34" s="135"/>
      <c r="I34" s="135"/>
      <c r="J34" s="135"/>
      <c r="K34" s="135"/>
      <c r="L34" s="135"/>
      <c r="M34" s="135"/>
      <c r="N34" s="135"/>
      <c r="O34" s="135"/>
      <c r="P34" s="135"/>
      <c r="Q34" s="135"/>
      <c r="R34" s="135"/>
      <c r="S34" s="135"/>
      <c r="T34" s="135"/>
      <c r="U34" s="136"/>
      <c r="V34" s="107"/>
      <c r="W34" s="107"/>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row>
    <row r="35" spans="1:86" s="109" customFormat="1" ht="14.45" customHeight="1" x14ac:dyDescent="0.25">
      <c r="A35" s="161"/>
      <c r="B35" s="158" t="s">
        <v>86</v>
      </c>
      <c r="C35" s="245">
        <f>AVERAGE(C2,C7,C12,C17,C22)</f>
        <v>0</v>
      </c>
      <c r="D35" s="246"/>
      <c r="E35" s="246"/>
      <c r="F35" s="247"/>
      <c r="G35" s="141">
        <f>AVERAGE(C6,C11,C16,C21,C26)</f>
        <v>0</v>
      </c>
      <c r="H35" s="141">
        <f>AVERAGE(D6,D11,D16,D21,D26)</f>
        <v>0</v>
      </c>
      <c r="I35" s="141">
        <f>AVERAGE(E6,E11,E16,E21,E26)</f>
        <v>0</v>
      </c>
      <c r="J35" s="141">
        <f>AVERAGE(F6,F11,F16,F21,F26)</f>
        <v>0</v>
      </c>
      <c r="K35" s="107" t="s">
        <v>88</v>
      </c>
      <c r="L35" s="107"/>
      <c r="M35" s="107"/>
      <c r="N35" s="107"/>
      <c r="O35" s="107"/>
      <c r="P35" s="107"/>
      <c r="Q35" s="107"/>
      <c r="R35" s="137"/>
      <c r="S35" s="107"/>
      <c r="T35" s="107"/>
      <c r="U35" s="137"/>
      <c r="V35" s="107"/>
      <c r="W35" s="107"/>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row>
    <row r="36" spans="1:86" s="109" customFormat="1" x14ac:dyDescent="0.25">
      <c r="A36" s="161"/>
      <c r="B36" s="158" t="s">
        <v>87</v>
      </c>
      <c r="C36" s="141">
        <f>AVERAGE(C5,C10,C15,C20,C25)</f>
        <v>0</v>
      </c>
      <c r="D36" s="141">
        <f>AVERAGE(D5,D10,D15,D20,D25)</f>
        <v>0</v>
      </c>
      <c r="E36" s="141">
        <f>AVERAGE(E5,E10,E15,E20,E25)</f>
        <v>0</v>
      </c>
      <c r="F36" s="141">
        <f>AVERAGE(F5,F10,F15,F20,F25)</f>
        <v>0</v>
      </c>
      <c r="G36" s="248">
        <f>IF(AND(C36&lt;&gt;0),(1-C35),0)</f>
        <v>0</v>
      </c>
      <c r="H36" s="249"/>
      <c r="I36" s="249"/>
      <c r="J36" s="250"/>
      <c r="K36" s="107" t="s">
        <v>89</v>
      </c>
      <c r="L36" s="107"/>
      <c r="M36" s="107"/>
      <c r="N36" s="107"/>
      <c r="O36" s="107"/>
      <c r="P36" s="107"/>
      <c r="Q36" s="107"/>
      <c r="R36" s="107"/>
      <c r="S36" s="251"/>
      <c r="T36" s="251"/>
      <c r="U36" s="252"/>
      <c r="V36" s="107"/>
      <c r="W36" s="107"/>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c r="CH36" s="108"/>
    </row>
    <row r="37" spans="1:86" s="109" customFormat="1" ht="16.149999999999999" customHeight="1" thickBot="1" x14ac:dyDescent="0.3">
      <c r="A37" s="162"/>
      <c r="B37" s="138"/>
      <c r="C37" s="138"/>
      <c r="D37" s="138"/>
      <c r="E37" s="138"/>
      <c r="F37" s="138"/>
      <c r="G37" s="138"/>
      <c r="H37" s="138"/>
      <c r="I37" s="138"/>
      <c r="J37" s="138"/>
      <c r="K37" s="138"/>
      <c r="L37" s="138"/>
      <c r="M37" s="138"/>
      <c r="N37" s="138"/>
      <c r="O37" s="138"/>
      <c r="P37" s="138"/>
      <c r="Q37" s="138"/>
      <c r="R37" s="138"/>
      <c r="S37" s="138"/>
      <c r="T37" s="138"/>
      <c r="U37" s="139"/>
      <c r="V37" s="107"/>
      <c r="W37" s="107"/>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c r="CH37" s="108"/>
    </row>
    <row r="38" spans="1:86" s="111" customFormat="1" x14ac:dyDescent="0.25">
      <c r="A38" s="110"/>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row>
    <row r="39" spans="1:86" s="109" customFormat="1" x14ac:dyDescent="0.25">
      <c r="A39" s="110"/>
      <c r="B39" s="107"/>
      <c r="C39" s="107"/>
      <c r="D39" s="107"/>
      <c r="E39" s="107"/>
      <c r="F39" s="107"/>
      <c r="G39" s="107"/>
      <c r="H39" s="107"/>
      <c r="I39" s="107"/>
      <c r="J39" s="107"/>
      <c r="K39" s="107"/>
      <c r="L39" s="107"/>
      <c r="M39" s="107"/>
      <c r="N39" s="107"/>
      <c r="O39" s="107"/>
      <c r="P39" s="107"/>
      <c r="Q39" s="107"/>
      <c r="R39" s="107"/>
      <c r="S39" s="107"/>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row>
    <row r="40" spans="1:86" s="109" customFormat="1" x14ac:dyDescent="0.25">
      <c r="A40" s="106"/>
      <c r="B40" s="108"/>
      <c r="C40" s="108"/>
      <c r="D40" s="112"/>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row>
    <row r="41" spans="1:86" s="109" customFormat="1" x14ac:dyDescent="0.25">
      <c r="A41" s="106"/>
      <c r="B41" s="108"/>
      <c r="C41" s="108"/>
      <c r="D41" s="108"/>
      <c r="E41" s="108"/>
      <c r="F41" s="108"/>
      <c r="G41" s="108"/>
      <c r="H41" s="113"/>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row>
    <row r="42" spans="1:86" s="109" customFormat="1" x14ac:dyDescent="0.25">
      <c r="A42" s="106"/>
      <c r="B42" s="112"/>
      <c r="C42" s="108"/>
      <c r="D42" s="114"/>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row>
    <row r="43" spans="1:86" s="109" customFormat="1" x14ac:dyDescent="0.25">
      <c r="A43" s="106"/>
      <c r="B43" s="112"/>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15"/>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row>
    <row r="44" spans="1:86" s="109" customFormat="1" x14ac:dyDescent="0.25">
      <c r="A44" s="106"/>
      <c r="B44" s="112"/>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row>
    <row r="45" spans="1:86" s="109" customFormat="1" x14ac:dyDescent="0.25">
      <c r="A45" s="106"/>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row>
    <row r="46" spans="1:86" s="109" customFormat="1" x14ac:dyDescent="0.25">
      <c r="A46" s="106"/>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row>
    <row r="47" spans="1:86" x14ac:dyDescent="0.25">
      <c r="A47" s="20"/>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row>
    <row r="48" spans="1:86" x14ac:dyDescent="0.25">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row>
    <row r="49" spans="1:86" x14ac:dyDescent="0.25">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row>
    <row r="50" spans="1:86" x14ac:dyDescent="0.25">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row>
    <row r="51" spans="1:86" x14ac:dyDescent="0.25">
      <c r="A51" s="20"/>
      <c r="B51" s="19"/>
      <c r="C51" s="19"/>
      <c r="D51" s="19"/>
      <c r="E51" s="19"/>
      <c r="F51" s="19"/>
      <c r="G51" s="19"/>
      <c r="H51" s="19"/>
      <c r="I51" s="19"/>
      <c r="J51" s="47"/>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row>
    <row r="52" spans="1:86" x14ac:dyDescent="0.25">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row>
    <row r="53" spans="1:86" x14ac:dyDescent="0.25">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row>
    <row r="54" spans="1:86" x14ac:dyDescent="0.25">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row>
    <row r="55" spans="1:86" x14ac:dyDescent="0.25">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row>
    <row r="56" spans="1:86" x14ac:dyDescent="0.25">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row>
    <row r="57" spans="1:86" x14ac:dyDescent="0.25">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row>
    <row r="58" spans="1:86" x14ac:dyDescent="0.25">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row>
    <row r="59" spans="1:86" x14ac:dyDescent="0.25">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row>
    <row r="60" spans="1:86" x14ac:dyDescent="0.25">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row>
    <row r="61" spans="1:86" x14ac:dyDescent="0.25">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row>
    <row r="62" spans="1:86" x14ac:dyDescent="0.25">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row>
    <row r="63" spans="1:86" x14ac:dyDescent="0.25">
      <c r="A63" s="20"/>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row>
  </sheetData>
  <mergeCells count="59">
    <mergeCell ref="W17:Z17"/>
    <mergeCell ref="AA17:AD17"/>
    <mergeCell ref="AE17:AH17"/>
    <mergeCell ref="C22:F22"/>
    <mergeCell ref="G22:J22"/>
    <mergeCell ref="K22:N22"/>
    <mergeCell ref="O22:R22"/>
    <mergeCell ref="S22:V22"/>
    <mergeCell ref="W22:Z22"/>
    <mergeCell ref="AA22:AD22"/>
    <mergeCell ref="AE22:AH22"/>
    <mergeCell ref="W28:Z28"/>
    <mergeCell ref="AA28:AD28"/>
    <mergeCell ref="AE28:AH28"/>
    <mergeCell ref="C12:F12"/>
    <mergeCell ref="G12:J12"/>
    <mergeCell ref="K12:N12"/>
    <mergeCell ref="O12:R12"/>
    <mergeCell ref="S12:V12"/>
    <mergeCell ref="W12:Z12"/>
    <mergeCell ref="AA12:AD12"/>
    <mergeCell ref="AE12:AH12"/>
    <mergeCell ref="C17:F17"/>
    <mergeCell ref="G17:J17"/>
    <mergeCell ref="K17:N17"/>
    <mergeCell ref="O17:R17"/>
    <mergeCell ref="S17:V17"/>
    <mergeCell ref="C35:F35"/>
    <mergeCell ref="G36:J36"/>
    <mergeCell ref="S36:U36"/>
    <mergeCell ref="C28:F28"/>
    <mergeCell ref="G28:J28"/>
    <mergeCell ref="K28:N28"/>
    <mergeCell ref="O28:R28"/>
    <mergeCell ref="S28:V28"/>
    <mergeCell ref="AA1:AD1"/>
    <mergeCell ref="AE1:AH1"/>
    <mergeCell ref="C2:F2"/>
    <mergeCell ref="G2:J2"/>
    <mergeCell ref="K2:N2"/>
    <mergeCell ref="O2:R2"/>
    <mergeCell ref="S2:V2"/>
    <mergeCell ref="W2:Z2"/>
    <mergeCell ref="AA2:AD2"/>
    <mergeCell ref="AE2:AH2"/>
    <mergeCell ref="C1:F1"/>
    <mergeCell ref="G1:J1"/>
    <mergeCell ref="K1:N1"/>
    <mergeCell ref="O1:R1"/>
    <mergeCell ref="S1:V1"/>
    <mergeCell ref="W1:Z1"/>
    <mergeCell ref="W7:Z7"/>
    <mergeCell ref="AA7:AD7"/>
    <mergeCell ref="AE7:AH7"/>
    <mergeCell ref="C7:F7"/>
    <mergeCell ref="G7:J7"/>
    <mergeCell ref="K7:N7"/>
    <mergeCell ref="O7:R7"/>
    <mergeCell ref="S7:V7"/>
  </mergeCells>
  <pageMargins left="0.7" right="0.7" top="0.75" bottom="0.75" header="0.3" footer="0.3"/>
  <pageSetup paperSize="9" orientation="portrait" r:id="rId1"/>
  <ignoredErrors>
    <ignoredError sqref="C22" evalErro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7561A9E51CC44F84C45EE052DB243A" ma:contentTypeVersion="" ma:contentTypeDescription="Create a new document." ma:contentTypeScope="" ma:versionID="61f298917d441a59b073a5406557f1cf">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1F7872-3344-451B-B3A0-666FAE9623C3}">
  <ds:schemaRefs>
    <ds:schemaRef ds:uri="http://schemas.microsoft.com/sharepoint/v3/contenttype/forms"/>
  </ds:schemaRefs>
</ds:datastoreItem>
</file>

<file path=customXml/itemProps2.xml><?xml version="1.0" encoding="utf-8"?>
<ds:datastoreItem xmlns:ds="http://schemas.openxmlformats.org/officeDocument/2006/customXml" ds:itemID="{C1BCA221-8D61-4A74-BA25-A282A703685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5CDAEB3A-A9B5-4791-939A-B0464FC32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Instructions</vt:lpstr>
      <vt:lpstr>Settings</vt:lpstr>
      <vt:lpstr>Epic Name 1</vt:lpstr>
      <vt:lpstr>Epic Name 2</vt:lpstr>
      <vt:lpstr>Epic Name 3</vt:lpstr>
      <vt:lpstr>Epic Name 4</vt:lpstr>
      <vt:lpstr>Epic Name 5</vt:lpstr>
      <vt:lpstr>Regression</vt:lpstr>
      <vt:lpstr>Daily follow up</vt:lpstr>
      <vt:lpstr>Charts</vt:lpstr>
      <vt:lpstr>Screen Shots</vt:lpstr>
      <vt:lpstr>Settings!priority</vt:lpstr>
      <vt:lpstr>Settings!State</vt:lpstr>
      <vt:lpstr>State2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Muñoz Bronchu, Ana Maria</dc:creator>
  <cp:lastModifiedBy>Luisa PEREZ DEVESA (lperezde)</cp:lastModifiedBy>
  <dcterms:created xsi:type="dcterms:W3CDTF">2017-10-16T09:26:36Z</dcterms:created>
  <dcterms:modified xsi:type="dcterms:W3CDTF">2018-04-11T08:38:49Z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0x010100BA7561A9E51CC44F84C45EE052DB243A</vt:lpwstr>
  </property>
</Properties>
</file>