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faa\Desktop\DataClass\Crowdfunding Analysis\"/>
    </mc:Choice>
  </mc:AlternateContent>
  <xr:revisionPtr revIDLastSave="0" documentId="13_ncr:1_{CB429CC8-680F-4CB1-A124-282BF6286888}" xr6:coauthVersionLast="47" xr6:coauthVersionMax="47" xr10:uidLastSave="{00000000-0000-0000-0000-000000000000}"/>
  <bookViews>
    <workbookView xWindow="3444" yWindow="2988" windowWidth="21600" windowHeight="9480" activeTab="3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Edinburgh Research" sheetId="5" r:id="rId4"/>
    <sheet name="Category Statistics" sheetId="2" r:id="rId5"/>
    <sheet name="Subcategory Statistics" sheetId="3" r:id="rId6"/>
    <sheet name="Outcome Based on Launched Date" sheetId="4" r:id="rId7"/>
  </sheets>
  <definedNames>
    <definedName name="_xlnm._FilterDatabase" localSheetId="0" hidden="1">Kickstarter!$A$1:$T$4117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B3" i="11"/>
  <c r="C2" i="11"/>
  <c r="B2" i="11"/>
  <c r="B13" i="11"/>
  <c r="B12" i="11"/>
  <c r="B10" i="11"/>
  <c r="B11" i="11"/>
  <c r="B9" i="11"/>
  <c r="B8" i="11"/>
  <c r="B7" i="11"/>
  <c r="B4" i="11"/>
  <c r="B5" i="11"/>
  <c r="B6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4111" i="1"/>
  <c r="P4099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100" i="1"/>
  <c r="P4101" i="1"/>
  <c r="P4102" i="1"/>
  <c r="P4103" i="1"/>
  <c r="P4104" i="1"/>
  <c r="P4105" i="1"/>
  <c r="P4106" i="1"/>
  <c r="P4107" i="1"/>
  <c r="P4108" i="1"/>
  <c r="P4109" i="1"/>
  <c r="P4110" i="1"/>
  <c r="P2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" i="1"/>
</calcChain>
</file>

<file path=xl/sharedStrings.xml><?xml version="1.0" encoding="utf-8"?>
<sst xmlns="http://schemas.openxmlformats.org/spreadsheetml/2006/main" count="33035" uniqueCount="8405">
  <si>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</si>
  <si>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</si>
  <si>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</si>
  <si>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</si>
  <si>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</si>
  <si>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</si>
  <si>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</si>
  <si>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</si>
  <si>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</si>
  <si>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</si>
  <si>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</si>
  <si>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</si>
  <si>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</si>
  <si>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</si>
  <si>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</si>
  <si>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</si>
  <si>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</si>
  <si>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</si>
  <si>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</si>
  <si>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</si>
  <si>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</si>
  <si>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</si>
  <si>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</si>
  <si>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</si>
  <si>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</si>
  <si>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</si>
  <si>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</si>
  <si>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</si>
  <si>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</si>
  <si>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</si>
  <si>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</si>
  <si>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</si>
  <si>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</si>
  <si>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</si>
  <si>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</si>
  <si>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</si>
  <si>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</si>
  <si>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</si>
  <si>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</si>
  <si>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</si>
  <si>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</si>
  <si>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</si>
  <si>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</si>
  <si>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</si>
  <si>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</si>
  <si>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</si>
  <si>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</si>
  <si>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</si>
  <si>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</si>
  <si>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</si>
  <si>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</si>
  <si>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</si>
  <si>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</si>
  <si>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</si>
  <si>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</si>
  <si>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</si>
  <si>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</si>
  <si>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</si>
  <si>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</si>
  <si>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</si>
  <si>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</si>
  <si>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</si>
  <si>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</si>
  <si>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</si>
  <si>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</si>
  <si>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</si>
  <si>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</si>
  <si>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</si>
  <si>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</si>
  <si>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</si>
  <si>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</si>
  <si>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</si>
  <si>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</si>
  <si>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</si>
  <si>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</si>
  <si>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</si>
  <si>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</si>
  <si>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</si>
  <si>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</si>
  <si>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</si>
  <si>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</si>
  <si>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</si>
  <si>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</si>
  <si>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</si>
  <si>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</si>
  <si>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</si>
  <si>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</si>
  <si>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</si>
  <si>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</si>
  <si>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</si>
  <si>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</si>
  <si>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</si>
  <si>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</si>
  <si>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</si>
  <si>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</si>
  <si>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</si>
  <si>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</si>
  <si>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</si>
  <si>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</si>
  <si>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</si>
  <si>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</si>
  <si>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</si>
  <si>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</si>
  <si>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</si>
  <si>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</si>
  <si>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</si>
  <si>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</si>
  <si>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</si>
  <si>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</si>
  <si>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</si>
  <si>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</si>
  <si>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</si>
  <si>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</si>
  <si>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</si>
  <si>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</si>
  <si>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</si>
  <si>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</si>
  <si>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</si>
  <si>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</si>
  <si>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</si>
  <si>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</si>
  <si>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</si>
  <si>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</si>
  <si>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</si>
  <si>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</si>
  <si>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</si>
  <si>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</si>
  <si>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</si>
  <si>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</si>
  <si>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</si>
  <si>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</si>
  <si>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</si>
  <si>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</si>
  <si>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</si>
  <si>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</si>
  <si>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</si>
  <si>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</si>
  <si>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</si>
  <si>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</si>
  <si>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</si>
  <si>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</si>
  <si>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</si>
  <si>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</si>
  <si>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</si>
  <si>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</si>
  <si>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</si>
  <si>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</si>
  <si>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</si>
  <si>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</si>
  <si>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</si>
  <si>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</si>
  <si>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</si>
  <si>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</si>
  <si>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</si>
  <si>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</si>
  <si>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</si>
  <si>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</si>
  <si>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</si>
  <si>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</si>
  <si>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</si>
  <si>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</si>
  <si>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</si>
  <si>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</si>
  <si>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</si>
  <si>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</si>
  <si>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</si>
  <si>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</si>
  <si>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</si>
  <si>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</si>
  <si>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</si>
  <si>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</si>
  <si>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</si>
  <si>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</si>
  <si>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</si>
  <si>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</si>
  <si>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</si>
  <si>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</si>
  <si>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</si>
  <si>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</si>
  <si>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</si>
  <si>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</si>
  <si>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</si>
  <si>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</si>
  <si>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</si>
  <si>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</si>
  <si>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</si>
  <si>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</si>
  <si>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</si>
  <si>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</si>
  <si>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</si>
  <si>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</si>
  <si>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</si>
  <si>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</si>
  <si>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</si>
  <si>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</si>
  <si>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</si>
  <si>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</si>
  <si>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</si>
  <si>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</si>
  <si>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</si>
  <si>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</si>
  <si>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</si>
  <si>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</si>
  <si>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</si>
  <si>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</si>
  <si>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</si>
  <si>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</si>
  <si>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</si>
  <si>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</si>
  <si>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</si>
  <si>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</si>
  <si>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</si>
  <si>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</si>
  <si>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</si>
  <si>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</si>
  <si>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</si>
  <si>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</si>
  <si>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</si>
  <si>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</si>
  <si>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</si>
  <si>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</si>
  <si>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</si>
  <si>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</si>
  <si>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</si>
  <si>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</si>
  <si>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</si>
  <si>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</si>
  <si>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</si>
  <si>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</si>
  <si>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</si>
  <si>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</si>
  <si>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</si>
  <si>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</si>
  <si>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</si>
  <si>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</si>
  <si>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</si>
  <si>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</si>
  <si>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</si>
  <si>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</si>
  <si>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</si>
  <si>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</si>
  <si>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</si>
  <si>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</si>
  <si>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</si>
  <si>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</si>
  <si>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</si>
  <si>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</si>
  <si>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</si>
  <si>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</si>
  <si>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</si>
  <si>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</si>
  <si>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</si>
  <si>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</si>
  <si>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</si>
  <si>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</si>
  <si>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</si>
  <si>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</si>
  <si>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</si>
  <si>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</si>
  <si>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</si>
  <si>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</si>
  <si>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</si>
  <si>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</si>
  <si>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</si>
  <si>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</si>
  <si>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</si>
  <si>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</si>
  <si>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</si>
  <si>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</si>
  <si>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</si>
  <si>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</si>
  <si>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</si>
  <si>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</si>
  <si>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</si>
  <si>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</si>
  <si>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</si>
  <si>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</si>
  <si>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</si>
  <si>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</si>
  <si>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</si>
  <si>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</si>
  <si>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</si>
  <si>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</si>
  <si>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</si>
  <si>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</si>
  <si>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</si>
  <si>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</si>
  <si>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</si>
  <si>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</si>
  <si>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</si>
  <si>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</si>
  <si>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</si>
  <si>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</si>
  <si>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</si>
  <si>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</si>
  <si>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</si>
  <si>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</si>
  <si>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</si>
  <si>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</si>
  <si>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</si>
  <si>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</si>
  <si>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</si>
  <si>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</si>
  <si>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</si>
  <si>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</si>
  <si>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</si>
  <si>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</si>
  <si>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</si>
  <si>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</si>
  <si>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</si>
  <si>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</si>
  <si>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</si>
  <si>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</si>
  <si>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</si>
  <si>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</si>
  <si>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</si>
  <si>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</si>
  <si>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</si>
  <si>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</si>
  <si>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</si>
  <si>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</si>
  <si>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</si>
  <si>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</si>
  <si>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</si>
  <si>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</si>
  <si>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</si>
  <si>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</si>
  <si>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</si>
  <si>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</si>
  <si>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</si>
  <si>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</si>
  <si>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</si>
  <si>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</si>
  <si>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</si>
  <si>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</si>
  <si>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</si>
  <si>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</si>
  <si>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</si>
  <si>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</si>
  <si>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</si>
  <si>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</si>
  <si>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</si>
  <si>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</si>
  <si>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</si>
  <si>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</si>
  <si>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</si>
  <si>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</si>
  <si>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</si>
  <si>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</si>
  <si>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</si>
  <si>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</si>
  <si>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</si>
  <si>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</si>
  <si>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</si>
  <si>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</si>
  <si>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</si>
  <si>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</si>
  <si>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</si>
  <si>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</si>
  <si>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</si>
  <si>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</si>
  <si>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</si>
  <si>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</si>
  <si>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</si>
  <si>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</si>
  <si>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</si>
  <si>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</si>
  <si>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</si>
  <si>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</si>
  <si>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</si>
  <si>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</si>
  <si>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</si>
  <si>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</si>
  <si>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</si>
  <si>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</si>
  <si>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</si>
  <si>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</si>
  <si>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</si>
  <si>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</si>
  <si>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</si>
  <si>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</si>
  <si>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</si>
  <si>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</si>
  <si>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</si>
  <si>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</si>
  <si>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</si>
  <si>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</si>
  <si>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</si>
  <si>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</si>
  <si>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</si>
  <si>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</si>
  <si>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</si>
  <si>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</si>
  <si>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</si>
  <si>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</si>
  <si>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</si>
  <si>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</si>
  <si>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</si>
  <si>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</si>
  <si>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</si>
  <si>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</si>
  <si>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</si>
  <si>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</si>
  <si>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</si>
  <si>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</si>
  <si>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</si>
  <si>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</si>
  <si>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</si>
  <si>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</si>
  <si>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</si>
  <si>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</si>
  <si>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</si>
  <si>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</si>
  <si>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</si>
  <si>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</si>
  <si>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</si>
  <si>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</si>
  <si>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</si>
  <si>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</si>
  <si>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</si>
  <si>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</si>
  <si>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</si>
  <si>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</si>
  <si>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</si>
  <si>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</si>
  <si>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</si>
  <si>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</si>
  <si>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</si>
  <si>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</si>
  <si>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</si>
  <si>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</si>
  <si>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</si>
  <si>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</si>
  <si>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</si>
  <si>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</si>
  <si>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</si>
  <si>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</si>
  <si>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</si>
  <si>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</si>
  <si>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</si>
  <si>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</si>
  <si>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</si>
  <si>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</si>
  <si>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</si>
  <si>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</si>
  <si>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</si>
  <si>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</si>
  <si>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</si>
  <si>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</si>
  <si>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</si>
  <si>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</si>
  <si>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</si>
  <si>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</si>
  <si>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</si>
  <si>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</si>
  <si>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</si>
  <si>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</si>
  <si>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</si>
  <si>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</si>
  <si>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</si>
  <si>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</si>
  <si>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</si>
  <si>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</si>
  <si>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</si>
  <si>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</si>
  <si>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</si>
  <si>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</si>
  <si>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</si>
  <si>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</si>
  <si>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</si>
  <si>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</si>
  <si>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</si>
  <si>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</si>
  <si>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</si>
  <si>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</si>
  <si>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</si>
  <si>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</si>
  <si>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</si>
  <si>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</si>
  <si>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</si>
  <si>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</si>
  <si>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</si>
  <si>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</si>
  <si>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</si>
  <si>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</si>
  <si>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</si>
  <si>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</si>
  <si>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</si>
  <si>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</si>
  <si>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</si>
  <si>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</si>
  <si>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</si>
  <si>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</si>
  <si>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</si>
  <si>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</si>
  <si>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</si>
  <si>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</si>
  <si>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</si>
  <si>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</si>
  <si>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</si>
  <si>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</si>
  <si>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</si>
  <si>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</si>
  <si>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</si>
  <si>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</si>
  <si>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</si>
  <si>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</si>
  <si>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</si>
  <si>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</si>
  <si>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</si>
  <si>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</si>
  <si>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</si>
  <si>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</si>
  <si>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</si>
  <si>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</si>
  <si>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</si>
  <si>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</si>
  <si>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</si>
  <si>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</si>
  <si>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</si>
  <si>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</si>
  <si>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</si>
  <si>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</si>
  <si>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</si>
  <si>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</si>
  <si>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</si>
  <si>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</si>
  <si>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</si>
  <si>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</si>
  <si>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</si>
  <si>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</si>
  <si>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</si>
  <si>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</si>
  <si>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</si>
  <si>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</si>
  <si>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</si>
  <si>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</si>
  <si>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</si>
  <si>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</si>
  <si>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</si>
  <si>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</si>
  <si>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</si>
  <si>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</si>
  <si>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</si>
  <si>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</si>
  <si>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</si>
  <si>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</si>
  <si>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</si>
  <si>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</si>
  <si>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</si>
  <si>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</si>
  <si>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</si>
  <si>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</si>
  <si>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</si>
  <si>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</si>
  <si>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</si>
  <si>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</si>
  <si>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</si>
  <si>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</si>
  <si>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</si>
  <si>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</si>
  <si>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</si>
  <si>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</si>
  <si>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</si>
  <si>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</si>
  <si>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</si>
  <si>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</si>
  <si>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</si>
  <si>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</si>
  <si>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</si>
  <si>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</si>
  <si>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</si>
  <si>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</si>
  <si>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</si>
  <si>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</si>
  <si>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</si>
  <si>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</si>
  <si>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</si>
  <si>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</si>
  <si>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</si>
  <si>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</si>
  <si>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</si>
  <si>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</si>
  <si>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</si>
  <si>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</si>
  <si>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</si>
  <si>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</si>
  <si>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</si>
  <si>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</si>
  <si>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</si>
  <si>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</si>
  <si>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</si>
  <si>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</si>
  <si>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</si>
  <si>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</si>
  <si>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</si>
  <si>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</si>
  <si>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</si>
  <si>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</si>
  <si>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</si>
  <si>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</si>
  <si>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</si>
  <si>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</si>
  <si>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</si>
  <si>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</si>
  <si>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</si>
  <si>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</si>
  <si>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</si>
  <si>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</si>
  <si>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</si>
  <si>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</si>
  <si>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</si>
  <si>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</si>
  <si>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</si>
  <si>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</si>
  <si>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</si>
  <si>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</si>
  <si>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</si>
  <si>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</si>
  <si>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</si>
  <si>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</si>
  <si>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</si>
  <si>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</si>
  <si>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</si>
  <si>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</si>
  <si>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</si>
  <si>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</si>
  <si>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</si>
  <si>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</si>
  <si>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</si>
  <si>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</si>
  <si>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</si>
  <si>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</si>
  <si>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</si>
  <si>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</si>
  <si>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</si>
  <si>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</si>
  <si>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</si>
  <si>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</si>
  <si>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</si>
  <si>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</si>
  <si>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</si>
  <si>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</si>
  <si>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</si>
  <si>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</si>
  <si>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</si>
  <si>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</si>
  <si>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</si>
  <si>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</si>
  <si>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</si>
  <si>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</si>
  <si>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</si>
  <si>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</si>
  <si>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</si>
  <si>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</si>
  <si>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</si>
  <si>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</si>
  <si>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</si>
  <si>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</si>
  <si>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</si>
  <si>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</si>
  <si>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</si>
  <si>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</si>
  <si>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</si>
  <si>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</si>
  <si>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</si>
  <si>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</si>
  <si>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</si>
  <si>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</si>
  <si>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</si>
  <si>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</si>
  <si>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</si>
  <si>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</si>
  <si>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</si>
  <si>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</si>
  <si>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</si>
  <si>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</si>
  <si>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</si>
  <si>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</si>
  <si>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</si>
  <si>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</si>
  <si>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</si>
  <si>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</si>
  <si>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</si>
  <si>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</si>
  <si>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</si>
  <si>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</si>
  <si>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</si>
  <si>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</si>
  <si>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</si>
  <si>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</si>
  <si>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</si>
  <si>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</si>
  <si>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</si>
  <si>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</si>
  <si>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</si>
  <si>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</si>
  <si>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</si>
  <si>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</si>
  <si>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</si>
  <si>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</si>
  <si>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</si>
  <si>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</si>
  <si>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</si>
  <si>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</si>
  <si>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</si>
  <si>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</si>
  <si>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</si>
  <si>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</si>
  <si>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</si>
  <si>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</si>
  <si>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</si>
  <si>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</si>
  <si>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</si>
  <si>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</si>
  <si>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</si>
  <si>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</si>
  <si>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</si>
  <si>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</si>
  <si>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</si>
  <si>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</si>
  <si>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</si>
  <si>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</si>
  <si>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</si>
  <si>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</si>
  <si>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</si>
  <si>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</si>
  <si>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</si>
  <si>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</si>
  <si>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</si>
  <si>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</si>
  <si>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</si>
  <si>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</si>
  <si>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</si>
  <si>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</si>
  <si>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</si>
  <si>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</si>
  <si>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</si>
  <si>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</si>
  <si>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</si>
  <si>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</si>
  <si>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</si>
  <si>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</si>
  <si>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</si>
  <si>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</si>
  <si>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</si>
  <si>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</si>
  <si>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</si>
  <si>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</si>
  <si>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</si>
  <si>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</si>
  <si>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</si>
  <si>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</si>
  <si>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</si>
  <si>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</si>
  <si>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</si>
  <si>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</si>
  <si>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</si>
  <si>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</si>
  <si>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</si>
  <si>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</si>
  <si>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</si>
  <si>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</si>
  <si>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</si>
  <si>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</si>
  <si>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</si>
  <si>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</si>
  <si>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</si>
  <si>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</si>
  <si>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</si>
  <si>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</si>
  <si>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</si>
  <si>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</si>
  <si>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</si>
  <si>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</si>
  <si>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</si>
  <si>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</si>
  <si>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</si>
  <si>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</si>
  <si>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</si>
  <si>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</si>
  <si>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</si>
  <si>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</si>
  <si>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</si>
  <si>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</si>
  <si>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</si>
  <si>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</si>
  <si>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</si>
  <si>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</si>
  <si>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</si>
  <si>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</si>
  <si>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</si>
  <si>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</si>
  <si>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</si>
  <si>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</si>
  <si>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</si>
  <si>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</si>
  <si>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</si>
  <si>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</si>
  <si>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</si>
  <si>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</si>
  <si>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</si>
  <si>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</si>
  <si>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</si>
  <si>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</si>
  <si>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</si>
  <si>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</si>
  <si>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</si>
  <si>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</si>
  <si>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</si>
  <si>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</si>
  <si>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</si>
  <si>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</si>
  <si>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</si>
  <si>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</si>
  <si>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</si>
  <si>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</si>
  <si>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</si>
  <si>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</si>
  <si>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</si>
  <si>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</si>
  <si>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</si>
  <si>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</si>
  <si>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</si>
  <si>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</si>
  <si>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</si>
  <si>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</si>
  <si>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</si>
  <si>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</si>
  <si>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</si>
  <si>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</si>
  <si>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</si>
  <si>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</si>
  <si>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</si>
  <si>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</si>
  <si>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</si>
  <si>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</si>
  <si>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</si>
  <si>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</si>
  <si>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</si>
  <si>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</si>
  <si>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</si>
  <si>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</si>
  <si>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</si>
  <si>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</si>
  <si>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</si>
  <si>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</si>
  <si>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</si>
  <si>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</si>
  <si>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</si>
  <si>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</si>
  <si>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</si>
  <si>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</si>
  <si>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</si>
  <si>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</si>
  <si>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</si>
  <si>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</si>
  <si>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</si>
  <si>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</si>
  <si>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</si>
  <si>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</si>
  <si>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</si>
  <si>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</si>
  <si>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</si>
  <si>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</si>
  <si>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</si>
  <si>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</si>
  <si>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</si>
  <si>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</si>
  <si>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</si>
  <si>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</si>
  <si>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</si>
  <si>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</si>
  <si>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</si>
  <si>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</si>
  <si>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</si>
  <si>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</si>
  <si>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</si>
  <si>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</si>
  <si>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</si>
  <si>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</si>
  <si>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</si>
  <si>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</si>
  <si>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</si>
  <si>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</si>
  <si>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</si>
  <si>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</si>
  <si>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</si>
  <si>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</si>
  <si>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</si>
  <si>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</si>
  <si>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</si>
  <si>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</si>
  <si>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</si>
  <si>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</si>
  <si>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</si>
  <si>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</si>
  <si>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</si>
  <si>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</si>
  <si>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</si>
  <si>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</si>
  <si>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</si>
  <si>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</si>
  <si>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</si>
  <si>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</si>
  <si>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</si>
  <si>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</si>
  <si>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</si>
  <si>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</si>
  <si>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</si>
  <si>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</si>
  <si>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</si>
  <si>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</si>
  <si>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</si>
  <si>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</si>
  <si>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</si>
  <si>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</si>
  <si>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</si>
  <si>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</si>
  <si>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</si>
  <si>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</si>
  <si>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</si>
  <si>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</si>
  <si>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</si>
  <si>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</si>
  <si>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</si>
  <si>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</si>
  <si>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</si>
  <si>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</si>
  <si>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</si>
  <si>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</si>
  <si>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</si>
  <si>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</si>
  <si>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</si>
  <si>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</si>
  <si>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</si>
  <si>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</si>
  <si>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</si>
  <si>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</si>
  <si>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</si>
  <si>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</si>
  <si>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</si>
  <si>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</si>
  <si>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</si>
  <si>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</si>
  <si>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</si>
  <si>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</si>
  <si>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</si>
  <si>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</si>
  <si>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</si>
  <si>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</si>
  <si>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</si>
  <si>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</si>
  <si>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</si>
  <si>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</si>
  <si>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</si>
  <si>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</si>
  <si>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</si>
  <si>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</si>
  <si>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</si>
  <si>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</si>
  <si>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</si>
  <si>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</si>
  <si>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</si>
  <si>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</si>
  <si>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</si>
  <si>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</si>
  <si>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</si>
  <si>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</si>
  <si>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</si>
  <si>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</si>
  <si>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</si>
  <si>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</si>
  <si>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</si>
  <si>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</si>
  <si>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</si>
  <si>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</si>
  <si>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</si>
  <si>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</si>
  <si>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</si>
  <si>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</si>
  <si>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</si>
  <si>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</si>
  <si>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</si>
  <si>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</si>
  <si>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</si>
  <si>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</si>
  <si>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</si>
  <si>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</si>
  <si>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</si>
  <si>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</si>
  <si>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</si>
  <si>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</si>
  <si>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</si>
  <si>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</si>
  <si>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</si>
  <si>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</si>
  <si>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</si>
  <si>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</si>
  <si>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</si>
  <si>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</si>
  <si>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</si>
  <si>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</si>
  <si>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</si>
  <si>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</si>
  <si>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</si>
  <si>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</si>
  <si>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</si>
  <si>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</si>
  <si>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</si>
  <si>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</si>
  <si>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</si>
  <si>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</si>
  <si>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</si>
  <si>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</si>
  <si>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</si>
  <si>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</si>
  <si>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</si>
  <si>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</si>
  <si>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</si>
  <si>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</si>
  <si>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</si>
  <si>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</si>
  <si>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</si>
  <si>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</si>
  <si>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</si>
  <si>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</si>
  <si>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</si>
  <si>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</si>
  <si>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</si>
  <si>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</si>
  <si>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</si>
  <si>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</si>
  <si>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</si>
  <si>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</si>
  <si>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</si>
  <si>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</si>
  <si>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</si>
  <si>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</si>
  <si>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</si>
  <si>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</si>
  <si>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</si>
  <si>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</si>
  <si>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</si>
  <si>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</si>
  <si>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</si>
  <si>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</si>
  <si>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</si>
  <si>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</si>
  <si>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</si>
  <si>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</si>
  <si>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</si>
  <si>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</si>
  <si>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</si>
  <si>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</si>
  <si>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</si>
  <si>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</si>
  <si>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</si>
  <si>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</si>
  <si>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</si>
  <si>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</si>
  <si>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</si>
  <si>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</si>
  <si>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</si>
  <si>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</si>
  <si>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</si>
  <si>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</si>
  <si>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</si>
  <si>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</si>
  <si>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</si>
  <si>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</si>
  <si>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</si>
  <si>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</si>
  <si>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</si>
  <si>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</si>
  <si>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</si>
  <si>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</si>
  <si>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</si>
  <si>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</si>
  <si>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</si>
  <si>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</si>
  <si>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</si>
  <si>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</si>
  <si>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</si>
  <si>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</si>
  <si>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</si>
  <si>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</si>
  <si>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</si>
  <si>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</si>
  <si>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</si>
  <si>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</si>
  <si>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</si>
  <si>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</si>
  <si>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</si>
  <si>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</si>
  <si>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</si>
  <si>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</si>
  <si>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</si>
  <si>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</si>
  <si>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</si>
  <si>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</si>
  <si>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</si>
  <si>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</si>
  <si>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</si>
  <si>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</si>
  <si>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</si>
  <si>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</si>
  <si>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</si>
  <si>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</si>
  <si>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</si>
  <si>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</si>
  <si>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</si>
  <si>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</si>
  <si>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</si>
  <si>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</si>
  <si>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</si>
  <si>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</si>
  <si>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</si>
  <si>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</si>
  <si>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</si>
  <si>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</si>
  <si>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</si>
  <si>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</si>
  <si>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</si>
  <si>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</si>
  <si>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</si>
  <si>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</si>
  <si>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</si>
  <si>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</si>
  <si>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</si>
  <si>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</si>
  <si>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</si>
  <si>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</si>
  <si>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</si>
  <si>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</si>
  <si>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</si>
  <si>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</si>
  <si>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</si>
  <si>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</si>
  <si>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</si>
  <si>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</si>
  <si>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</si>
  <si>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</si>
  <si>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</si>
  <si>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</si>
  <si>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</si>
  <si>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</si>
  <si>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</si>
  <si>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</si>
  <si>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</si>
  <si>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</si>
  <si>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</si>
  <si>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</si>
  <si>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</si>
  <si>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</si>
  <si>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</si>
  <si>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</si>
  <si>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</si>
  <si>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</si>
  <si>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</si>
  <si>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</si>
  <si>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</si>
  <si>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</si>
  <si>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</si>
  <si>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</si>
  <si>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</si>
  <si>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</si>
  <si>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</si>
  <si>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</si>
  <si>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</si>
  <si>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</si>
  <si>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</si>
  <si>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</si>
  <si>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</si>
  <si>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</si>
  <si>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</si>
  <si>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</si>
  <si>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</si>
  <si>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</si>
  <si>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</si>
  <si>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</si>
  <si>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</si>
  <si>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</si>
  <si>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</si>
  <si>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</si>
  <si>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</si>
  <si>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</si>
  <si>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</si>
  <si>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</si>
  <si>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</si>
  <si>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</si>
  <si>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</si>
  <si>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</si>
  <si>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</si>
  <si>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</si>
  <si>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</si>
  <si>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</si>
  <si>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</si>
  <si>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</si>
  <si>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</si>
  <si>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</si>
  <si>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</si>
  <si>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</si>
  <si>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</si>
  <si>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</si>
  <si>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</si>
  <si>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</si>
  <si>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</si>
  <si>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</si>
  <si>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</si>
  <si>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</si>
  <si>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</si>
  <si>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</si>
  <si>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</si>
  <si>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</si>
  <si>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</si>
  <si>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</si>
  <si>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</si>
  <si>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</si>
  <si>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</si>
  <si>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</si>
  <si>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</si>
  <si>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</si>
  <si>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</si>
  <si>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</si>
  <si>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</si>
  <si>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</si>
  <si>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</si>
  <si>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</si>
  <si>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</si>
  <si>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</si>
  <si>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</si>
  <si>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</si>
  <si>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</si>
  <si>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</si>
  <si>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</si>
  <si>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</si>
  <si>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</si>
  <si>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</si>
  <si>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</si>
  <si>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</si>
  <si>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</si>
  <si>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</si>
  <si>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</si>
  <si>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</si>
  <si>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</si>
  <si>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</si>
  <si>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</si>
  <si>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</si>
  <si>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</si>
  <si>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</si>
  <si>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</si>
  <si>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</si>
  <si>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</si>
  <si>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</si>
  <si>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</si>
  <si>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</si>
  <si>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</si>
  <si>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</si>
  <si>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</si>
  <si>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</si>
  <si>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</si>
  <si>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</si>
  <si>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</si>
  <si>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</si>
  <si>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</si>
  <si>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</si>
  <si>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</si>
  <si>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</si>
  <si>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</si>
  <si>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</si>
  <si>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</si>
  <si>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</si>
  <si>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</si>
  <si>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</si>
  <si>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</si>
  <si>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</si>
  <si>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</si>
  <si>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</si>
  <si>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</si>
  <si>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</si>
  <si>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</si>
  <si>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</si>
  <si>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</si>
  <si>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</si>
  <si>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</si>
  <si>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</si>
  <si>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</si>
  <si>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</si>
  <si>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</si>
  <si>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</si>
  <si>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</si>
  <si>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</si>
  <si>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</si>
  <si>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</si>
  <si>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</si>
  <si>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</si>
  <si>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</si>
  <si>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</si>
  <si>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</si>
  <si>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</si>
  <si>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</si>
  <si>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</si>
  <si>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</si>
  <si>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</si>
  <si>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</si>
  <si>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</si>
  <si>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</si>
  <si>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</si>
  <si>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</si>
  <si>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</si>
  <si>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</si>
  <si>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</si>
  <si>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</si>
  <si>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</si>
  <si>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</si>
  <si>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</si>
  <si>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</si>
  <si>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</si>
  <si>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</si>
  <si>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</si>
  <si>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</si>
  <si>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</si>
  <si>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</si>
  <si>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</si>
  <si>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</si>
  <si>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</si>
  <si>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</si>
  <si>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</si>
  <si>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</si>
  <si>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</si>
  <si>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</si>
  <si>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</si>
  <si>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</si>
  <si>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</si>
  <si>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</si>
  <si>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</si>
  <si>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</si>
  <si>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</si>
  <si>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</si>
  <si>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</si>
  <si>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</si>
  <si>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</si>
  <si>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</si>
  <si>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</si>
  <si>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</si>
  <si>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</si>
  <si>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</si>
  <si>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</si>
  <si>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</si>
  <si>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</si>
  <si>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</si>
  <si>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</si>
  <si>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</si>
  <si>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</si>
  <si>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</si>
  <si>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</si>
  <si>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</si>
  <si>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</si>
  <si>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</si>
  <si>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</si>
  <si>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</si>
  <si>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</si>
  <si>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</si>
  <si>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</si>
  <si>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</si>
  <si>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</si>
  <si>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</si>
  <si>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</si>
  <si>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</si>
  <si>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</si>
  <si>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</si>
  <si>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</si>
  <si>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</si>
  <si>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</si>
  <si>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</si>
  <si>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</si>
  <si>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</si>
  <si>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</si>
  <si>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</si>
  <si>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</si>
  <si>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</si>
  <si>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</si>
  <si>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</si>
  <si>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</si>
  <si>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</si>
  <si>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</si>
  <si>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</si>
  <si>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</si>
  <si>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</si>
  <si>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</si>
  <si>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</si>
  <si>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</si>
  <si>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</si>
  <si>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</si>
  <si>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</si>
  <si>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</si>
  <si>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</si>
  <si>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</si>
  <si>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</si>
  <si>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</si>
  <si>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</si>
  <si>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</si>
  <si>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</si>
  <si>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</si>
  <si>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</si>
  <si>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</si>
  <si>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</si>
  <si>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</si>
  <si>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</si>
  <si>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</si>
  <si>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</si>
  <si>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</si>
  <si>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</si>
  <si>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</si>
  <si>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</si>
  <si>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</si>
  <si>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</si>
  <si>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</si>
  <si>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</si>
  <si>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</si>
  <si>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</si>
  <si>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</si>
  <si>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</si>
  <si>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</si>
  <si>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</si>
  <si>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</si>
  <si>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</si>
  <si>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</si>
  <si>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</si>
  <si>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</si>
  <si>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</si>
  <si>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</si>
  <si>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</si>
  <si>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</si>
  <si>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</si>
  <si>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</si>
  <si>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</si>
  <si>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</si>
  <si>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</si>
  <si>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</si>
  <si>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</si>
  <si>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</si>
  <si>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</si>
  <si>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</si>
  <si>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</si>
  <si>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</si>
  <si>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</si>
  <si>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</si>
  <si>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</si>
  <si>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</si>
  <si>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</si>
  <si>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</si>
  <si>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</si>
  <si>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</si>
  <si>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</si>
  <si>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</si>
  <si>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</si>
  <si>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</si>
  <si>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</si>
  <si>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</si>
  <si>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</si>
  <si>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</si>
  <si>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</si>
  <si>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</si>
  <si>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</si>
  <si>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</si>
  <si>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</si>
  <si>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</si>
  <si>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</si>
  <si>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</si>
  <si>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</si>
  <si>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</si>
  <si>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</si>
  <si>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</si>
  <si>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</si>
  <si>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</si>
  <si>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</si>
  <si>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</si>
  <si>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</si>
  <si>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</si>
  <si>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</si>
  <si>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</si>
  <si>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</si>
  <si>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</si>
  <si>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</si>
  <si>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</si>
  <si>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</si>
  <si>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</si>
  <si>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</si>
  <si>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</si>
  <si>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</si>
  <si>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</si>
  <si>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</si>
  <si>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</si>
  <si>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</si>
  <si>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</si>
  <si>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</si>
  <si>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</si>
  <si>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</si>
  <si>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</si>
  <si>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</si>
  <si>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</si>
  <si>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</si>
  <si>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</si>
  <si>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</si>
  <si>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</si>
  <si>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</si>
  <si>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</si>
  <si>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</si>
  <si>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</si>
  <si>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</si>
  <si>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</si>
  <si>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</si>
  <si>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</si>
  <si>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</si>
  <si>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</si>
  <si>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</si>
  <si>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</si>
  <si>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</si>
  <si>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</si>
  <si>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</si>
  <si>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</si>
  <si>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</si>
  <si>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</si>
  <si>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</si>
  <si>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</si>
  <si>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</si>
  <si>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</si>
  <si>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</si>
  <si>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</si>
  <si>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</si>
  <si>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</si>
  <si>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</si>
  <si>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</si>
  <si>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</si>
  <si>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</si>
  <si>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</si>
  <si>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</si>
  <si>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</si>
  <si>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</si>
  <si>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</si>
  <si>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</si>
  <si>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</si>
  <si>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</si>
  <si>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</si>
  <si>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</si>
  <si>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</si>
  <si>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</si>
  <si>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</si>
  <si>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</si>
  <si>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</si>
  <si>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</si>
  <si>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</si>
  <si>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</si>
  <si>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</si>
  <si>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</si>
  <si>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</si>
  <si>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</si>
  <si>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</si>
  <si>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</si>
  <si>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</si>
  <si>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</si>
  <si>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</si>
  <si>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</si>
  <si>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</si>
  <si>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</si>
  <si>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</si>
  <si>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</si>
  <si>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</si>
  <si>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</si>
  <si>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</si>
  <si>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</si>
  <si>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</si>
  <si>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</si>
  <si>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</si>
  <si>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</si>
  <si>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</si>
  <si>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</si>
  <si>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</si>
  <si>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</si>
  <si>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</si>
  <si>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</si>
  <si>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</si>
  <si>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</si>
  <si>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</si>
  <si>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</si>
  <si>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</si>
  <si>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</si>
  <si>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</si>
  <si>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</si>
  <si>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</si>
  <si>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</si>
  <si>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</si>
  <si>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</si>
  <si>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</si>
  <si>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</si>
  <si>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</si>
  <si>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</si>
  <si>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</si>
  <si>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</si>
  <si>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</si>
  <si>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</si>
  <si>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</si>
  <si>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</si>
  <si>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</si>
  <si>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</si>
  <si>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</si>
  <si>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</si>
  <si>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</si>
  <si>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</si>
  <si>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</si>
  <si>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</si>
  <si>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</si>
  <si>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</si>
  <si>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</si>
  <si>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</si>
  <si>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</si>
  <si>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</si>
  <si>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</si>
  <si>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</si>
  <si>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</si>
  <si>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</si>
  <si>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</si>
  <si>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</si>
  <si>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</si>
  <si>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</si>
  <si>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</si>
  <si>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</si>
  <si>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</si>
  <si>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</si>
  <si>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</si>
  <si>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</si>
  <si>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</si>
  <si>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</si>
  <si>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</si>
  <si>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</si>
  <si>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</si>
  <si>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</si>
  <si>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</si>
  <si>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</si>
  <si>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</si>
  <si>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</si>
  <si>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</si>
  <si>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</si>
  <si>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</si>
  <si>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</si>
  <si>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</si>
  <si>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</si>
  <si>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</si>
  <si>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</si>
  <si>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</si>
  <si>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</si>
  <si>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</si>
  <si>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</si>
  <si>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</si>
  <si>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</si>
  <si>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</si>
  <si>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</si>
  <si>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</si>
  <si>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</si>
  <si>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</si>
  <si>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</si>
  <si>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</si>
  <si>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</si>
  <si>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</si>
  <si>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</si>
  <si>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</si>
  <si>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</si>
  <si>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</si>
  <si>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</si>
  <si>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</si>
  <si>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</si>
  <si>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</si>
  <si>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</si>
  <si>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</si>
  <si>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</si>
  <si>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</si>
  <si>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</si>
  <si>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</si>
  <si>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</si>
  <si>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</si>
  <si>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</si>
  <si>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</si>
  <si>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</si>
  <si>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</si>
  <si>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</si>
  <si>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</si>
  <si>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</si>
  <si>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</si>
  <si>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</si>
  <si>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</si>
  <si>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</si>
  <si>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</si>
  <si>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</si>
  <si>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</si>
  <si>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</si>
  <si>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</si>
  <si>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</si>
  <si>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</si>
  <si>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</si>
  <si>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</si>
  <si>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</si>
  <si>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</si>
  <si>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</si>
  <si>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</si>
  <si>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</si>
  <si>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</si>
  <si>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</si>
  <si>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</si>
  <si>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</si>
  <si>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</si>
  <si>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</si>
  <si>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</si>
  <si>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</si>
  <si>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</si>
  <si>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</si>
  <si>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</si>
  <si>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</si>
  <si>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</si>
  <si>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</si>
  <si>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</si>
  <si>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</si>
  <si>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</si>
  <si>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</si>
  <si>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</si>
  <si>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</si>
  <si>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</si>
  <si>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</si>
  <si>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</si>
  <si>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</si>
  <si>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</si>
  <si>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</si>
  <si>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</si>
  <si>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</si>
  <si>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</si>
  <si>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</si>
  <si>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</si>
  <si>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</si>
  <si>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</si>
  <si>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</si>
  <si>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</si>
  <si>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</si>
  <si>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</si>
  <si>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</si>
  <si>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</si>
  <si>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</si>
  <si>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</si>
  <si>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</si>
  <si>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</si>
  <si>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</si>
  <si>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</si>
  <si>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</si>
  <si>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</si>
  <si>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</si>
  <si>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</si>
  <si>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</si>
  <si>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</si>
  <si>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</si>
  <si>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</si>
  <si>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</si>
  <si>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</si>
  <si>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</si>
  <si>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</si>
  <si>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</si>
  <si>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</si>
  <si>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</si>
  <si>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</si>
  <si>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</si>
  <si>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</si>
  <si>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</si>
  <si>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</si>
  <si>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</si>
  <si>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</si>
  <si>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</si>
  <si>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</si>
  <si>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</si>
  <si>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</si>
  <si>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</si>
  <si>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</si>
  <si>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</si>
  <si>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</si>
  <si>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</si>
  <si>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</si>
  <si>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</si>
  <si>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</si>
  <si>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</si>
  <si>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</si>
  <si>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</si>
  <si>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</si>
  <si>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</si>
  <si>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</si>
  <si>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</si>
  <si>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</si>
  <si>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</si>
  <si>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</si>
  <si>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</si>
  <si>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</si>
  <si>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</si>
  <si>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</si>
  <si>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</si>
  <si>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</si>
  <si>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</si>
  <si>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</si>
  <si>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</si>
  <si>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</si>
  <si>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</si>
  <si>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</si>
  <si>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</si>
  <si>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</si>
  <si>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</si>
  <si>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</si>
  <si>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</si>
  <si>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</si>
  <si>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</si>
  <si>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</si>
  <si>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</si>
  <si>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</si>
  <si>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</si>
  <si>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</si>
  <si>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</si>
  <si>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</si>
  <si>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</si>
  <si>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</si>
  <si>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</si>
  <si>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</si>
  <si>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</si>
  <si>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</si>
  <si>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</si>
  <si>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</si>
  <si>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</si>
  <si>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</si>
  <si>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</si>
  <si>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</si>
  <si>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</si>
  <si>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</si>
  <si>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</si>
  <si>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</si>
  <si>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</si>
  <si>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</si>
  <si>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</si>
  <si>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</si>
  <si>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</si>
  <si>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</si>
  <si>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</si>
  <si>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</si>
  <si>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</si>
  <si>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</si>
  <si>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</si>
  <si>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</si>
  <si>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</si>
  <si>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</si>
  <si>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</si>
  <si>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</si>
  <si>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</si>
  <si>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</si>
  <si>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</si>
  <si>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</si>
  <si>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</si>
  <si>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</si>
  <si>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</si>
  <si>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</si>
  <si>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</si>
  <si>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</si>
  <si>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</si>
  <si>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</si>
  <si>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</si>
  <si>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</si>
  <si>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</si>
  <si>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</si>
  <si>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</si>
  <si>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</si>
  <si>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</si>
  <si>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</si>
  <si>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</si>
  <si>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</si>
  <si>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</si>
  <si>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</si>
  <si>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</si>
  <si>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</si>
  <si>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</si>
  <si>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</si>
  <si>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</si>
  <si>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</si>
  <si>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</si>
  <si>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</si>
  <si>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</si>
  <si>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</si>
  <si>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</si>
  <si>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</si>
  <si>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</si>
  <si>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</si>
  <si>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</si>
  <si>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</si>
  <si>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</si>
  <si>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</si>
  <si>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</si>
  <si>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</si>
  <si>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</si>
  <si>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</si>
  <si>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</si>
  <si>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</si>
  <si>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</si>
  <si>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</si>
  <si>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</si>
  <si>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</si>
  <si>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</si>
  <si>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</si>
  <si>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</si>
  <si>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</si>
  <si>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</si>
  <si>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</si>
  <si>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</si>
  <si>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</si>
  <si>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</si>
  <si>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</si>
  <si>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</si>
  <si>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</si>
  <si>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</si>
  <si>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</si>
  <si>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</si>
  <si>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</si>
  <si>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</si>
  <si>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</si>
  <si>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</si>
  <si>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</si>
  <si>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</si>
  <si>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</si>
  <si>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</si>
  <si>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</si>
  <si>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</si>
  <si>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</si>
  <si>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</si>
  <si>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</si>
  <si>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</si>
  <si>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</si>
  <si>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</si>
  <si>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</si>
  <si>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</si>
  <si>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</si>
  <si>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</si>
  <si>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</si>
  <si>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</si>
  <si>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</si>
  <si>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</si>
  <si>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</si>
  <si>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</si>
  <si>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</si>
  <si>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</si>
  <si>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</si>
  <si>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</si>
  <si>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</si>
  <si>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</si>
  <si>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</si>
  <si>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</si>
  <si>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</si>
  <si>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</si>
  <si>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</si>
  <si>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</si>
  <si>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</si>
  <si>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</si>
  <si>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</si>
  <si>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</si>
  <si>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</si>
  <si>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</si>
  <si>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</si>
  <si>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</si>
  <si>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</si>
  <si>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</si>
  <si>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</si>
  <si>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</si>
  <si>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</si>
  <si>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</si>
  <si>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</si>
  <si>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</si>
  <si>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</si>
  <si>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</si>
  <si>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</si>
  <si>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</si>
  <si>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</si>
  <si>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</si>
  <si>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</si>
  <si>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</si>
  <si>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</si>
  <si>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</si>
  <si>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</si>
  <si>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</si>
  <si>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</si>
  <si>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</si>
  <si>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</si>
  <si>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</si>
  <si>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</si>
  <si>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</si>
  <si>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</si>
  <si>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</si>
  <si>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</si>
  <si>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</si>
  <si>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</si>
  <si>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</si>
  <si>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</si>
  <si>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</si>
  <si>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</si>
  <si>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</si>
  <si>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</si>
  <si>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</si>
  <si>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</si>
  <si>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</si>
  <si>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</si>
  <si>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</si>
  <si>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</si>
  <si>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</si>
  <si>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</si>
  <si>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</si>
  <si>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</si>
  <si>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</si>
  <si>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</si>
  <si>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</si>
  <si>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</si>
  <si>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</si>
  <si>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</si>
  <si>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</si>
  <si>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</si>
  <si>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</si>
  <si>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</si>
  <si>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</si>
  <si>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</si>
  <si>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</si>
  <si>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</si>
  <si>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</si>
  <si>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</si>
  <si>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</si>
  <si>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</si>
  <si>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</si>
  <si>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</si>
  <si>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</si>
  <si>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</si>
  <si>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</si>
  <si>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</si>
  <si>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</si>
  <si>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</si>
  <si>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</si>
  <si>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</si>
  <si>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</si>
  <si>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</si>
  <si>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</si>
  <si>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</si>
  <si>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</si>
  <si>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</si>
  <si>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</si>
  <si>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</si>
  <si>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</si>
  <si>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</si>
  <si>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</si>
  <si>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</si>
  <si>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</si>
  <si>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</si>
  <si>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</si>
  <si>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</si>
  <si>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</si>
  <si>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</si>
  <si>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</si>
  <si>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</si>
  <si>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</si>
  <si>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</si>
  <si>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</si>
  <si>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</si>
  <si>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</si>
  <si>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</si>
  <si>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</si>
  <si>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</si>
  <si>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</si>
  <si>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</si>
  <si>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</si>
  <si>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</si>
  <si>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</si>
  <si>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</si>
  <si>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</si>
  <si>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</si>
  <si>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</si>
  <si>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</si>
  <si>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</si>
  <si>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</si>
  <si>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</si>
  <si>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</si>
  <si>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</si>
  <si>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</si>
  <si>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</si>
  <si>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</si>
  <si>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</si>
  <si>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</si>
  <si>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</si>
  <si>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</si>
  <si>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</si>
  <si>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</si>
  <si>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</si>
  <si>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</si>
  <si>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</si>
  <si>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</si>
  <si>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</si>
  <si>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</si>
  <si>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</si>
  <si>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</si>
  <si>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</si>
  <si>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</si>
  <si>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</si>
  <si>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</si>
  <si>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</si>
  <si>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</si>
  <si>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</si>
  <si>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</si>
  <si>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</si>
  <si>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</si>
  <si>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</si>
  <si>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</si>
  <si>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</si>
  <si>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</si>
  <si>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</si>
  <si>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</si>
  <si>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</si>
  <si>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</si>
  <si>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</si>
  <si>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</si>
  <si>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</si>
  <si>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</si>
  <si>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</si>
  <si>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</si>
  <si>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</si>
  <si>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</si>
  <si>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</si>
  <si>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</si>
  <si>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</si>
  <si>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</si>
  <si>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</si>
  <si>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</si>
  <si>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</si>
  <si>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</si>
  <si>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</si>
  <si>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</si>
  <si>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</si>
  <si>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</si>
  <si>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</si>
  <si>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</si>
  <si>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</si>
  <si>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</si>
  <si>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</si>
  <si>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</si>
  <si>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</si>
  <si>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</si>
  <si>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</si>
  <si>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</si>
  <si>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</si>
  <si>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</si>
  <si>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</si>
  <si>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</si>
  <si>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</si>
  <si>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</si>
  <si>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</si>
  <si>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</si>
  <si>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</si>
  <si>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</si>
  <si>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</si>
  <si>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</si>
  <si>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</si>
  <si>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</si>
  <si>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</si>
  <si>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</si>
  <si>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</si>
  <si>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</si>
  <si>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</si>
  <si>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</si>
  <si>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</si>
  <si>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</si>
  <si>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</si>
  <si>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</si>
  <si>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</si>
  <si>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</si>
  <si>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</si>
  <si>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</si>
  <si>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</si>
  <si>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</si>
  <si>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</si>
  <si>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</si>
  <si>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</si>
  <si>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</si>
  <si>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</si>
  <si>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</si>
  <si>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</si>
  <si>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</si>
  <si>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</si>
  <si>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</si>
  <si>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</si>
  <si>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</si>
  <si>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</si>
  <si>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</si>
  <si>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</si>
  <si>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</si>
  <si>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</si>
  <si>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</si>
  <si>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</si>
  <si>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</si>
  <si>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</si>
  <si>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</si>
  <si>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</si>
  <si>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</si>
  <si>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</si>
  <si>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</si>
  <si>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</si>
  <si>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</si>
  <si>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</si>
  <si>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</si>
  <si>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</si>
  <si>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</si>
  <si>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</si>
  <si>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</si>
  <si>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</si>
  <si>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</si>
  <si>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</si>
  <si>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</si>
  <si>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</si>
  <si>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</si>
  <si>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</si>
  <si>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</si>
  <si>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</si>
  <si>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</si>
  <si>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</si>
  <si>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</si>
  <si>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</si>
  <si>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</si>
  <si>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</si>
  <si>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</si>
  <si>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</si>
  <si>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</si>
  <si>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</si>
  <si>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</si>
  <si>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</si>
  <si>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</si>
  <si>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</si>
  <si>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</si>
  <si>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</si>
  <si>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</si>
  <si>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</si>
  <si>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</si>
  <si>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</si>
  <si>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</si>
  <si>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</si>
  <si>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</si>
  <si>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</si>
  <si>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</si>
  <si>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</si>
  <si>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</si>
  <si>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</si>
  <si>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</si>
  <si>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</si>
  <si>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</si>
  <si>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</si>
  <si>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</si>
  <si>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</si>
  <si>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</si>
  <si>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</si>
  <si>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</si>
  <si>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</si>
  <si>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</si>
  <si>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</si>
  <si>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</si>
  <si>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</si>
  <si>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</si>
  <si>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</si>
  <si>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</si>
  <si>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</si>
  <si>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</si>
  <si>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</si>
  <si>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</si>
  <si>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</si>
  <si>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</si>
  <si>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</si>
  <si>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</si>
  <si>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</si>
  <si>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</si>
  <si>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</si>
  <si>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</si>
  <si>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</si>
  <si>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</si>
  <si>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</si>
  <si>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</si>
  <si>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</si>
  <si>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</si>
  <si>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</si>
  <si>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</si>
  <si>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</si>
  <si>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</si>
  <si>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</si>
  <si>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</si>
  <si>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</si>
  <si>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</si>
  <si>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</si>
  <si>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</si>
  <si>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</si>
  <si>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</si>
  <si>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</si>
  <si>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</si>
  <si>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</si>
  <si>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</si>
  <si>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</si>
  <si>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</si>
  <si>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</si>
  <si>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</si>
  <si>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</si>
  <si>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</si>
  <si>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</si>
  <si>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</si>
  <si>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</si>
  <si>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</si>
  <si>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</si>
  <si>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</si>
  <si>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</si>
  <si>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</si>
  <si>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</si>
  <si>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</si>
  <si>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</si>
  <si>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</si>
  <si>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</si>
  <si>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</si>
  <si>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</si>
  <si>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</si>
  <si>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</si>
  <si>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</si>
  <si>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</si>
  <si>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</si>
  <si>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</si>
  <si>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</si>
  <si>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</si>
  <si>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</si>
  <si>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</si>
  <si>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</si>
  <si>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</si>
  <si>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</si>
  <si>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</si>
  <si>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</si>
  <si>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</si>
  <si>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</si>
  <si>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</si>
  <si>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</si>
  <si>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</si>
  <si>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</si>
  <si>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</si>
  <si>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</si>
  <si>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</si>
  <si>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</si>
  <si>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</si>
  <si>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</si>
  <si>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</si>
  <si>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</si>
  <si>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</si>
  <si>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</si>
  <si>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</si>
  <si>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</si>
  <si>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</si>
  <si>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</si>
  <si>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</si>
  <si>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</si>
  <si>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</si>
  <si>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</si>
  <si>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</si>
  <si>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</si>
  <si>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</si>
  <si>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</si>
  <si>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</si>
  <si>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</si>
  <si>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</si>
  <si>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</si>
  <si>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</si>
  <si>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</si>
  <si>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</si>
  <si>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</si>
  <si>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</si>
  <si>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</si>
  <si>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</si>
  <si>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</si>
  <si>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</si>
  <si>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</si>
  <si>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</si>
  <si>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</si>
  <si>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</si>
  <si>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</si>
  <si>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</si>
  <si>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</si>
  <si>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</si>
  <si>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</si>
  <si>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</si>
  <si>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</si>
  <si>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</si>
  <si>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</si>
  <si>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</si>
  <si>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</si>
  <si>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</si>
  <si>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</si>
  <si>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</si>
  <si>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</si>
  <si>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</si>
  <si>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</si>
  <si>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</si>
  <si>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</si>
  <si>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</si>
  <si>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</si>
  <si>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</si>
  <si>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</si>
  <si>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</si>
  <si>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</si>
  <si>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</si>
  <si>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</si>
  <si>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</si>
  <si>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</si>
  <si>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</si>
  <si>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</si>
  <si>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</si>
  <si>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</si>
  <si>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</si>
  <si>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</si>
  <si>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</si>
  <si>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</si>
  <si>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</si>
  <si>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</si>
  <si>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</si>
  <si>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</si>
  <si>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</si>
  <si>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</si>
  <si>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</si>
  <si>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</si>
  <si>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</si>
  <si>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</si>
  <si>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</si>
  <si>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</si>
  <si>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</si>
  <si>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</si>
  <si>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</si>
  <si>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</si>
  <si>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</si>
  <si>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</si>
  <si>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</si>
  <si>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</si>
  <si>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</si>
  <si>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</si>
  <si>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</si>
  <si>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</si>
  <si>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</si>
  <si>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</si>
  <si>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</si>
  <si>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</si>
  <si>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</si>
  <si>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</si>
  <si>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</si>
  <si>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</si>
  <si>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</si>
  <si>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</si>
  <si>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</si>
  <si>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</si>
  <si>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</si>
  <si>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</si>
  <si>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</si>
  <si>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</si>
  <si>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</si>
  <si>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</si>
  <si>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</si>
  <si>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</si>
  <si>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</si>
  <si>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</si>
  <si>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</si>
  <si>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</si>
  <si>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</si>
  <si>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</si>
  <si>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</si>
  <si>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</si>
  <si>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</si>
  <si>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</si>
  <si>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</si>
  <si>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</si>
  <si>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</si>
  <si>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</si>
  <si>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</si>
  <si>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</si>
  <si>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</si>
  <si>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</si>
  <si>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</si>
  <si>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</si>
  <si>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</si>
  <si>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</si>
  <si>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</si>
  <si>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</si>
  <si>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</si>
  <si>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</si>
  <si>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</si>
  <si>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</si>
  <si>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</si>
  <si>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</si>
  <si>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</si>
  <si>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</si>
  <si>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</si>
  <si>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</si>
  <si>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</si>
  <si>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</si>
  <si>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</si>
  <si>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</si>
  <si>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</si>
  <si>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</si>
  <si>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</si>
  <si>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</si>
  <si>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</si>
  <si>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</si>
  <si>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</si>
  <si>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</si>
  <si>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</si>
  <si>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</si>
  <si>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</si>
  <si>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</si>
  <si>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</si>
  <si>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</si>
  <si>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</si>
  <si>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</si>
  <si>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</si>
  <si>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</si>
  <si>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</si>
  <si>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</si>
  <si>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</si>
  <si>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</si>
  <si>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</si>
  <si>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</si>
  <si>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</si>
  <si>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</si>
  <si>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</si>
  <si>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</si>
  <si>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</si>
  <si>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</si>
  <si>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</si>
  <si>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</si>
  <si>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</si>
  <si>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</si>
  <si>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</si>
  <si>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</si>
  <si>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</si>
  <si>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</si>
  <si>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</si>
  <si>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</si>
  <si>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</si>
  <si>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</si>
  <si>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</si>
  <si>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</si>
  <si>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</si>
  <si>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</si>
  <si>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</si>
  <si>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</si>
  <si>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</si>
  <si>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</si>
  <si>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</si>
  <si>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</si>
  <si>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</si>
  <si>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</si>
  <si>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</si>
  <si>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</si>
  <si>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</si>
  <si>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</si>
  <si>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</si>
  <si>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</si>
  <si>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</si>
  <si>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</si>
  <si>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</si>
  <si>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</si>
  <si>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</si>
  <si>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</si>
  <si>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</si>
  <si>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</si>
  <si>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</si>
  <si>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</si>
  <si>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</si>
  <si>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</si>
  <si>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</si>
  <si>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</si>
  <si>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</si>
  <si>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</si>
  <si>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</si>
  <si>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</si>
  <si>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</si>
  <si>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</si>
  <si>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</si>
  <si>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</si>
  <si>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</si>
  <si>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</si>
  <si>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</si>
  <si>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</si>
  <si>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</si>
  <si>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</si>
  <si>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</si>
  <si>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</si>
  <si>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</si>
  <si>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</si>
  <si>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</si>
  <si>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</si>
  <si>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</si>
  <si>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</si>
  <si>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</si>
  <si>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</si>
  <si>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</si>
  <si>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</si>
  <si>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</si>
  <si>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</si>
  <si>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</si>
  <si>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</si>
  <si>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</si>
  <si>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</si>
  <si>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</si>
  <si>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</si>
  <si>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</si>
  <si>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</si>
  <si>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</si>
  <si>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</si>
  <si>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</si>
  <si>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</si>
  <si>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</si>
  <si>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</si>
  <si>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</si>
  <si>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</si>
  <si>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</si>
  <si>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</si>
  <si>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</si>
  <si>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</si>
  <si>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</si>
  <si>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</si>
  <si>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</si>
  <si>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</si>
  <si>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</si>
  <si>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</si>
  <si>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</si>
  <si>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</si>
  <si>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</si>
  <si>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</si>
  <si>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</si>
  <si>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</si>
  <si>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</si>
  <si>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</si>
  <si>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</si>
  <si>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</si>
  <si>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</si>
  <si>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</si>
  <si>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</si>
  <si>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</si>
  <si>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</si>
  <si>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</si>
  <si>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</si>
  <si>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</si>
  <si>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</si>
  <si>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</si>
  <si>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</si>
  <si>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</si>
  <si>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</si>
  <si>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</si>
  <si>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</si>
  <si>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</si>
  <si>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</si>
  <si>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</si>
  <si>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</si>
  <si>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</si>
  <si>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</si>
  <si>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</si>
  <si>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</si>
  <si>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</si>
  <si>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</si>
  <si>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</si>
  <si>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</si>
  <si>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</si>
  <si>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</si>
  <si>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</si>
  <si>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</si>
  <si>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</si>
  <si>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</si>
  <si>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</si>
  <si>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</si>
  <si>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</si>
  <si>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</si>
  <si>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</si>
  <si>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</si>
  <si>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</si>
  <si>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</si>
  <si>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</si>
  <si>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</si>
  <si>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</si>
  <si>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</si>
  <si>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</si>
  <si>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</si>
  <si>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</si>
  <si>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</si>
  <si>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</si>
  <si>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</si>
  <si>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</si>
  <si>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</si>
  <si>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</si>
  <si>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</si>
  <si>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</si>
  <si>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</si>
  <si>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</si>
  <si>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</si>
  <si>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</si>
  <si>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</si>
  <si>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</si>
  <si>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</si>
  <si>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</si>
  <si>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</si>
  <si>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</si>
  <si>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</si>
  <si>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</si>
  <si>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</si>
  <si>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</si>
  <si>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</si>
  <si>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</si>
  <si>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</si>
  <si>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</si>
  <si>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</si>
  <si>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</si>
  <si>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</si>
  <si>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</si>
  <si>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</si>
  <si>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</si>
  <si>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</si>
  <si>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</si>
  <si>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</si>
  <si>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</si>
  <si>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</si>
  <si>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</si>
  <si>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</si>
  <si>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</si>
  <si>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</si>
  <si>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</si>
  <si>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</si>
  <si>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</si>
  <si>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</si>
  <si>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</si>
  <si>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</si>
  <si>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</si>
  <si>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</si>
  <si>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</si>
  <si>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</si>
  <si>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</si>
  <si>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</si>
  <si>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</si>
  <si>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</si>
  <si>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</si>
  <si>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</si>
  <si>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</si>
  <si>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</si>
  <si>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</si>
  <si>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</si>
  <si>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</si>
  <si>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</si>
  <si>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</si>
  <si>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</si>
  <si>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</si>
  <si>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</si>
  <si>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</si>
  <si>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</si>
  <si>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</si>
  <si>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</si>
  <si>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</si>
  <si>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</si>
  <si>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</si>
  <si>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</si>
  <si>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</si>
  <si>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</si>
  <si>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</si>
  <si>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</si>
  <si>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</si>
  <si>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</si>
  <si>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</si>
  <si>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</si>
  <si>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</si>
  <si>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</si>
  <si>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</si>
  <si>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</si>
  <si>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</si>
  <si>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</si>
  <si>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</si>
  <si>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</si>
  <si>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</si>
  <si>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</si>
  <si>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</si>
  <si>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</si>
  <si>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</si>
  <si>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</si>
  <si>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</si>
  <si>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</si>
  <si>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</si>
  <si>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</si>
  <si>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</si>
  <si>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</si>
  <si>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</si>
  <si>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</si>
  <si>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</si>
  <si>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</si>
  <si>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</si>
  <si>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</si>
  <si>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</si>
  <si>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</si>
  <si>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</si>
  <si>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</si>
  <si>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</si>
  <si>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</si>
  <si>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</si>
  <si>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</si>
  <si>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</si>
  <si>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</si>
  <si>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</si>
  <si>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</si>
  <si>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</si>
  <si>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</si>
  <si>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</si>
  <si>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</si>
  <si>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</si>
  <si>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</si>
  <si>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</si>
  <si>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</si>
  <si>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</si>
  <si>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</si>
  <si>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</si>
  <si>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</si>
  <si>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</si>
  <si>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</si>
  <si>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</si>
  <si>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</si>
  <si>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</si>
  <si>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</si>
  <si>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</si>
  <si>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</si>
  <si>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</si>
  <si>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</si>
  <si>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</si>
  <si>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</si>
  <si>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</si>
  <si>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</si>
  <si>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</si>
  <si>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</si>
  <si>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</si>
  <si>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</si>
  <si>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</si>
  <si>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</si>
  <si>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</si>
  <si>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</si>
  <si>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</si>
  <si>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</si>
  <si>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</si>
  <si>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</si>
  <si>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</si>
  <si>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</si>
  <si>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</si>
  <si>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</si>
  <si>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</si>
  <si>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</si>
  <si>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</si>
  <si>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</si>
  <si>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</si>
  <si>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</si>
  <si>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</si>
  <si>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</si>
  <si>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</si>
  <si>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</si>
  <si>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</si>
  <si>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</si>
  <si>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</si>
  <si>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</si>
  <si>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</si>
  <si>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</si>
  <si>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</si>
  <si>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</si>
  <si>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</si>
  <si>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</si>
  <si>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</si>
  <si>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</si>
  <si>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</si>
  <si>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</si>
  <si>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</si>
  <si>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</si>
  <si>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</si>
  <si>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</si>
  <si>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</si>
  <si>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</si>
  <si>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</si>
  <si>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</si>
  <si>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</si>
  <si>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</si>
  <si>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</si>
  <si>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</si>
  <si>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</si>
  <si>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</si>
  <si>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</si>
  <si>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</si>
  <si>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</si>
  <si>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</si>
  <si>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</si>
  <si>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</si>
  <si>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</si>
  <si>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</si>
  <si>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</si>
  <si>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</si>
  <si>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</si>
  <si>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</si>
  <si>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</si>
  <si>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</si>
  <si>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</si>
  <si>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</si>
  <si>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</si>
  <si>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</si>
  <si>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</si>
  <si>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</si>
  <si>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</si>
  <si>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</si>
  <si>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</si>
  <si>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</si>
  <si>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</si>
  <si>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</si>
  <si>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</si>
  <si>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</si>
  <si>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</si>
  <si>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</si>
  <si>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</si>
  <si>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</si>
  <si>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</si>
  <si>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</si>
  <si>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</si>
  <si>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</si>
  <si>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</si>
  <si>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</si>
  <si>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</si>
  <si>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</si>
  <si>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</si>
  <si>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</si>
  <si>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</si>
  <si>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</si>
  <si>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</si>
  <si>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</si>
  <si>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</si>
  <si>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</si>
  <si>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</si>
  <si>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</si>
  <si>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</si>
  <si>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</si>
  <si>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</si>
  <si>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</si>
  <si>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</si>
  <si>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</si>
  <si>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</si>
  <si>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</si>
  <si>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</si>
  <si>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</si>
  <si>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</si>
  <si>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</si>
  <si>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</si>
  <si>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</si>
  <si>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</si>
  <si>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</si>
  <si>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</si>
  <si>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</si>
  <si>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</si>
  <si>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</si>
  <si>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</si>
  <si>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</si>
  <si>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</si>
  <si>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</si>
  <si>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</si>
  <si>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</si>
  <si>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</si>
  <si>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</si>
  <si>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</si>
  <si>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</si>
  <si>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</si>
  <si>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</si>
  <si>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</si>
  <si>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</si>
  <si>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</si>
  <si>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</si>
  <si>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</si>
  <si>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</si>
  <si>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</si>
  <si>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</si>
  <si>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</si>
  <si>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</si>
  <si>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</si>
  <si>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</si>
  <si>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</si>
  <si>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</si>
  <si>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</si>
  <si>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</si>
  <si>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</si>
  <si>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</si>
  <si>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</si>
  <si>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</si>
  <si>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</si>
  <si>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</si>
  <si>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</si>
  <si>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</si>
  <si>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</si>
  <si>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</si>
  <si>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</si>
  <si>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</si>
  <si>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</si>
  <si>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</si>
  <si>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</si>
  <si>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</si>
  <si>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</si>
  <si>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</si>
  <si>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</si>
  <si>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</si>
  <si>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</si>
  <si>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</si>
  <si>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</si>
  <si>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</si>
  <si>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</si>
  <si>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</si>
  <si>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</si>
  <si>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</si>
  <si>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</si>
  <si>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</si>
  <si>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</si>
  <si>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</si>
  <si>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</si>
  <si>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</si>
  <si>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</si>
  <si>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</si>
  <si>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</si>
  <si>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</si>
  <si>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</si>
  <si>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</si>
  <si>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</si>
  <si>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</si>
  <si>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</si>
  <si>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</si>
  <si>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</si>
  <si>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</si>
  <si>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</si>
  <si>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</si>
  <si>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</si>
  <si>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</si>
  <si>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</si>
  <si>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</si>
  <si>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</si>
  <si>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</si>
  <si>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</si>
  <si>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</si>
  <si>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</si>
  <si>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</si>
  <si>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</si>
  <si>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</si>
  <si>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</si>
  <si>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</si>
  <si>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</si>
  <si>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</si>
  <si>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</si>
  <si>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</si>
  <si>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</si>
  <si>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</si>
  <si>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</si>
  <si>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</si>
  <si>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</si>
  <si>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</si>
  <si>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</si>
  <si>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</si>
  <si>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</si>
  <si>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</si>
  <si>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</si>
  <si>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</si>
  <si>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</si>
  <si>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</si>
  <si>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</si>
  <si>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</si>
  <si>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</si>
  <si>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</si>
  <si>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</si>
  <si>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</si>
  <si>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</si>
  <si>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</si>
  <si>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</si>
  <si>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</si>
  <si>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</si>
  <si>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</si>
  <si>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</si>
  <si>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</si>
  <si>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</si>
  <si>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</si>
  <si>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</si>
  <si>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</si>
  <si>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</si>
  <si>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</si>
  <si>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</si>
  <si>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</si>
  <si>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</si>
  <si>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</si>
  <si>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</si>
  <si>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</si>
  <si>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</si>
  <si>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</si>
  <si>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</si>
  <si>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</si>
  <si>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</si>
  <si>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</si>
  <si>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</si>
  <si>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</si>
  <si>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</si>
  <si>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</si>
  <si>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</si>
  <si>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</si>
  <si>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</si>
  <si>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</si>
  <si>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</si>
  <si>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</si>
  <si>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</si>
  <si>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</si>
  <si>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</si>
  <si>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</si>
  <si>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</si>
  <si>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</si>
  <si>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</si>
  <si>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</si>
  <si>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</si>
  <si>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</si>
  <si>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</si>
  <si>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</si>
  <si>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</si>
  <si>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</si>
  <si>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</si>
  <si>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</si>
  <si>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</si>
  <si>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</si>
  <si>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</si>
  <si>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</si>
  <si>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</si>
  <si>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</si>
  <si>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</si>
  <si>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</si>
  <si>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</si>
  <si>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</si>
  <si>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</si>
  <si>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</si>
  <si>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</si>
  <si>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</si>
  <si>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</si>
  <si>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</si>
  <si>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</si>
  <si>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</si>
  <si>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</si>
  <si>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</si>
  <si>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</si>
  <si>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</si>
  <si>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</si>
  <si>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</si>
  <si>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</si>
  <si>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</si>
  <si>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</si>
  <si>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</si>
  <si>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</si>
  <si>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</si>
  <si>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</si>
  <si>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</si>
  <si>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</si>
  <si>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</si>
  <si>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</si>
  <si>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</si>
  <si>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</si>
  <si>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</si>
  <si>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</si>
  <si>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</si>
  <si>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</si>
  <si>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</si>
  <si>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</si>
  <si>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</si>
  <si>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</si>
  <si>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</si>
  <si>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</si>
  <si>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</si>
  <si>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</si>
  <si>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</si>
  <si>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</si>
  <si>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</si>
  <si>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</si>
  <si>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</si>
  <si>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</si>
  <si>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</si>
  <si>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</si>
  <si>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</si>
  <si>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</si>
  <si>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</si>
  <si>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</si>
  <si>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</si>
  <si>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</si>
  <si>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</si>
  <si>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</si>
  <si>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</si>
  <si>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</si>
  <si>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</si>
  <si>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</si>
  <si>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</si>
  <si>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</si>
  <si>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</si>
  <si>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</si>
  <si>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</si>
  <si>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</si>
  <si>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</si>
  <si>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</si>
  <si>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</si>
  <si>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</si>
  <si>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</si>
  <si>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</si>
  <si>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</si>
  <si>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</si>
  <si>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</si>
  <si>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</si>
  <si>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</si>
  <si>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</si>
  <si>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</si>
  <si>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</si>
  <si>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</si>
  <si>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</si>
  <si>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</si>
  <si>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</si>
  <si>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</si>
  <si>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</si>
  <si>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</si>
  <si>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</si>
  <si>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</si>
  <si>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</si>
  <si>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</si>
  <si>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</si>
  <si>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</si>
  <si>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</si>
  <si>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</si>
  <si>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</si>
  <si>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</si>
  <si>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</si>
  <si>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</si>
  <si>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</si>
  <si>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</si>
  <si>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</si>
  <si>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</si>
  <si>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</si>
  <si>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</si>
  <si>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</si>
  <si>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</si>
  <si>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</si>
  <si>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</si>
  <si>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</si>
  <si>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</si>
  <si>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</si>
  <si>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</si>
  <si>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</si>
  <si>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</si>
  <si>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</si>
  <si>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</si>
  <si>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</si>
  <si>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</si>
  <si>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</si>
  <si>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</si>
  <si>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</si>
  <si>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</si>
  <si>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</si>
  <si>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</si>
  <si>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</si>
  <si>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</si>
  <si>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</si>
  <si>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</si>
  <si>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</si>
  <si>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</si>
  <si>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</si>
  <si>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</si>
  <si>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</si>
  <si>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</si>
  <si>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</si>
  <si>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</si>
  <si>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</si>
  <si>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</si>
  <si>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</si>
  <si>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</si>
  <si>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</si>
  <si>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</si>
  <si>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</si>
  <si>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</si>
  <si>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</si>
  <si>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</si>
  <si>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</si>
  <si>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</si>
  <si>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</si>
  <si>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</si>
  <si>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</si>
  <si>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</si>
  <si>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</si>
  <si>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</si>
  <si>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</si>
  <si>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</si>
  <si>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</si>
  <si>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</si>
  <si>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</si>
  <si>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</si>
  <si>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</si>
  <si>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</si>
  <si>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</si>
  <si>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</si>
  <si>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</si>
  <si>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</si>
  <si>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</si>
  <si>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</si>
  <si>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</si>
  <si>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</si>
  <si>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</si>
  <si>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</si>
  <si>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</si>
  <si>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</si>
  <si>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</si>
  <si>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</si>
  <si>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</si>
  <si>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</si>
  <si>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</si>
  <si>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</si>
  <si>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</si>
  <si>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</si>
  <si>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</si>
  <si>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</si>
  <si>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</si>
  <si>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</si>
  <si>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</si>
  <si>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</si>
  <si>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</si>
  <si>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</si>
  <si>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</si>
  <si>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</si>
  <si>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</si>
  <si>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</si>
  <si>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</si>
  <si>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</si>
  <si>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</si>
  <si>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</si>
  <si>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</si>
  <si>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</si>
  <si>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</si>
  <si>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</si>
  <si>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</si>
  <si>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</si>
  <si>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</si>
  <si>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</si>
  <si>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</si>
  <si>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</si>
  <si>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</si>
  <si>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</si>
  <si>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</si>
  <si>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</si>
  <si>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</si>
  <si>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</si>
  <si>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</si>
  <si>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</si>
  <si>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</si>
  <si>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</si>
  <si>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</si>
  <si>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</si>
  <si>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</si>
  <si>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</si>
  <si>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</si>
  <si>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</si>
  <si>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</si>
  <si>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</si>
  <si>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</si>
  <si>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</si>
  <si>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</si>
  <si>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</si>
  <si>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</si>
  <si>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</si>
  <si>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</si>
  <si>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</si>
  <si>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</si>
  <si>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</si>
  <si>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</si>
  <si>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</si>
  <si>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</si>
  <si>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</si>
  <si>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</si>
  <si>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</si>
  <si>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</si>
  <si>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</si>
  <si>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</si>
  <si>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</si>
  <si>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</si>
  <si>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</si>
  <si>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</si>
  <si>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</si>
  <si>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</si>
  <si>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</si>
  <si>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</si>
  <si>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</si>
  <si>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</si>
  <si>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</si>
  <si>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</si>
  <si>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</si>
  <si>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</si>
  <si>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</si>
  <si>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</si>
  <si>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</si>
  <si>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</si>
  <si>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</si>
  <si>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</si>
  <si>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</si>
  <si>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</si>
  <si>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</si>
  <si>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</si>
  <si>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</si>
  <si>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</si>
  <si>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</si>
  <si>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</si>
  <si>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</si>
  <si>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</si>
  <si>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</si>
  <si>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</si>
  <si>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</si>
  <si>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</si>
  <si>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</si>
  <si>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</si>
  <si>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</si>
  <si>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</si>
  <si>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</si>
  <si>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</si>
  <si>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</si>
  <si>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</si>
  <si>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</si>
  <si>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</si>
  <si>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</si>
  <si>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</si>
  <si>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</si>
  <si>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</si>
  <si>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</si>
  <si>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</si>
  <si>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</si>
  <si>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</si>
  <si>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</si>
  <si>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</si>
  <si>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</si>
  <si>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</si>
  <si>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</si>
  <si>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</si>
  <si>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</si>
  <si>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</si>
  <si>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</si>
  <si>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</si>
  <si>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</si>
  <si>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</si>
  <si>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</si>
  <si>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</si>
  <si>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</si>
  <si>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</si>
  <si>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</si>
  <si>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</si>
  <si>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</si>
  <si>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</si>
  <si>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</si>
  <si>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</si>
  <si>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</si>
  <si>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</si>
  <si>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</si>
  <si>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</si>
  <si>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</si>
  <si>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</si>
  <si>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</si>
  <si>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</si>
  <si>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</si>
  <si>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</si>
  <si>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</si>
  <si>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</si>
  <si>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</si>
  <si>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</si>
  <si>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</si>
  <si>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</si>
  <si>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</si>
  <si>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</si>
  <si>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</si>
  <si>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</si>
  <si>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</si>
  <si>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</si>
  <si>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</si>
  <si>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</si>
  <si>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</si>
  <si>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</si>
  <si>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</si>
  <si>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</si>
  <si>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</si>
  <si>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</si>
  <si>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</si>
  <si>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</si>
  <si>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</si>
  <si>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</si>
  <si>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</si>
  <si>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</si>
  <si>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</si>
  <si>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</si>
  <si>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</si>
  <si>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</si>
  <si>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</si>
  <si>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</si>
  <si>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</si>
  <si>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</si>
  <si>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</si>
  <si>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</si>
  <si>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</si>
  <si>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</si>
  <si>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</si>
  <si>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</si>
  <si>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</si>
  <si>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</si>
  <si>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</si>
  <si>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</si>
  <si>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</si>
  <si>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</si>
  <si>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</si>
  <si>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</si>
  <si>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</si>
  <si>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</si>
  <si>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</si>
  <si>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</si>
  <si>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</si>
  <si>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</si>
  <si>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</si>
  <si>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</si>
  <si>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</si>
  <si>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</si>
  <si>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</si>
  <si>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</si>
  <si>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</si>
  <si>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</si>
  <si>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</si>
  <si>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</si>
  <si>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</si>
  <si>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</si>
  <si>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</si>
  <si>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</si>
  <si>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</si>
  <si>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</si>
  <si>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</si>
  <si>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</si>
  <si>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</si>
  <si>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</si>
  <si>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</si>
  <si>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</si>
  <si>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</si>
  <si>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</si>
  <si>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</si>
  <si>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</si>
  <si>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</si>
  <si>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</si>
  <si>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</si>
  <si>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</si>
  <si>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</si>
  <si>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</si>
  <si>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</si>
  <si>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</si>
  <si>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</si>
  <si>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</si>
  <si>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</si>
  <si>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</si>
  <si>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</si>
  <si>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</si>
  <si>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</si>
  <si>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</si>
  <si>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</si>
  <si>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</si>
  <si>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</si>
  <si>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</si>
  <si>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</si>
  <si>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</si>
  <si>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</si>
  <si>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</si>
  <si>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</si>
  <si>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</si>
  <si>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</si>
  <si>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</si>
  <si>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</si>
  <si>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</si>
  <si>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</si>
  <si>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</si>
  <si>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</si>
  <si>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</si>
  <si>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</si>
  <si>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</si>
  <si>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</si>
  <si>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</si>
  <si>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</si>
  <si>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</si>
  <si>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</si>
  <si>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</si>
  <si>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</si>
  <si>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</si>
  <si>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</si>
  <si>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</si>
  <si>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</si>
  <si>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</si>
  <si>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</si>
  <si>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</si>
  <si>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</si>
  <si>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</si>
  <si>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</si>
  <si>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</si>
  <si>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</si>
  <si>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</si>
  <si>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</si>
  <si>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</si>
  <si>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</si>
  <si>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</si>
  <si>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</si>
  <si>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</si>
  <si>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</si>
  <si>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</si>
  <si>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</si>
  <si>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</si>
  <si>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</si>
  <si>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</si>
  <si>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</si>
  <si>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</si>
  <si>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</si>
  <si>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</si>
  <si>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</si>
  <si>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</si>
  <si>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</si>
  <si>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</si>
  <si>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</si>
  <si>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</si>
  <si>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</si>
  <si>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</si>
  <si>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</si>
  <si>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</si>
  <si>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</si>
  <si>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</si>
  <si>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</si>
  <si>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</si>
  <si>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</si>
  <si>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</si>
  <si>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</si>
  <si>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</si>
  <si>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</si>
  <si>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</si>
  <si>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</si>
  <si>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</si>
  <si>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</si>
  <si>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</si>
  <si>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</si>
  <si>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</si>
  <si>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</si>
  <si>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</si>
  <si>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</si>
  <si>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</si>
  <si>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</si>
  <si>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</si>
  <si>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</si>
  <si>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</si>
  <si>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</si>
  <si>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</si>
  <si>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</si>
  <si>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</si>
  <si>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</si>
  <si>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</si>
  <si>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</si>
  <si>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</si>
  <si>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</si>
  <si>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</si>
  <si>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</si>
  <si>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</si>
  <si>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</si>
  <si>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</si>
  <si>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</si>
  <si>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</si>
  <si>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</si>
  <si>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</si>
  <si>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</si>
  <si>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</si>
  <si>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</si>
  <si>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</si>
  <si>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</si>
  <si>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</si>
  <si>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</si>
  <si>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</si>
  <si>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</si>
  <si>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</si>
  <si>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</si>
  <si>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</si>
  <si>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</si>
  <si>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</si>
  <si>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</si>
  <si>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</si>
  <si>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</si>
  <si>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</si>
  <si>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</si>
  <si>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</si>
  <si>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</si>
  <si>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</si>
  <si>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</si>
  <si>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</si>
  <si>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</si>
  <si>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</si>
  <si>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</si>
  <si>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</si>
  <si>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</si>
  <si>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</si>
  <si>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</si>
  <si>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</si>
  <si>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</si>
  <si>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</si>
  <si>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</si>
  <si>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</si>
  <si>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</si>
  <si>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</si>
  <si>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</si>
  <si>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</si>
  <si>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</si>
  <si>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</si>
  <si>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</si>
  <si>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</si>
  <si>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</si>
  <si>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</si>
  <si>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</si>
  <si>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</si>
  <si>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</si>
  <si>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</si>
  <si>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</si>
  <si>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</si>
  <si>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</si>
  <si>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</si>
  <si>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</si>
  <si>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</si>
  <si>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</si>
  <si>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</si>
  <si>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</si>
  <si>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</si>
  <si>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</si>
  <si>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</si>
  <si>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</si>
  <si>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</si>
  <si>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</si>
  <si>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</si>
  <si>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</si>
  <si>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</si>
  <si>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</si>
  <si>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</si>
  <si>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</si>
  <si>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</si>
  <si>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</si>
  <si>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</si>
  <si>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</si>
  <si>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</si>
  <si>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</si>
  <si>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</si>
  <si>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</si>
  <si>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</si>
  <si>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</si>
  <si>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</si>
  <si>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</si>
  <si>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</si>
  <si>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</si>
  <si>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</si>
  <si>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</si>
  <si>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</si>
  <si>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</si>
  <si>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</si>
  <si>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</si>
  <si>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</si>
  <si>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</si>
  <si>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</si>
  <si>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</si>
  <si>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</si>
  <si>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</si>
  <si>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</si>
  <si>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</si>
  <si>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</si>
  <si>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</si>
  <si>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</si>
  <si>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</si>
  <si>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</si>
  <si>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</si>
  <si>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</si>
  <si>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</si>
  <si>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</si>
  <si>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</si>
  <si>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</si>
  <si>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</si>
  <si>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</si>
  <si>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</si>
  <si>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</si>
  <si>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</si>
  <si>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</si>
  <si>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</si>
  <si>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</si>
  <si>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</si>
  <si>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</si>
  <si>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</si>
  <si>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</si>
  <si>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</si>
  <si>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</si>
  <si>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</si>
  <si>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</si>
  <si>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</si>
  <si>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</si>
  <si>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</si>
  <si>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</si>
  <si>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</si>
  <si>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</si>
  <si>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</si>
  <si>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</si>
  <si>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</si>
  <si>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</si>
  <si>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</si>
  <si>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</si>
  <si>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</si>
  <si>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</si>
  <si>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</si>
  <si>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</si>
  <si>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</si>
  <si>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</si>
  <si>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</si>
  <si>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</si>
  <si>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</si>
  <si>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</si>
  <si>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</si>
  <si>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</si>
  <si>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</si>
  <si>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</si>
  <si>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</si>
  <si>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</si>
  <si>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</si>
  <si>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</si>
  <si>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</si>
  <si>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</si>
  <si>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</si>
  <si>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</si>
  <si>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</si>
  <si>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</si>
  <si>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</si>
  <si>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</si>
  <si>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</si>
  <si>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</si>
  <si>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</si>
  <si>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</si>
  <si>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</si>
  <si>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</si>
  <si>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</si>
  <si>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</si>
  <si>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</si>
  <si>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</si>
  <si>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</si>
  <si>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</si>
  <si>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</si>
  <si>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</si>
  <si>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</si>
  <si>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</si>
  <si>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</si>
  <si>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</si>
  <si>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</si>
  <si>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</si>
  <si>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</si>
  <si>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</si>
  <si>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</si>
  <si>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</si>
  <si>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</si>
  <si>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</si>
  <si>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</si>
  <si>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</si>
  <si>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</si>
  <si>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</si>
  <si>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</si>
  <si>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</si>
  <si>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</si>
  <si>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</si>
  <si>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</si>
  <si>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</si>
  <si>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</si>
  <si>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</si>
  <si>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</si>
  <si>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</si>
  <si>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</si>
  <si>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</si>
  <si>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</si>
  <si>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</si>
  <si>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</si>
  <si>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</si>
  <si>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</si>
  <si>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</si>
  <si>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</si>
  <si>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</si>
  <si>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</si>
  <si>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</si>
  <si>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</si>
  <si>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</si>
  <si>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</si>
  <si>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</si>
  <si>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</si>
  <si>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</si>
  <si>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</si>
  <si>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</si>
  <si>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</si>
  <si>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</si>
  <si>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</si>
  <si>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</si>
  <si>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</si>
  <si>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</si>
  <si>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</si>
  <si>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</si>
  <si>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</si>
  <si>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</si>
  <si>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</si>
  <si>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</si>
  <si>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</si>
  <si>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</si>
  <si>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</si>
  <si>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</si>
  <si>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</si>
  <si>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</si>
  <si>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</si>
  <si>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</si>
  <si>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</si>
  <si>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</si>
  <si>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</si>
  <si>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</si>
  <si>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</si>
  <si>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</si>
  <si>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</si>
  <si>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</si>
  <si>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</si>
  <si>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</si>
  <si>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</si>
  <si>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</si>
  <si>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</si>
  <si>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</si>
  <si>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</si>
  <si>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</si>
  <si>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</si>
  <si>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</si>
  <si>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</si>
  <si>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</si>
  <si>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</si>
  <si>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</si>
  <si>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</si>
  <si>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</si>
  <si>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</si>
  <si>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</si>
  <si>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</si>
  <si>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</si>
  <si>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</si>
  <si>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</si>
  <si>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</si>
  <si>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</si>
  <si>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</si>
  <si>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</si>
  <si>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</si>
  <si>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</si>
  <si>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</si>
  <si>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</si>
  <si>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</si>
  <si>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</si>
  <si>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</si>
  <si>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</si>
  <si>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</si>
  <si>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</si>
  <si>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</si>
  <si>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</si>
  <si>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</si>
  <si>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</si>
  <si>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</si>
  <si>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</si>
  <si>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</si>
  <si>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</si>
  <si>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</si>
  <si>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</si>
  <si>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</si>
  <si>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</si>
  <si>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</si>
  <si>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</si>
  <si>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</si>
  <si>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</si>
  <si>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</si>
  <si>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</si>
  <si>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</si>
  <si>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</si>
  <si>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</si>
  <si>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</si>
  <si>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</si>
  <si>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</si>
  <si>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</si>
  <si>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</si>
  <si>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</si>
  <si>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</si>
  <si>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</si>
  <si>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</si>
  <si>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</si>
  <si>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</si>
  <si>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</si>
  <si>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</si>
  <si>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</si>
  <si>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</si>
  <si>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</si>
  <si>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</si>
  <si>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</si>
  <si>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</si>
  <si>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</si>
  <si>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</si>
  <si>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</si>
  <si>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</si>
  <si>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</si>
  <si>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</si>
  <si>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</si>
  <si>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</si>
  <si>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</si>
  <si>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</si>
  <si>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</si>
  <si>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</si>
  <si>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</si>
  <si>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</si>
  <si>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</si>
  <si>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</si>
  <si>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</si>
  <si>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</si>
  <si>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</si>
  <si>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</si>
  <si>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</si>
  <si>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</si>
  <si>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</si>
  <si>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</si>
  <si>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</si>
  <si>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</si>
  <si>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</si>
  <si>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</si>
  <si>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</si>
  <si>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</si>
  <si>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</si>
  <si>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</si>
  <si>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</si>
  <si>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</si>
  <si>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</si>
  <si>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</si>
  <si>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</si>
  <si>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</si>
  <si>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</si>
  <si>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</si>
  <si>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</si>
  <si>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</si>
  <si>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</si>
  <si>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</si>
  <si>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</si>
  <si>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</si>
  <si>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</si>
  <si>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</si>
  <si>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</si>
  <si>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</si>
  <si>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</si>
  <si>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</si>
  <si>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</si>
  <si>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</si>
  <si>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</si>
  <si>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</si>
  <si>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</si>
  <si>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</si>
  <si>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</si>
  <si>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</si>
  <si>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</si>
  <si>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</si>
  <si>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</si>
  <si>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</si>
  <si>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</si>
  <si>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</si>
  <si>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</si>
  <si>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</si>
  <si>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</si>
  <si>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</si>
  <si>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</si>
  <si>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</si>
  <si>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</si>
  <si>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</si>
  <si>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</si>
  <si>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</si>
  <si>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</si>
  <si>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</si>
  <si>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</si>
  <si>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</si>
  <si>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</si>
  <si>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</si>
  <si>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</si>
  <si>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</si>
  <si>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</si>
  <si>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</si>
  <si>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</si>
  <si>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</si>
  <si>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</si>
  <si>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</si>
  <si>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</si>
  <si>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</si>
  <si>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</si>
  <si>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</si>
  <si>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</si>
  <si>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</si>
  <si>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</si>
  <si>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</si>
  <si>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</si>
  <si>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</si>
  <si>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</si>
  <si>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</si>
  <si>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</si>
  <si>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</si>
  <si>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</si>
  <si>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</si>
  <si>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</si>
  <si>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</si>
  <si>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</si>
  <si>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</si>
  <si>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</si>
  <si>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</si>
  <si>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</si>
  <si>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</si>
  <si>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</si>
  <si>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</si>
  <si>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</si>
  <si>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</si>
  <si>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</si>
  <si>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</si>
  <si>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</si>
  <si>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</si>
  <si>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</si>
  <si>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</si>
  <si>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</si>
  <si>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</si>
  <si>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</si>
  <si>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</si>
  <si>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</si>
  <si>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</si>
  <si>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</si>
  <si>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</si>
  <si>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</si>
  <si>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</si>
  <si>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</si>
  <si>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</si>
  <si>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</si>
  <si>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</si>
  <si>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</si>
  <si>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</si>
  <si>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</si>
  <si>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</si>
  <si>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</si>
  <si>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</si>
  <si>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</si>
  <si>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</si>
  <si>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</si>
  <si>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</si>
  <si>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</si>
  <si>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</si>
  <si>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</si>
  <si>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</si>
  <si>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</si>
  <si>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</si>
  <si>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</si>
  <si>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</si>
  <si>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</si>
  <si>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</si>
  <si>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</si>
  <si>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</si>
  <si>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</si>
  <si>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</si>
  <si>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</si>
  <si>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</si>
  <si>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</si>
  <si>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</si>
  <si>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</si>
  <si>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</si>
  <si>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</si>
  <si>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</si>
  <si>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</si>
  <si>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</si>
  <si>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</si>
  <si>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</si>
  <si>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</si>
  <si>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</si>
  <si>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</si>
  <si>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</si>
  <si>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</si>
  <si>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</si>
  <si>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</si>
  <si>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</si>
  <si>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</si>
  <si>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</si>
  <si>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</si>
  <si>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</si>
  <si>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</si>
  <si>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</si>
  <si>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</si>
  <si>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</si>
  <si>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</si>
  <si>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</si>
  <si>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</si>
  <si>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</si>
  <si>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</si>
  <si>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</si>
  <si>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</si>
  <si>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</si>
  <si>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</si>
  <si>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</si>
  <si>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</si>
  <si>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</si>
  <si>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</si>
  <si>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</si>
  <si>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</si>
  <si>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</si>
  <si>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</si>
  <si>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</si>
  <si>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</si>
  <si>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</si>
  <si>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</si>
  <si>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</si>
  <si>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</si>
  <si>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</si>
  <si>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</si>
  <si>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</si>
  <si>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</si>
  <si>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</si>
  <si>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</si>
  <si>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</si>
  <si>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</si>
  <si>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</si>
  <si>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</si>
  <si>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</si>
  <si>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</si>
  <si>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</si>
  <si>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</si>
  <si>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</si>
  <si>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</si>
  <si>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</si>
  <si>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</si>
  <si>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</si>
  <si>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</si>
  <si>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</si>
  <si>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</si>
  <si>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</si>
  <si>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</si>
  <si>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</si>
  <si>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</si>
  <si>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</si>
  <si>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</si>
  <si>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</si>
  <si>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</si>
  <si>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</si>
  <si>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</si>
  <si>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</si>
  <si>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</si>
  <si>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</si>
  <si>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</si>
  <si>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</si>
  <si>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</si>
  <si>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</si>
  <si>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</si>
  <si>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</si>
  <si>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</si>
  <si>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</si>
  <si>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</si>
  <si>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</si>
  <si>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</si>
  <si>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</si>
  <si>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</si>
  <si>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</si>
  <si>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</si>
  <si>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</si>
  <si>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</si>
  <si>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</si>
  <si>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</si>
  <si>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</si>
  <si>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</si>
  <si>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</si>
  <si>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</si>
  <si>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</si>
  <si>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</si>
  <si>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</si>
  <si>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</si>
  <si>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</si>
  <si>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</si>
  <si>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</si>
  <si>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</si>
  <si>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</si>
  <si>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</si>
  <si>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</si>
  <si>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</si>
  <si>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</si>
  <si>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</si>
  <si>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</si>
  <si>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</si>
  <si>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</si>
  <si>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</si>
  <si>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</si>
  <si>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</si>
  <si>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</si>
  <si>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</si>
  <si>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</si>
  <si>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</si>
  <si>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</si>
  <si>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</si>
  <si>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</si>
  <si>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</si>
  <si>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</si>
  <si>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</si>
  <si>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</si>
  <si>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</si>
  <si>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</si>
  <si>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</si>
  <si>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</si>
  <si>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</si>
  <si>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</si>
  <si>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</si>
  <si>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</si>
  <si>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</si>
  <si>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</si>
  <si>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</si>
  <si>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</si>
  <si>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</si>
  <si>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</si>
  <si>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</si>
  <si>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</si>
  <si>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</si>
  <si>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</si>
  <si>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</si>
  <si>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</si>
  <si>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</si>
  <si>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</si>
  <si>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</si>
  <si>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</si>
  <si>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</si>
  <si>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</si>
  <si>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</si>
  <si>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</si>
  <si>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</si>
  <si>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</si>
  <si>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</si>
  <si>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</si>
  <si>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</si>
  <si>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</si>
  <si>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</si>
  <si>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</si>
  <si>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</si>
  <si>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</si>
  <si>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</si>
  <si>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</si>
  <si>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</si>
  <si>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</si>
  <si>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</si>
  <si>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</si>
  <si>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</si>
  <si>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</si>
  <si>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</si>
  <si>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</si>
  <si>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</si>
  <si>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</si>
  <si>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</si>
  <si>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</si>
  <si>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</si>
  <si>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</si>
  <si>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</si>
  <si>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</si>
  <si>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</si>
  <si>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</si>
  <si>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</si>
  <si>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</si>
  <si>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</si>
  <si>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</si>
  <si>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</si>
  <si>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</si>
  <si>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</si>
  <si>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</si>
  <si>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</si>
  <si>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</si>
  <si>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</si>
  <si>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</si>
  <si>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</si>
  <si>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</si>
  <si>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</si>
  <si>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</si>
  <si>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</si>
  <si>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</si>
  <si>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</si>
  <si>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</si>
  <si>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</si>
  <si>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</si>
  <si>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</si>
  <si>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</si>
  <si>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</si>
  <si>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</si>
  <si>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</si>
  <si>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</si>
  <si>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</si>
  <si>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</si>
  <si>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</si>
  <si>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</si>
  <si>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</si>
  <si>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</si>
  <si>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</si>
  <si>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</si>
  <si>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</si>
  <si>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</si>
  <si>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</si>
  <si>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</si>
  <si>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</si>
  <si>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</si>
  <si>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</si>
  <si>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</si>
  <si>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</si>
  <si>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</si>
  <si>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</si>
  <si>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</si>
  <si>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</si>
  <si>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</si>
  <si>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</si>
  <si>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</si>
  <si>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</si>
  <si>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</si>
  <si>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</si>
  <si>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</si>
  <si>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</si>
  <si>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</si>
  <si>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</si>
  <si>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</si>
  <si>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</si>
  <si>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</si>
  <si>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</si>
  <si>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</si>
  <si>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</si>
  <si>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</si>
  <si>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</si>
  <si>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</si>
  <si>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</si>
  <si>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</si>
  <si>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</si>
  <si>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</si>
  <si>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</si>
  <si>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</si>
  <si>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</si>
  <si>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</si>
  <si>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</si>
  <si>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</si>
  <si>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</si>
  <si>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</si>
  <si>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</si>
  <si>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</si>
  <si>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</si>
  <si>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</si>
  <si>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</si>
  <si>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</si>
  <si>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</si>
  <si>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</si>
  <si>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</si>
  <si>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</si>
  <si>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</si>
  <si>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</si>
  <si>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</si>
  <si>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</si>
  <si>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</si>
  <si>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</si>
  <si>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</si>
  <si>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</si>
  <si>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</si>
  <si>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</si>
  <si>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</si>
  <si>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</si>
  <si>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</si>
  <si>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</si>
  <si>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</si>
  <si>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</si>
  <si>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</si>
  <si>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</si>
  <si>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</si>
  <si>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</si>
  <si>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</si>
  <si>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</si>
  <si>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</si>
  <si>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</si>
  <si>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</si>
  <si>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</si>
  <si>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</si>
  <si>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</si>
  <si>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</si>
  <si>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</si>
  <si>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</si>
  <si>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</si>
  <si>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</si>
  <si>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</si>
  <si>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</si>
  <si>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</si>
  <si>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</si>
  <si>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</si>
  <si>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</si>
  <si>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</si>
  <si>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</si>
  <si>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</si>
  <si>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</si>
  <si>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</si>
  <si>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</si>
  <si>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</si>
  <si>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</si>
  <si>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</si>
  <si>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</si>
  <si>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</si>
  <si>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</si>
  <si>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</si>
  <si>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</si>
  <si>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</si>
  <si>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</si>
  <si>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</si>
  <si>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</si>
  <si>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</si>
  <si>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</si>
  <si>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</si>
  <si>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</si>
  <si>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</si>
  <si>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</si>
  <si>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</si>
  <si>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</si>
  <si>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</si>
  <si>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</si>
  <si>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</si>
  <si>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</si>
  <si>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</si>
  <si>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</si>
  <si>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</si>
  <si>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</si>
  <si>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</si>
  <si>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</si>
  <si>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</si>
  <si>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</si>
  <si>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</si>
  <si>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</si>
  <si>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</si>
  <si>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</si>
  <si>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</si>
  <si>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</si>
  <si>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</si>
  <si>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</si>
  <si>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</si>
  <si>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</si>
  <si>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</si>
  <si>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</si>
  <si>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</si>
  <si>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</si>
  <si>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</si>
  <si>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</si>
  <si>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</si>
  <si>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</si>
  <si>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</si>
  <si>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</si>
  <si>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</si>
  <si>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</si>
  <si>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</si>
  <si>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</si>
  <si>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</si>
  <si>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</si>
  <si>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</si>
  <si>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</si>
  <si>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</si>
  <si>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</si>
  <si>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</si>
  <si>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</si>
  <si>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</si>
  <si>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</si>
  <si>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</si>
  <si>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</si>
  <si>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</si>
  <si>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</si>
  <si>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</si>
  <si>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</si>
  <si>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</si>
  <si>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</si>
  <si>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</si>
  <si>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</si>
  <si>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</si>
  <si>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</si>
  <si>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</si>
  <si>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</si>
  <si>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</si>
  <si>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</si>
  <si>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</si>
  <si>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</si>
  <si>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</si>
  <si>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</si>
  <si>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</si>
  <si>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</si>
  <si>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</si>
  <si>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</si>
  <si>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</si>
  <si>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</si>
  <si>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</si>
  <si>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</si>
  <si>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</si>
  <si>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</si>
  <si>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</si>
  <si>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</si>
  <si>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</si>
  <si>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</si>
  <si>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</si>
  <si>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</si>
  <si>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</si>
  <si>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</si>
  <si>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</si>
  <si>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</si>
  <si>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</si>
  <si>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</si>
  <si>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</si>
  <si>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</si>
  <si>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</si>
  <si>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</si>
  <si>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</si>
  <si>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</si>
  <si>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</si>
  <si>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</si>
  <si>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</si>
  <si>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</si>
  <si>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</si>
  <si>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</si>
  <si>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</si>
  <si>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</si>
  <si>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</si>
  <si>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</si>
  <si>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</si>
  <si>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</si>
  <si>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</si>
  <si>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</si>
  <si>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</si>
  <si>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</si>
  <si>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</si>
  <si>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</si>
  <si>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</si>
  <si>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</si>
  <si>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</si>
  <si>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</si>
  <si>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</si>
  <si>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</si>
  <si>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</si>
  <si>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</si>
  <si>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</si>
  <si>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</si>
  <si>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</si>
  <si>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</si>
  <si>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</si>
  <si>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</si>
  <si>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</si>
  <si>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</si>
  <si>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</si>
  <si>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</si>
  <si>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</si>
  <si>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</si>
  <si>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</si>
  <si>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</si>
  <si>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</si>
  <si>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</si>
  <si>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</si>
  <si>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</si>
  <si>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</si>
  <si>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</si>
  <si>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</si>
  <si>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</si>
  <si>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</si>
  <si>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</si>
  <si>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</si>
  <si>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</si>
  <si>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</si>
  <si>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</si>
  <si>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</si>
  <si>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</si>
  <si>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</si>
  <si>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</si>
  <si>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</si>
  <si>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</si>
  <si>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</si>
  <si>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</si>
  <si>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</si>
  <si>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</si>
  <si>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</si>
  <si>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</si>
  <si>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</si>
  <si>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</si>
  <si>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</si>
  <si>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</si>
  <si>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</si>
  <si>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</si>
  <si>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</si>
  <si>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</si>
  <si>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</si>
  <si>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</si>
  <si>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</si>
  <si>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</si>
  <si>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</si>
  <si>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</si>
  <si>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</si>
  <si>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</si>
  <si>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</si>
  <si>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</si>
  <si>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</si>
  <si>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</si>
  <si>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</si>
  <si>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</si>
  <si>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</si>
  <si>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</si>
  <si>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</si>
  <si>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</si>
  <si>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</si>
  <si>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</si>
  <si>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</si>
  <si>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</si>
  <si>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</si>
  <si>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</si>
  <si>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</si>
  <si>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</si>
  <si>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</si>
  <si>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</si>
  <si>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</si>
  <si>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</si>
  <si>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</si>
  <si>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</si>
  <si>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</si>
  <si>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</si>
  <si>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</si>
  <si>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</si>
  <si>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</si>
  <si>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</si>
  <si>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</si>
  <si>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</si>
  <si>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</si>
  <si>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</si>
  <si>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</si>
  <si>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</si>
  <si>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</si>
  <si>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</si>
  <si>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</si>
  <si>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</si>
  <si>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</si>
  <si>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</si>
  <si>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</si>
  <si>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</si>
  <si>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</si>
  <si>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</si>
  <si>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</si>
  <si>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</si>
  <si>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</si>
  <si>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</si>
  <si>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</si>
  <si>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</si>
  <si>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</si>
  <si>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</si>
  <si>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</si>
  <si>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</si>
  <si>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</si>
  <si>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</si>
  <si>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</si>
  <si>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</si>
  <si>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</si>
  <si>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</si>
  <si>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</si>
  <si>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</si>
  <si>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</si>
  <si>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</si>
  <si>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</si>
  <si>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</si>
  <si>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</si>
  <si>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</si>
  <si>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</si>
  <si>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</si>
  <si>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</si>
  <si>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</si>
  <si>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</si>
  <si>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</si>
  <si>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</si>
  <si>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</si>
  <si>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</si>
  <si>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</si>
  <si>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</si>
  <si>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</si>
  <si>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</si>
  <si>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</si>
  <si>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</si>
  <si>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</si>
  <si>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</si>
  <si>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</si>
  <si>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</si>
  <si>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</si>
  <si>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</si>
  <si>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</si>
  <si>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</si>
  <si>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</si>
  <si>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</si>
  <si>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</si>
  <si>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</si>
  <si>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</si>
  <si>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</si>
  <si>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</si>
  <si>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</si>
  <si>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</si>
  <si>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</si>
  <si>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</si>
  <si>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</si>
  <si>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</si>
  <si>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</si>
  <si>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</si>
  <si>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</si>
  <si>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</si>
  <si>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</si>
  <si>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</si>
  <si>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</si>
  <si>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</si>
  <si>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</si>
  <si>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</si>
  <si>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</si>
  <si>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</si>
  <si>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</si>
  <si>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</si>
  <si>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</si>
  <si>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</si>
  <si>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</si>
  <si>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</si>
  <si>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</si>
  <si>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</si>
  <si>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</si>
  <si>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</si>
  <si>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</si>
  <si>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</si>
  <si>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</si>
  <si>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</si>
  <si>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</si>
  <si>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</si>
  <si>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</si>
  <si>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</si>
  <si>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</si>
  <si>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</si>
  <si>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</si>
  <si>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</si>
  <si>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</si>
  <si>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</si>
  <si>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</si>
  <si>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</si>
  <si>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</si>
  <si>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</si>
  <si>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</si>
  <si>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</si>
  <si>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</si>
  <si>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</si>
  <si>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</si>
  <si>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</si>
  <si>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</si>
  <si>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</si>
  <si>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</si>
  <si>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</si>
  <si>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</si>
  <si>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</si>
  <si>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</si>
  <si>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</si>
  <si>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</si>
  <si>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</si>
  <si>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</si>
  <si>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</si>
  <si>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</si>
  <si>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</si>
  <si>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</si>
  <si>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</si>
  <si>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</si>
  <si>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</si>
  <si>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</si>
  <si>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</si>
  <si>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</si>
  <si>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</si>
  <si>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</si>
  <si>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</si>
  <si>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</si>
  <si>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</si>
  <si>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</si>
  <si>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</si>
  <si>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</si>
  <si>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</si>
  <si>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</si>
  <si>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</si>
  <si>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</si>
  <si>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</si>
  <si>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</si>
  <si>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</si>
  <si>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</si>
  <si>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</si>
  <si>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</si>
  <si>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</si>
  <si>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</si>
  <si>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</si>
  <si>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</si>
  <si>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</si>
  <si>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</si>
  <si>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</si>
  <si>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</si>
  <si>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</si>
  <si>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</si>
  <si>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</si>
  <si>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</si>
  <si>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</si>
  <si>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</si>
  <si>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</si>
  <si>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</si>
  <si>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</si>
  <si>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</si>
  <si>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</si>
  <si>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</si>
  <si>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</si>
  <si>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</si>
  <si>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</si>
  <si>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</si>
  <si>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</si>
  <si>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</si>
  <si>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</si>
  <si>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</si>
  <si>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</si>
  <si>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</si>
  <si>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</si>
  <si>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</si>
  <si>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</si>
  <si>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</si>
  <si>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</si>
  <si>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</si>
  <si>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</si>
  <si>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</si>
  <si>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</si>
  <si>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</si>
  <si>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</si>
  <si>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</si>
  <si>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</si>
  <si>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</si>
  <si>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</si>
  <si>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</si>
  <si>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</si>
  <si>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</si>
  <si>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</si>
  <si>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</si>
  <si>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</si>
  <si>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</si>
  <si>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</si>
  <si>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</si>
  <si>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</si>
  <si>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</si>
  <si>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</si>
  <si>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</si>
  <si>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</si>
  <si>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</si>
  <si>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</si>
  <si>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</si>
  <si>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</si>
  <si>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</si>
  <si>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</si>
  <si>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</si>
  <si>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</si>
  <si>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</si>
  <si>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</si>
  <si>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</si>
  <si>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</si>
  <si>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</si>
  <si>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</si>
  <si>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</si>
  <si>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</si>
  <si>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</si>
  <si>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</si>
  <si>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</si>
  <si>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</si>
  <si>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</si>
  <si>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</si>
  <si>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</si>
  <si>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</si>
  <si>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</si>
  <si>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</si>
  <si>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</si>
  <si>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</si>
  <si>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</si>
  <si>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</si>
  <si>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</si>
  <si>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</si>
  <si>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</si>
  <si>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</si>
  <si>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</si>
  <si>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</si>
  <si>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</si>
  <si>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</si>
  <si>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</si>
  <si>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</si>
  <si>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</si>
  <si>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</si>
  <si>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</si>
  <si>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</si>
  <si>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</si>
  <si>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</si>
  <si>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</si>
  <si>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</si>
  <si>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</si>
  <si>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</si>
  <si>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</si>
  <si>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</si>
  <si>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</si>
  <si>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</si>
  <si>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</si>
  <si>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</si>
  <si>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</si>
  <si>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</si>
  <si>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</si>
  <si>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</si>
  <si>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</si>
  <si>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</si>
  <si>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</si>
  <si>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</si>
  <si>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</si>
  <si>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</si>
  <si>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</si>
  <si>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</si>
  <si>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</si>
  <si>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</si>
  <si>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</si>
  <si>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</si>
  <si>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</si>
  <si>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</si>
  <si>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</si>
  <si>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</si>
  <si>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</si>
  <si>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</si>
  <si>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</si>
  <si>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</si>
  <si>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</si>
  <si>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</si>
  <si>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</si>
  <si>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</si>
  <si>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</si>
  <si>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</si>
  <si>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</si>
  <si>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</si>
  <si>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</si>
  <si>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</si>
  <si>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</si>
  <si>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</si>
  <si>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</si>
  <si>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</si>
  <si>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</si>
  <si>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</si>
  <si>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</si>
  <si>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</si>
  <si>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</si>
  <si>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</si>
  <si>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</si>
  <si>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</si>
  <si>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</si>
  <si>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</si>
  <si>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</si>
  <si>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</si>
  <si>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</si>
  <si>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</si>
  <si>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</si>
  <si>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</si>
  <si>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</si>
  <si>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</si>
  <si>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</si>
  <si>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</si>
  <si>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</si>
  <si>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</si>
  <si>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</si>
  <si>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</si>
  <si>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</si>
  <si>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</si>
  <si>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</si>
  <si>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</si>
  <si>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</si>
  <si>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</si>
  <si>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</si>
  <si>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</si>
  <si>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</si>
  <si>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</si>
  <si>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</si>
  <si>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</si>
  <si>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</si>
  <si>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</si>
  <si>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</si>
  <si>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</si>
  <si>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</si>
  <si>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</si>
  <si>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</si>
  <si>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</si>
  <si>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</si>
  <si>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</si>
  <si>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</si>
  <si>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</si>
  <si>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</si>
  <si>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</si>
  <si>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</si>
  <si>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</si>
  <si>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</si>
  <si>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</si>
  <si>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</si>
  <si>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</si>
  <si>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</si>
  <si>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</si>
  <si>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</si>
  <si>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</si>
  <si>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</si>
  <si>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</si>
  <si>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</si>
  <si>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</si>
  <si>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</si>
  <si>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</si>
  <si>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</si>
  <si>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</si>
  <si>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</si>
  <si>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</si>
  <si>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</si>
  <si>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</si>
  <si>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</si>
  <si>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</si>
  <si>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</si>
  <si>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</si>
  <si>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</si>
  <si>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</si>
  <si>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</si>
  <si>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</si>
  <si>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</si>
  <si>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</si>
  <si>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</si>
  <si>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</si>
  <si>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</si>
  <si>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</si>
  <si>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</si>
  <si>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</si>
  <si>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</si>
  <si>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</si>
  <si>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</si>
  <si>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</si>
  <si>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</si>
  <si>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</si>
  <si>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</si>
  <si>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</si>
  <si>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</si>
  <si>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</si>
  <si>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</si>
  <si>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</si>
  <si>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</si>
  <si>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</si>
  <si>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</si>
  <si>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</si>
  <si>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</si>
  <si>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</si>
  <si>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</si>
  <si>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</si>
  <si>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</si>
  <si>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</si>
  <si>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</si>
  <si>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</si>
  <si>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</si>
  <si>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</si>
  <si>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</si>
  <si>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</si>
  <si>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</si>
  <si>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</si>
  <si>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</si>
  <si>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</si>
  <si>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</si>
  <si>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</si>
  <si>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</si>
  <si>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</si>
  <si>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</si>
  <si>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</si>
  <si>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</si>
  <si>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</si>
  <si>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</si>
  <si>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</si>
  <si>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</si>
  <si>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</si>
  <si>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</si>
  <si>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</si>
  <si>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</si>
  <si>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</si>
  <si>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</si>
  <si>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</si>
  <si>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</si>
  <si>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</si>
  <si>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</si>
  <si>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</si>
  <si>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</si>
  <si>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</si>
  <si>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</si>
  <si>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</si>
  <si>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</si>
  <si>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</si>
  <si>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</si>
  <si>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</si>
  <si>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</si>
  <si>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</si>
  <si>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</si>
  <si>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</si>
  <si>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</si>
  <si>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</si>
  <si>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</si>
  <si>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</si>
  <si>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</si>
  <si>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</si>
  <si>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</si>
  <si>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</si>
  <si>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</si>
  <si>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</si>
  <si>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</si>
  <si>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</si>
  <si>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</si>
  <si>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</si>
  <si>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</si>
  <si>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</si>
  <si>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</si>
  <si>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</si>
  <si>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</si>
  <si>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</si>
  <si>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</si>
  <si>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</si>
  <si>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</si>
  <si>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</si>
  <si>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</si>
  <si>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</si>
  <si>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</si>
  <si>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</si>
  <si>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</si>
  <si>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</si>
  <si>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</si>
  <si>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</si>
  <si>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</si>
  <si>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</si>
  <si>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</si>
  <si>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</si>
  <si>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</si>
  <si>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</si>
  <si>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</si>
  <si>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</si>
  <si>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</si>
  <si>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</si>
  <si>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</si>
  <si>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</si>
  <si>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</si>
  <si>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</si>
  <si>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</si>
  <si>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</si>
  <si>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</si>
  <si>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</si>
  <si>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</si>
  <si>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</si>
  <si>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</si>
  <si>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</si>
  <si>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</si>
  <si>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</si>
  <si>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</si>
  <si>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</si>
  <si>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</si>
  <si>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</si>
  <si>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</si>
  <si>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</si>
  <si>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</si>
  <si>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</si>
  <si>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</si>
  <si>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</si>
  <si>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</si>
  <si>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</si>
  <si>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</si>
  <si>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</si>
  <si>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</si>
  <si>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</si>
  <si>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</si>
  <si>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</si>
  <si>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</si>
  <si>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</si>
  <si>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</si>
  <si>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</si>
  <si>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</si>
  <si>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</si>
  <si>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</si>
  <si>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</si>
  <si>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</si>
  <si>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</si>
  <si>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</si>
  <si>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</si>
  <si>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</si>
  <si>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</si>
  <si>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</si>
  <si>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</si>
  <si>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</si>
  <si>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</si>
  <si>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</si>
  <si>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</si>
  <si>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</si>
  <si>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</si>
  <si>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</si>
  <si>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</si>
  <si>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</si>
  <si>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</si>
  <si>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</si>
  <si>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</si>
  <si>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</si>
  <si>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</si>
  <si>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</si>
  <si>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</si>
  <si>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</si>
  <si>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</si>
  <si>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</si>
  <si>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</si>
  <si>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</si>
  <si>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</si>
  <si>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</si>
  <si>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</si>
  <si>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</si>
  <si>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</si>
  <si>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</si>
  <si>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</si>
  <si>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</si>
  <si>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</si>
  <si>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</si>
  <si>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</si>
  <si>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</si>
  <si>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</si>
  <si>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</si>
  <si>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</si>
  <si>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</si>
  <si>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</si>
  <si>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</si>
  <si>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</si>
  <si>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</si>
  <si>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</si>
  <si>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</si>
  <si>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</si>
  <si>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</si>
  <si>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</si>
  <si>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</si>
  <si>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</si>
  <si>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</si>
  <si>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</si>
  <si>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</si>
  <si>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</si>
  <si>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</si>
  <si>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</si>
  <si>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</si>
  <si>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</si>
  <si>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</si>
  <si>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</si>
  <si>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</si>
  <si>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</si>
  <si>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</si>
  <si>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</si>
  <si>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</si>
  <si>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</si>
  <si>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</si>
  <si>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</si>
  <si>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</si>
  <si>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</si>
  <si>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</si>
  <si>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</si>
  <si>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</si>
  <si>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</si>
  <si>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</si>
  <si>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</si>
  <si>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</si>
  <si>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</si>
  <si>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</si>
  <si>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</si>
  <si>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</si>
  <si>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</si>
  <si>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</si>
  <si>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</si>
  <si>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</si>
  <si>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</si>
  <si>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</si>
  <si>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</si>
  <si>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</si>
  <si>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</si>
  <si>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</si>
  <si>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</si>
  <si>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</si>
  <si>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</si>
  <si>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</si>
  <si>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</si>
  <si>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</si>
  <si>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</si>
  <si>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</si>
  <si>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</si>
  <si>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</si>
  <si>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</si>
  <si>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</si>
  <si>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</si>
  <si>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</si>
  <si>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</si>
  <si>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</si>
  <si>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</si>
  <si>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</si>
  <si>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</si>
  <si>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</si>
  <si>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</si>
  <si>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</si>
  <si>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</si>
  <si>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</si>
  <si>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</si>
  <si>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</si>
  <si>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</si>
  <si>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</si>
  <si>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</si>
  <si>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</si>
  <si>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</si>
  <si>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</si>
  <si>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</si>
  <si>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</si>
  <si>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</si>
  <si>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</si>
  <si>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</si>
  <si>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</si>
  <si>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</si>
  <si>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</si>
  <si>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</si>
  <si>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</si>
  <si>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</si>
  <si>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</si>
  <si>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</si>
  <si>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</si>
  <si>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</si>
  <si>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</si>
  <si>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</si>
  <si>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</si>
  <si>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</si>
  <si>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</si>
  <si>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</si>
  <si>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</si>
  <si>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</si>
  <si>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</si>
  <si>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</si>
  <si>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</si>
  <si>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</si>
  <si>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</si>
  <si>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</si>
  <si>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</si>
  <si>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</si>
  <si>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</si>
  <si>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</si>
  <si>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</si>
  <si>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</si>
  <si>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</si>
  <si>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</si>
  <si>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</si>
  <si>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</si>
  <si>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</si>
  <si>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</si>
  <si>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</si>
  <si>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</si>
  <si>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</si>
  <si>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</si>
  <si>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</si>
  <si>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</si>
  <si>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</si>
  <si>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</si>
  <si>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</si>
  <si>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</si>
  <si>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</si>
  <si>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</si>
  <si>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</si>
  <si>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</si>
  <si>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</si>
  <si>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</si>
  <si>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</si>
  <si>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</si>
  <si>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</si>
  <si>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</si>
  <si>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</si>
  <si>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</si>
  <si>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</si>
  <si>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</si>
  <si>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</si>
  <si>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</si>
  <si>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</si>
  <si>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</si>
  <si>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</si>
  <si>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</si>
  <si>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</si>
  <si>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</si>
  <si>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</si>
  <si>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</si>
  <si>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</si>
  <si>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</si>
  <si>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</si>
  <si>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</si>
  <si>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</si>
  <si>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</si>
  <si>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</si>
  <si>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</si>
  <si>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</si>
  <si>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</si>
  <si>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</si>
  <si>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</si>
  <si>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</si>
  <si>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</si>
  <si>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</si>
  <si>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</si>
  <si>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</si>
  <si>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</si>
  <si>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</si>
  <si>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</si>
  <si>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</si>
  <si>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</si>
  <si>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</si>
  <si>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</si>
  <si>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</si>
  <si>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</si>
  <si>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</si>
  <si>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</si>
  <si>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</si>
  <si>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</si>
  <si>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</si>
  <si>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</si>
  <si>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</si>
  <si>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</si>
  <si>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</si>
  <si>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</si>
  <si>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</si>
  <si>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</si>
  <si>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</si>
  <si>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</si>
  <si>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</si>
  <si>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</si>
  <si>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</si>
  <si>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</si>
  <si>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</si>
  <si>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</si>
  <si>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</si>
  <si>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</si>
  <si>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</si>
  <si>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</si>
  <si>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</si>
  <si>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</si>
  <si>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</si>
  <si>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</si>
  <si>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</si>
  <si>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</si>
  <si>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</si>
  <si>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</si>
  <si>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</si>
  <si>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</si>
  <si>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</si>
  <si>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</si>
  <si>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</si>
  <si>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</si>
  <si>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</si>
  <si>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</si>
  <si>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</si>
  <si>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</si>
  <si>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</si>
  <si>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</si>
  <si>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</si>
  <si>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</si>
  <si>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</si>
  <si>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</si>
  <si>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</si>
  <si>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</si>
  <si>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</si>
  <si>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</si>
  <si>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</si>
  <si>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</si>
  <si>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</si>
  <si>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</si>
  <si>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</si>
  <si>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</si>
  <si>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</si>
  <si>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</si>
  <si>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</si>
  <si>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</si>
  <si>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</si>
  <si>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</si>
  <si>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</si>
  <si>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</si>
  <si>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</si>
  <si>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</si>
  <si>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</si>
  <si>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</si>
  <si>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</si>
  <si>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</si>
  <si>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</si>
  <si>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</si>
  <si>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</si>
  <si>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</si>
  <si>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</si>
  <si>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</si>
  <si>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</si>
  <si>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</si>
  <si>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</si>
  <si>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</si>
  <si>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</si>
  <si>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</si>
  <si>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</si>
  <si>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</si>
  <si>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</si>
  <si>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</si>
  <si>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</si>
  <si>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</si>
  <si>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</si>
  <si>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</si>
  <si>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</si>
  <si>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</si>
  <si>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</si>
  <si>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</si>
  <si>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</si>
  <si>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</si>
  <si>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</si>
  <si>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</si>
  <si>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</si>
  <si>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</si>
  <si>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</si>
  <si>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</si>
  <si>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</si>
  <si>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</si>
  <si>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</si>
  <si>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</si>
  <si>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</si>
  <si>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</si>
  <si>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</si>
  <si>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</si>
  <si>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</si>
  <si>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</si>
  <si>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</si>
  <si>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</si>
  <si>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</si>
  <si>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</si>
  <si>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</si>
  <si>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</si>
  <si>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</si>
  <si>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</si>
  <si>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</si>
  <si>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</si>
  <si>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</si>
  <si>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</si>
  <si>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</si>
  <si>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</si>
  <si>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</si>
  <si>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</si>
  <si>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</si>
  <si>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</si>
  <si>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</si>
  <si>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</si>
  <si>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</si>
  <si>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</si>
  <si>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</si>
  <si>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</si>
  <si>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</si>
  <si>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</si>
  <si>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</si>
  <si>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</si>
  <si>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</si>
  <si>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</si>
  <si>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</si>
  <si>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</si>
  <si>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</si>
  <si>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</si>
  <si>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</si>
  <si>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</si>
  <si>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</si>
  <si>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</si>
  <si>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</si>
  <si>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</si>
  <si>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</si>
  <si>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</si>
  <si>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</si>
  <si>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</si>
  <si>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</si>
  <si>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</si>
  <si>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</si>
  <si>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</si>
  <si>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</si>
  <si>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</si>
  <si>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</si>
  <si>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</si>
  <si>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</si>
  <si>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</si>
  <si>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</si>
  <si>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</si>
  <si>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</si>
  <si>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</si>
  <si>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</si>
  <si>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</si>
  <si>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</si>
  <si>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</si>
  <si>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</si>
  <si>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</si>
  <si>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</si>
  <si>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</si>
  <si>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</si>
  <si>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</si>
  <si>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</si>
  <si>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</si>
  <si>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</si>
  <si>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</si>
  <si>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</si>
  <si>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</si>
  <si>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</si>
  <si>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</si>
  <si>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</si>
  <si>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</si>
  <si>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</si>
  <si>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</si>
  <si>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</si>
  <si>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</si>
  <si>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</si>
  <si>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</si>
  <si>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</si>
  <si>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</si>
  <si>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</si>
  <si>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</si>
  <si>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</si>
  <si>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</si>
  <si>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</si>
  <si>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</si>
  <si>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</si>
  <si>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</si>
  <si>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</si>
  <si>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</si>
  <si>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</si>
  <si>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</si>
  <si>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</si>
  <si>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</si>
  <si>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</si>
  <si>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</si>
  <si>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</si>
  <si>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</si>
  <si>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</si>
  <si>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</si>
  <si>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</si>
  <si>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</si>
  <si>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</si>
  <si>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</si>
  <si>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</si>
  <si>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</si>
  <si>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</si>
  <si>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</si>
  <si>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</si>
  <si>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</si>
  <si>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</si>
  <si>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</si>
  <si>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</si>
  <si>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</si>
  <si>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</si>
  <si>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</si>
  <si>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</si>
  <si>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</si>
  <si>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</si>
  <si>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</si>
  <si>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</si>
  <si>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</si>
  <si>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</si>
  <si>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</si>
  <si>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</si>
  <si>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</si>
  <si>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</si>
  <si>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</si>
  <si>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</si>
  <si>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</si>
  <si>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</si>
  <si>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</si>
  <si>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</si>
  <si>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</si>
  <si>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</si>
  <si>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</si>
  <si>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</si>
  <si>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</si>
  <si>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</si>
  <si>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</si>
  <si>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</si>
  <si>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</si>
  <si>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</si>
  <si>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</si>
  <si>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</si>
  <si>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</si>
  <si>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</si>
  <si>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</si>
  <si>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</si>
  <si>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</si>
  <si>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</si>
  <si>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</si>
  <si>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</si>
  <si>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</si>
  <si>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</si>
  <si>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</si>
  <si>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</si>
  <si>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</si>
  <si>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</si>
  <si>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</si>
  <si>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</si>
  <si>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</si>
  <si>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</si>
  <si>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</si>
  <si>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</si>
  <si>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</si>
  <si>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</si>
  <si>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</si>
  <si>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</si>
  <si>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</si>
  <si>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</si>
  <si>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</si>
  <si>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</si>
  <si>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</si>
  <si>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</si>
  <si>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</si>
  <si>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</si>
  <si>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</si>
  <si>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</si>
  <si>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</si>
  <si>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</si>
  <si>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</si>
  <si>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</si>
  <si>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</si>
  <si>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</si>
  <si>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</si>
  <si>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</si>
  <si>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</si>
  <si>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</si>
  <si>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</si>
  <si>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</si>
  <si>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</si>
  <si>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</si>
  <si>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</si>
  <si>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</si>
  <si>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</si>
  <si>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</si>
  <si>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</si>
  <si>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</si>
  <si>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</si>
  <si>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</si>
  <si>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</si>
  <si>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</si>
  <si>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</si>
  <si>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</si>
  <si>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</si>
  <si>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</si>
  <si>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</si>
  <si>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</si>
  <si>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</si>
  <si>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</si>
  <si>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</si>
  <si>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</si>
  <si>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</si>
  <si>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</si>
  <si>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</si>
  <si>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</si>
  <si>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</si>
  <si>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</si>
  <si>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</si>
  <si>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</si>
  <si>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</si>
  <si>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</si>
  <si>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</si>
  <si>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</si>
  <si>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</si>
  <si>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</si>
  <si>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</si>
  <si>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</si>
  <si>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</si>
  <si>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</si>
  <si>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</si>
  <si>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</si>
  <si>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</si>
  <si>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</si>
  <si>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</si>
  <si>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</si>
  <si>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</si>
  <si>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</si>
  <si>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</si>
  <si>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</si>
  <si>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</si>
  <si>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</si>
  <si>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</si>
  <si>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</si>
  <si>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</si>
  <si>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</si>
  <si>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</si>
  <si>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</si>
  <si>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</si>
  <si>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</si>
  <si>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</si>
  <si>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</si>
  <si>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</si>
  <si>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</si>
  <si>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</si>
  <si>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</si>
  <si>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</si>
  <si>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</si>
  <si>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</si>
  <si>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</si>
  <si>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</si>
  <si>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</si>
  <si>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</si>
  <si>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</si>
  <si>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</si>
  <si>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</si>
  <si>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</si>
  <si>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</si>
  <si>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</si>
  <si>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</si>
  <si>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</si>
  <si>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</si>
  <si>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</si>
  <si>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</si>
  <si>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</si>
  <si>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</si>
  <si>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</si>
  <si>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</si>
  <si>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</si>
  <si>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</si>
  <si>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</si>
  <si>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</si>
  <si>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</si>
  <si>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</si>
  <si>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</si>
  <si>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</si>
  <si>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</si>
  <si>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</si>
  <si>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</si>
  <si>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</si>
  <si>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</si>
  <si>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</si>
  <si>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</si>
  <si>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</si>
  <si>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</si>
  <si>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</si>
  <si>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</si>
  <si>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</si>
  <si>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</si>
  <si>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</si>
  <si>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</si>
  <si>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</si>
  <si>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</si>
  <si>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</si>
  <si>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</si>
  <si>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</si>
  <si>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</si>
  <si>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</si>
  <si>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</si>
  <si>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</si>
  <si>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</si>
  <si>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</si>
  <si>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</si>
  <si>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</si>
  <si>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</si>
  <si>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</si>
  <si>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</si>
  <si>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</si>
  <si>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</si>
  <si>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</si>
  <si>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</si>
  <si>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</si>
  <si>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</si>
  <si>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</si>
  <si>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</si>
  <si>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</si>
  <si>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</si>
  <si>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</si>
  <si>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</si>
  <si>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</si>
  <si>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</si>
  <si>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</si>
  <si>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</si>
  <si>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</si>
  <si>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</si>
  <si>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</si>
  <si>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</si>
  <si>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</si>
  <si>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</si>
  <si>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</si>
  <si>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</si>
  <si>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</si>
  <si>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</si>
  <si>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</si>
  <si>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</si>
  <si>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</si>
  <si>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</si>
  <si>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</si>
  <si>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</si>
  <si>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</si>
  <si>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</si>
  <si>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</si>
  <si>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</si>
  <si>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</si>
  <si>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</si>
  <si>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</si>
  <si>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</si>
  <si>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</si>
  <si>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</si>
  <si>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</si>
  <si>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</si>
  <si>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</si>
  <si>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</si>
  <si>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</si>
  <si>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</si>
  <si>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</si>
  <si>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</si>
  <si>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</si>
  <si>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</si>
  <si>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</si>
  <si>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</si>
  <si>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</si>
  <si>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</si>
  <si>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</si>
  <si>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</si>
  <si>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</si>
  <si>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</si>
  <si>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</si>
  <si>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</si>
  <si>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</si>
  <si>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</si>
  <si>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</si>
  <si>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</si>
  <si>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</si>
  <si>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</si>
  <si>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</si>
  <si>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</si>
  <si>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</si>
  <si>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</si>
  <si>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</si>
  <si>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</si>
  <si>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</si>
  <si>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</si>
  <si>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</si>
  <si>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</si>
  <si>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</si>
  <si>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</si>
  <si>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</si>
  <si>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</si>
  <si>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</si>
  <si>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</si>
  <si>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</si>
  <si>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</si>
  <si>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</si>
  <si>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</si>
  <si>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</si>
  <si>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</si>
  <si>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</si>
  <si>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</si>
  <si>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</si>
  <si>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</si>
  <si>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</si>
  <si>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</si>
  <si>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</si>
  <si>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</si>
  <si>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</si>
  <si>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</si>
  <si>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</si>
  <si>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</si>
  <si>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</si>
  <si>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</si>
  <si>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</si>
  <si>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</si>
  <si>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</si>
  <si>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</si>
  <si>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</si>
  <si>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</si>
  <si>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</si>
  <si>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</si>
  <si>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</si>
  <si>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</si>
  <si>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</si>
  <si>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</si>
  <si>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</si>
  <si>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</si>
  <si>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</si>
  <si>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</si>
  <si>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</si>
  <si>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</si>
  <si>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</si>
  <si>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</si>
  <si>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</si>
  <si>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</si>
  <si>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</si>
  <si>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</si>
  <si>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</si>
  <si>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</si>
  <si>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</si>
  <si>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</si>
  <si>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</si>
  <si>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</si>
  <si>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</si>
  <si>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</si>
  <si>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</si>
  <si>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</si>
  <si>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</si>
  <si>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</si>
  <si>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</si>
  <si>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</si>
  <si>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</si>
  <si>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</si>
  <si>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</si>
  <si>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</si>
  <si>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</si>
  <si>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</si>
  <si>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</si>
  <si>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</si>
  <si>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</si>
  <si>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</si>
  <si>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</si>
  <si>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</si>
  <si>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</si>
  <si>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</si>
  <si>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</si>
  <si>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</si>
  <si>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</si>
  <si>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</si>
  <si>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</si>
  <si>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</si>
  <si>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</si>
  <si>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</si>
  <si>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</si>
  <si>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</si>
  <si>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</si>
  <si>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</si>
  <si>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</si>
  <si>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</si>
  <si>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</si>
  <si>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</si>
  <si>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</si>
  <si>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</si>
  <si>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</si>
  <si>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</si>
  <si>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</si>
  <si>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</si>
  <si>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</si>
  <si>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</si>
  <si>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</si>
  <si>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</si>
  <si>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</si>
  <si>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</si>
  <si>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</si>
  <si>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</si>
  <si>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</si>
  <si>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</si>
  <si>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</si>
  <si>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</si>
  <si>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</si>
  <si>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</si>
  <si>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</si>
  <si>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</si>
  <si>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</si>
  <si>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</si>
  <si>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</si>
  <si>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</si>
  <si>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</si>
  <si>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</si>
  <si>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</si>
  <si>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</si>
  <si>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</si>
  <si>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</si>
  <si>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</si>
  <si>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</si>
  <si>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</si>
  <si>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</si>
  <si>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</si>
  <si>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</si>
  <si>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</si>
  <si>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</si>
  <si>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</si>
  <si>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</si>
  <si>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</si>
  <si>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</si>
  <si>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</si>
  <si>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</si>
  <si>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</si>
  <si>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</si>
  <si>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</si>
  <si>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</si>
  <si>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</si>
  <si>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</si>
  <si>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</si>
  <si>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</si>
  <si>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</si>
  <si>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</si>
  <si>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</si>
  <si>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</si>
  <si>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</si>
  <si>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</si>
  <si>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</si>
  <si>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</si>
  <si>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</si>
  <si>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</si>
  <si>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</si>
  <si>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</si>
  <si>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</si>
  <si>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</si>
  <si>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</si>
  <si>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</si>
  <si>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</si>
  <si>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</si>
  <si>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</si>
  <si>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</si>
  <si>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</si>
  <si>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</si>
  <si>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</si>
  <si>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</si>
  <si>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</si>
  <si>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</si>
  <si>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</si>
  <si>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</si>
  <si>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</si>
  <si>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</si>
  <si>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</si>
  <si>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</si>
  <si>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</si>
  <si>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</si>
  <si>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</si>
  <si>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</si>
  <si>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</si>
  <si>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</si>
  <si>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</si>
  <si>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</si>
  <si>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</si>
  <si>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</si>
  <si>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</si>
  <si>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</si>
  <si>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</si>
  <si>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</si>
  <si>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</si>
  <si>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</si>
  <si>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</si>
  <si>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</si>
  <si>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</si>
  <si>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</si>
  <si>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</si>
  <si>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</si>
  <si>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</si>
  <si>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</si>
  <si>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</si>
  <si>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</si>
  <si>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</si>
  <si>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</si>
  <si>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</si>
  <si>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</si>
  <si>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</si>
  <si>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</si>
  <si>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</si>
  <si>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</si>
  <si>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</si>
  <si>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</si>
  <si>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</si>
  <si>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</si>
  <si>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</si>
  <si>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</si>
  <si>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</si>
  <si>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</si>
  <si>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</si>
  <si>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</si>
  <si>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</si>
  <si>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</si>
  <si>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</si>
  <si>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</si>
  <si>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</si>
  <si>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</si>
  <si>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</si>
  <si>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</si>
  <si>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</si>
  <si>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</si>
  <si>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</si>
  <si>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</si>
  <si>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</si>
  <si>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</si>
  <si>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</si>
  <si>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</si>
  <si>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</si>
  <si>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</si>
  <si>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</si>
  <si>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</si>
  <si>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</si>
  <si>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</si>
  <si>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</si>
  <si>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</si>
  <si>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</si>
  <si>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</si>
  <si>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</si>
  <si>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</si>
  <si>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</si>
  <si>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</si>
  <si>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</si>
  <si>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</si>
  <si>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</si>
  <si>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</si>
  <si>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</si>
  <si>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</si>
  <si>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</si>
  <si>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</si>
  <si>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</si>
  <si>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</si>
  <si>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</si>
  <si>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</si>
  <si>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</si>
  <si>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</si>
  <si>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</si>
  <si>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</si>
  <si>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</si>
  <si>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</si>
  <si>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</si>
  <si>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</si>
  <si>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</si>
  <si>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</si>
  <si>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</si>
  <si>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</si>
  <si>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</si>
  <si>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</si>
  <si>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</si>
  <si>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</si>
  <si>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</si>
  <si>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</si>
  <si>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</si>
  <si>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</si>
  <si>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</si>
  <si>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</si>
  <si>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</si>
  <si>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</si>
  <si>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</si>
  <si>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</si>
  <si>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</si>
  <si>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</si>
  <si>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</si>
  <si>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</si>
  <si>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</si>
  <si>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</si>
  <si>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</si>
  <si>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</si>
  <si>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</si>
  <si>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</si>
  <si>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</si>
  <si>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</si>
  <si>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</si>
  <si>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</si>
  <si>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</si>
  <si>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</si>
  <si>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</si>
  <si>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</si>
  <si>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</si>
  <si>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</si>
  <si>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</si>
  <si>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</si>
  <si>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</si>
  <si>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</si>
  <si>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</si>
  <si>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</si>
  <si>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</si>
  <si>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</si>
  <si>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</si>
  <si>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</si>
  <si>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</si>
  <si>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</si>
  <si>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</si>
  <si>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</si>
  <si>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</si>
  <si>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</si>
  <si>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</si>
  <si>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</si>
  <si>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</si>
  <si>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</si>
  <si>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</si>
  <si>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</si>
  <si>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</si>
  <si>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</si>
  <si>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</si>
  <si>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</si>
  <si>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</si>
  <si>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</si>
  <si>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</si>
  <si>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</si>
  <si>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</si>
  <si>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</si>
  <si>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</si>
  <si>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</si>
  <si>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</si>
  <si>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</si>
  <si>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</si>
  <si>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</si>
  <si>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</si>
  <si>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</si>
  <si>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</si>
  <si>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</si>
  <si>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</si>
  <si>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</si>
  <si>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</si>
  <si>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</si>
  <si>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</si>
  <si>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</si>
  <si>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</si>
  <si>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</si>
  <si>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</si>
  <si>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</si>
  <si>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</si>
  <si>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</si>
  <si>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</si>
  <si>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</si>
  <si>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</si>
  <si>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</si>
  <si>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</si>
  <si>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</si>
  <si>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</si>
  <si>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</si>
  <si>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</si>
  <si>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</si>
  <si>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</si>
  <si>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</si>
  <si>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</si>
  <si>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</si>
  <si>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</si>
  <si>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</si>
  <si>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</si>
  <si>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</si>
  <si>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</si>
  <si>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</si>
  <si>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</si>
  <si>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</si>
  <si>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</si>
  <si>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</si>
  <si>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</si>
  <si>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</si>
  <si>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</si>
  <si>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</si>
  <si>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</si>
  <si>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</si>
  <si>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</si>
  <si>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</si>
  <si>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</si>
  <si>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</si>
  <si>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</si>
  <si>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</si>
  <si>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</si>
  <si>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</si>
  <si>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</si>
  <si>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</si>
  <si>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</si>
  <si>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</si>
  <si>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</si>
  <si>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</si>
  <si>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</si>
  <si>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</si>
  <si>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</si>
  <si>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</si>
  <si>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</si>
  <si>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</si>
  <si>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</si>
  <si>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</si>
  <si>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</si>
  <si>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</si>
  <si>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</si>
  <si>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</si>
  <si>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</si>
  <si>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</si>
  <si>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</si>
  <si>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</si>
  <si>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</si>
  <si>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</si>
  <si>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</si>
  <si>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</si>
  <si>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</si>
  <si>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</si>
  <si>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</si>
  <si>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</si>
  <si>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</si>
  <si>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</si>
  <si>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</si>
  <si>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</si>
  <si>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</si>
  <si>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</si>
  <si>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</si>
  <si>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</si>
  <si>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</si>
  <si>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</si>
  <si>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</si>
  <si>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</si>
  <si>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</si>
  <si>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</si>
  <si>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</si>
  <si>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</si>
  <si>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</si>
  <si>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</si>
  <si>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</si>
  <si>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</si>
  <si>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</si>
  <si>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</si>
  <si>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</si>
  <si>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</si>
  <si>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</si>
  <si>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</si>
  <si>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</si>
  <si>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</si>
  <si>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</si>
  <si>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</si>
  <si>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</si>
  <si>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</si>
  <si>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</si>
  <si>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</si>
  <si>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</si>
  <si>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</si>
  <si>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</si>
  <si>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</si>
  <si>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</si>
  <si>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</si>
  <si>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</si>
  <si>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</si>
  <si>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</si>
  <si>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</si>
  <si>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</si>
  <si>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</si>
  <si>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</si>
  <si>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</si>
  <si>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</si>
  <si>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</si>
  <si>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</si>
  <si>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</si>
  <si>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</si>
  <si>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</si>
  <si>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</si>
  <si>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</si>
  <si>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</si>
  <si>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</si>
  <si>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</si>
  <si>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</si>
  <si>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</si>
  <si>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</si>
  <si>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</si>
  <si>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</si>
  <si>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</si>
  <si>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</si>
  <si>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</si>
  <si>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</si>
  <si>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</si>
  <si>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</si>
  <si>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</si>
  <si>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</si>
  <si>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</si>
  <si>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</si>
  <si>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</si>
  <si>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</si>
  <si>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</si>
  <si>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</si>
  <si>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</si>
  <si>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</si>
  <si>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</si>
  <si>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</si>
  <si>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</si>
  <si>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</si>
  <si>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</si>
  <si>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</si>
  <si>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</si>
  <si>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</si>
  <si>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</si>
  <si>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</si>
  <si>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</si>
  <si>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</si>
  <si>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</si>
  <si>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</si>
  <si>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</si>
  <si>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</si>
  <si>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</si>
  <si>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</si>
  <si>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</si>
  <si>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</si>
  <si>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</si>
  <si>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</si>
  <si>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</si>
  <si>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</si>
  <si>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</si>
  <si>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</si>
  <si>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</si>
  <si>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</si>
  <si>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</si>
  <si>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</si>
  <si>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</si>
  <si>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</si>
  <si>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</si>
  <si>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</si>
  <si>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</si>
  <si>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</si>
  <si>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</si>
  <si>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</si>
  <si>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</si>
  <si>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</si>
  <si>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</si>
  <si>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</si>
  <si>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</si>
  <si>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</si>
  <si>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</si>
  <si>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</si>
  <si>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</si>
  <si>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</si>
  <si>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</si>
  <si>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</si>
  <si>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</si>
  <si>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</si>
  <si>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</si>
  <si>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</si>
  <si>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</si>
  <si>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</si>
  <si>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</si>
  <si>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</si>
  <si>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</si>
  <si>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</si>
  <si>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</si>
  <si>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</si>
  <si>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</si>
  <si>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</si>
  <si>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</si>
  <si>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</si>
  <si>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</si>
  <si>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</si>
  <si>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</si>
  <si>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</si>
  <si>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</si>
  <si>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</si>
  <si>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</si>
  <si>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</si>
  <si>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</si>
  <si>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</si>
  <si>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</si>
  <si>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</si>
  <si>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</si>
  <si>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</si>
  <si>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</si>
  <si>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</si>
  <si>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</si>
  <si>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</si>
  <si>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</si>
  <si>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</si>
  <si>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</si>
  <si>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</si>
  <si>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</si>
  <si>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</si>
  <si>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</si>
  <si>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</si>
  <si>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</si>
  <si>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</si>
  <si>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</si>
  <si>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</si>
  <si>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</si>
  <si>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</si>
  <si>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</si>
  <si>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</si>
  <si>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</si>
  <si>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</si>
  <si>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</si>
  <si>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</si>
  <si>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</si>
  <si>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</si>
  <si>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</si>
  <si>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</si>
  <si>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</si>
  <si>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</si>
  <si>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</si>
  <si>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</si>
  <si>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</si>
  <si>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</si>
  <si>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</si>
  <si>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</si>
  <si>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</si>
  <si>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</si>
  <si>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</si>
  <si>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</si>
  <si>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</si>
  <si>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</si>
  <si>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</si>
  <si>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</si>
  <si>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</si>
  <si>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</si>
  <si>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</si>
  <si>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</si>
  <si>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</si>
  <si>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</si>
  <si>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</si>
  <si>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</si>
  <si>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</si>
  <si>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</si>
  <si>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</si>
  <si>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</si>
  <si>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</si>
  <si>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</si>
  <si>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</si>
  <si>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</si>
  <si>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</si>
  <si>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</si>
  <si>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</si>
  <si>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</si>
  <si>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</si>
  <si>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</si>
  <si>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</si>
  <si>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</si>
  <si>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</si>
  <si>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</si>
  <si>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</si>
  <si>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</si>
  <si>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</si>
  <si>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</si>
  <si>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</si>
  <si>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</si>
  <si>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</si>
  <si>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</si>
  <si>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</si>
  <si>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</si>
  <si>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</si>
  <si>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</si>
  <si>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</si>
  <si>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</si>
  <si>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</si>
  <si>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</si>
  <si>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</si>
  <si>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</si>
  <si>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</si>
  <si>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</si>
  <si>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</si>
  <si>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</si>
  <si>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</si>
  <si>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</si>
  <si>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</si>
  <si>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</si>
  <si>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</si>
  <si>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</si>
  <si>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</si>
  <si>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</si>
  <si>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</si>
  <si>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</si>
  <si>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</si>
  <si>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</si>
  <si>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</si>
  <si>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</si>
  <si>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</si>
  <si>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</si>
  <si>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</si>
  <si>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</si>
  <si>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</si>
  <si>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</si>
  <si>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</si>
  <si>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</si>
  <si>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</si>
  <si>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</si>
  <si>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</si>
  <si>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</si>
  <si>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</si>
  <si>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</si>
  <si>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</si>
  <si>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</si>
  <si>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</si>
  <si>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</si>
  <si>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</si>
  <si>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</si>
  <si>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</si>
  <si>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</si>
  <si>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</si>
  <si>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</si>
  <si>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</si>
  <si>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</si>
  <si>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</si>
  <si>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</si>
  <si>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</si>
  <si>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</si>
  <si>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</si>
  <si>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</si>
  <si>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</si>
  <si>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</si>
  <si>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</si>
  <si>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</si>
  <si>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</si>
  <si>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</si>
  <si>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</si>
  <si>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</si>
  <si>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</si>
  <si>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</si>
  <si>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</si>
  <si>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</si>
  <si>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</si>
  <si>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</si>
  <si>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</si>
  <si>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</si>
  <si>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</si>
  <si>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</si>
  <si>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</si>
  <si>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</si>
  <si>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</si>
  <si>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</si>
  <si>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</si>
  <si>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</si>
  <si>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</si>
  <si>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</si>
  <si>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</si>
  <si>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</si>
  <si>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</si>
  <si>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</si>
  <si>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</si>
  <si>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</si>
  <si>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</si>
  <si>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</si>
  <si>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</si>
  <si>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</si>
  <si>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</si>
  <si>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</si>
  <si>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</si>
  <si>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</si>
  <si>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</si>
  <si>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</si>
  <si>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</si>
  <si>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</si>
  <si>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</si>
  <si>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</si>
  <si>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</si>
  <si>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</si>
  <si>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</si>
  <si>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</si>
  <si>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</si>
  <si>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</si>
  <si>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</si>
  <si>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</si>
  <si>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</si>
  <si>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</si>
  <si>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</si>
  <si>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</si>
  <si>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</si>
  <si>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</si>
  <si>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</si>
  <si>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</si>
  <si>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</si>
  <si>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</si>
  <si>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</si>
  <si>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</si>
  <si>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</si>
  <si>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</si>
  <si>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</si>
  <si>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</si>
  <si>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</si>
  <si>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</si>
  <si>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</si>
  <si>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</si>
  <si>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</si>
  <si>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</si>
  <si>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</si>
  <si>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</si>
  <si>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</si>
  <si>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</si>
  <si>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</si>
  <si>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</si>
  <si>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</si>
  <si>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</si>
  <si>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</si>
  <si>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</si>
  <si>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</si>
  <si>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</si>
  <si>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</si>
  <si>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</si>
  <si>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</si>
  <si>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</si>
  <si>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</si>
  <si>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</si>
  <si>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</si>
  <si>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</si>
  <si>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</si>
  <si>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</si>
  <si>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</si>
  <si>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</si>
  <si>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</si>
  <si>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</si>
  <si>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</si>
  <si>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</si>
  <si>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</si>
  <si>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</si>
  <si>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</si>
  <si>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</si>
  <si>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</si>
  <si>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</si>
  <si>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</si>
  <si>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</si>
  <si>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</si>
  <si>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</si>
  <si>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</si>
  <si>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</si>
  <si>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</si>
  <si>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</si>
  <si>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</si>
  <si>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</si>
  <si>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</si>
  <si>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</si>
  <si>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</si>
  <si>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</si>
  <si>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</si>
  <si>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</si>
  <si>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</si>
  <si>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</si>
  <si>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</si>
  <si>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</si>
  <si>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</si>
  <si>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</si>
  <si>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</si>
  <si>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</si>
  <si>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</si>
  <si>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</si>
  <si>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</si>
  <si>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</si>
  <si>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</si>
  <si>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</si>
  <si>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</si>
  <si>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</si>
  <si>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</si>
  <si>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</si>
  <si>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</si>
  <si>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</si>
  <si>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</si>
  <si>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</si>
  <si>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</si>
  <si>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</si>
  <si>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</si>
  <si>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</si>
  <si>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</si>
  <si>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</si>
  <si>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</si>
  <si>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</si>
  <si>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</si>
  <si>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</si>
  <si>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</si>
  <si>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</si>
  <si>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</si>
  <si>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</si>
  <si>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</si>
  <si>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</si>
  <si>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</si>
  <si>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</si>
  <si>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</si>
  <si>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</si>
  <si>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</si>
  <si>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</si>
  <si>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</si>
  <si>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</si>
  <si>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</si>
  <si>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</si>
  <si>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</si>
  <si>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</si>
  <si>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</si>
  <si>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</si>
  <si>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</si>
  <si>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</si>
  <si>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</si>
  <si>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</si>
  <si>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</si>
  <si>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</si>
  <si>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</si>
  <si>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</si>
  <si>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</si>
  <si>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</si>
  <si>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</si>
  <si>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</si>
  <si>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</si>
  <si>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</si>
  <si>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</si>
  <si>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</si>
  <si>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</si>
  <si>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</si>
  <si>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</si>
  <si>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</si>
  <si>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</si>
  <si>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</si>
  <si>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</si>
  <si>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</si>
  <si>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</si>
  <si>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</si>
  <si>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</si>
  <si>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</si>
  <si>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</si>
  <si>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</si>
  <si>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</si>
  <si>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</si>
  <si>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</si>
  <si>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</si>
  <si>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</si>
  <si>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</si>
  <si>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</si>
  <si>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</si>
  <si>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</si>
  <si>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</si>
  <si>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</si>
  <si>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</si>
  <si>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</si>
  <si>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</si>
  <si>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</si>
  <si>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</si>
  <si>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</si>
  <si>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</si>
  <si>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</si>
  <si>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</si>
  <si>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</si>
  <si>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</si>
  <si>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</si>
  <si>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</si>
  <si>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</si>
  <si>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</si>
  <si>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</si>
  <si>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</si>
  <si>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</si>
  <si>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</si>
  <si>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</si>
  <si>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</si>
  <si>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</si>
  <si>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</si>
  <si>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</si>
  <si>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</si>
  <si>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</si>
  <si>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</si>
  <si>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</si>
  <si>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</si>
  <si>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</si>
  <si>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</si>
  <si>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</si>
  <si>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</si>
  <si>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</si>
  <si>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</si>
  <si>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</si>
  <si>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</si>
  <si>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</si>
  <si>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</si>
  <si>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</si>
  <si>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</si>
  <si>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</si>
  <si>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</si>
  <si>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</si>
  <si>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</si>
  <si>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</si>
  <si>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</si>
  <si>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</si>
  <si>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</si>
  <si>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</si>
  <si>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</si>
  <si>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</si>
  <si>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</si>
  <si>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</si>
  <si>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</si>
  <si>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</si>
  <si>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</si>
  <si>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</si>
  <si>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</si>
  <si>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</si>
  <si>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</si>
  <si>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</si>
  <si>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</si>
  <si>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</si>
  <si>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</si>
  <si>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</si>
  <si>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</si>
  <si>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</si>
  <si>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</si>
  <si>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</si>
  <si>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</si>
  <si>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</si>
  <si>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</si>
  <si>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</si>
  <si>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</si>
  <si>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</si>
  <si>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</si>
  <si>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</si>
  <si>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</si>
  <si>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</si>
  <si>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</si>
  <si>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</si>
  <si>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</si>
  <si>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</si>
  <si>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</si>
  <si>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</si>
  <si>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</si>
  <si>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</si>
  <si>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</si>
  <si>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</si>
  <si>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</si>
  <si>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</si>
  <si>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</si>
  <si>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</si>
  <si>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</si>
  <si>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</si>
  <si>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</si>
  <si>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</si>
  <si>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</si>
  <si>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</si>
  <si>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</si>
  <si>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</si>
  <si>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</si>
  <si>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</si>
  <si>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</si>
  <si>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</si>
  <si>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</si>
  <si>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</si>
  <si>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</si>
  <si>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</si>
  <si>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</si>
  <si>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</si>
  <si>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</si>
  <si>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</si>
  <si>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</si>
  <si>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</si>
  <si>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</si>
  <si>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</si>
  <si>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</si>
  <si>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</si>
  <si>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</si>
  <si>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</si>
  <si>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</si>
  <si>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</si>
  <si>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</si>
  <si>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</si>
  <si>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</si>
  <si>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</si>
  <si>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</si>
  <si>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</si>
  <si>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</si>
  <si>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</si>
  <si>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</si>
  <si>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</si>
  <si>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</si>
  <si>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</si>
  <si>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</si>
  <si>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</si>
  <si>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</si>
  <si>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</si>
  <si>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</si>
  <si>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</si>
  <si>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</si>
  <si>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</si>
  <si>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</si>
  <si>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</si>
  <si>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</si>
  <si>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</si>
  <si>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</si>
  <si>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</si>
  <si>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</si>
  <si>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</si>
  <si>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</si>
  <si>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</si>
  <si>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</si>
  <si>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</si>
  <si>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</si>
  <si>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</si>
  <si>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</si>
  <si>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</si>
  <si>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</si>
  <si>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</si>
  <si>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</si>
  <si>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</si>
  <si>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</si>
  <si>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</si>
  <si>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</si>
  <si>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</si>
  <si>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</si>
  <si>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</si>
  <si>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</si>
  <si>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</si>
  <si>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</si>
  <si>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</si>
  <si>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</si>
  <si>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</si>
  <si>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</si>
  <si>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</si>
  <si>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</si>
  <si>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</si>
  <si>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</si>
  <si>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</si>
  <si>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</si>
  <si>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</si>
  <si>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</si>
  <si>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</si>
  <si>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</si>
  <si>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</si>
  <si>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</si>
  <si>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</si>
  <si>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</si>
  <si>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</si>
  <si>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</si>
  <si>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</si>
  <si>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</si>
  <si>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</si>
  <si>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</si>
  <si>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</si>
  <si>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</si>
  <si>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</si>
  <si>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</si>
  <si>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</si>
  <si>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</si>
  <si>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</si>
  <si>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</si>
  <si>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</si>
  <si>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</si>
  <si>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</si>
  <si>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</si>
  <si>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</si>
  <si>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</si>
  <si>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</si>
  <si>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</si>
  <si>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</si>
  <si>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</si>
  <si>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</si>
  <si>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</si>
  <si>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</si>
  <si>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</si>
  <si>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</si>
  <si>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</si>
  <si>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</si>
  <si>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</si>
  <si>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</si>
  <si>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</si>
  <si>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</si>
  <si>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</si>
  <si>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</si>
  <si>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</si>
  <si>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</si>
  <si>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</si>
  <si>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</si>
  <si>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</si>
  <si>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</si>
  <si>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</si>
  <si>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</si>
  <si>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</si>
  <si>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</si>
  <si>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</si>
  <si>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</si>
  <si>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</si>
  <si>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</si>
  <si>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</si>
  <si>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</si>
  <si>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</si>
  <si>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</si>
  <si>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</si>
  <si>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</si>
  <si>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</si>
  <si>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</si>
  <si>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</si>
  <si>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</si>
  <si>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</si>
  <si>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</si>
  <si>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</si>
  <si>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</si>
  <si>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</si>
  <si>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</si>
  <si>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</si>
  <si>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</si>
  <si>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</si>
  <si>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</si>
  <si>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</si>
  <si>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</si>
  <si>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</si>
  <si>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</si>
  <si>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</si>
  <si>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</si>
  <si>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</si>
  <si>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</si>
  <si>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</si>
  <si>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</si>
  <si>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</si>
  <si>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</si>
  <si>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</si>
  <si>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</si>
  <si>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</si>
  <si>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</si>
  <si>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</si>
  <si>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</si>
  <si>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</si>
  <si>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</si>
  <si>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</si>
  <si>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</si>
  <si>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</si>
  <si>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</si>
  <si>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</si>
  <si>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</si>
  <si>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</si>
  <si>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</si>
  <si>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</si>
  <si>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</si>
  <si>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</si>
  <si>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</si>
  <si>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</si>
  <si>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</si>
  <si>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</si>
  <si>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</si>
  <si>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</si>
  <si>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</si>
  <si>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</si>
  <si>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</si>
  <si>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</si>
  <si>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</si>
  <si>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</si>
  <si>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</si>
  <si>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</si>
  <si>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</si>
  <si>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</si>
  <si>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</si>
  <si>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</si>
  <si>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</si>
  <si>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</si>
  <si>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</si>
  <si>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</si>
  <si>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</si>
  <si>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</si>
  <si>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</si>
  <si>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</si>
  <si>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</si>
  <si>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</si>
  <si>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</si>
  <si>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</si>
  <si>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</si>
  <si>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</si>
  <si>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</si>
  <si>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</si>
  <si>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</si>
  <si>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</si>
  <si>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</si>
  <si>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</si>
  <si>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</si>
  <si>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</si>
  <si>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</si>
  <si>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</si>
  <si>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</si>
  <si>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</si>
  <si>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</si>
  <si>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</si>
  <si>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</si>
  <si>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</si>
  <si>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</si>
  <si>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</si>
  <si>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</si>
  <si>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</si>
  <si>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</si>
  <si>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</si>
  <si>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</si>
  <si>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</si>
  <si>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</si>
  <si>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</si>
  <si>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</si>
  <si>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</si>
  <si>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</si>
  <si>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</si>
  <si>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</si>
  <si>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</si>
  <si>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</si>
  <si>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</si>
  <si>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</si>
  <si>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</si>
  <si>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</si>
  <si>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</si>
  <si>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</si>
  <si>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</si>
  <si>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</si>
  <si>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</si>
  <si>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</si>
  <si>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</si>
  <si>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</si>
  <si>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</si>
  <si>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</si>
  <si>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</si>
  <si>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</si>
  <si>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</si>
  <si>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</si>
  <si>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</si>
  <si>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</si>
  <si>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</si>
  <si>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</si>
  <si>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</si>
  <si>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</si>
  <si>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</si>
  <si>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</si>
  <si>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</si>
  <si>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</si>
  <si>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</si>
  <si>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</si>
  <si>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</si>
  <si>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</si>
  <si>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</si>
  <si>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</si>
  <si>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</si>
  <si>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</si>
  <si>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</si>
  <si>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</si>
  <si>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</si>
  <si>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</si>
  <si>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</si>
  <si>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</si>
  <si>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</si>
  <si>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</si>
  <si>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</si>
  <si>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</si>
  <si>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</si>
  <si>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</si>
  <si>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</si>
  <si>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</si>
  <si>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</si>
  <si>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</si>
  <si>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</si>
  <si>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</si>
  <si>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</si>
  <si>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</si>
  <si>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</si>
  <si>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</si>
  <si>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</si>
  <si>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</si>
  <si>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</si>
  <si>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</si>
  <si>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</si>
  <si>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</si>
  <si>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</si>
  <si>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</si>
  <si>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</si>
  <si>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</si>
  <si>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</si>
  <si>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</si>
  <si>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</si>
  <si>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</si>
  <si>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</si>
  <si>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</si>
  <si>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</si>
  <si>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</si>
  <si>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</si>
  <si>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</si>
  <si>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</si>
  <si>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</si>
  <si>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</si>
  <si>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</si>
  <si>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</si>
  <si>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</si>
  <si>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</si>
  <si>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</si>
  <si>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</si>
  <si>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</si>
  <si>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</si>
  <si>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</si>
  <si>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</si>
  <si>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</si>
  <si>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</si>
  <si>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</si>
  <si>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</si>
  <si>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</si>
  <si>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</si>
  <si>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</si>
  <si>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</si>
  <si>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</si>
  <si>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</si>
  <si>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</si>
  <si>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</si>
  <si>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</si>
  <si>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</si>
  <si>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</si>
  <si>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</si>
  <si>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</si>
  <si>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</si>
  <si>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</si>
  <si>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</si>
  <si>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</si>
  <si>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</si>
  <si>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</si>
  <si>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</si>
  <si>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</si>
  <si>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</si>
  <si>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</si>
  <si>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</si>
  <si>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</si>
  <si>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</si>
  <si>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</si>
  <si>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</si>
  <si>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</si>
  <si>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</si>
  <si>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</si>
  <si>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</si>
  <si>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</si>
  <si>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</si>
  <si>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</si>
  <si>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</si>
  <si>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</si>
  <si>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</si>
  <si>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</si>
  <si>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</si>
  <si>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</si>
  <si>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</si>
  <si>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</si>
  <si>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</si>
  <si>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</si>
  <si>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</si>
  <si>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</si>
  <si>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</si>
  <si>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</si>
  <si>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</si>
  <si>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</si>
  <si>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</si>
  <si>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</si>
  <si>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</si>
  <si>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</si>
  <si>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</si>
  <si>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</si>
  <si>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</si>
  <si>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</si>
  <si>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</si>
  <si>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</si>
  <si>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</si>
  <si>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</si>
  <si>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</si>
  <si>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</si>
  <si>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</si>
  <si>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</si>
  <si>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</si>
  <si>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</si>
  <si>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</si>
  <si>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</si>
  <si>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</si>
  <si>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</si>
  <si>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</si>
  <si>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</si>
  <si>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</si>
  <si>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</si>
  <si>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</si>
  <si>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</si>
  <si>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</si>
  <si>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</si>
  <si>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</si>
  <si>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</si>
  <si>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</si>
  <si>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</si>
  <si>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</si>
  <si>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</si>
  <si>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</si>
  <si>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</si>
  <si>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</si>
  <si>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</si>
  <si>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</si>
  <si>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</si>
  <si>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</si>
  <si>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</si>
  <si>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</si>
  <si>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</si>
  <si>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</si>
  <si>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</si>
  <si>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</si>
  <si>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</si>
  <si>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</si>
  <si>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</si>
  <si>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</si>
  <si>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</si>
  <si>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</si>
  <si>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</si>
  <si>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</si>
  <si>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</si>
  <si>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</si>
  <si>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</si>
  <si>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</si>
  <si>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</si>
  <si>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</si>
  <si>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</si>
  <si>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</si>
  <si>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</si>
  <si>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</si>
  <si>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</si>
  <si>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</si>
  <si>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</si>
  <si>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</si>
  <si>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</si>
  <si>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</si>
  <si>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</si>
  <si>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</si>
  <si>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</si>
  <si>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</si>
  <si>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</si>
  <si>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</si>
  <si>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</si>
  <si>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</si>
  <si>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</si>
  <si>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</si>
  <si>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</si>
  <si>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</si>
  <si>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</si>
  <si>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</si>
  <si>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</si>
  <si>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</si>
  <si>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</si>
  <si>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</si>
  <si>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</si>
  <si>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</si>
  <si>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</si>
  <si>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</si>
  <si>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</si>
  <si>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</si>
  <si>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</si>
  <si>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</si>
  <si>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</si>
  <si>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</si>
  <si>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</si>
  <si>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</si>
  <si>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</si>
  <si>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</si>
  <si>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</si>
  <si>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</si>
  <si>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</si>
  <si>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</si>
  <si>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</si>
  <si>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</si>
  <si>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</si>
  <si>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</si>
  <si>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</si>
  <si>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</si>
  <si>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</si>
  <si>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</si>
  <si>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</si>
  <si>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</si>
  <si>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</si>
  <si>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</si>
  <si>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</si>
  <si>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</si>
  <si>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</si>
  <si>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</si>
  <si>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</si>
  <si>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</si>
  <si>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</si>
  <si>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</si>
  <si>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</si>
  <si>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</si>
  <si>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</si>
  <si>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</si>
  <si>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</si>
  <si>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</si>
  <si>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</si>
  <si>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</si>
  <si>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</si>
  <si>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</si>
  <si>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</si>
  <si>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</si>
  <si>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</si>
  <si>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</si>
  <si>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</si>
  <si>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</si>
  <si>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</si>
  <si>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</si>
  <si>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</si>
  <si>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</si>
  <si>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</si>
  <si>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</si>
  <si>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</si>
  <si>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</si>
  <si>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</si>
  <si>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</si>
  <si>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</si>
  <si>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</si>
  <si>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</si>
  <si>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</si>
  <si>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</si>
  <si>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</si>
  <si>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</si>
  <si>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</si>
  <si>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</si>
  <si>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</si>
  <si>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</si>
  <si>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</si>
  <si>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</si>
  <si>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</si>
  <si>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</si>
  <si>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</si>
  <si>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</si>
  <si>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</si>
  <si>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</si>
  <si>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</si>
  <si>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</si>
  <si>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</si>
  <si>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</si>
  <si>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</si>
  <si>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</si>
  <si>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</si>
  <si>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</si>
  <si>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</si>
  <si>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</si>
  <si>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</si>
  <si>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</si>
  <si>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</si>
  <si>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</si>
  <si>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</si>
  <si>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</si>
  <si>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</si>
  <si>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</si>
  <si>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</si>
  <si>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</si>
  <si>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</si>
  <si>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</si>
  <si>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</si>
  <si>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</si>
  <si>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</si>
  <si>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</si>
  <si>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</si>
  <si>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</si>
  <si>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</si>
  <si>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</si>
  <si>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</si>
  <si>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</si>
  <si>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</si>
  <si>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</si>
  <si>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</si>
  <si>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</si>
  <si>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</si>
  <si>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</si>
  <si>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</si>
  <si>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</si>
  <si>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</si>
  <si>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</si>
  <si>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</si>
  <si>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</si>
  <si>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</si>
  <si>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</si>
  <si>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</si>
  <si>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</si>
  <si>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</si>
  <si>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</si>
  <si>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</si>
  <si>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</si>
  <si>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</si>
  <si>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</si>
  <si>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</si>
  <si>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</si>
  <si>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</si>
  <si>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</si>
  <si>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</si>
  <si>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</si>
  <si>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</si>
  <si>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</si>
  <si>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</si>
  <si>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</si>
  <si>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</si>
  <si>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</si>
  <si>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</si>
  <si>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</si>
  <si>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</si>
  <si>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</si>
  <si>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</si>
  <si>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</si>
  <si>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</si>
  <si>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</si>
  <si>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</si>
  <si>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</si>
  <si>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</si>
  <si>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</si>
  <si>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</si>
  <si>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</si>
  <si>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</si>
  <si>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</si>
  <si>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</si>
  <si>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</si>
  <si>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</si>
  <si>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</si>
  <si>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</si>
  <si>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</si>
  <si>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</si>
  <si>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</si>
  <si>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</si>
  <si>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</si>
  <si>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</si>
  <si>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</si>
  <si>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</si>
  <si>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</si>
  <si>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</si>
  <si>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</si>
  <si>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</si>
  <si>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</si>
  <si>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</si>
  <si>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</si>
  <si>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</si>
  <si>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</si>
  <si>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</si>
  <si>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</si>
  <si>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</si>
  <si>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</si>
  <si>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</si>
  <si>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</si>
  <si>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</si>
  <si>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</si>
  <si>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</si>
  <si>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</si>
  <si>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</si>
  <si>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</si>
  <si>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</si>
  <si>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</si>
  <si>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</si>
  <si>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</si>
  <si>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</si>
  <si>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</si>
  <si>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</si>
  <si>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</si>
  <si>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</si>
  <si>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</si>
  <si>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</si>
  <si>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</si>
  <si>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</si>
  <si>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</si>
  <si>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</si>
  <si>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</si>
  <si>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</si>
  <si>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</si>
  <si>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</si>
  <si>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</si>
  <si>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</si>
  <si>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</si>
  <si>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</si>
  <si>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</si>
  <si>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</si>
  <si>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</si>
  <si>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</si>
  <si>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</si>
  <si>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</si>
  <si>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</si>
  <si>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</si>
  <si>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</si>
  <si>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</si>
  <si>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</si>
  <si>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</si>
  <si>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</si>
  <si>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</si>
  <si>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</si>
  <si>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</si>
  <si>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</si>
  <si>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</si>
  <si>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</si>
  <si>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</si>
  <si>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</si>
  <si>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</si>
  <si>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</si>
  <si>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</si>
  <si>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</si>
  <si>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</si>
  <si>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</si>
  <si>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</si>
  <si>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</si>
  <si>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</si>
  <si>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</si>
  <si>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</si>
  <si>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</si>
  <si>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</si>
  <si>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</si>
  <si>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</si>
  <si>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</si>
  <si>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</si>
  <si>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</si>
  <si>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</si>
  <si>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</si>
  <si>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</si>
  <si>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</si>
  <si>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</si>
  <si>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</si>
  <si>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</si>
  <si>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</si>
  <si>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</si>
  <si>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</si>
  <si>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</si>
  <si>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</si>
  <si>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</si>
  <si>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</si>
  <si>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</si>
  <si>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</si>
  <si>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</si>
  <si>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</si>
  <si>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</si>
  <si>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</si>
  <si>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</si>
  <si>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</si>
  <si>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</si>
  <si>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</si>
  <si>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</si>
  <si>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</si>
  <si>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</si>
  <si>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</si>
  <si>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</si>
  <si>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</si>
  <si>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</si>
  <si>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</si>
  <si>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</si>
  <si>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</si>
  <si>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</si>
  <si>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</si>
  <si>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</si>
  <si>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</si>
  <si>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</si>
  <si>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</si>
  <si>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</si>
  <si>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</si>
  <si>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</si>
  <si>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</si>
  <si>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</si>
  <si>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</si>
  <si>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</si>
  <si>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</si>
  <si>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</si>
  <si>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</si>
  <si>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</si>
  <si>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</si>
  <si>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</si>
  <si>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</si>
  <si>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</si>
  <si>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</si>
  <si>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</si>
  <si>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</si>
  <si>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</si>
  <si>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</si>
  <si>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</si>
  <si>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</si>
  <si>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</si>
  <si>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</si>
  <si>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</si>
  <si>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</si>
  <si>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</si>
  <si>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</si>
  <si>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</si>
  <si>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</si>
  <si>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</si>
  <si>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</si>
  <si>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</si>
  <si>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</si>
  <si>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</si>
  <si>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</si>
  <si>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</si>
  <si>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</si>
  <si>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</si>
  <si>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</si>
  <si>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</si>
  <si>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</si>
  <si>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</si>
  <si>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</si>
  <si>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</si>
  <si>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</si>
  <si>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</si>
  <si>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</si>
  <si>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</si>
  <si>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</si>
  <si>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</si>
  <si>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</si>
  <si>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</si>
  <si>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</si>
  <si>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</si>
  <si>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</si>
  <si>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</si>
  <si>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</si>
  <si>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</si>
  <si>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</si>
  <si>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</si>
  <si>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</si>
  <si>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</si>
  <si>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</si>
  <si>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</si>
  <si>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</si>
  <si>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</si>
  <si>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</si>
  <si>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</si>
  <si>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</si>
  <si>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</si>
  <si>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</si>
  <si>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</si>
  <si>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</si>
  <si>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</si>
  <si>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</si>
  <si>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</si>
  <si>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</si>
  <si>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</si>
  <si>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</si>
  <si>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</si>
  <si>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</si>
  <si>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</si>
  <si>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</si>
  <si>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</si>
  <si>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</si>
  <si>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</si>
  <si>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</si>
  <si>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</si>
  <si>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</si>
  <si>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</si>
  <si>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</si>
  <si>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</si>
  <si>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</si>
  <si>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</si>
  <si>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</si>
  <si>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</si>
  <si>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</si>
  <si>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</si>
  <si>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</si>
  <si>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</si>
  <si>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</si>
  <si>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</si>
  <si>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</si>
  <si>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</si>
  <si>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</si>
  <si>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</si>
  <si>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</si>
  <si>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</si>
  <si>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</si>
  <si>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</si>
  <si>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</si>
  <si>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</si>
  <si>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</si>
  <si>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</si>
  <si>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</si>
  <si>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</si>
  <si>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</si>
  <si>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</si>
  <si>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</si>
  <si>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</si>
  <si>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</si>
  <si>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</si>
  <si>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</si>
  <si>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</si>
  <si>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</si>
  <si>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</si>
  <si>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</si>
  <si>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</si>
  <si>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</si>
  <si>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</si>
  <si>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</si>
  <si>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</si>
  <si>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</si>
  <si>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</si>
  <si>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</si>
  <si>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</si>
  <si>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</si>
  <si>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</si>
  <si>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</si>
  <si>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</si>
  <si>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</si>
  <si>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</si>
  <si>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</si>
  <si>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</si>
  <si>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</si>
  <si>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</si>
  <si>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</si>
  <si>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</si>
  <si>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</si>
  <si>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</si>
  <si>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</si>
  <si>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</si>
  <si>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</si>
  <si>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</si>
  <si>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</si>
  <si>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</si>
  <si>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</si>
  <si>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</si>
  <si>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</si>
  <si>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</si>
  <si>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</si>
  <si>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</si>
  <si>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</si>
  <si>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</si>
  <si>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</si>
  <si>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</si>
  <si>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</si>
  <si>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</si>
  <si>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</si>
  <si>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</si>
  <si>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</si>
  <si>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</si>
  <si>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</si>
  <si>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</si>
  <si>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</si>
  <si>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</si>
  <si>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</si>
  <si>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</si>
  <si>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</si>
  <si>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</si>
  <si>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</si>
  <si>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</si>
  <si>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</si>
  <si>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</si>
  <si>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</si>
  <si>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</si>
  <si>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</si>
  <si>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</si>
  <si>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</si>
  <si>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</si>
  <si>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</si>
  <si>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</si>
  <si>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</si>
  <si>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</si>
  <si>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</si>
  <si>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</si>
  <si>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</si>
  <si>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</si>
  <si>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</si>
  <si>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</si>
  <si>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</si>
  <si>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</si>
  <si>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</si>
  <si>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</si>
  <si>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</si>
  <si>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</si>
  <si>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</si>
  <si>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</si>
  <si>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</si>
  <si>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</si>
  <si>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</si>
  <si>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</si>
  <si>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</si>
  <si>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</si>
  <si>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</si>
  <si>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</si>
  <si>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</si>
  <si>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</si>
  <si>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</si>
  <si>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</si>
  <si>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</si>
  <si>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</si>
  <si>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</si>
  <si>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</si>
  <si>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</si>
  <si>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</si>
  <si>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</si>
  <si>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</si>
  <si>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</si>
  <si>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</si>
  <si>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</si>
  <si>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</si>
  <si>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</si>
  <si>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</si>
  <si>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</si>
  <si>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</si>
  <si>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</si>
  <si>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</si>
  <si>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</si>
  <si>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</si>
  <si>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</si>
  <si>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</si>
  <si>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</si>
  <si>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</si>
  <si>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</si>
  <si>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</si>
  <si>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</si>
  <si>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</si>
  <si>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</si>
  <si>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</si>
  <si>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</si>
  <si>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</si>
  <si>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</si>
  <si>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</si>
  <si>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</si>
  <si>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</si>
  <si>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</si>
  <si>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</si>
  <si>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</si>
  <si>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</si>
  <si>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</si>
  <si>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</si>
  <si>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</si>
  <si>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</si>
  <si>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</si>
  <si>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</si>
  <si>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</si>
  <si>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</si>
  <si>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</si>
  <si>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</si>
  <si>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</si>
  <si>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</si>
  <si>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</si>
  <si>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</si>
  <si>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</si>
  <si>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</si>
  <si>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</si>
  <si>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</si>
  <si>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</si>
  <si>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</si>
  <si>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</si>
  <si>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</si>
  <si>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</si>
  <si>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</si>
  <si>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</si>
  <si>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</si>
  <si>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</si>
  <si>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</si>
  <si>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</si>
  <si>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</si>
  <si>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</si>
  <si>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</si>
  <si>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</si>
  <si>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</si>
  <si>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</si>
  <si>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</si>
  <si>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</si>
  <si>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</si>
  <si>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</si>
  <si>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</si>
  <si>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</si>
  <si>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</si>
  <si>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</si>
  <si>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</si>
  <si>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</si>
  <si>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</si>
  <si>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</si>
  <si>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</si>
  <si>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</si>
  <si>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</si>
  <si>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</si>
  <si>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</si>
  <si>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</si>
  <si>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</si>
  <si>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</si>
  <si>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</si>
  <si>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</si>
  <si>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</si>
  <si>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</si>
  <si>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</si>
  <si>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</si>
  <si>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</si>
  <si>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</si>
  <si>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</si>
  <si>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</si>
  <si>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</si>
  <si>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</si>
  <si>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</si>
  <si>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</si>
  <si>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</si>
  <si>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</si>
  <si>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</si>
  <si>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</si>
  <si>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</si>
  <si>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</si>
  <si>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</si>
  <si>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</si>
  <si>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</si>
  <si>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</si>
  <si>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</si>
  <si>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</si>
  <si>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</si>
  <si>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</si>
  <si>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</si>
  <si>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</si>
  <si>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</si>
  <si>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</si>
  <si>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</si>
  <si>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</si>
  <si>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</si>
  <si>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</si>
  <si>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</si>
  <si>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</si>
  <si>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</si>
  <si>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</si>
  <si>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</si>
  <si>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</si>
  <si>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</si>
  <si>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</si>
  <si>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</si>
  <si>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</si>
  <si>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</si>
  <si>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</si>
  <si>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</si>
  <si>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</si>
  <si>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</si>
  <si>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</si>
  <si>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</si>
  <si>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</si>
  <si>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</si>
  <si>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</si>
  <si>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</si>
  <si>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</si>
  <si>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</si>
  <si>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</si>
  <si>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</si>
  <si>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</si>
  <si>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</si>
  <si>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</si>
  <si>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</si>
  <si>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</si>
  <si>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</si>
  <si>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</si>
  <si>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</si>
  <si>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</si>
  <si>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</si>
  <si>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</si>
  <si>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</si>
  <si>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</si>
  <si>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</si>
  <si>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</si>
  <si>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</si>
  <si>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</si>
  <si>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</si>
  <si>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</si>
  <si>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</si>
  <si>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</si>
  <si>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</si>
  <si>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</si>
  <si>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</si>
  <si>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</si>
  <si>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</si>
  <si>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</si>
  <si>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</si>
  <si>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</si>
  <si>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</si>
  <si>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</si>
  <si>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</si>
  <si>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</si>
  <si>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</si>
  <si>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</si>
  <si>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</si>
  <si>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</si>
  <si>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</si>
  <si>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</si>
  <si>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</si>
  <si>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</si>
  <si>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</si>
  <si>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</si>
  <si>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</si>
  <si>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</si>
  <si>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</si>
  <si>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</si>
  <si>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</si>
  <si>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</si>
  <si>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</si>
  <si>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</si>
  <si>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</si>
  <si>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</si>
  <si>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</si>
  <si>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</si>
  <si>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</si>
  <si>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</si>
  <si>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</si>
  <si>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</si>
  <si>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</si>
  <si>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</si>
  <si>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</si>
  <si>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</si>
  <si>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</si>
  <si>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</si>
  <si>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</si>
  <si>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</si>
  <si>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</si>
  <si>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</si>
  <si>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</si>
  <si>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</si>
  <si>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</si>
  <si>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</si>
  <si>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</si>
  <si>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</si>
  <si>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</si>
  <si>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</si>
  <si>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</si>
  <si>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</si>
  <si>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</si>
  <si>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</si>
  <si>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</si>
  <si>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</si>
  <si>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</si>
  <si>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</si>
  <si>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</si>
  <si>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</si>
  <si>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</si>
  <si>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</si>
  <si>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</si>
  <si>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</si>
  <si>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</si>
  <si>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</si>
  <si>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</si>
  <si>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</si>
  <si>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</si>
  <si>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</si>
  <si>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</si>
  <si>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</si>
  <si>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</si>
  <si>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</si>
  <si>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</si>
  <si>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</si>
  <si>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</si>
  <si>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</si>
  <si>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</si>
  <si>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</si>
  <si>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</si>
  <si>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</si>
  <si>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</si>
  <si>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</si>
  <si>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</si>
  <si>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</si>
  <si>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</si>
  <si>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</si>
  <si>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</si>
  <si>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</si>
  <si>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</si>
  <si>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</si>
  <si>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</si>
  <si>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</si>
  <si>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</si>
  <si>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</si>
  <si>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</si>
  <si>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</si>
  <si>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</si>
  <si>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</si>
  <si>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</si>
  <si>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</si>
  <si>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(All)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</si>
  <si>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</si>
  <si>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</si>
  <si>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</si>
  <si>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</si>
  <si>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</si>
  <si>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</si>
  <si>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</si>
  <si>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</si>
  <si>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</si>
  <si>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</si>
  <si>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</si>
  <si>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</si>
  <si>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</si>
  <si>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</si>
  <si>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</si>
  <si>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</si>
  <si>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Donations</t>
  </si>
  <si>
    <t>Number of Backers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</si>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</sst>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A-49DE-9619-7DAC0934F4D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BA-49DE-9619-7DAC0934F4D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A-49DE-9619-7DAC0934F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642191"/>
        <c:axId val="1766628879"/>
      </c:lineChart>
      <c:catAx>
        <c:axId val="176664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628879"/>
        <c:crosses val="autoZero"/>
        <c:auto val="1"/>
        <c:lblAlgn val="ctr"/>
        <c:lblOffset val="100"/>
        <c:noMultiLvlLbl val="0"/>
      </c:catAx>
      <c:valAx>
        <c:axId val="176662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6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0-4191-A7B8-75DDE191C62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0-4191-A7B8-75DDE191C62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0-4191-A7B8-75DDE191C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267023"/>
        <c:axId val="1251267439"/>
      </c:lineChart>
      <c:catAx>
        <c:axId val="125126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67439"/>
        <c:crosses val="autoZero"/>
        <c:auto val="1"/>
        <c:lblAlgn val="ctr"/>
        <c:lblOffset val="100"/>
        <c:noMultiLvlLbl val="0"/>
      </c:catAx>
      <c:valAx>
        <c:axId val="125126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6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B-48D2-8E6B-1FB2CABD53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B-48D2-8E6B-1FB2CABD53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CB-48D2-8E6B-1FB2CABD53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CB-48D2-8E6B-1FB2CABD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24992"/>
        <c:axId val="287109760"/>
      </c:barChart>
      <c:catAx>
        <c:axId val="3222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09760"/>
        <c:crosses val="autoZero"/>
        <c:auto val="1"/>
        <c:lblAlgn val="ctr"/>
        <c:lblOffset val="100"/>
        <c:noMultiLvlLbl val="0"/>
      </c:catAx>
      <c:valAx>
        <c:axId val="2871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B-4C86-B110-4A68D92A6B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B-4C86-B110-4A68D92A6B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B-4C86-B110-4A68D92A6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24576"/>
        <c:axId val="1849732128"/>
      </c:barChart>
      <c:catAx>
        <c:axId val="3222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732128"/>
        <c:crosses val="autoZero"/>
        <c:auto val="1"/>
        <c:lblAlgn val="ctr"/>
        <c:lblOffset val="100"/>
        <c:noMultiLvlLbl val="0"/>
      </c:catAx>
      <c:valAx>
        <c:axId val="184973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 Based on Launched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Launched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C-4A49-8EF8-027727A7E5CA}"/>
            </c:ext>
          </c:extLst>
        </c:ser>
        <c:ser>
          <c:idx val="1"/>
          <c:order val="1"/>
          <c:tx>
            <c:strRef>
              <c:f>'Outcome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C-4A49-8EF8-027727A7E5CA}"/>
            </c:ext>
          </c:extLst>
        </c:ser>
        <c:ser>
          <c:idx val="2"/>
          <c:order val="2"/>
          <c:tx>
            <c:strRef>
              <c:f>'Outcome Based on 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EC-4A49-8EF8-027727A7E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156559"/>
        <c:axId val="343142831"/>
      </c:lineChart>
      <c:catAx>
        <c:axId val="34315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42831"/>
        <c:crosses val="autoZero"/>
        <c:auto val="1"/>
        <c:lblAlgn val="ctr"/>
        <c:lblOffset val="100"/>
        <c:noMultiLvlLbl val="0"/>
      </c:catAx>
      <c:valAx>
        <c:axId val="3431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5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3810</xdr:rowOff>
    </xdr:from>
    <xdr:to>
      <xdr:col>14</xdr:col>
      <xdr:colOff>320040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2D79F-FA54-4D50-9B83-7F853B096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4</xdr:row>
      <xdr:rowOff>114300</xdr:rowOff>
    </xdr:from>
    <xdr:to>
      <xdr:col>19</xdr:col>
      <xdr:colOff>419101</xdr:colOff>
      <xdr:row>26</xdr:row>
      <xdr:rowOff>59055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B3C75-B0EE-4F6A-9467-DEFE7D622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640080</xdr:colOff>
      <xdr:row>3</xdr:row>
      <xdr:rowOff>11430</xdr:rowOff>
    </xdr:from>
    <xdr:to>
      <xdr:col>10</xdr:col>
      <xdr:colOff>624840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F2ECD-762E-40F2-B01C-EE5C4A72D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6</xdr:row>
      <xdr:rowOff>64770</xdr:rowOff>
    </xdr:from>
    <xdr:to>
      <xdr:col>16</xdr:col>
      <xdr:colOff>91440</xdr:colOff>
      <xdr:row>21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BBE43-7AF3-451D-A483-552EFFDA6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5</xdr:row>
      <xdr:rowOff>64770</xdr:rowOff>
    </xdr:from>
    <xdr:to>
      <xdr:col>15</xdr:col>
      <xdr:colOff>15240</xdr:colOff>
      <xdr:row>20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9CA8B-FD95-41D0-A544-742200336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faa Al Halabi" refreshedDate="44589.872186342589" createdVersion="7" refreshedVersion="7" minRefreshableVersion="3" recordCount="4114" xr:uid="{3ECE9DDF-8AB9-4FC0-8F0D-1265F4266C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faa Al Halabi" refreshedDate="44589.895678935187" createdVersion="7" refreshedVersion="7" minRefreshableVersion="3" recordCount="4116" xr:uid="{24EA13D9-508C-4C0F-BF02-4BB9D7D14641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faa Al Halabi" refreshedDate="44598.565705208333" createdVersion="7" refreshedVersion="7" minRefreshableVersion="3" recordCount="4116" xr:uid="{4A4A76EC-37A6-413F-AD36-0E111EF84A7C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2CE3B-4AB1-4302-9624-ED5B26A081E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E8E4F-B159-4E72-9DEF-6CEB9445A04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D84BC-3968-4B10-A4AD-875E05C2E2F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F16CE-FD32-4CA1-B13E-F6D6B502EB0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="71" zoomScaleNormal="71" workbookViewId="0">
      <selection activeCell="S1" sqref="S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20.441406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5546875" customWidth="1"/>
    <col min="16" max="16" width="18.21875" customWidth="1"/>
    <col min="17" max="17" width="41.109375" customWidth="1"/>
    <col min="19" max="19" width="11.44140625" style="16" customWidth="1"/>
    <col min="20" max="20" width="11.88671875" style="16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  <c r="U1" s="15" t="s">
        <v>8385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39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ref="O2841:O2904" si="225">ROUND(E2841/D2841*100,0)</f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5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ref="O2905:O2968" si="230">ROUND(E2905/D2905*100,0)</f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ref="O2969:O3032" si="235">ROUND(E2969/D2969*100,0)</f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ref="O3033:O3096" si="240">ROUND(E3033/D3033*100,0)</f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ref="O3097:O3160" si="245">ROUND(E3097/D3097*100,0)</f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ref="O3161:O3224" si="250">ROUND(E3161/D3161*100,0)</f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ref="O3225:O3288" si="255">ROUND(E3225/D3225*100,0)</f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ref="O3289:O3352" si="260">ROUND(E3289/D3289*100,0)</f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0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ref="O3353:O3416" si="265">ROUND(E3353/D3353*100,0)</f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5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5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ref="O3417:O3480" si="270">ROUND(E3417/D3417*100,0)</f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ref="O3481:O3544" si="275">ROUND(E3481/D3481*100,0)</f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ref="O3545:O3608" si="280">ROUND(E3545/D3545*100,0)</f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ref="O3609:O3672" si="285">ROUND(E3609/D3609*100,0)</f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ref="O3673:O3736" si="290">ROUND(E3673/D3673*100,0)</f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0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0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ref="O3737:O3800" si="295">ROUND(E3737/D3737*100,0)</f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ref="O3801:O3864" si="300">ROUND(E3801/D3801*100,0)</f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ref="O3865:O3928" si="305">ROUND(E3865/D3865*100,0)</f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ref="O3929:O3992" si="310">ROUND(E3929/D3929*100,0)</f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ref="O3993:O4056" si="315">ROUND(E3993/D3993*100,0)</f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ref="O4057:O4115" si="320">ROUND(E4057/D4057*100,0)</f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7" si="322">(((J4099/60)/60)/24)+DATE(1970,1,1)</f>
        <v>42344.824502314819</v>
      </c>
      <c r="T4099" s="16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x14ac:dyDescent="0.3"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  <row r="4117" spans="1:21" x14ac:dyDescent="0.3">
      <c r="S4117" s="16">
        <f t="shared" si="322"/>
        <v>25569</v>
      </c>
      <c r="T4117" s="16">
        <f t="shared" si="323"/>
        <v>25569</v>
      </c>
      <c r="U4117">
        <f t="shared" si="324"/>
        <v>1970</v>
      </c>
    </row>
  </sheetData>
  <autoFilter ref="A1:T4117" xr:uid="{00000000-0001-0000-0000-000000000000}"/>
  <sortState xmlns:xlrd2="http://schemas.microsoft.com/office/spreadsheetml/2017/richdata2" ref="A2:O4116">
    <sortCondition ref="A1:A4116"/>
  </sortState>
  <conditionalFormatting sqref="F1:F1048576">
    <cfRule type="cellIs" dxfId="5" priority="5" operator="equal">
      <formula>"failed"</formula>
    </cfRule>
    <cfRule type="cellIs" dxfId="4" priority="6" operator="equal">
      <formula>"canceled"</formula>
    </cfRule>
    <cfRule type="cellIs" dxfId="3" priority="9" operator="equal">
      <formula>"successful"</formula>
    </cfRule>
    <cfRule type="cellIs" dxfId="2" priority="10" operator="equal">
      <formula>"live"</formula>
    </cfRule>
  </conditionalFormatting>
  <conditionalFormatting sqref="F72">
    <cfRule type="cellIs" dxfId="1" priority="7" operator="equal">
      <formula>"cancelled"</formula>
    </cfRule>
    <cfRule type="cellIs" dxfId="0" priority="8" operator="equal">
      <formula>"failed"</formula>
    </cfRule>
  </conditionalFormatting>
  <conditionalFormatting sqref="O1:O1048576 P1 R1:T1"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U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EC070-6632-454D-B614-2765912D4309}">
  <dimension ref="A1:E18"/>
  <sheetViews>
    <sheetView topLeftCell="A10" workbookViewId="0">
      <selection activeCell="N12" sqref="N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8385</v>
      </c>
      <c r="B2" t="s">
        <v>8366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42232-AE85-4923-9185-0217A83EF7FA}">
  <dimension ref="A1:H13"/>
  <sheetViews>
    <sheetView topLeftCell="D4" workbookViewId="0">
      <selection activeCell="E17" sqref="E17:E18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9" t="s">
        <v>8381</v>
      </c>
      <c r="B1" s="19" t="s">
        <v>8386</v>
      </c>
      <c r="C1" s="19" t="s">
        <v>8387</v>
      </c>
      <c r="D1" s="19" t="s">
        <v>8392</v>
      </c>
      <c r="E1" s="19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3">
      <c r="A2" t="s">
        <v>8393</v>
      </c>
      <c r="B2">
        <f>COUNTIFS(Kickstarter!$F:$F,"successful",Kickstarter!$D:$D,"&lt;1000",Kickstarter!$R:$R, "plays")</f>
        <v>141</v>
      </c>
      <c r="C2">
        <f>COUNTIFS(Kickstarter!$F:$F,"failed",Kickstarter!$D:$D,"&lt;1000",Kickstarter!$R:$R, "plays")</f>
        <v>45</v>
      </c>
      <c r="D2">
        <f>COUNTIFS(Kickstarter!$F:$F,"canceled",Kickstarter!$D:$D,"&lt;1000",Kickstarter!$R:$R,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8394</v>
      </c>
      <c r="B3">
        <f>COUNTIFS(Kickstarter!$F:$F,"successful",Kickstarter!$D:$D,"&gt;=1000",Kickstarter!$D:$D,"&lt;5000",Kickstarter!$R:$R, "plays")</f>
        <v>388</v>
      </c>
      <c r="C3">
        <f>COUNTIFS(Kickstarter!$F:$F,"failed",Kickstarter!$D:$D,"&gt;=1000",Kickstarter!$D:$D,"&lt;5000",Kickstarter!$R:$R, "plays")</f>
        <v>146</v>
      </c>
      <c r="D3">
        <f>COUNTIFS(Kickstarter!$F:$F,"canceled",Kickstarter!$D:$D,"&gt;=1000",Kickstarter!$D:$D,"&lt;5000",Kickstarter!$R:$R,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8395</v>
      </c>
      <c r="B4">
        <f>COUNTIFS(Kickstarter!$F:$F,"successful",Kickstarter!$D:$D,"&gt;=5000",Kickstarter!$D:$D,"&lt;10000",Kickstarter!$R:$R, "plays")</f>
        <v>93</v>
      </c>
      <c r="C4">
        <f>COUNTIFS(Kickstarter!$F:$F,"failed",Kickstarter!$D:$D,"&gt;=5000",Kickstarter!$D:$D,"&lt;10000",Kickstarter!$R:$R, "plays")</f>
        <v>76</v>
      </c>
      <c r="D4">
        <f>COUNTIFS(Kickstarter!$F:$F,"canceled",Kickstarter!$D:$D,"&gt;=5000",Kickstarter!$D:$D,"&lt;10000",Kickstarter!$R:$R,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8396</v>
      </c>
      <c r="B5">
        <f>COUNTIFS(Kickstarter!$F:$F,"successful",Kickstarter!$D:$D,"&gt;=10000",Kickstarter!$D:$D,"&lt;15000",Kickstarter!$R:$R, "plays")</f>
        <v>39</v>
      </c>
      <c r="C5">
        <f>COUNTIFS(Kickstarter!$F:$F,"failed",Kickstarter!$D:$D,"&gt;=10000",Kickstarter!$D:$D,"&lt;15000",Kickstarter!$R:$R, "plays")</f>
        <v>33</v>
      </c>
      <c r="D5">
        <f>COUNTIFS(Kickstarter!$F:$F,"canceled",Kickstarter!$D:$D,"&gt;=10000",Kickstarter!$D:$D,"&lt;15000",Kickstarter!$R:$R,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8397</v>
      </c>
      <c r="B6">
        <f>COUNTIFS(Kickstarter!$F:$F,"successful",Kickstarter!$D:$D,"&gt;=15000",Kickstarter!$D:$D,"&lt;20000",Kickstarter!$R:$R, "plays")</f>
        <v>12</v>
      </c>
      <c r="C6">
        <f>COUNTIFS(Kickstarter!$F:$F,"failed",Kickstarter!$D:$D,"&gt;=15000",Kickstarter!$D:$D,"&lt;20000",Kickstarter!$R:$R, "plays")</f>
        <v>12</v>
      </c>
      <c r="D6">
        <f>COUNTIFS(Kickstarter!$F:$F,"canceled",Kickstarter!$D:$D,"&gt;=15000",Kickstarter!$D:$D,"&lt;20000",Kickstarter!$R:$R,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8398</v>
      </c>
      <c r="B7">
        <f>COUNTIFS(Kickstarter!$F:$F,"successful",Kickstarter!$D:$D,"&gt;=20000",Kickstarter!$D:$D,"&lt;25000",Kickstarter!$R:$R, "plays")</f>
        <v>9</v>
      </c>
      <c r="C7">
        <f>COUNTIFS(Kickstarter!$F:$F,"failed",Kickstarter!$D:$D,"&gt;=20000",Kickstarter!$D:$D,"&lt;25000",Kickstarter!$R:$R, "plays")</f>
        <v>11</v>
      </c>
      <c r="D7">
        <f>COUNTIFS(Kickstarter!$F:$F,"canceled",Kickstarter!$D:$D,"&gt;=20000",Kickstarter!$D:$D,"&lt;25000",Kickstarter!$R:$R,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8399</v>
      </c>
      <c r="B8">
        <f>COUNTIFS(Kickstarter!$F:$F,"successful",Kickstarter!$D:$D,"&gt;=25000",Kickstarter!$D:$D,"&lt;30000",Kickstarter!$R:$R, "plays")</f>
        <v>1</v>
      </c>
      <c r="C8">
        <f>COUNTIFS(Kickstarter!$F:$F,"failed",Kickstarter!$D:$D,"&gt;=25000",Kickstarter!$D:$D,"&lt;30000",Kickstarter!$R:$R, "plays")</f>
        <v>4</v>
      </c>
      <c r="D8">
        <f>COUNTIFS(Kickstarter!$F:$F,"canceled",Kickstarter!$D:$D,"&gt;=25000",Kickstarter!$D:$D,"&lt;30000",Kickstarter!$R:$R,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8400</v>
      </c>
      <c r="B9">
        <f>COUNTIFS(Kickstarter!$F:$F,"successful",Kickstarter!$D:$D,"&gt;=30000",Kickstarter!$D:$D,"&lt;35000",Kickstarter!$R:$R, "plays")</f>
        <v>3</v>
      </c>
      <c r="C9">
        <f>COUNTIFS(Kickstarter!$F:$F,"failed",Kickstarter!$D:$D,"&gt;=30000",Kickstarter!$D:$D,"&lt;35000",Kickstarter!$R:$R, "plays")</f>
        <v>8</v>
      </c>
      <c r="D9">
        <f>COUNTIFS(Kickstarter!$F:$F,"canceled",Kickstarter!$D:$D,"&gt;=30000",Kickstarter!$D:$D,"&lt;35000",Kickstarter!$R:$R,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8401</v>
      </c>
      <c r="B10">
        <f>COUNTIFS(Kickstarter!$F:$F,"successful",Kickstarter!$D:$D,"&gt;=35000",Kickstarter!$D:$D,"&lt;40000",Kickstarter!$R:$R, "plays")</f>
        <v>4</v>
      </c>
      <c r="C10">
        <f>COUNTIFS(Kickstarter!$F:$F,"failed",Kickstarter!$D:$D,"&gt;=35000",Kickstarter!$D:$D,"&lt;40000",Kickstarter!$R:$R, "plays")</f>
        <v>2</v>
      </c>
      <c r="D10">
        <f>COUNTIFS(Kickstarter!$F:$F,"canceled",Kickstarter!$D:$D,"&gt;=35000",Kickstarter!$D:$D,"&lt;40000",Kickstarter!$R:$R,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8402</v>
      </c>
      <c r="B11">
        <f>COUNTIFS(Kickstarter!$F:$F,"successful",Kickstarter!$D:$D,"&gt;=40000",Kickstarter!$D:$D,"&lt;45000",Kickstarter!$R:$R, "plays")</f>
        <v>2</v>
      </c>
      <c r="C11">
        <f>COUNTIFS(Kickstarter!$F:$F,"failed",Kickstarter!$D:$D,"&gt;=40000",Kickstarter!$D:$D,"&lt;45000",Kickstarter!$R:$R, "plays")</f>
        <v>1</v>
      </c>
      <c r="D11">
        <f>COUNTIFS(Kickstarter!$F:$F,"canceled",Kickstarter!$D:$D,"&gt;=40000",Kickstarter!$D:$D,"&lt;45000",Kickstarter!$R:$R,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8403</v>
      </c>
      <c r="B12">
        <f>COUNTIFS(Kickstarter!$F:$F,"successful",Kickstarter!$D:$D,"&gt;=45000",Kickstarter!$D:$D,"&lt;50000",Kickstarter!$R:$R, "plays")</f>
        <v>0</v>
      </c>
      <c r="C12">
        <f>COUNTIFS(Kickstarter!$F:$F,"failed",Kickstarter!$D:$D,"&gt;=45000",Kickstarter!$D:$D,"&lt;50000",Kickstarter!$R:$R, "plays")</f>
        <v>1</v>
      </c>
      <c r="D12">
        <f>COUNTIFS(Kickstarter!$F:$F,"canceled",Kickstarter!$D:$D,"&gt;=45000",Kickstarter!$D:$D,"&lt;50000",Kickstarter!$R:$R,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8404</v>
      </c>
      <c r="B13">
        <f>COUNTIFS(Kickstarter!$F:$F,"successful",Kickstarter!$D:$D,"&gt;=50000",Kickstarter!$R:$R, "plays")</f>
        <v>2</v>
      </c>
      <c r="C13">
        <f>COUNTIFS(Kickstarter!$F:$F,"failed",Kickstarter!$D:$D,"&gt;=50000",Kickstarter!$R:$R, "plays")</f>
        <v>14</v>
      </c>
      <c r="D13">
        <f>COUNTIFS(Kickstarter!$F:$F,"canceled",Kickstarter!$D:$D,"&gt;=50000",Kickstarter!$R:$R,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052D7-C048-474D-ADA6-2BF0FC796E37}">
  <dimension ref="A1:F6"/>
  <sheetViews>
    <sheetView tabSelected="1" workbookViewId="0">
      <selection activeCell="F2" sqref="F2:F6"/>
    </sheetView>
  </sheetViews>
  <sheetFormatPr defaultRowHeight="14.4" x14ac:dyDescent="0.3"/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94CC7-0E12-4448-9638-B31392EC5815}">
  <dimension ref="A1:F6"/>
  <sheetViews>
    <sheetView workbookViewId="0">
      <selection activeCell="B12" sqref="B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  <col min="44" max="44" width="23.77734375" bestFit="1" customWidth="1"/>
    <col min="45" max="45" width="17.44140625" bestFit="1" customWidth="1"/>
    <col min="46" max="46" width="20.33203125" bestFit="1" customWidth="1"/>
    <col min="47" max="47" width="15.5546875" bestFit="1" customWidth="1"/>
    <col min="48" max="48" width="20.5546875" bestFit="1" customWidth="1"/>
    <col min="49" max="49" width="19" bestFit="1" customWidth="1"/>
    <col min="50" max="50" width="20.5546875" bestFit="1" customWidth="1"/>
    <col min="51" max="51" width="15.109375" bestFit="1" customWidth="1"/>
    <col min="52" max="52" width="11.5546875" bestFit="1" customWidth="1"/>
    <col min="53" max="53" width="10.109375" bestFit="1" customWidth="1"/>
    <col min="54" max="54" width="10.44140625" bestFit="1" customWidth="1"/>
    <col min="55" max="55" width="23.44140625" bestFit="1" customWidth="1"/>
    <col min="56" max="56" width="19.44140625" bestFit="1" customWidth="1"/>
    <col min="57" max="57" width="25" bestFit="1" customWidth="1"/>
    <col min="58" max="58" width="19.5546875" bestFit="1" customWidth="1"/>
    <col min="59" max="59" width="22.5546875" bestFit="1" customWidth="1"/>
    <col min="60" max="60" width="26.5546875" bestFit="1" customWidth="1"/>
    <col min="61" max="61" width="20" bestFit="1" customWidth="1"/>
    <col min="62" max="62" width="14.44140625" bestFit="1" customWidth="1"/>
    <col min="63" max="63" width="12.33203125" bestFit="1" customWidth="1"/>
    <col min="64" max="64" width="13.6640625" bestFit="1" customWidth="1"/>
    <col min="65" max="65" width="14.21875" bestFit="1" customWidth="1"/>
    <col min="66" max="6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78914-08F8-42A4-B2F1-C31BB444B126}">
  <dimension ref="A1:E7"/>
  <sheetViews>
    <sheetView workbookViewId="0">
      <selection activeCell="E33" sqref="E3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12" t="s">
        <v>8358</v>
      </c>
      <c r="B1" t="s">
        <v>8366</v>
      </c>
    </row>
    <row r="2" spans="1:5" x14ac:dyDescent="0.3">
      <c r="A2" s="12" t="s">
        <v>8222</v>
      </c>
      <c r="B2" t="s">
        <v>8224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948A8-B17E-44E4-825F-1E3600681BFC}">
  <dimension ref="A1:E18"/>
  <sheetViews>
    <sheetView workbookViewId="0">
      <selection activeCell="E8" sqref="E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7" width="10.77734375" bestFit="1" customWidth="1"/>
  </cols>
  <sheetData>
    <row r="1" spans="1:5" x14ac:dyDescent="0.3">
      <c r="A1" s="12" t="s">
        <v>8358</v>
      </c>
      <c r="B1" t="s">
        <v>8317</v>
      </c>
    </row>
    <row r="2" spans="1:5" x14ac:dyDescent="0.3">
      <c r="A2" s="12" t="s">
        <v>8379</v>
      </c>
      <c r="B2" t="s">
        <v>8366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7" t="s">
        <v>8367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3">
      <c r="A7" s="17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3">
      <c r="A8" s="17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3">
      <c r="A9" s="17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3">
      <c r="A10" s="17" t="s">
        <v>8368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3">
      <c r="A11" s="17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3">
      <c r="A12" s="17" t="s">
        <v>8369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3">
      <c r="A13" s="17" t="s">
        <v>8370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3">
      <c r="A14" s="17" t="s">
        <v>8371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3">
      <c r="A15" s="17" t="s">
        <v>8372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3">
      <c r="A16" s="17" t="s">
        <v>8373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3">
      <c r="A17" s="17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3">
      <c r="A18" s="17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 Based on Launched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Safaa Al Halabi</cp:lastModifiedBy>
  <dcterms:created xsi:type="dcterms:W3CDTF">2017-04-20T15:17:24Z</dcterms:created>
  <dcterms:modified xsi:type="dcterms:W3CDTF">2022-02-14T02:08:47Z</dcterms:modified>
</cp:coreProperties>
</file>