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6A95EDAB-8167-4353-9FB2-73DB65B9F1CE}" xr6:coauthVersionLast="45" xr6:coauthVersionMax="45" xr10:uidLastSave="{00000000-0000-0000-0000-000000000000}"/>
  <bookViews>
    <workbookView xWindow="28680" yWindow="-5460" windowWidth="38640" windowHeight="21240" activeTab="1" xr2:uid="{00000000-000D-0000-FFFF-FFFF00000000}"/>
  </bookViews>
  <sheets>
    <sheet name="Strain Ext Cal" sheetId="2" r:id="rId1"/>
    <sheet name="GPM" sheetId="6" r:id="rId2"/>
    <sheet name="Vis micro" sheetId="7" r:id="rId3"/>
    <sheet name="Form History" sheetId="3" r:id="rId4"/>
  </sheets>
  <definedNames>
    <definedName name="Indication">'Vis micro'!$C$16:$C$66</definedName>
    <definedName name="Vis">'Vis micro'!$B$16:$B$66</definedName>
    <definedName name="vis_Indication">'Vis micro'!$B$16:$C$66</definedName>
    <definedName name="_xlnm.Print_Area" localSheetId="1">GPM!$A$1:$Q$68</definedName>
  </definedNames>
  <calcPr calcId="181029"/>
</workbook>
</file>

<file path=xl/calcChain.xml><?xml version="1.0" encoding="utf-8"?>
<calcChain xmlns="http://schemas.openxmlformats.org/spreadsheetml/2006/main">
  <c r="B67" i="6" l="1"/>
  <c r="F67" i="6" s="1"/>
  <c r="B66" i="6"/>
  <c r="F66" i="6" s="1"/>
  <c r="B65" i="6"/>
  <c r="F65" i="6" s="1"/>
  <c r="B64" i="6"/>
  <c r="F64" i="6" s="1"/>
  <c r="B63" i="6"/>
  <c r="F63" i="6" s="1"/>
  <c r="B62" i="6"/>
  <c r="F62" i="6" s="1"/>
  <c r="B61" i="6"/>
  <c r="F61" i="6" s="1"/>
  <c r="B60" i="6"/>
  <c r="F60" i="6" s="1"/>
  <c r="B59" i="6"/>
  <c r="F59" i="6" s="1"/>
  <c r="B58" i="6"/>
  <c r="F58" i="6" s="1"/>
  <c r="B57" i="6"/>
  <c r="F57" i="6" s="1"/>
  <c r="B56" i="6"/>
  <c r="F56" i="6" s="1"/>
  <c r="B55" i="6"/>
  <c r="F55" i="6" s="1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Y66" i="7" l="1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5" i="7"/>
  <c r="Y24" i="7"/>
  <c r="Y23" i="7"/>
  <c r="Y22" i="7"/>
  <c r="Y21" i="7"/>
  <c r="Y20" i="7"/>
  <c r="Y19" i="7"/>
  <c r="Y18" i="7"/>
  <c r="Y17" i="7"/>
  <c r="Y16" i="7"/>
  <c r="Y26" i="7"/>
  <c r="B9" i="7" l="1"/>
  <c r="R66" i="7"/>
  <c r="U66" i="7" s="1"/>
  <c r="N66" i="7"/>
  <c r="R65" i="7"/>
  <c r="U65" i="7" s="1"/>
  <c r="N65" i="7"/>
  <c r="R64" i="7"/>
  <c r="U64" i="7" s="1"/>
  <c r="N64" i="7"/>
  <c r="R63" i="7"/>
  <c r="U63" i="7" s="1"/>
  <c r="N63" i="7"/>
  <c r="U62" i="7"/>
  <c r="R62" i="7"/>
  <c r="N62" i="7"/>
  <c r="R61" i="7"/>
  <c r="U61" i="7" s="1"/>
  <c r="N61" i="7"/>
  <c r="R60" i="7"/>
  <c r="U60" i="7" s="1"/>
  <c r="N60" i="7"/>
  <c r="R59" i="7"/>
  <c r="U59" i="7" s="1"/>
  <c r="N59" i="7"/>
  <c r="R58" i="7"/>
  <c r="U58" i="7" s="1"/>
  <c r="N58" i="7"/>
  <c r="R57" i="7"/>
  <c r="U57" i="7" s="1"/>
  <c r="N57" i="7"/>
  <c r="R56" i="7"/>
  <c r="U56" i="7" s="1"/>
  <c r="N56" i="7"/>
  <c r="R55" i="7"/>
  <c r="U55" i="7" s="1"/>
  <c r="N55" i="7"/>
  <c r="R54" i="7"/>
  <c r="U54" i="7" s="1"/>
  <c r="N54" i="7"/>
  <c r="R53" i="7"/>
  <c r="U53" i="7" s="1"/>
  <c r="N53" i="7"/>
  <c r="R52" i="7"/>
  <c r="U52" i="7" s="1"/>
  <c r="N52" i="7"/>
  <c r="R51" i="7"/>
  <c r="U51" i="7" s="1"/>
  <c r="N51" i="7"/>
  <c r="R50" i="7"/>
  <c r="U50" i="7" s="1"/>
  <c r="N50" i="7"/>
  <c r="R49" i="7"/>
  <c r="U49" i="7" s="1"/>
  <c r="N49" i="7"/>
  <c r="R48" i="7"/>
  <c r="U48" i="7" s="1"/>
  <c r="N48" i="7"/>
  <c r="R47" i="7"/>
  <c r="U47" i="7" s="1"/>
  <c r="N47" i="7"/>
  <c r="R46" i="7"/>
  <c r="U46" i="7" s="1"/>
  <c r="N46" i="7"/>
  <c r="R45" i="7"/>
  <c r="U45" i="7" s="1"/>
  <c r="N45" i="7"/>
  <c r="R44" i="7"/>
  <c r="U44" i="7" s="1"/>
  <c r="N44" i="7"/>
  <c r="R43" i="7"/>
  <c r="U43" i="7" s="1"/>
  <c r="N43" i="7"/>
  <c r="R42" i="7"/>
  <c r="U42" i="7" s="1"/>
  <c r="R41" i="7"/>
  <c r="U41" i="7" s="1"/>
  <c r="U40" i="7"/>
  <c r="R40" i="7"/>
  <c r="R39" i="7"/>
  <c r="U39" i="7" s="1"/>
  <c r="R38" i="7"/>
  <c r="U38" i="7" s="1"/>
  <c r="R37" i="7"/>
  <c r="U37" i="7" s="1"/>
  <c r="R36" i="7"/>
  <c r="U36" i="7" s="1"/>
  <c r="U35" i="7"/>
  <c r="R35" i="7"/>
  <c r="R34" i="7"/>
  <c r="U34" i="7" s="1"/>
  <c r="R33" i="7"/>
  <c r="U33" i="7" s="1"/>
  <c r="R32" i="7"/>
  <c r="U32" i="7" s="1"/>
  <c r="R31" i="7"/>
  <c r="U31" i="7" s="1"/>
  <c r="R30" i="7"/>
  <c r="U30" i="7" s="1"/>
  <c r="R29" i="7"/>
  <c r="U29" i="7" s="1"/>
  <c r="R28" i="7"/>
  <c r="U28" i="7" s="1"/>
  <c r="R27" i="7"/>
  <c r="U27" i="7" s="1"/>
  <c r="R26" i="7"/>
  <c r="U26" i="7" s="1"/>
  <c r="R25" i="7"/>
  <c r="U25" i="7" s="1"/>
  <c r="R24" i="7"/>
  <c r="U24" i="7" s="1"/>
  <c r="R23" i="7"/>
  <c r="U23" i="7" s="1"/>
  <c r="R22" i="7"/>
  <c r="U22" i="7" s="1"/>
  <c r="R21" i="7"/>
  <c r="U21" i="7" s="1"/>
  <c r="R20" i="7"/>
  <c r="U20" i="7" s="1"/>
  <c r="R19" i="7"/>
  <c r="U19" i="7" s="1"/>
  <c r="R18" i="7"/>
  <c r="U18" i="7" s="1"/>
  <c r="R17" i="7"/>
  <c r="U17" i="7" s="1"/>
  <c r="U16" i="7"/>
  <c r="B43" i="7" l="1"/>
  <c r="B16" i="7"/>
  <c r="C60" i="7"/>
  <c r="E28" i="7"/>
  <c r="B23" i="7"/>
  <c r="C16" i="7"/>
  <c r="F54" i="7"/>
  <c r="B27" i="7"/>
  <c r="C52" i="7"/>
  <c r="E32" i="7"/>
  <c r="F46" i="7"/>
  <c r="E53" i="7"/>
  <c r="B59" i="7"/>
  <c r="C44" i="7"/>
  <c r="E61" i="7"/>
  <c r="E24" i="7"/>
  <c r="E20" i="7"/>
  <c r="E45" i="7"/>
  <c r="B51" i="7"/>
  <c r="F62" i="7"/>
  <c r="E36" i="7"/>
  <c r="E40" i="7"/>
  <c r="B19" i="7"/>
  <c r="F63" i="7"/>
  <c r="B31" i="7"/>
  <c r="B35" i="7"/>
  <c r="B39" i="7"/>
  <c r="C23" i="7"/>
  <c r="F24" i="7"/>
  <c r="C27" i="7"/>
  <c r="F28" i="7"/>
  <c r="C31" i="7"/>
  <c r="F32" i="7"/>
  <c r="C35" i="7"/>
  <c r="F36" i="7"/>
  <c r="C39" i="7"/>
  <c r="F40" i="7"/>
  <c r="C43" i="7"/>
  <c r="E44" i="7"/>
  <c r="F45" i="7"/>
  <c r="B50" i="7"/>
  <c r="C51" i="7"/>
  <c r="E52" i="7"/>
  <c r="F53" i="7"/>
  <c r="B58" i="7"/>
  <c r="C59" i="7"/>
  <c r="E60" i="7"/>
  <c r="F61" i="7"/>
  <c r="B66" i="7"/>
  <c r="E16" i="7"/>
  <c r="B18" i="7"/>
  <c r="E19" i="7"/>
  <c r="B22" i="7"/>
  <c r="E23" i="7"/>
  <c r="B26" i="7"/>
  <c r="E27" i="7"/>
  <c r="B30" i="7"/>
  <c r="E31" i="7"/>
  <c r="B34" i="7"/>
  <c r="E35" i="7"/>
  <c r="B38" i="7"/>
  <c r="E39" i="7"/>
  <c r="B42" i="7"/>
  <c r="E43" i="7"/>
  <c r="F44" i="7"/>
  <c r="B49" i="7"/>
  <c r="C50" i="7"/>
  <c r="E51" i="7"/>
  <c r="F52" i="7"/>
  <c r="B57" i="7"/>
  <c r="C58" i="7"/>
  <c r="E59" i="7"/>
  <c r="F60" i="7"/>
  <c r="B65" i="7"/>
  <c r="C66" i="7"/>
  <c r="F20" i="7"/>
  <c r="C22" i="7"/>
  <c r="F23" i="7"/>
  <c r="C26" i="7"/>
  <c r="F27" i="7"/>
  <c r="C30" i="7"/>
  <c r="F31" i="7"/>
  <c r="C34" i="7"/>
  <c r="F35" i="7"/>
  <c r="C38" i="7"/>
  <c r="F39" i="7"/>
  <c r="C42" i="7"/>
  <c r="F43" i="7"/>
  <c r="B48" i="7"/>
  <c r="C49" i="7"/>
  <c r="E50" i="7"/>
  <c r="F51" i="7"/>
  <c r="B56" i="7"/>
  <c r="C57" i="7"/>
  <c r="E58" i="7"/>
  <c r="F59" i="7"/>
  <c r="B64" i="7"/>
  <c r="C65" i="7"/>
  <c r="E66" i="7"/>
  <c r="F19" i="7"/>
  <c r="B17" i="7"/>
  <c r="E18" i="7"/>
  <c r="B21" i="7"/>
  <c r="E22" i="7"/>
  <c r="B25" i="7"/>
  <c r="E26" i="7"/>
  <c r="B29" i="7"/>
  <c r="E30" i="7"/>
  <c r="B33" i="7"/>
  <c r="E34" i="7"/>
  <c r="B37" i="7"/>
  <c r="E38" i="7"/>
  <c r="B41" i="7"/>
  <c r="E42" i="7"/>
  <c r="B47" i="7"/>
  <c r="C48" i="7"/>
  <c r="E49" i="7"/>
  <c r="F50" i="7"/>
  <c r="B55" i="7"/>
  <c r="C56" i="7"/>
  <c r="E57" i="7"/>
  <c r="F58" i="7"/>
  <c r="B63" i="7"/>
  <c r="C64" i="7"/>
  <c r="E65" i="7"/>
  <c r="F66" i="7"/>
  <c r="C17" i="7"/>
  <c r="F18" i="7"/>
  <c r="C21" i="7"/>
  <c r="F22" i="7"/>
  <c r="C25" i="7"/>
  <c r="F26" i="7"/>
  <c r="C29" i="7"/>
  <c r="F30" i="7"/>
  <c r="C33" i="7"/>
  <c r="F34" i="7"/>
  <c r="C37" i="7"/>
  <c r="F38" i="7"/>
  <c r="C41" i="7"/>
  <c r="F42" i="7"/>
  <c r="B46" i="7"/>
  <c r="C47" i="7"/>
  <c r="E48" i="7"/>
  <c r="F49" i="7"/>
  <c r="B54" i="7"/>
  <c r="C55" i="7"/>
  <c r="E56" i="7"/>
  <c r="F57" i="7"/>
  <c r="B62" i="7"/>
  <c r="C63" i="7"/>
  <c r="E64" i="7"/>
  <c r="F65" i="7"/>
  <c r="C19" i="7"/>
  <c r="B14" i="7"/>
  <c r="E17" i="7"/>
  <c r="B20" i="7"/>
  <c r="E21" i="7"/>
  <c r="B24" i="7"/>
  <c r="E25" i="7"/>
  <c r="B28" i="7"/>
  <c r="E29" i="7"/>
  <c r="B32" i="7"/>
  <c r="E33" i="7"/>
  <c r="B36" i="7"/>
  <c r="E37" i="7"/>
  <c r="B40" i="7"/>
  <c r="E41" i="7"/>
  <c r="B45" i="7"/>
  <c r="C46" i="7"/>
  <c r="E47" i="7"/>
  <c r="F48" i="7"/>
  <c r="B53" i="7"/>
  <c r="C54" i="7"/>
  <c r="E55" i="7"/>
  <c r="F56" i="7"/>
  <c r="B61" i="7"/>
  <c r="C62" i="7"/>
  <c r="E63" i="7"/>
  <c r="F64" i="7"/>
  <c r="F16" i="7"/>
  <c r="C18" i="7"/>
  <c r="F17" i="7"/>
  <c r="C20" i="7"/>
  <c r="F21" i="7"/>
  <c r="C24" i="7"/>
  <c r="F25" i="7"/>
  <c r="C28" i="7"/>
  <c r="F29" i="7"/>
  <c r="C32" i="7"/>
  <c r="F33" i="7"/>
  <c r="C36" i="7"/>
  <c r="F37" i="7"/>
  <c r="C40" i="7"/>
  <c r="F41" i="7"/>
  <c r="B44" i="7"/>
  <c r="C45" i="7"/>
  <c r="E46" i="7"/>
  <c r="F47" i="7"/>
  <c r="B52" i="7"/>
  <c r="C53" i="7"/>
  <c r="E54" i="7"/>
  <c r="F55" i="7"/>
  <c r="B60" i="7"/>
  <c r="C61" i="7"/>
  <c r="E62" i="7"/>
  <c r="F51" i="6" l="1"/>
  <c r="D51" i="6" s="1"/>
  <c r="B50" i="6" s="1"/>
  <c r="B52" i="6" s="1"/>
  <c r="E51" i="6"/>
  <c r="C51" i="6" s="1"/>
  <c r="A50" i="6" s="1"/>
  <c r="F52" i="6" l="1"/>
  <c r="D52" i="6" s="1"/>
  <c r="B53" i="6" s="1"/>
  <c r="A52" i="6"/>
  <c r="E50" i="6"/>
  <c r="C50" i="6" s="1"/>
  <c r="A49" i="6" s="1"/>
  <c r="E49" i="6" s="1"/>
  <c r="C49" i="6" s="1"/>
  <c r="A48" i="6" s="1"/>
  <c r="E48" i="6" s="1"/>
  <c r="C48" i="6" s="1"/>
  <c r="A47" i="6" s="1"/>
  <c r="E47" i="6" s="1"/>
  <c r="C47" i="6" s="1"/>
  <c r="A46" i="6" s="1"/>
  <c r="E46" i="6" s="1"/>
  <c r="C46" i="6" s="1"/>
  <c r="A45" i="6" s="1"/>
  <c r="E45" i="6" s="1"/>
  <c r="C45" i="6" s="1"/>
  <c r="C14" i="6"/>
  <c r="K7" i="6"/>
  <c r="F53" i="6" l="1"/>
  <c r="D53" i="6" s="1"/>
  <c r="B54" i="6" s="1"/>
  <c r="F54" i="6" s="1"/>
  <c r="E52" i="6"/>
  <c r="C52" i="6" s="1"/>
  <c r="A53" i="6" s="1"/>
  <c r="A44" i="6"/>
  <c r="E44" i="6" s="1"/>
  <c r="C44" i="6" s="1"/>
  <c r="E22" i="2"/>
  <c r="H22" i="2"/>
  <c r="I16" i="2"/>
  <c r="E53" i="6" l="1"/>
  <c r="C53" i="6" s="1"/>
  <c r="A54" i="6" s="1"/>
  <c r="E54" i="6" s="1"/>
  <c r="A43" i="6"/>
  <c r="E43" i="6" s="1"/>
  <c r="C43" i="6" s="1"/>
  <c r="M47" i="2"/>
  <c r="G22" i="2"/>
  <c r="D22" i="2"/>
  <c r="A42" i="6" l="1"/>
  <c r="E42" i="6" s="1"/>
  <c r="C42" i="6" s="1"/>
  <c r="C54" i="6"/>
  <c r="A55" i="6" s="1"/>
  <c r="E55" i="6" s="1"/>
  <c r="J47" i="2"/>
  <c r="G39" i="2"/>
  <c r="H39" i="2"/>
  <c r="J39" i="2" s="1"/>
  <c r="G40" i="2"/>
  <c r="I40" i="2" s="1"/>
  <c r="H40" i="2"/>
  <c r="J40" i="2" s="1"/>
  <c r="G41" i="2"/>
  <c r="I41" i="2" s="1"/>
  <c r="H41" i="2"/>
  <c r="J41" i="2" s="1"/>
  <c r="G42" i="2"/>
  <c r="I42" i="2" s="1"/>
  <c r="H42" i="2"/>
  <c r="J42" i="2" s="1"/>
  <c r="G43" i="2"/>
  <c r="I43" i="2" s="1"/>
  <c r="H43" i="2"/>
  <c r="J43" i="2" s="1"/>
  <c r="G45" i="2"/>
  <c r="I45" i="2" s="1"/>
  <c r="H45" i="2"/>
  <c r="J45" i="2" s="1"/>
  <c r="G46" i="2"/>
  <c r="I46" i="2" s="1"/>
  <c r="H46" i="2"/>
  <c r="J46" i="2" s="1"/>
  <c r="G47" i="2"/>
  <c r="I47" i="2" s="1"/>
  <c r="H47" i="2"/>
  <c r="G48" i="2"/>
  <c r="I48" i="2" s="1"/>
  <c r="H48" i="2"/>
  <c r="J48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53" i="2"/>
  <c r="I53" i="2" s="1"/>
  <c r="H53" i="2"/>
  <c r="J53" i="2" s="1"/>
  <c r="G54" i="2"/>
  <c r="I54" i="2" s="1"/>
  <c r="H54" i="2"/>
  <c r="J54" i="2" s="1"/>
  <c r="G55" i="2"/>
  <c r="I55" i="2" s="1"/>
  <c r="H55" i="2"/>
  <c r="J55" i="2" s="1"/>
  <c r="H44" i="2"/>
  <c r="J44" i="2" s="1"/>
  <c r="G44" i="2"/>
  <c r="I44" i="2" s="1"/>
  <c r="A41" i="6" l="1"/>
  <c r="E41" i="6" s="1"/>
  <c r="C41" i="6" s="1"/>
  <c r="C55" i="6"/>
  <c r="A56" i="6" s="1"/>
  <c r="E56" i="6" s="1"/>
  <c r="I39" i="2"/>
  <c r="L47" i="2"/>
  <c r="A40" i="6" l="1"/>
  <c r="E40" i="6" s="1"/>
  <c r="C40" i="6" s="1"/>
  <c r="C56" i="6"/>
  <c r="A57" i="6" s="1"/>
  <c r="E57" i="6" s="1"/>
  <c r="C47" i="2"/>
  <c r="K47" i="2"/>
  <c r="C45" i="2"/>
  <c r="L45" i="2" s="1"/>
  <c r="A39" i="6" l="1"/>
  <c r="E39" i="6" s="1"/>
  <c r="C39" i="6" s="1"/>
  <c r="C57" i="6"/>
  <c r="A58" i="6" s="1"/>
  <c r="E58" i="6" s="1"/>
  <c r="K45" i="2"/>
  <c r="M45" i="2" s="1"/>
  <c r="C42" i="2"/>
  <c r="C43" i="2"/>
  <c r="C44" i="2"/>
  <c r="A38" i="6" l="1"/>
  <c r="E38" i="6" s="1"/>
  <c r="C38" i="6" s="1"/>
  <c r="C58" i="6"/>
  <c r="A59" i="6" s="1"/>
  <c r="E59" i="6" s="1"/>
  <c r="L43" i="2"/>
  <c r="K43" i="2"/>
  <c r="L42" i="2"/>
  <c r="K42" i="2"/>
  <c r="L44" i="2"/>
  <c r="K44" i="2"/>
  <c r="F22" i="2"/>
  <c r="I22" i="2"/>
  <c r="A37" i="6" l="1"/>
  <c r="E37" i="6" s="1"/>
  <c r="C37" i="6" s="1"/>
  <c r="C59" i="6"/>
  <c r="A60" i="6" s="1"/>
  <c r="E60" i="6" s="1"/>
  <c r="M43" i="2"/>
  <c r="M44" i="2"/>
  <c r="M42" i="2"/>
  <c r="D15" i="2"/>
  <c r="A36" i="6" l="1"/>
  <c r="E36" i="6" s="1"/>
  <c r="C36" i="6" s="1"/>
  <c r="C60" i="6"/>
  <c r="A61" i="6" s="1"/>
  <c r="E61" i="6" s="1"/>
  <c r="C48" i="2"/>
  <c r="C49" i="2"/>
  <c r="C50" i="2"/>
  <c r="C51" i="2"/>
  <c r="C52" i="2"/>
  <c r="C53" i="2"/>
  <c r="C54" i="2"/>
  <c r="C55" i="2"/>
  <c r="C39" i="2"/>
  <c r="K39" i="2" s="1"/>
  <c r="C40" i="2"/>
  <c r="C41" i="2"/>
  <c r="C46" i="2"/>
  <c r="D14" i="2"/>
  <c r="A35" i="6" l="1"/>
  <c r="E35" i="6" s="1"/>
  <c r="C35" i="6" s="1"/>
  <c r="C61" i="6"/>
  <c r="A62" i="6" s="1"/>
  <c r="E62" i="6" s="1"/>
  <c r="L54" i="2"/>
  <c r="K54" i="2"/>
  <c r="L55" i="2"/>
  <c r="K55" i="2"/>
  <c r="M55" i="2" s="1"/>
  <c r="L53" i="2"/>
  <c r="K53" i="2"/>
  <c r="L52" i="2"/>
  <c r="K52" i="2"/>
  <c r="M52" i="2" s="1"/>
  <c r="L51" i="2"/>
  <c r="K51" i="2"/>
  <c r="L39" i="2"/>
  <c r="M39" i="2" s="1"/>
  <c r="L41" i="2"/>
  <c r="K41" i="2"/>
  <c r="L40" i="2"/>
  <c r="K40" i="2"/>
  <c r="M40" i="2" s="1"/>
  <c r="L48" i="2"/>
  <c r="K48" i="2"/>
  <c r="K46" i="2"/>
  <c r="L46" i="2"/>
  <c r="K50" i="2"/>
  <c r="L50" i="2"/>
  <c r="K49" i="2"/>
  <c r="L49" i="2"/>
  <c r="C62" i="6" l="1"/>
  <c r="A63" i="6" s="1"/>
  <c r="E63" i="6" s="1"/>
  <c r="M53" i="2"/>
  <c r="M51" i="2"/>
  <c r="M54" i="2"/>
  <c r="M50" i="2"/>
  <c r="M49" i="2"/>
  <c r="M48" i="2"/>
  <c r="M41" i="2"/>
  <c r="M46" i="2"/>
  <c r="C63" i="6" l="1"/>
  <c r="A64" i="6" s="1"/>
  <c r="E64" i="6" s="1"/>
  <c r="C64" i="6" l="1"/>
  <c r="A65" i="6" s="1"/>
  <c r="E65" i="6" s="1"/>
  <c r="C65" i="6" l="1"/>
  <c r="A66" i="6" s="1"/>
  <c r="E66" i="6" s="1"/>
  <c r="C66" i="6" l="1"/>
  <c r="A67" i="6" s="1"/>
  <c r="E67" i="6" s="1"/>
  <c r="C6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Pierrick Gonnet</author>
  </authors>
  <commentList>
    <comment ref="J25" authorId="0" shapeId="0" xr:uid="{ED165E68-3503-43CB-A18A-508831247902}">
      <text>
        <r>
          <rPr>
            <sz val="9"/>
            <color indexed="81"/>
            <rFont val="Tahoma"/>
            <family val="2"/>
          </rPr>
          <t xml:space="preserve">Must be smaller than Range
</t>
        </r>
      </text>
    </comment>
  </commentList>
</comments>
</file>

<file path=xl/sharedStrings.xml><?xml version="1.0" encoding="utf-8"?>
<sst xmlns="http://schemas.openxmlformats.org/spreadsheetml/2006/main" count="173" uniqueCount="135">
  <si>
    <t>STRAIN EXTENSOMETER CALIBRATION</t>
  </si>
  <si>
    <t>Actual Voltage</t>
  </si>
  <si>
    <t>Strain Mag:</t>
  </si>
  <si>
    <t>Gauge Length:</t>
  </si>
  <si>
    <t>DVM:</t>
  </si>
  <si>
    <t>Operator:</t>
  </si>
  <si>
    <t>Test Station:</t>
  </si>
  <si>
    <t>Relative Error (%)</t>
  </si>
  <si>
    <t>Run 1</t>
  </si>
  <si>
    <t>Run 2</t>
  </si>
  <si>
    <t>Red highlighted cells are out of spec. data</t>
  </si>
  <si>
    <t>Type 1 Extensometer System</t>
  </si>
  <si>
    <t>Date</t>
  </si>
  <si>
    <t>Revision History</t>
  </si>
  <si>
    <t>Author</t>
  </si>
  <si>
    <t>wtg</t>
  </si>
  <si>
    <t>Ext. Asset No.:</t>
  </si>
  <si>
    <t>PreAmp:</t>
  </si>
  <si>
    <t>PostAmp:</t>
  </si>
  <si>
    <t>Total Gain:</t>
  </si>
  <si>
    <t>DeltaK:</t>
  </si>
  <si>
    <t>Excitation:</t>
  </si>
  <si>
    <t>Comments:</t>
  </si>
  <si>
    <t>Calibration Reference Values</t>
  </si>
  <si>
    <t>new corporate form created</t>
  </si>
  <si>
    <t>ASTM E-83, Class B-2 Calibration</t>
  </si>
  <si>
    <t>Translator:</t>
  </si>
  <si>
    <t xml:space="preserve"> Lab Temp (°):</t>
  </si>
  <si>
    <t>Excitation Freq.:</t>
  </si>
  <si>
    <t>Phase (deg):</t>
  </si>
  <si>
    <t>Calibration Date:</t>
  </si>
  <si>
    <t>DUC Card:</t>
  </si>
  <si>
    <t>Calibration Due Date:</t>
  </si>
  <si>
    <t>Unit System(in / mm):</t>
  </si>
  <si>
    <t>Translator Resolution:</t>
  </si>
  <si>
    <t>Calibration Type:</t>
  </si>
  <si>
    <t>Gauge Pin:</t>
  </si>
  <si>
    <t>Translator Cal. Due Date:</t>
  </si>
  <si>
    <t>Humidity (%RH):</t>
  </si>
  <si>
    <t>Calibration Approval:</t>
  </si>
  <si>
    <t>Min. Strain Range (%):</t>
  </si>
  <si>
    <t>FS Measuring Range (+/-%e):</t>
  </si>
  <si>
    <t>Measurement Uncertainty Statement</t>
  </si>
  <si>
    <t>Gauge Verification:</t>
  </si>
  <si>
    <t>Error (%)</t>
  </si>
  <si>
    <t>Gauge R1</t>
  </si>
  <si>
    <t>Gauge R2</t>
  </si>
  <si>
    <t>Final update</t>
  </si>
  <si>
    <t>added gauge zero verification</t>
  </si>
  <si>
    <t>Actual GL</t>
  </si>
  <si>
    <t>adj limit of error to 0.5% indicator</t>
  </si>
  <si>
    <t>opend for 0-10v calibration</t>
  </si>
  <si>
    <t>fix B40 and B44 contents</t>
  </si>
  <si>
    <t>Target Strain (%)</t>
  </si>
  <si>
    <t>Fixed Error (unit/unit)</t>
  </si>
  <si>
    <t>Extension Reading (Cal units)</t>
  </si>
  <si>
    <t>Target Extension (Calibration units)</t>
  </si>
  <si>
    <t>Repeatability (%)</t>
  </si>
  <si>
    <t>reformat to adhere to E-83 presentation format</t>
  </si>
  <si>
    <t>Actual Extension (Calibration units) R1</t>
  </si>
  <si>
    <t>Actual Extension (Calibration units) R2</t>
  </si>
  <si>
    <t>added second actual extension column</t>
  </si>
  <si>
    <t>Rev 2.1 corrected formula error in repeatability</t>
  </si>
  <si>
    <t>Zero Offset:</t>
  </si>
  <si>
    <t>inches</t>
  </si>
  <si>
    <t>New</t>
  </si>
  <si>
    <t>TRS</t>
  </si>
  <si>
    <t>S2-J4B</t>
  </si>
  <si>
    <t>-</t>
  </si>
  <si>
    <t xml:space="preserve"> </t>
  </si>
  <si>
    <t>Frame</t>
  </si>
  <si>
    <t>Technician</t>
  </si>
  <si>
    <t>(%)</t>
  </si>
  <si>
    <t>Checker</t>
  </si>
  <si>
    <t>Click here to save the document.
Don't forget to upload it on GPM right after.</t>
  </si>
  <si>
    <t>Procédure</t>
  </si>
  <si>
    <r>
      <t xml:space="preserve">Date </t>
    </r>
    <r>
      <rPr>
        <sz val="9"/>
        <color rgb="FF8497B0"/>
        <rFont val="Arial"/>
        <family val="2"/>
      </rPr>
      <t>cal</t>
    </r>
  </si>
  <si>
    <r>
      <rPr>
        <sz val="14"/>
        <color rgb="FF8497B0"/>
        <rFont val="Arial"/>
        <family val="2"/>
      </rPr>
      <t xml:space="preserve">Date </t>
    </r>
    <r>
      <rPr>
        <sz val="9"/>
        <color rgb="FF8497B0"/>
        <rFont val="Arial"/>
        <family val="2"/>
      </rPr>
      <t>due</t>
    </r>
  </si>
  <si>
    <t>Lab Temp. (°C)</t>
  </si>
  <si>
    <t>Lab Humidiy (%HR)</t>
  </si>
  <si>
    <t>Validity</t>
  </si>
  <si>
    <t>Compliant</t>
  </si>
  <si>
    <t>Yes</t>
  </si>
  <si>
    <t>No</t>
  </si>
  <si>
    <t>Value</t>
  </si>
  <si>
    <t>Id Extensometer</t>
  </si>
  <si>
    <t>Translator</t>
  </si>
  <si>
    <t>Gauge Pin</t>
  </si>
  <si>
    <t>Translator Due Date</t>
  </si>
  <si>
    <t>DUC Card</t>
  </si>
  <si>
    <t>S2-J2B</t>
  </si>
  <si>
    <t>Strain Cal.</t>
  </si>
  <si>
    <t>As Found</t>
  </si>
  <si>
    <t>Calibration Parameters</t>
  </si>
  <si>
    <t>Calibration Conditions</t>
  </si>
  <si>
    <t>Unit System</t>
  </si>
  <si>
    <t>mm</t>
  </si>
  <si>
    <t>Gauge Length</t>
  </si>
  <si>
    <t>PreAmp</t>
  </si>
  <si>
    <t>PostAmp</t>
  </si>
  <si>
    <t>Total Gain</t>
  </si>
  <si>
    <t>DeltaK</t>
  </si>
  <si>
    <t>Excitation</t>
  </si>
  <si>
    <t>Shunt Cal (Ω)</t>
  </si>
  <si>
    <t>Fine Zero (V)</t>
  </si>
  <si>
    <t>500.1 &amp; ASTM E-83</t>
  </si>
  <si>
    <t>Full Scale Min/Max (%)</t>
  </si>
  <si>
    <t>Probes Length</t>
  </si>
  <si>
    <t>Strain Target</t>
  </si>
  <si>
    <t>Strain Step (%)</t>
  </si>
  <si>
    <t>Screw Translator Position</t>
  </si>
  <si>
    <t>Error 1</t>
  </si>
  <si>
    <t>Error 2</t>
  </si>
  <si>
    <t>Repeatability</t>
  </si>
  <si>
    <t>Gauge Vérification (%)</t>
  </si>
  <si>
    <t>Max (%)</t>
  </si>
  <si>
    <t>Min (%)</t>
  </si>
  <si>
    <t>Thermal Exp. Max</t>
  </si>
  <si>
    <t>#5</t>
  </si>
  <si>
    <t>450 M</t>
  </si>
  <si>
    <t>Model</t>
  </si>
  <si>
    <t>632-53F-14</t>
  </si>
  <si>
    <t>Serial</t>
  </si>
  <si>
    <t>Zero Position on Translator</t>
  </si>
  <si>
    <t>Cal Type</t>
  </si>
  <si>
    <t>Cancel prev. Cal.</t>
  </si>
  <si>
    <t>New prob TOP</t>
  </si>
  <si>
    <t>vis</t>
  </si>
  <si>
    <t>Indication mm</t>
  </si>
  <si>
    <t>Corrigé V</t>
  </si>
  <si>
    <t>Corrigé (mm)</t>
  </si>
  <si>
    <t>Relevé (mm)</t>
  </si>
  <si>
    <t>pgo</t>
  </si>
  <si>
    <t>Range</t>
  </si>
  <si>
    <t>Sub-Range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</si>
</sst>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0000"/>
    <numFmt numFmtId="167" formatCode="m/d/yy;@"/>
    <numFmt numFmtId="168" formatCode="m/d/yyyy;@"/>
    <numFmt numFmtId="169" formatCode="0.000000"/>
    <numFmt numFmtId="170" formatCode="0.0"/>
    <numFmt numFmtId="171" formatCode="[$-409]dd\-mmm\-yy;@"/>
    <numFmt numFmtId="172" formatCode="yyyy\-mm\-dd"/>
  </numFmts>
  <fonts count="39" x14ac:knownFonts="1">
    <font>
      <sz val="10"/>
      <name val="Arial"/>
    </font>
    <font>
      <sz val="10"/>
      <name val="Arial"/>
      <family val="2"/>
    </font>
    <font>
      <sz val="10"/>
      <name val="Palatino Linotype"/>
      <family val="1"/>
    </font>
    <font>
      <b/>
      <u/>
      <sz val="10"/>
      <name val="Palatino Linotype"/>
      <family val="1"/>
    </font>
    <font>
      <sz val="9"/>
      <name val="Palatino Linotype"/>
      <family val="1"/>
    </font>
    <font>
      <b/>
      <sz val="10"/>
      <name val="Palatino Linotype"/>
      <family val="1"/>
    </font>
    <font>
      <b/>
      <sz val="9"/>
      <name val="Palatino Linotype"/>
      <family val="1"/>
    </font>
    <font>
      <b/>
      <sz val="10"/>
      <color rgb="FFFF0000"/>
      <name val="Palatino Linotype"/>
      <family val="1"/>
    </font>
    <font>
      <sz val="8"/>
      <name val="Palatino Linotype"/>
      <family val="1"/>
    </font>
    <font>
      <sz val="10"/>
      <color indexed="9"/>
      <name val="Palatino Linotype"/>
      <family val="1"/>
    </font>
    <font>
      <sz val="10"/>
      <color indexed="10"/>
      <name val="Palatino Linotype"/>
      <family val="1"/>
    </font>
    <font>
      <sz val="12"/>
      <name val="Palatino Linotype"/>
      <family val="1"/>
    </font>
    <font>
      <sz val="9"/>
      <color rgb="FFFF0000"/>
      <name val="Palatino Linotype"/>
      <family val="1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sz val="9"/>
      <color rgb="FF8497B0"/>
      <name val="Arial"/>
      <family val="2"/>
    </font>
    <font>
      <b/>
      <sz val="12"/>
      <color rgb="FFFFFFFF"/>
      <name val="Arial"/>
      <family val="2"/>
    </font>
    <font>
      <sz val="11"/>
      <color rgb="FF8497B0"/>
      <name val="Arial"/>
      <family val="2"/>
    </font>
    <font>
      <b/>
      <sz val="8"/>
      <color rgb="FF203764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20"/>
      <color theme="10"/>
      <name val="Calibri"/>
      <family val="2"/>
    </font>
    <font>
      <u/>
      <sz val="20"/>
      <color theme="10"/>
      <name val="Calibri"/>
      <family val="2"/>
      <scheme val="minor"/>
    </font>
    <font>
      <b/>
      <sz val="12"/>
      <color rgb="FF203764"/>
      <name val="Arial"/>
      <family val="2"/>
    </font>
    <font>
      <sz val="12"/>
      <color rgb="FF000000"/>
      <name val="MS Sans Serif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u/>
      <sz val="16"/>
      <color theme="10"/>
      <name val="Calibri"/>
      <family val="2"/>
    </font>
    <font>
      <b/>
      <sz val="12"/>
      <color rgb="FF203764"/>
      <name val="Calibri"/>
      <family val="2"/>
      <scheme val="minor"/>
    </font>
    <font>
      <sz val="12"/>
      <color theme="0" tint="-0.249977111117893"/>
      <name val="MS Sans Serif"/>
    </font>
    <font>
      <sz val="9"/>
      <color rgb="FFC00000"/>
      <name val="Arial"/>
      <family val="2"/>
    </font>
    <font>
      <b/>
      <i/>
      <sz val="12"/>
      <color rgb="FF203764"/>
      <name val="Arial"/>
      <family val="2"/>
    </font>
    <font>
      <sz val="11"/>
      <color theme="4"/>
      <name val="Calibri"/>
      <family val="2"/>
      <scheme val="minor"/>
    </font>
    <font>
      <sz val="9"/>
      <color rgb="FF000000"/>
      <name val="MS Sans Serif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4CC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5B82"/>
      </left>
      <right style="thin">
        <color rgb="FF005B82"/>
      </right>
      <top style="thin">
        <color rgb="FF005B82"/>
      </top>
      <bottom style="thin">
        <color rgb="FF005B82"/>
      </bottom>
      <diagonal/>
    </border>
    <border>
      <left style="thin">
        <color rgb="FF005B82"/>
      </left>
      <right style="thin">
        <color rgb="FF005B82"/>
      </right>
      <top style="thin">
        <color rgb="FF005B82"/>
      </top>
      <bottom/>
      <diagonal/>
    </border>
    <border>
      <left style="thin">
        <color rgb="FF005B82"/>
      </left>
      <right style="thin">
        <color rgb="FF005B82"/>
      </right>
      <top/>
      <bottom style="thin">
        <color rgb="FF005B82"/>
      </bottom>
      <diagonal/>
    </border>
    <border>
      <left style="medium">
        <color rgb="FF005B82"/>
      </left>
      <right/>
      <top style="medium">
        <color rgb="FF005B82"/>
      </top>
      <bottom/>
      <diagonal/>
    </border>
    <border>
      <left/>
      <right style="medium">
        <color rgb="FF005B82"/>
      </right>
      <top style="medium">
        <color rgb="FF005B82"/>
      </top>
      <bottom/>
      <diagonal/>
    </border>
    <border>
      <left/>
      <right/>
      <top style="medium">
        <color rgb="FF005B82"/>
      </top>
      <bottom/>
      <diagonal/>
    </border>
    <border>
      <left style="medium">
        <color rgb="FF005B82"/>
      </left>
      <right/>
      <top/>
      <bottom style="medium">
        <color rgb="FF005B82"/>
      </bottom>
      <diagonal/>
    </border>
    <border>
      <left/>
      <right/>
      <top/>
      <bottom style="medium">
        <color rgb="FF005B82"/>
      </bottom>
      <diagonal/>
    </border>
    <border>
      <left/>
      <right style="medium">
        <color rgb="FF005B82"/>
      </right>
      <top/>
      <bottom style="medium">
        <color rgb="FF005B82"/>
      </bottom>
      <diagonal/>
    </border>
    <border>
      <left style="medium">
        <color rgb="FF005B82"/>
      </left>
      <right style="medium">
        <color rgb="FF005B82"/>
      </right>
      <top style="medium">
        <color rgb="FF005B82"/>
      </top>
      <bottom style="medium">
        <color rgb="FF005B82"/>
      </bottom>
      <diagonal/>
    </border>
    <border>
      <left/>
      <right style="thin">
        <color rgb="FF005B82"/>
      </right>
      <top style="thin">
        <color rgb="FF005B82"/>
      </top>
      <bottom style="thin">
        <color rgb="FF005B82"/>
      </bottom>
      <diagonal/>
    </border>
    <border>
      <left/>
      <right style="thin">
        <color rgb="FF005B82"/>
      </right>
      <top/>
      <bottom style="thin">
        <color rgb="FF005B82"/>
      </bottom>
      <diagonal/>
    </border>
    <border>
      <left style="thin">
        <color rgb="FF005B82"/>
      </left>
      <right/>
      <top/>
      <bottom style="thin">
        <color rgb="FF005B82"/>
      </bottom>
      <diagonal/>
    </border>
    <border>
      <left style="thin">
        <color rgb="FF005B82"/>
      </left>
      <right/>
      <top style="thin">
        <color rgb="FF005B82"/>
      </top>
      <bottom style="thin">
        <color rgb="FF005B82"/>
      </bottom>
      <diagonal/>
    </border>
    <border>
      <left style="thin">
        <color rgb="FF005B82"/>
      </left>
      <right/>
      <top style="thin">
        <color rgb="FF005B82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</borders>
  <cellStyleXfs count="5">
    <xf numFmtId="0" fontId="0" fillId="0" borderId="0"/>
    <xf numFmtId="0" fontId="13" fillId="0" borderId="0"/>
    <xf numFmtId="0" fontId="23" fillId="0" borderId="0"/>
    <xf numFmtId="0" fontId="24" fillId="0" borderId="0" applyNumberFormat="0" applyFill="0" applyBorder="0" applyAlignment="0" applyProtection="0"/>
    <xf numFmtId="0" fontId="1" fillId="0" borderId="0"/>
  </cellStyleXfs>
  <cellXfs count="18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167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167" fontId="0" fillId="0" borderId="1" xfId="0" applyNumberForma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167" fontId="1" fillId="0" borderId="1" xfId="0" applyNumberFormat="1" applyFon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Continuous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Continuous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165" fontId="2" fillId="0" borderId="0" xfId="0" applyNumberFormat="1" applyFont="1" applyFill="1" applyBorder="1" applyAlignment="1" applyProtection="1">
      <alignment horizontal="left"/>
      <protection hidden="1"/>
    </xf>
    <xf numFmtId="2" fontId="7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vertical="top"/>
      <protection hidden="1"/>
    </xf>
    <xf numFmtId="2" fontId="2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2" fillId="0" borderId="0" xfId="0" applyFont="1" applyFill="1" applyBorder="1" applyProtection="1">
      <protection hidden="1"/>
    </xf>
    <xf numFmtId="2" fontId="2" fillId="0" borderId="0" xfId="0" applyNumberFormat="1" applyFont="1" applyFill="1" applyBorder="1" applyProtection="1">
      <protection hidden="1"/>
    </xf>
    <xf numFmtId="0" fontId="10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Border="1" applyAlignment="1" applyProtection="1">
      <alignment horizontal="right" vertical="center"/>
      <protection hidden="1"/>
    </xf>
    <xf numFmtId="2" fontId="5" fillId="0" borderId="12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166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wrapText="1"/>
      <protection hidden="1"/>
    </xf>
    <xf numFmtId="164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NumberFormat="1" applyFont="1" applyFill="1" applyBorder="1" applyAlignment="1" applyProtection="1">
      <alignment horizontal="center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vertical="center"/>
      <protection hidden="1"/>
    </xf>
    <xf numFmtId="165" fontId="5" fillId="2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17" xfId="0" applyFont="1" applyFill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168" fontId="8" fillId="2" borderId="3" xfId="0" applyNumberFormat="1" applyFont="1" applyFill="1" applyBorder="1" applyAlignment="1" applyProtection="1">
      <alignment horizontal="center" vertical="center" shrinkToFit="1"/>
      <protection locked="0"/>
    </xf>
    <xf numFmtId="165" fontId="2" fillId="3" borderId="5" xfId="0" applyNumberFormat="1" applyFont="1" applyFill="1" applyBorder="1" applyAlignment="1" applyProtection="1">
      <alignment horizontal="center" vertical="center"/>
      <protection locked="0"/>
    </xf>
    <xf numFmtId="165" fontId="2" fillId="3" borderId="15" xfId="0" applyNumberFormat="1" applyFont="1" applyFill="1" applyBorder="1" applyAlignment="1" applyProtection="1">
      <alignment horizontal="center" vertical="center"/>
      <protection locked="0"/>
    </xf>
    <xf numFmtId="165" fontId="2" fillId="3" borderId="3" xfId="0" applyNumberFormat="1" applyFont="1" applyFill="1" applyBorder="1" applyAlignment="1" applyProtection="1">
      <alignment horizontal="center" vertical="center"/>
      <protection locked="0"/>
    </xf>
    <xf numFmtId="165" fontId="2" fillId="3" borderId="16" xfId="0" applyNumberFormat="1" applyFont="1" applyFill="1" applyBorder="1" applyAlignment="1" applyProtection="1">
      <alignment horizontal="center" vertical="center"/>
      <protection locked="0"/>
    </xf>
    <xf numFmtId="169" fontId="4" fillId="3" borderId="1" xfId="0" applyNumberFormat="1" applyFont="1" applyFill="1" applyBorder="1" applyAlignment="1" applyProtection="1">
      <alignment horizontal="center" vertical="center"/>
      <protection locked="0" hidden="1"/>
    </xf>
    <xf numFmtId="169" fontId="4" fillId="0" borderId="1" xfId="0" applyNumberFormat="1" applyFont="1" applyFill="1" applyBorder="1" applyAlignment="1" applyProtection="1">
      <alignment horizontal="center" vertical="center"/>
      <protection hidden="1"/>
    </xf>
    <xf numFmtId="164" fontId="2" fillId="3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0" xfId="1" applyFont="1"/>
    <xf numFmtId="0" fontId="15" fillId="0" borderId="0" xfId="1" applyFont="1" applyAlignment="1">
      <alignment horizontal="centerContinuous" vertical="center" wrapText="1"/>
    </xf>
    <xf numFmtId="0" fontId="14" fillId="0" borderId="0" xfId="1" applyFont="1" applyAlignment="1">
      <alignment horizontal="centerContinuous" vertical="center" wrapText="1"/>
    </xf>
    <xf numFmtId="0" fontId="14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Continuous"/>
    </xf>
    <xf numFmtId="0" fontId="17" fillId="0" borderId="0" xfId="1" applyFont="1" applyAlignment="1">
      <alignment horizontal="right"/>
    </xf>
    <xf numFmtId="0" fontId="17" fillId="0" borderId="0" xfId="1" applyFont="1" applyAlignment="1">
      <alignment horizontal="center"/>
    </xf>
    <xf numFmtId="0" fontId="13" fillId="0" borderId="0" xfId="1"/>
    <xf numFmtId="0" fontId="19" fillId="0" borderId="0" xfId="1" applyFont="1" applyAlignment="1">
      <alignment horizontal="centerContinuous"/>
    </xf>
    <xf numFmtId="0" fontId="23" fillId="0" borderId="0" xfId="2"/>
    <xf numFmtId="0" fontId="26" fillId="0" borderId="0" xfId="3" quotePrefix="1" applyFont="1" applyAlignment="1">
      <alignment vertical="center" wrapText="1"/>
    </xf>
    <xf numFmtId="0" fontId="14" fillId="0" borderId="0" xfId="1" applyFont="1" applyAlignment="1">
      <alignment horizontal="centerContinuous"/>
    </xf>
    <xf numFmtId="0" fontId="20" fillId="4" borderId="0" xfId="1" applyFont="1" applyFill="1" applyAlignment="1">
      <alignment horizontal="centerContinuous" vertical="center"/>
    </xf>
    <xf numFmtId="0" fontId="28" fillId="0" borderId="0" xfId="1" applyFont="1"/>
    <xf numFmtId="0" fontId="29" fillId="0" borderId="0" xfId="1" applyFont="1"/>
    <xf numFmtId="0" fontId="29" fillId="0" borderId="0" xfId="1" applyFont="1" applyAlignment="1">
      <alignment horizontal="centerContinuous"/>
    </xf>
    <xf numFmtId="0" fontId="30" fillId="0" borderId="0" xfId="1" applyFont="1" applyAlignment="1">
      <alignment shrinkToFit="1"/>
    </xf>
    <xf numFmtId="0" fontId="28" fillId="0" borderId="0" xfId="1" applyFont="1" applyAlignment="1">
      <alignment shrinkToFit="1"/>
    </xf>
    <xf numFmtId="0" fontId="27" fillId="0" borderId="0" xfId="1" applyFont="1"/>
    <xf numFmtId="0" fontId="31" fillId="0" borderId="0" xfId="3" quotePrefix="1" applyFont="1" applyAlignment="1">
      <alignment vertical="center" wrapText="1"/>
    </xf>
    <xf numFmtId="0" fontId="29" fillId="0" borderId="0" xfId="1" applyFont="1" applyAlignment="1">
      <alignment horizontal="left"/>
    </xf>
    <xf numFmtId="0" fontId="30" fillId="0" borderId="0" xfId="1" applyFont="1"/>
    <xf numFmtId="0" fontId="33" fillId="0" borderId="0" xfId="1" applyFont="1"/>
    <xf numFmtId="0" fontId="27" fillId="0" borderId="0" xfId="1" applyFont="1" applyAlignment="1">
      <alignment shrinkToFit="1"/>
    </xf>
    <xf numFmtId="0" fontId="29" fillId="0" borderId="0" xfId="1" applyFont="1" applyAlignment="1">
      <alignment horizontal="center"/>
    </xf>
    <xf numFmtId="0" fontId="28" fillId="0" borderId="0" xfId="1" applyFont="1" applyAlignment="1">
      <alignment horizontal="centerContinuous" shrinkToFit="1"/>
    </xf>
    <xf numFmtId="0" fontId="21" fillId="0" borderId="0" xfId="1" applyFont="1" applyAlignment="1">
      <alignment horizontal="centerContinuous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Continuous" vertical="center"/>
    </xf>
    <xf numFmtId="0" fontId="27" fillId="0" borderId="0" xfId="1" applyFont="1" applyAlignment="1"/>
    <xf numFmtId="0" fontId="1" fillId="6" borderId="0" xfId="4" applyFill="1"/>
    <xf numFmtId="0" fontId="1" fillId="0" borderId="0" xfId="4"/>
    <xf numFmtId="170" fontId="1" fillId="0" borderId="0" xfId="4" applyNumberFormat="1"/>
    <xf numFmtId="164" fontId="1" fillId="0" borderId="0" xfId="4" applyNumberFormat="1"/>
    <xf numFmtId="0" fontId="6" fillId="0" borderId="0" xfId="4" applyFont="1" applyAlignment="1" applyProtection="1">
      <alignment horizontal="right" vertical="center"/>
      <protection hidden="1"/>
    </xf>
    <xf numFmtId="170" fontId="1" fillId="6" borderId="0" xfId="4" applyNumberFormat="1" applyFill="1"/>
    <xf numFmtId="164" fontId="1" fillId="6" borderId="0" xfId="4" applyNumberFormat="1" applyFill="1"/>
    <xf numFmtId="0" fontId="1" fillId="5" borderId="0" xfId="4" applyFill="1"/>
    <xf numFmtId="166" fontId="1" fillId="0" borderId="0" xfId="4" applyNumberFormat="1"/>
    <xf numFmtId="170" fontId="36" fillId="0" borderId="0" xfId="4" applyNumberFormat="1" applyFont="1"/>
    <xf numFmtId="164" fontId="36" fillId="0" borderId="0" xfId="4" applyNumberFormat="1" applyFont="1"/>
    <xf numFmtId="164" fontId="28" fillId="0" borderId="0" xfId="1" applyNumberFormat="1" applyFont="1"/>
    <xf numFmtId="1" fontId="28" fillId="0" borderId="0" xfId="1" applyNumberFormat="1" applyFont="1"/>
    <xf numFmtId="1" fontId="37" fillId="0" borderId="0" xfId="1" applyNumberFormat="1" applyFont="1"/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165" fontId="2" fillId="2" borderId="16" xfId="0" applyNumberFormat="1" applyFont="1" applyFill="1" applyBorder="1" applyAlignment="1" applyProtection="1">
      <alignment horizontal="center" vertical="center"/>
      <protection locked="0"/>
    </xf>
    <xf numFmtId="165" fontId="2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wrapText="1"/>
      <protection hidden="1"/>
    </xf>
    <xf numFmtId="168" fontId="2" fillId="2" borderId="16" xfId="0" applyNumberFormat="1" applyFont="1" applyFill="1" applyBorder="1" applyAlignment="1" applyProtection="1">
      <alignment horizontal="center" vertical="center"/>
    </xf>
    <xf numFmtId="168" fontId="2" fillId="2" borderId="13" xfId="0" applyNumberFormat="1" applyFont="1" applyFill="1" applyBorder="1" applyAlignment="1" applyProtection="1">
      <alignment horizontal="center" vertical="center"/>
    </xf>
    <xf numFmtId="0" fontId="2" fillId="2" borderId="16" xfId="0" applyNumberFormat="1" applyFont="1" applyFill="1" applyBorder="1" applyAlignment="1" applyProtection="1">
      <alignment horizontal="center" vertical="center"/>
      <protection locked="0"/>
    </xf>
    <xf numFmtId="0" fontId="2" fillId="2" borderId="13" xfId="0" applyNumberFormat="1" applyFont="1" applyFill="1" applyBorder="1" applyAlignment="1" applyProtection="1">
      <alignment horizontal="center" vertical="center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3" xfId="0" applyNumberFormat="1" applyFont="1" applyFill="1" applyBorder="1" applyAlignment="1" applyProtection="1">
      <alignment horizontal="center" vertical="center"/>
      <protection locked="0"/>
    </xf>
    <xf numFmtId="164" fontId="2" fillId="2" borderId="16" xfId="0" applyNumberFormat="1" applyFont="1" applyFill="1" applyBorder="1" applyAlignment="1" applyProtection="1">
      <alignment horizontal="center" vertical="center"/>
      <protection locked="0"/>
    </xf>
    <xf numFmtId="164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168" fontId="2" fillId="2" borderId="16" xfId="0" applyNumberFormat="1" applyFont="1" applyFill="1" applyBorder="1" applyAlignment="1" applyProtection="1">
      <alignment horizontal="center" vertical="center"/>
      <protection locked="0"/>
    </xf>
    <xf numFmtId="168" fontId="2" fillId="2" borderId="13" xfId="0" applyNumberFormat="1" applyFont="1" applyFill="1" applyBorder="1" applyAlignment="1" applyProtection="1">
      <alignment horizontal="center" vertical="center"/>
      <protection locked="0"/>
    </xf>
    <xf numFmtId="2" fontId="29" fillId="0" borderId="20" xfId="1" applyNumberFormat="1" applyFont="1" applyBorder="1" applyAlignment="1">
      <alignment horizontal="center"/>
    </xf>
    <xf numFmtId="2" fontId="29" fillId="0" borderId="21" xfId="1" applyNumberFormat="1" applyFont="1" applyBorder="1" applyAlignment="1">
      <alignment horizontal="center"/>
    </xf>
    <xf numFmtId="0" fontId="27" fillId="0" borderId="0" xfId="1" applyFont="1" applyAlignment="1">
      <alignment horizontal="center" shrinkToFit="1"/>
    </xf>
    <xf numFmtId="165" fontId="27" fillId="0" borderId="0" xfId="1" applyNumberFormat="1" applyFont="1" applyAlignment="1">
      <alignment horizontal="center" shrinkToFit="1"/>
    </xf>
    <xf numFmtId="164" fontId="27" fillId="0" borderId="0" xfId="1" applyNumberFormat="1" applyFont="1" applyAlignment="1">
      <alignment horizontal="center" shrinkToFit="1"/>
    </xf>
    <xf numFmtId="0" fontId="17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 vertical="top" shrinkToFit="1"/>
    </xf>
    <xf numFmtId="172" fontId="27" fillId="0" borderId="0" xfId="2" applyNumberFormat="1" applyFont="1" applyAlignment="1">
      <alignment horizontal="center"/>
    </xf>
    <xf numFmtId="170" fontId="27" fillId="0" borderId="0" xfId="1" applyNumberFormat="1" applyFont="1" applyAlignment="1">
      <alignment horizontal="center" vertical="center" shrinkToFit="1"/>
    </xf>
    <xf numFmtId="1" fontId="27" fillId="0" borderId="0" xfId="1" applyNumberFormat="1" applyFont="1" applyAlignment="1">
      <alignment horizontal="center" vertical="center" shrinkToFit="1"/>
    </xf>
    <xf numFmtId="0" fontId="32" fillId="0" borderId="0" xfId="1" applyFont="1" applyAlignment="1">
      <alignment horizontal="center" shrinkToFit="1"/>
    </xf>
    <xf numFmtId="0" fontId="16" fillId="0" borderId="0" xfId="1" applyFont="1" applyAlignment="1">
      <alignment vertical="top" textRotation="90"/>
    </xf>
    <xf numFmtId="2" fontId="29" fillId="0" borderId="22" xfId="1" applyNumberFormat="1" applyFont="1" applyBorder="1" applyAlignment="1">
      <alignment horizontal="center"/>
    </xf>
    <xf numFmtId="2" fontId="29" fillId="0" borderId="23" xfId="1" applyNumberFormat="1" applyFont="1" applyBorder="1" applyAlignment="1">
      <alignment horizontal="center"/>
    </xf>
    <xf numFmtId="0" fontId="18" fillId="0" borderId="18" xfId="1" applyFont="1" applyBorder="1" applyAlignment="1">
      <alignment horizontal="center" shrinkToFit="1"/>
    </xf>
    <xf numFmtId="0" fontId="18" fillId="0" borderId="19" xfId="1" applyFont="1" applyBorder="1" applyAlignment="1">
      <alignment horizontal="center" shrinkToFit="1"/>
    </xf>
    <xf numFmtId="0" fontId="18" fillId="0" borderId="22" xfId="1" applyFont="1" applyBorder="1" applyAlignment="1">
      <alignment horizontal="center" shrinkToFit="1"/>
    </xf>
    <xf numFmtId="0" fontId="18" fillId="0" borderId="23" xfId="1" applyFont="1" applyBorder="1" applyAlignment="1">
      <alignment horizontal="center" shrinkToFit="1"/>
    </xf>
    <xf numFmtId="2" fontId="29" fillId="0" borderId="18" xfId="1" applyNumberFormat="1" applyFont="1" applyBorder="1" applyAlignment="1">
      <alignment horizontal="center"/>
    </xf>
    <xf numFmtId="2" fontId="29" fillId="0" borderId="19" xfId="1" applyNumberFormat="1" applyFont="1" applyBorder="1" applyAlignment="1">
      <alignment horizontal="center"/>
    </xf>
    <xf numFmtId="165" fontId="35" fillId="0" borderId="0" xfId="1" applyNumberFormat="1" applyFont="1" applyAlignment="1">
      <alignment horizontal="center" shrinkToFit="1"/>
    </xf>
    <xf numFmtId="0" fontId="25" fillId="0" borderId="0" xfId="3" applyFont="1" applyFill="1" applyAlignment="1">
      <alignment horizontal="center" vertical="center" wrapText="1"/>
    </xf>
    <xf numFmtId="0" fontId="25" fillId="0" borderId="0" xfId="3" applyFont="1" applyFill="1" applyAlignment="1">
      <alignment horizontal="center" vertical="center"/>
    </xf>
    <xf numFmtId="171" fontId="27" fillId="0" borderId="0" xfId="1" applyNumberFormat="1" applyFont="1" applyAlignment="1">
      <alignment horizontal="center"/>
    </xf>
    <xf numFmtId="14" fontId="27" fillId="0" borderId="0" xfId="1" applyNumberFormat="1" applyFont="1" applyAlignment="1">
      <alignment horizontal="center" shrinkToFit="1"/>
    </xf>
    <xf numFmtId="0" fontId="29" fillId="0" borderId="0" xfId="1" applyFont="1" applyAlignment="1">
      <alignment horizontal="right"/>
    </xf>
    <xf numFmtId="0" fontId="22" fillId="0" borderId="24" xfId="1" applyFont="1" applyBorder="1" applyAlignment="1">
      <alignment horizontal="center" vertical="center" wrapText="1" shrinkToFit="1"/>
    </xf>
    <xf numFmtId="0" fontId="22" fillId="0" borderId="25" xfId="1" applyFont="1" applyBorder="1" applyAlignment="1">
      <alignment horizontal="center" vertical="center" wrapText="1" shrinkToFit="1"/>
    </xf>
    <xf numFmtId="0" fontId="22" fillId="0" borderId="26" xfId="1" applyFont="1" applyBorder="1" applyAlignment="1">
      <alignment horizontal="center" vertical="center" wrapText="1" shrinkToFit="1"/>
    </xf>
    <xf numFmtId="0" fontId="22" fillId="0" borderId="27" xfId="1" applyFont="1" applyBorder="1" applyAlignment="1">
      <alignment horizontal="center" vertical="center" wrapText="1" shrinkToFit="1"/>
    </xf>
    <xf numFmtId="0" fontId="19" fillId="0" borderId="28" xfId="1" applyFont="1" applyBorder="1" applyAlignment="1">
      <alignment horizontal="left"/>
    </xf>
    <xf numFmtId="0" fontId="29" fillId="0" borderId="28" xfId="1" applyFont="1" applyBorder="1" applyAlignment="1">
      <alignment horizontal="centerContinuous"/>
    </xf>
    <xf numFmtId="0" fontId="28" fillId="0" borderId="28" xfId="1" applyFont="1" applyBorder="1"/>
    <xf numFmtId="0" fontId="28" fillId="0" borderId="28" xfId="1" applyFont="1" applyBorder="1" applyAlignment="1">
      <alignment horizontal="centerContinuous"/>
    </xf>
    <xf numFmtId="0" fontId="34" fillId="0" borderId="28" xfId="1" applyFont="1" applyBorder="1" applyAlignment="1">
      <alignment horizontal="left"/>
    </xf>
  </cellXfs>
  <cellStyles count="5">
    <cellStyle name="Lien hypertexte 2" xfId="3" xr:uid="{7665EA21-4499-41F1-B452-3F4A963A24DB}"/>
    <cellStyle name="Normal" xfId="0" builtinId="0"/>
    <cellStyle name="Normal 2" xfId="2" xr:uid="{1AA1C1FC-4BAE-4B7E-8D65-491F540DAF3C}"/>
    <cellStyle name="Normal 3" xfId="1" xr:uid="{3918E34B-0832-4A7E-9682-E85317094E7E}"/>
    <cellStyle name="Normal 4" xfId="4" xr:uid="{04300FCD-A603-4755-B26A-47AA08762D5A}"/>
  </cellStyles>
  <dxfs count="9">
    <dxf>
      <font>
        <b/>
        <i val="0"/>
        <color rgb="FFFF0000"/>
      </font>
    </dxf>
    <dxf>
      <font>
        <b/>
        <i val="0"/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5B82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800" baseline="0"/>
              <a:t>Calibration Error Plot</a:t>
            </a:r>
            <a:r>
              <a:rPr lang="en-US" sz="1000" baseline="0"/>
              <a:t>
</a:t>
            </a:r>
          </a:p>
        </c:rich>
      </c:tx>
      <c:layout>
        <c:manualLayout>
          <c:xMode val="edge"/>
          <c:yMode val="edge"/>
          <c:x val="0.42537660495140828"/>
          <c:y val="8.1358209303955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13392920479576E-2"/>
          <c:y val="6.1800119940497056E-2"/>
          <c:w val="0.86902887139107632"/>
          <c:h val="0.89729355047236292"/>
        </c:manualLayout>
      </c:layout>
      <c:scatterChart>
        <c:scatterStyle val="lineMarker"/>
        <c:varyColors val="0"/>
        <c:ser>
          <c:idx val="0"/>
          <c:order val="0"/>
          <c:tx>
            <c:v>Run 1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5B82"/>
              </a:solidFill>
              <a:ln>
                <a:solidFill>
                  <a:srgbClr val="005B82"/>
                </a:solidFill>
                <a:prstDash val="solid"/>
              </a:ln>
            </c:spPr>
          </c:marker>
          <c:xVal>
            <c:numRef>
              <c:f>'Strain Ext Cal'!$D$39:$D$55</c:f>
              <c:numCache>
                <c:formatCode>0.000</c:formatCode>
                <c:ptCount val="17"/>
                <c:pt idx="0">
                  <c:v>-5.2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</c:numCache>
            </c:numRef>
          </c:xVal>
          <c:yVal>
            <c:numRef>
              <c:f>'Strain Ext Cal'!$K$39:$K$55</c:f>
              <c:numCache>
                <c:formatCode>0.00</c:formatCode>
                <c:ptCount val="17"/>
                <c:pt idx="0">
                  <c:v>0</c:v>
                </c:pt>
                <c:pt idx="1">
                  <c:v>-0.10500000000000093</c:v>
                </c:pt>
                <c:pt idx="2">
                  <c:v>1.6666666666683336E-3</c:v>
                </c:pt>
                <c:pt idx="3">
                  <c:v>-0.16749999999999404</c:v>
                </c:pt>
                <c:pt idx="4">
                  <c:v>0.16499999999999154</c:v>
                </c:pt>
                <c:pt idx="5">
                  <c:v>4.9999999999997963E-2</c:v>
                </c:pt>
                <c:pt idx="6">
                  <c:v>0.12000000000001593</c:v>
                </c:pt>
                <c:pt idx="7">
                  <c:v>-0.40000000000000102</c:v>
                </c:pt>
                <c:pt idx="8">
                  <c:v>0</c:v>
                </c:pt>
                <c:pt idx="9">
                  <c:v>0.36000000000001309</c:v>
                </c:pt>
                <c:pt idx="10">
                  <c:v>0.14000000000000123</c:v>
                </c:pt>
                <c:pt idx="11">
                  <c:v>-2.0000000000002655E-2</c:v>
                </c:pt>
                <c:pt idx="12">
                  <c:v>-0.11000000000000593</c:v>
                </c:pt>
                <c:pt idx="13">
                  <c:v>-0.16250000000000639</c:v>
                </c:pt>
                <c:pt idx="14">
                  <c:v>-5.0000000000050004E-3</c:v>
                </c:pt>
                <c:pt idx="15">
                  <c:v>8.7500000000000772E-2</c:v>
                </c:pt>
                <c:pt idx="16">
                  <c:v>0.11999999999999511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E67-B706-CC87137264F5}"/>
            </c:ext>
          </c:extLst>
        </c:ser>
        <c:ser>
          <c:idx val="1"/>
          <c:order val="1"/>
          <c:tx>
            <c:v>Run 2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5B82"/>
              </a:solidFill>
              <a:ln>
                <a:solidFill>
                  <a:srgbClr val="005B82"/>
                </a:solidFill>
                <a:prstDash val="solid"/>
              </a:ln>
            </c:spPr>
          </c:marker>
          <c:xVal>
            <c:numRef>
              <c:f>'Strain Ext Cal'!$D$39:$D$55</c:f>
              <c:numCache>
                <c:formatCode>0.000</c:formatCode>
                <c:ptCount val="17"/>
                <c:pt idx="0">
                  <c:v>-5.2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</c:numCache>
            </c:numRef>
          </c:xVal>
          <c:yVal>
            <c:numRef>
              <c:f>'Strain Ext Cal'!$L$39:$L$55</c:f>
              <c:numCache>
                <c:formatCode>0.00</c:formatCode>
                <c:ptCount val="17"/>
                <c:pt idx="0">
                  <c:v>-0.21634615384614336</c:v>
                </c:pt>
                <c:pt idx="1">
                  <c:v>-0.13124999999999248</c:v>
                </c:pt>
                <c:pt idx="2">
                  <c:v>-6.3333333333338848E-2</c:v>
                </c:pt>
                <c:pt idx="3">
                  <c:v>-0.14750000000000874</c:v>
                </c:pt>
                <c:pt idx="4">
                  <c:v>-0.11499999999999358</c:v>
                </c:pt>
                <c:pt idx="5">
                  <c:v>-0.14000000000000123</c:v>
                </c:pt>
                <c:pt idx="6">
                  <c:v>-0.11999999999999858</c:v>
                </c:pt>
                <c:pt idx="7">
                  <c:v>-0.3199999999999904</c:v>
                </c:pt>
                <c:pt idx="8">
                  <c:v>0</c:v>
                </c:pt>
                <c:pt idx="9">
                  <c:v>0.23999999999999716</c:v>
                </c:pt>
                <c:pt idx="10">
                  <c:v>0.25999999999999979</c:v>
                </c:pt>
                <c:pt idx="11">
                  <c:v>0.15000000000001124</c:v>
                </c:pt>
                <c:pt idx="12">
                  <c:v>0.13000000000000858</c:v>
                </c:pt>
                <c:pt idx="13">
                  <c:v>1.7500000000000154E-2</c:v>
                </c:pt>
                <c:pt idx="14">
                  <c:v>0.11333333333333104</c:v>
                </c:pt>
                <c:pt idx="15">
                  <c:v>0.12624999999998748</c:v>
                </c:pt>
                <c:pt idx="16">
                  <c:v>0.12999999999999123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E67-B706-CC871372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28800"/>
        <c:axId val="330029360"/>
      </c:scatterChart>
      <c:valAx>
        <c:axId val="3300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Nominal Strain (%)</a:t>
                </a:r>
              </a:p>
            </c:rich>
          </c:tx>
          <c:layout>
            <c:manualLayout>
              <c:xMode val="edge"/>
              <c:yMode val="edge"/>
              <c:x val="0.43555607576080035"/>
              <c:y val="0.88212302468126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aseline="0"/>
            </a:pPr>
            <a:endParaRPr lang="fr-FR"/>
          </a:p>
        </c:txPr>
        <c:crossAx val="330029360"/>
        <c:crossesAt val="0"/>
        <c:crossBetween val="midCat"/>
        <c:majorUnit val="0.5"/>
      </c:valAx>
      <c:valAx>
        <c:axId val="33002936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/>
                  <a:t>Relative Error (%)</a:t>
                </a:r>
              </a:p>
            </c:rich>
          </c:tx>
          <c:layout>
            <c:manualLayout>
              <c:xMode val="edge"/>
              <c:yMode val="edge"/>
              <c:x val="1.0597715826062283E-2"/>
              <c:y val="0.299383552575215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aseline="0"/>
            </a:pPr>
            <a:endParaRPr lang="fr-FR"/>
          </a:p>
        </c:txPr>
        <c:crossAx val="330028800"/>
        <c:crossesAt val="-100"/>
        <c:crossBetween val="midCat"/>
      </c:valAx>
      <c:spPr>
        <a:noFill/>
        <a:ln w="12700">
          <a:solidFill>
            <a:srgbClr val="005B82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56019011137119"/>
          <c:y val="7.8816872668364513E-2"/>
          <c:w val="8.6750788643533167E-2"/>
          <c:h val="0.13166177111873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aseline="0"/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5B82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effectLst>
            <a:outerShdw blurRad="50800" dist="50800" dir="5400000" sx="8000" sy="8000" algn="ctr" rotWithShape="0">
              <a:srgbClr val="000000">
                <a:alpha val="43137"/>
              </a:srgbClr>
            </a:outerShdw>
          </a:effectLst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68581</xdr:rowOff>
    </xdr:from>
    <xdr:to>
      <xdr:col>12</xdr:col>
      <xdr:colOff>647700</xdr:colOff>
      <xdr:row>35</xdr:row>
      <xdr:rowOff>0</xdr:rowOff>
    </xdr:to>
    <xdr:graphicFrame macro="">
      <xdr:nvGraphicFramePr>
        <xdr:cNvPr id="1289" name="Chart 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160020</xdr:colOff>
      <xdr:row>19</xdr:row>
      <xdr:rowOff>114300</xdr:rowOff>
    </xdr:from>
    <xdr:ext cx="54117" cy="170560"/>
    <xdr:sp macro="" textlink="">
      <xdr:nvSpPr>
        <xdr:cNvPr id="1062" name="Text Box 38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3760470" y="2219325"/>
          <a:ext cx="541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0</xdr:col>
      <xdr:colOff>106680</xdr:colOff>
      <xdr:row>0</xdr:row>
      <xdr:rowOff>68580</xdr:rowOff>
    </xdr:from>
    <xdr:to>
      <xdr:col>1</xdr:col>
      <xdr:colOff>171450</xdr:colOff>
      <xdr:row>5</xdr:row>
      <xdr:rowOff>69385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3DD34-CF70-47DA-B288-04158BD7E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609600" cy="678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66252</xdr:colOff>
      <xdr:row>0</xdr:row>
      <xdr:rowOff>0</xdr:rowOff>
    </xdr:from>
    <xdr:ext cx="381430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DEAB7DF4-A048-45A5-B671-38890487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81377" y="0"/>
          <a:ext cx="381430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10377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D0FEC77-9336-41EF-B5A6-7EA36E445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5727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66252</xdr:colOff>
      <xdr:row>0</xdr:row>
      <xdr:rowOff>0</xdr:rowOff>
    </xdr:from>
    <xdr:ext cx="381430" cy="1938130"/>
    <xdr:pic>
      <xdr:nvPicPr>
        <xdr:cNvPr id="4" name="Image 3">
          <a:extLst>
            <a:ext uri="{FF2B5EF4-FFF2-40B4-BE49-F238E27FC236}">
              <a16:creationId xmlns:a16="http://schemas.microsoft.com/office/drawing/2014/main" id="{C09C79E3-1523-4902-BFA1-A00E21485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81377" y="0"/>
          <a:ext cx="381430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26C7C65-8F11-4DDB-B3D2-0D47C590E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N58"/>
  <sheetViews>
    <sheetView topLeftCell="A7" zoomScale="115" zoomScaleNormal="115" workbookViewId="0">
      <selection activeCell="I8" sqref="I1:I8"/>
    </sheetView>
  </sheetViews>
  <sheetFormatPr baseColWidth="10" defaultColWidth="9.140625" defaultRowHeight="15" x14ac:dyDescent="0.3"/>
  <cols>
    <col min="1" max="2" width="7.85546875" style="14" customWidth="1"/>
    <col min="3" max="3" width="9.42578125" style="14" customWidth="1"/>
    <col min="4" max="4" width="7.28515625" style="14" customWidth="1"/>
    <col min="5" max="6" width="7.7109375" style="14" customWidth="1"/>
    <col min="7" max="8" width="7.85546875" style="14" customWidth="1"/>
    <col min="9" max="9" width="8" style="14" customWidth="1"/>
    <col min="10" max="10" width="8.28515625" style="14" customWidth="1"/>
    <col min="11" max="11" width="6.28515625" style="14" customWidth="1"/>
    <col min="12" max="12" width="6.140625" style="14" customWidth="1"/>
    <col min="13" max="13" width="10.28515625" style="14" customWidth="1"/>
    <col min="14" max="14" width="14.140625" style="14" customWidth="1"/>
    <col min="15" max="16384" width="9.140625" style="14"/>
  </cols>
  <sheetData>
    <row r="1" spans="1:13" ht="12.75" customHeight="1" x14ac:dyDescent="0.3">
      <c r="G1" s="15" t="s">
        <v>0</v>
      </c>
    </row>
    <row r="2" spans="1:13" ht="7.9" customHeight="1" x14ac:dyDescent="0.3">
      <c r="F2" s="15"/>
      <c r="H2" s="15"/>
      <c r="I2" s="15"/>
    </row>
    <row r="3" spans="1:13" ht="12.75" customHeight="1" x14ac:dyDescent="0.3">
      <c r="G3" s="16" t="s">
        <v>25</v>
      </c>
    </row>
    <row r="4" spans="1:13" ht="12.75" customHeight="1" x14ac:dyDescent="0.3">
      <c r="E4" s="17"/>
      <c r="F4" s="17"/>
      <c r="G4" s="16" t="s">
        <v>11</v>
      </c>
      <c r="H4" s="17"/>
      <c r="I4" s="17"/>
    </row>
    <row r="5" spans="1:13" ht="7.9" customHeight="1" x14ac:dyDescent="0.3">
      <c r="K5" s="18"/>
      <c r="L5" s="19"/>
    </row>
    <row r="6" spans="1:13" ht="12.75" customHeight="1" x14ac:dyDescent="0.3">
      <c r="H6" s="41" t="s">
        <v>16</v>
      </c>
      <c r="I6" s="51">
        <v>27206</v>
      </c>
      <c r="K6" s="20"/>
      <c r="M6" s="21" t="s">
        <v>23</v>
      </c>
    </row>
    <row r="7" spans="1:13" ht="12.75" customHeight="1" x14ac:dyDescent="0.3">
      <c r="C7" s="37" t="s">
        <v>5</v>
      </c>
      <c r="D7" s="143" t="s">
        <v>66</v>
      </c>
      <c r="E7" s="144"/>
      <c r="H7" s="43" t="s">
        <v>26</v>
      </c>
      <c r="I7" s="52">
        <v>23845</v>
      </c>
      <c r="K7" s="22" t="s">
        <v>17</v>
      </c>
      <c r="L7" s="126">
        <v>1805.95</v>
      </c>
      <c r="M7" s="127"/>
    </row>
    <row r="8" spans="1:13" ht="12.75" customHeight="1" x14ac:dyDescent="0.3">
      <c r="C8" s="42" t="s">
        <v>6</v>
      </c>
      <c r="D8" s="137">
        <v>60032</v>
      </c>
      <c r="E8" s="138"/>
      <c r="F8" s="43"/>
      <c r="H8" s="24" t="s">
        <v>34</v>
      </c>
      <c r="I8" s="52">
        <v>5.0000000000000002E-5</v>
      </c>
      <c r="K8" s="22" t="s">
        <v>18</v>
      </c>
      <c r="L8" s="139">
        <v>1.5938699999999999</v>
      </c>
      <c r="M8" s="140"/>
    </row>
    <row r="9" spans="1:13" ht="12.75" customHeight="1" x14ac:dyDescent="0.3">
      <c r="C9" s="43" t="s">
        <v>27</v>
      </c>
      <c r="D9" s="137">
        <v>72</v>
      </c>
      <c r="E9" s="138"/>
      <c r="F9" s="43"/>
      <c r="H9" s="24" t="s">
        <v>37</v>
      </c>
      <c r="I9" s="68">
        <v>44111</v>
      </c>
      <c r="K9" s="22" t="s">
        <v>19</v>
      </c>
      <c r="L9" s="126">
        <v>2878.4506000000001</v>
      </c>
      <c r="M9" s="127"/>
    </row>
    <row r="10" spans="1:13" ht="12.75" customHeight="1" x14ac:dyDescent="0.3">
      <c r="A10" s="22"/>
      <c r="B10" s="22"/>
      <c r="C10" s="38" t="s">
        <v>38</v>
      </c>
      <c r="D10" s="137">
        <v>35</v>
      </c>
      <c r="E10" s="138"/>
      <c r="F10" s="43"/>
      <c r="H10" s="43" t="s">
        <v>36</v>
      </c>
      <c r="I10" s="52">
        <v>71004</v>
      </c>
      <c r="K10" s="22" t="s">
        <v>20</v>
      </c>
      <c r="L10" s="126">
        <v>1.0009999999999999</v>
      </c>
      <c r="M10" s="127"/>
    </row>
    <row r="11" spans="1:13" ht="12.75" customHeight="1" x14ac:dyDescent="0.3">
      <c r="C11" s="41" t="s">
        <v>30</v>
      </c>
      <c r="D11" s="145">
        <v>43773</v>
      </c>
      <c r="E11" s="146"/>
      <c r="F11" s="43"/>
      <c r="H11" s="43" t="s">
        <v>4</v>
      </c>
      <c r="I11" s="52">
        <v>90325</v>
      </c>
      <c r="K11" s="22" t="s">
        <v>21</v>
      </c>
      <c r="L11" s="141">
        <v>6</v>
      </c>
      <c r="M11" s="142"/>
    </row>
    <row r="12" spans="1:13" ht="12.75" customHeight="1" x14ac:dyDescent="0.3">
      <c r="C12" s="43" t="s">
        <v>31</v>
      </c>
      <c r="D12" s="137" t="s">
        <v>67</v>
      </c>
      <c r="E12" s="138"/>
      <c r="F12" s="43"/>
      <c r="H12" s="43" t="s">
        <v>33</v>
      </c>
      <c r="I12" s="60" t="s">
        <v>64</v>
      </c>
      <c r="K12" s="22" t="s">
        <v>28</v>
      </c>
      <c r="L12" s="126" t="s">
        <v>68</v>
      </c>
      <c r="M12" s="127"/>
    </row>
    <row r="13" spans="1:13" ht="12.75" customHeight="1" x14ac:dyDescent="0.3">
      <c r="C13" s="22"/>
      <c r="D13" s="25"/>
      <c r="E13" s="23"/>
      <c r="F13" s="43"/>
      <c r="H13" s="43" t="s">
        <v>2</v>
      </c>
      <c r="I13" s="53">
        <v>2.5000000000000001E-3</v>
      </c>
      <c r="K13" s="26" t="s">
        <v>29</v>
      </c>
      <c r="L13" s="126" t="s">
        <v>68</v>
      </c>
      <c r="M13" s="127"/>
    </row>
    <row r="14" spans="1:13" ht="12.75" customHeight="1" thickBot="1" x14ac:dyDescent="0.35">
      <c r="C14" s="24" t="s">
        <v>32</v>
      </c>
      <c r="D14" s="135">
        <f>IF(ISBLANK(D11)," ",D11+90)</f>
        <v>43863</v>
      </c>
      <c r="E14" s="136"/>
      <c r="F14" s="43"/>
      <c r="H14" s="43" t="s">
        <v>3</v>
      </c>
      <c r="I14" s="54">
        <v>0.5</v>
      </c>
      <c r="K14" s="43" t="s">
        <v>63</v>
      </c>
      <c r="L14" s="126" t="s">
        <v>68</v>
      </c>
      <c r="M14" s="127"/>
    </row>
    <row r="15" spans="1:13" ht="12.75" customHeight="1" thickBot="1" x14ac:dyDescent="0.35">
      <c r="C15" s="39" t="s">
        <v>40</v>
      </c>
      <c r="D15" s="40">
        <f>IF(ISBLANK(I8)," ",IF(I14&gt;2.1,I8*100*I14,I8*100*I14*100))</f>
        <v>0.25</v>
      </c>
      <c r="E15" s="28"/>
      <c r="F15" s="43"/>
      <c r="H15" s="29" t="s">
        <v>35</v>
      </c>
      <c r="I15" s="53" t="s">
        <v>65</v>
      </c>
      <c r="L15" s="27"/>
      <c r="M15" s="27"/>
    </row>
    <row r="16" spans="1:13" ht="12.75" customHeight="1" x14ac:dyDescent="0.3">
      <c r="H16" s="22" t="s">
        <v>41</v>
      </c>
      <c r="I16" s="54">
        <f>D55</f>
        <v>5</v>
      </c>
      <c r="K16" s="37" t="s">
        <v>39</v>
      </c>
      <c r="L16" s="37"/>
      <c r="M16" s="27"/>
    </row>
    <row r="17" spans="2:14" ht="3.6" customHeight="1" thickBot="1" x14ac:dyDescent="0.35">
      <c r="H17" s="22"/>
      <c r="I17" s="50"/>
      <c r="M17" s="59"/>
    </row>
    <row r="18" spans="2:14" ht="12.75" customHeight="1" x14ac:dyDescent="0.3">
      <c r="B18" s="30" t="s">
        <v>22</v>
      </c>
      <c r="C18" s="120"/>
      <c r="D18" s="121"/>
      <c r="E18" s="121"/>
      <c r="F18" s="121"/>
      <c r="G18" s="121"/>
      <c r="H18" s="122"/>
      <c r="I18" s="50"/>
      <c r="K18" s="128"/>
      <c r="L18" s="129"/>
      <c r="M18" s="130"/>
    </row>
    <row r="19" spans="2:14" ht="12.75" customHeight="1" thickBot="1" x14ac:dyDescent="0.35">
      <c r="C19" s="123"/>
      <c r="D19" s="124"/>
      <c r="E19" s="124"/>
      <c r="F19" s="124"/>
      <c r="G19" s="124"/>
      <c r="H19" s="125"/>
      <c r="I19" s="31"/>
      <c r="K19" s="131"/>
      <c r="L19" s="132"/>
      <c r="M19" s="133"/>
    </row>
    <row r="20" spans="2:14" ht="3" customHeight="1" x14ac:dyDescent="0.3">
      <c r="C20" s="46"/>
      <c r="D20" s="46"/>
      <c r="E20" s="46"/>
      <c r="F20" s="46"/>
      <c r="G20" s="46"/>
      <c r="H20" s="46"/>
      <c r="I20" s="31"/>
    </row>
    <row r="21" spans="2:14" ht="12.75" customHeight="1" thickBot="1" x14ac:dyDescent="0.35">
      <c r="D21" s="65" t="s">
        <v>45</v>
      </c>
      <c r="E21" s="65" t="s">
        <v>49</v>
      </c>
      <c r="F21" s="65" t="s">
        <v>44</v>
      </c>
      <c r="G21" s="65" t="s">
        <v>46</v>
      </c>
      <c r="H21" s="65" t="s">
        <v>49</v>
      </c>
      <c r="I21" s="65" t="s">
        <v>44</v>
      </c>
      <c r="N21" s="32"/>
    </row>
    <row r="22" spans="2:14" ht="12.75" customHeight="1" thickBot="1" x14ac:dyDescent="0.35">
      <c r="C22" s="49" t="s">
        <v>43</v>
      </c>
      <c r="D22" s="47">
        <f>IF(ISBLANK(I14)," ",I14)</f>
        <v>0.5</v>
      </c>
      <c r="E22" s="55">
        <f>I14</f>
        <v>0.5</v>
      </c>
      <c r="F22" s="48">
        <f>IF(ISBLANK(E22)," ",(E22-D22)/D22*100)</f>
        <v>0</v>
      </c>
      <c r="G22" s="47">
        <f>IF(ISBLANK(I14)," ",I14)</f>
        <v>0.5</v>
      </c>
      <c r="H22" s="55">
        <f>I14</f>
        <v>0.5</v>
      </c>
      <c r="I22" s="48">
        <f>IF(ISBLANK(H22)," ",(H22-G22)/G22*100)</f>
        <v>0</v>
      </c>
      <c r="L22" s="33">
        <v>0</v>
      </c>
      <c r="N22" s="32"/>
    </row>
    <row r="23" spans="2:14" ht="12.75" customHeight="1" x14ac:dyDescent="0.3">
      <c r="L23" s="33">
        <v>-10</v>
      </c>
      <c r="N23" s="32"/>
    </row>
    <row r="24" spans="2:14" x14ac:dyDescent="0.3">
      <c r="L24" s="33">
        <v>-20</v>
      </c>
      <c r="N24" s="32"/>
    </row>
    <row r="25" spans="2:14" x14ac:dyDescent="0.3">
      <c r="L25" s="33">
        <v>-30</v>
      </c>
      <c r="N25" s="32"/>
    </row>
    <row r="26" spans="2:14" x14ac:dyDescent="0.3">
      <c r="L26" s="33">
        <v>-40</v>
      </c>
      <c r="N26" s="32"/>
    </row>
    <row r="27" spans="2:14" x14ac:dyDescent="0.3">
      <c r="L27" s="33">
        <v>-50</v>
      </c>
      <c r="N27" s="32"/>
    </row>
    <row r="28" spans="2:14" x14ac:dyDescent="0.3">
      <c r="L28" s="33">
        <v>-60</v>
      </c>
      <c r="N28" s="32"/>
    </row>
    <row r="29" spans="2:14" x14ac:dyDescent="0.3">
      <c r="L29" s="33">
        <v>-70</v>
      </c>
      <c r="N29" s="32"/>
    </row>
    <row r="30" spans="2:14" x14ac:dyDescent="0.3">
      <c r="L30" s="33">
        <v>-80</v>
      </c>
      <c r="N30" s="32"/>
    </row>
    <row r="31" spans="2:14" x14ac:dyDescent="0.3">
      <c r="L31" s="33">
        <v>-90</v>
      </c>
      <c r="N31" s="32"/>
    </row>
    <row r="32" spans="2:14" x14ac:dyDescent="0.3">
      <c r="L32" s="33">
        <v>-100</v>
      </c>
      <c r="N32" s="32"/>
    </row>
    <row r="33" spans="1:14" x14ac:dyDescent="0.3">
      <c r="N33" s="32"/>
    </row>
    <row r="34" spans="1:14" x14ac:dyDescent="0.3">
      <c r="L34" s="33"/>
      <c r="N34" s="32"/>
    </row>
    <row r="35" spans="1:14" x14ac:dyDescent="0.3">
      <c r="L35" s="33"/>
      <c r="N35" s="32"/>
    </row>
    <row r="36" spans="1:14" ht="5.45" customHeight="1" x14ac:dyDescent="0.3">
      <c r="L36" s="33"/>
      <c r="N36" s="32"/>
    </row>
    <row r="37" spans="1:14" s="56" customFormat="1" ht="25.9" customHeight="1" x14ac:dyDescent="0.3">
      <c r="C37" s="57"/>
      <c r="E37" s="134" t="s">
        <v>1</v>
      </c>
      <c r="F37" s="134"/>
      <c r="G37" s="134" t="s">
        <v>55</v>
      </c>
      <c r="H37" s="134"/>
      <c r="I37" s="134" t="s">
        <v>54</v>
      </c>
      <c r="J37" s="134"/>
      <c r="K37" s="134" t="s">
        <v>7</v>
      </c>
      <c r="L37" s="134"/>
      <c r="N37" s="58"/>
    </row>
    <row r="38" spans="1:14" ht="58.5" customHeight="1" x14ac:dyDescent="0.3">
      <c r="A38" s="66" t="s">
        <v>59</v>
      </c>
      <c r="B38" s="66" t="s">
        <v>60</v>
      </c>
      <c r="C38" s="66" t="s">
        <v>56</v>
      </c>
      <c r="D38" s="66" t="s">
        <v>53</v>
      </c>
      <c r="E38" s="61" t="s">
        <v>8</v>
      </c>
      <c r="F38" s="64" t="s">
        <v>9</v>
      </c>
      <c r="G38" s="62" t="s">
        <v>8</v>
      </c>
      <c r="H38" s="62" t="s">
        <v>9</v>
      </c>
      <c r="I38" s="62" t="s">
        <v>8</v>
      </c>
      <c r="J38" s="62" t="s">
        <v>9</v>
      </c>
      <c r="K38" s="62" t="s">
        <v>8</v>
      </c>
      <c r="L38" s="63" t="s">
        <v>9</v>
      </c>
      <c r="M38" s="67" t="s">
        <v>57</v>
      </c>
      <c r="N38" s="32"/>
    </row>
    <row r="39" spans="1:14" ht="12.75" customHeight="1" x14ac:dyDescent="0.3">
      <c r="A39" s="73">
        <v>-2.5000000000000001E-2</v>
      </c>
      <c r="B39" s="73">
        <v>-2.5000000000000001E-2</v>
      </c>
      <c r="C39" s="74">
        <f t="shared" ref="C39:C55" si="0">IF(ISBLANK(D39)," ",D39/100*$I$14)</f>
        <v>-2.6000000000000002E-2</v>
      </c>
      <c r="D39" s="75">
        <v>-5.2</v>
      </c>
      <c r="E39" s="69">
        <v>-10</v>
      </c>
      <c r="F39" s="70">
        <v>-9.9775000000000009</v>
      </c>
      <c r="G39" s="45">
        <f t="shared" ref="G39:H44" si="1">IF(E39=0," ",(E39*$I$13))</f>
        <v>-2.5000000000000001E-2</v>
      </c>
      <c r="H39" s="45">
        <f t="shared" si="1"/>
        <v>-2.4943750000000004E-2</v>
      </c>
      <c r="I39" s="45">
        <f t="shared" ref="I39:J44" si="2">IF(OR($D39=0,$E39=0)," ",(G39-$A39)/$I$14)</f>
        <v>0</v>
      </c>
      <c r="J39" s="45">
        <f t="shared" si="2"/>
        <v>1.1249999999999455E-4</v>
      </c>
      <c r="K39" s="44">
        <f>((G39-$A39)/C39)*100</f>
        <v>0</v>
      </c>
      <c r="L39" s="44">
        <f t="shared" ref="L39:L46" si="3">IF(OR($D39=0,$E39=0)," ",((H39-$A39)/C39)*100)</f>
        <v>-0.21634615384614336</v>
      </c>
      <c r="M39" s="44">
        <f>IF(OR($D39=0,$E39=0)," ",(ABS(K39-L39)))</f>
        <v>0.21634615384614336</v>
      </c>
      <c r="N39" s="32"/>
    </row>
    <row r="40" spans="1:14" ht="12.75" customHeight="1" x14ac:dyDescent="0.3">
      <c r="A40" s="73">
        <v>-0.02</v>
      </c>
      <c r="B40" s="73">
        <v>-0.02</v>
      </c>
      <c r="C40" s="74">
        <f t="shared" si="0"/>
        <v>-0.02</v>
      </c>
      <c r="D40" s="75">
        <v>-4</v>
      </c>
      <c r="E40" s="71">
        <v>-7.9916</v>
      </c>
      <c r="F40" s="72">
        <v>-7.9895000000000005</v>
      </c>
      <c r="G40" s="45">
        <f t="shared" si="1"/>
        <v>-1.9979E-2</v>
      </c>
      <c r="H40" s="45">
        <f t="shared" si="1"/>
        <v>-1.9973750000000002E-2</v>
      </c>
      <c r="I40" s="45">
        <f t="shared" si="2"/>
        <v>4.200000000000037E-5</v>
      </c>
      <c r="J40" s="45">
        <f t="shared" si="2"/>
        <v>5.2499999999996994E-5</v>
      </c>
      <c r="K40" s="44">
        <f t="shared" ref="K40:K45" si="4">IF(OR($D40=0,$E40=0)," ",((G40-$A40)/C40)*100)</f>
        <v>-0.10500000000000093</v>
      </c>
      <c r="L40" s="44">
        <f t="shared" si="3"/>
        <v>-0.13124999999999248</v>
      </c>
      <c r="M40" s="44">
        <f t="shared" ref="M40:M55" si="5">IF(OR($D40=0,$E40=0)," ",(ABS(K40-L40)))</f>
        <v>2.6249999999991558E-2</v>
      </c>
      <c r="N40" s="32"/>
    </row>
    <row r="41" spans="1:14" ht="12.75" customHeight="1" x14ac:dyDescent="0.3">
      <c r="A41" s="73">
        <v>-1.5000000000000001E-2</v>
      </c>
      <c r="B41" s="73">
        <v>-1.5000000000000001E-2</v>
      </c>
      <c r="C41" s="74">
        <f t="shared" si="0"/>
        <v>-1.4999999999999999E-2</v>
      </c>
      <c r="D41" s="75">
        <v>-3</v>
      </c>
      <c r="E41" s="71">
        <v>-6.0001000000000007</v>
      </c>
      <c r="F41" s="72">
        <v>-5.9962</v>
      </c>
      <c r="G41" s="45">
        <f t="shared" si="1"/>
        <v>-1.5000250000000001E-2</v>
      </c>
      <c r="H41" s="45">
        <f t="shared" si="1"/>
        <v>-1.49905E-2</v>
      </c>
      <c r="I41" s="45">
        <f t="shared" si="2"/>
        <v>-5.0000000000050004E-7</v>
      </c>
      <c r="J41" s="45">
        <f t="shared" si="2"/>
        <v>1.9000000000001654E-5</v>
      </c>
      <c r="K41" s="44">
        <f t="shared" si="4"/>
        <v>1.6666666666683336E-3</v>
      </c>
      <c r="L41" s="44">
        <f t="shared" si="3"/>
        <v>-6.3333333333338848E-2</v>
      </c>
      <c r="M41" s="44">
        <f t="shared" si="5"/>
        <v>6.5000000000007177E-2</v>
      </c>
    </row>
    <row r="42" spans="1:14" ht="12.75" customHeight="1" x14ac:dyDescent="0.3">
      <c r="A42" s="73">
        <v>-0.01</v>
      </c>
      <c r="B42" s="73">
        <v>-0.01</v>
      </c>
      <c r="C42" s="74">
        <f t="shared" si="0"/>
        <v>-0.01</v>
      </c>
      <c r="D42" s="75">
        <v>-2</v>
      </c>
      <c r="E42" s="71">
        <v>-3.9933000000000001</v>
      </c>
      <c r="F42" s="72">
        <v>-3.9941</v>
      </c>
      <c r="G42" s="45">
        <f t="shared" si="1"/>
        <v>-9.9832500000000008E-3</v>
      </c>
      <c r="H42" s="45">
        <f t="shared" si="1"/>
        <v>-9.9852499999999993E-3</v>
      </c>
      <c r="I42" s="45">
        <f t="shared" si="2"/>
        <v>3.3499999999998809E-5</v>
      </c>
      <c r="J42" s="45">
        <f t="shared" si="2"/>
        <v>2.9500000000001747E-5</v>
      </c>
      <c r="K42" s="44">
        <f t="shared" si="4"/>
        <v>-0.16749999999999404</v>
      </c>
      <c r="L42" s="44">
        <f t="shared" si="3"/>
        <v>-0.14750000000000874</v>
      </c>
      <c r="M42" s="44">
        <f t="shared" si="5"/>
        <v>1.9999999999985307E-2</v>
      </c>
    </row>
    <row r="43" spans="1:14" ht="12.75" customHeight="1" x14ac:dyDescent="0.3">
      <c r="A43" s="73">
        <v>-5.0000000000000001E-3</v>
      </c>
      <c r="B43" s="73">
        <v>-5.0000000000000001E-3</v>
      </c>
      <c r="C43" s="74">
        <f t="shared" si="0"/>
        <v>-5.0000000000000001E-3</v>
      </c>
      <c r="D43" s="75">
        <v>-1</v>
      </c>
      <c r="E43" s="71">
        <v>-2.0032999999999999</v>
      </c>
      <c r="F43" s="72">
        <v>-1.9977</v>
      </c>
      <c r="G43" s="45">
        <f t="shared" si="1"/>
        <v>-5.0082499999999997E-3</v>
      </c>
      <c r="H43" s="45">
        <f t="shared" si="1"/>
        <v>-4.9942500000000004E-3</v>
      </c>
      <c r="I43" s="45">
        <f t="shared" si="2"/>
        <v>-1.6499999999999154E-5</v>
      </c>
      <c r="J43" s="45">
        <f t="shared" si="2"/>
        <v>1.1499999999999358E-5</v>
      </c>
      <c r="K43" s="44">
        <f t="shared" si="4"/>
        <v>0.16499999999999154</v>
      </c>
      <c r="L43" s="44">
        <f t="shared" si="3"/>
        <v>-0.11499999999999358</v>
      </c>
      <c r="M43" s="44">
        <f t="shared" si="5"/>
        <v>0.27999999999998515</v>
      </c>
    </row>
    <row r="44" spans="1:14" ht="12.75" customHeight="1" x14ac:dyDescent="0.3">
      <c r="A44" s="73">
        <v>-2.5000000000000001E-3</v>
      </c>
      <c r="B44" s="73">
        <v>-2.5000000000000001E-3</v>
      </c>
      <c r="C44" s="74">
        <f t="shared" si="0"/>
        <v>-2.5000000000000001E-3</v>
      </c>
      <c r="D44" s="75">
        <v>-0.5</v>
      </c>
      <c r="E44" s="71">
        <v>-1.0004999999999999</v>
      </c>
      <c r="F44" s="72">
        <v>-0.99860000000000004</v>
      </c>
      <c r="G44" s="45">
        <f t="shared" si="1"/>
        <v>-2.50125E-3</v>
      </c>
      <c r="H44" s="45">
        <f t="shared" si="1"/>
        <v>-2.4965E-3</v>
      </c>
      <c r="I44" s="45">
        <f t="shared" si="2"/>
        <v>-2.4999999999998981E-6</v>
      </c>
      <c r="J44" s="45">
        <f t="shared" si="2"/>
        <v>7.0000000000000617E-6</v>
      </c>
      <c r="K44" s="44">
        <f t="shared" si="4"/>
        <v>4.9999999999997963E-2</v>
      </c>
      <c r="L44" s="44">
        <f t="shared" si="3"/>
        <v>-0.14000000000000123</v>
      </c>
      <c r="M44" s="44">
        <f t="shared" si="5"/>
        <v>0.1899999999999992</v>
      </c>
    </row>
    <row r="45" spans="1:14" ht="12.75" customHeight="1" x14ac:dyDescent="0.3">
      <c r="A45" s="73">
        <v>-1.25E-3</v>
      </c>
      <c r="B45" s="73">
        <v>-1.25E-3</v>
      </c>
      <c r="C45" s="74">
        <f t="shared" si="0"/>
        <v>-1.25E-3</v>
      </c>
      <c r="D45" s="75">
        <v>-0.25</v>
      </c>
      <c r="E45" s="71">
        <v>-0.50060000000000004</v>
      </c>
      <c r="F45" s="72">
        <v>-0.49940000000000001</v>
      </c>
      <c r="G45" s="45">
        <f t="shared" ref="G45:G55" si="6">IF(E45=0," ",(E45*$I$13))</f>
        <v>-1.2515000000000002E-3</v>
      </c>
      <c r="H45" s="45">
        <f t="shared" ref="H45:H55" si="7">IF(F45=0," ",(F45*$I$13))</f>
        <v>-1.2485E-3</v>
      </c>
      <c r="I45" s="45">
        <f t="shared" ref="I45:I55" si="8">IF(OR($D45=0,$E45=0)," ",(G45-$A45)/$I$14)</f>
        <v>-3.0000000000003982E-6</v>
      </c>
      <c r="J45" s="45">
        <f t="shared" ref="J45:J55" si="9">IF(OR($D45=0,$E45=0)," ",(H45-$A45)/$I$14)</f>
        <v>2.9999999999999645E-6</v>
      </c>
      <c r="K45" s="44">
        <f t="shared" si="4"/>
        <v>0.12000000000001593</v>
      </c>
      <c r="L45" s="44">
        <f t="shared" si="3"/>
        <v>-0.11999999999999858</v>
      </c>
      <c r="M45" s="44">
        <f t="shared" si="5"/>
        <v>0.24000000000001451</v>
      </c>
    </row>
    <row r="46" spans="1:14" ht="12.75" customHeight="1" x14ac:dyDescent="0.3">
      <c r="A46" s="73">
        <v>-6.2500000000000001E-4</v>
      </c>
      <c r="B46" s="73">
        <v>-6.2500000000000001E-4</v>
      </c>
      <c r="C46" s="74">
        <f t="shared" si="0"/>
        <v>-6.2500000000000001E-4</v>
      </c>
      <c r="D46" s="75">
        <v>-0.125</v>
      </c>
      <c r="E46" s="71">
        <v>-0.249</v>
      </c>
      <c r="F46" s="72">
        <v>-0.2492</v>
      </c>
      <c r="G46" s="45">
        <f t="shared" si="6"/>
        <v>-6.2250000000000001E-4</v>
      </c>
      <c r="H46" s="45">
        <f t="shared" si="7"/>
        <v>-6.2300000000000007E-4</v>
      </c>
      <c r="I46" s="45">
        <f t="shared" si="8"/>
        <v>5.0000000000000131E-6</v>
      </c>
      <c r="J46" s="45">
        <f t="shared" si="9"/>
        <v>3.9999999999998804E-6</v>
      </c>
      <c r="K46" s="44">
        <f>IF(OR($D46=0,$E46=0)," ",((G46-$A46)/C46)*100)</f>
        <v>-0.40000000000000102</v>
      </c>
      <c r="L46" s="44">
        <f t="shared" si="3"/>
        <v>-0.3199999999999904</v>
      </c>
      <c r="M46" s="44">
        <f t="shared" si="5"/>
        <v>8.0000000000010618E-2</v>
      </c>
    </row>
    <row r="47" spans="1:14" ht="12.75" customHeight="1" x14ac:dyDescent="0.3">
      <c r="A47" s="73">
        <v>0</v>
      </c>
      <c r="B47" s="73">
        <v>0</v>
      </c>
      <c r="C47" s="74">
        <f t="shared" si="0"/>
        <v>0</v>
      </c>
      <c r="D47" s="75">
        <v>0</v>
      </c>
      <c r="E47" s="71">
        <v>0</v>
      </c>
      <c r="F47" s="72">
        <v>0</v>
      </c>
      <c r="G47" s="45" t="str">
        <f t="shared" si="6"/>
        <v xml:space="preserve"> </v>
      </c>
      <c r="H47" s="45" t="str">
        <f t="shared" si="7"/>
        <v xml:space="preserve"> </v>
      </c>
      <c r="I47" s="45" t="str">
        <f t="shared" si="8"/>
        <v xml:space="preserve"> </v>
      </c>
      <c r="J47" s="45" t="str">
        <f t="shared" si="9"/>
        <v xml:space="preserve"> </v>
      </c>
      <c r="K47" s="44" t="str">
        <f t="shared" ref="K47:K55" si="10">IF(OR($D47=0,$E47=0)," ",((G47-$A47)/C47)*100)</f>
        <v xml:space="preserve"> </v>
      </c>
      <c r="L47" s="44" t="str">
        <f>IF(OR($D47=0,$E47=0)," ",((H47-$A47)/C47)*100)</f>
        <v xml:space="preserve"> </v>
      </c>
      <c r="M47" s="44" t="str">
        <f t="shared" si="5"/>
        <v xml:space="preserve"> </v>
      </c>
    </row>
    <row r="48" spans="1:14" ht="12.75" customHeight="1" x14ac:dyDescent="0.3">
      <c r="A48" s="73">
        <v>6.2500000000000001E-4</v>
      </c>
      <c r="B48" s="73">
        <v>6.2500000000000001E-4</v>
      </c>
      <c r="C48" s="74">
        <f t="shared" si="0"/>
        <v>6.2500000000000001E-4</v>
      </c>
      <c r="D48" s="75">
        <v>0.125</v>
      </c>
      <c r="E48" s="71">
        <v>0.25090000000000001</v>
      </c>
      <c r="F48" s="72">
        <v>0.25059999999999999</v>
      </c>
      <c r="G48" s="45">
        <f t="shared" si="6"/>
        <v>6.2725000000000009E-4</v>
      </c>
      <c r="H48" s="45">
        <f t="shared" si="7"/>
        <v>6.265E-4</v>
      </c>
      <c r="I48" s="45">
        <f t="shared" si="8"/>
        <v>4.5000000000001636E-6</v>
      </c>
      <c r="J48" s="45">
        <f t="shared" si="9"/>
        <v>2.9999999999999645E-6</v>
      </c>
      <c r="K48" s="44">
        <f t="shared" si="10"/>
        <v>0.36000000000001309</v>
      </c>
      <c r="L48" s="44">
        <f t="shared" ref="L48:L55" si="11">IF(OR($D48=0,$E48=0)," ",((H48-$A48)/C48)*100)</f>
        <v>0.23999999999999716</v>
      </c>
      <c r="M48" s="44">
        <f t="shared" si="5"/>
        <v>0.12000000000001593</v>
      </c>
    </row>
    <row r="49" spans="1:13" ht="12.75" customHeight="1" x14ac:dyDescent="0.3">
      <c r="A49" s="73">
        <v>1.25E-3</v>
      </c>
      <c r="B49" s="73">
        <v>1.25E-3</v>
      </c>
      <c r="C49" s="74">
        <f t="shared" si="0"/>
        <v>1.25E-3</v>
      </c>
      <c r="D49" s="75">
        <v>0.25</v>
      </c>
      <c r="E49" s="71">
        <v>0.50070000000000003</v>
      </c>
      <c r="F49" s="72">
        <v>0.50129999999999997</v>
      </c>
      <c r="G49" s="45">
        <f t="shared" si="6"/>
        <v>1.25175E-3</v>
      </c>
      <c r="H49" s="45">
        <f t="shared" si="7"/>
        <v>1.25325E-3</v>
      </c>
      <c r="I49" s="45">
        <f t="shared" si="8"/>
        <v>3.5000000000000309E-6</v>
      </c>
      <c r="J49" s="45">
        <f t="shared" si="9"/>
        <v>6.4999999999999954E-6</v>
      </c>
      <c r="K49" s="44">
        <f t="shared" si="10"/>
        <v>0.14000000000000123</v>
      </c>
      <c r="L49" s="44">
        <f t="shared" si="11"/>
        <v>0.25999999999999979</v>
      </c>
      <c r="M49" s="44">
        <f t="shared" si="5"/>
        <v>0.11999999999999855</v>
      </c>
    </row>
    <row r="50" spans="1:13" ht="12.75" customHeight="1" x14ac:dyDescent="0.3">
      <c r="A50" s="73">
        <v>2.5000000000000001E-3</v>
      </c>
      <c r="B50" s="73">
        <v>2.5000000000000001E-3</v>
      </c>
      <c r="C50" s="74">
        <f t="shared" si="0"/>
        <v>2.5000000000000001E-3</v>
      </c>
      <c r="D50" s="75">
        <v>0.5</v>
      </c>
      <c r="E50" s="71">
        <v>0.99980000000000002</v>
      </c>
      <c r="F50" s="72">
        <v>1.0015000000000001</v>
      </c>
      <c r="G50" s="45">
        <f t="shared" si="6"/>
        <v>2.4995E-3</v>
      </c>
      <c r="H50" s="45">
        <f t="shared" si="7"/>
        <v>2.5037500000000003E-3</v>
      </c>
      <c r="I50" s="45">
        <f t="shared" si="8"/>
        <v>-1.0000000000001327E-6</v>
      </c>
      <c r="J50" s="45">
        <f t="shared" si="9"/>
        <v>7.5000000000005618E-6</v>
      </c>
      <c r="K50" s="44">
        <f t="shared" si="10"/>
        <v>-2.0000000000002655E-2</v>
      </c>
      <c r="L50" s="44">
        <f t="shared" si="11"/>
        <v>0.15000000000001124</v>
      </c>
      <c r="M50" s="44">
        <f t="shared" si="5"/>
        <v>0.17000000000001389</v>
      </c>
    </row>
    <row r="51" spans="1:13" ht="12.75" customHeight="1" x14ac:dyDescent="0.3">
      <c r="A51" s="73">
        <v>5.0000000000000001E-3</v>
      </c>
      <c r="B51" s="73">
        <v>5.0000000000000001E-3</v>
      </c>
      <c r="C51" s="74">
        <f t="shared" si="0"/>
        <v>5.0000000000000001E-3</v>
      </c>
      <c r="D51" s="75">
        <v>1</v>
      </c>
      <c r="E51" s="71">
        <v>1.9978</v>
      </c>
      <c r="F51" s="72">
        <v>2.0026000000000002</v>
      </c>
      <c r="G51" s="45">
        <f t="shared" si="6"/>
        <v>4.9944999999999998E-3</v>
      </c>
      <c r="H51" s="45">
        <f t="shared" si="7"/>
        <v>5.0065000000000005E-3</v>
      </c>
      <c r="I51" s="45">
        <f t="shared" si="8"/>
        <v>-1.1000000000000593E-5</v>
      </c>
      <c r="J51" s="45">
        <f t="shared" si="9"/>
        <v>1.3000000000000858E-5</v>
      </c>
      <c r="K51" s="44">
        <f t="shared" si="10"/>
        <v>-0.11000000000000593</v>
      </c>
      <c r="L51" s="44">
        <f t="shared" si="11"/>
        <v>0.13000000000000858</v>
      </c>
      <c r="M51" s="44">
        <f t="shared" si="5"/>
        <v>0.24000000000001451</v>
      </c>
    </row>
    <row r="52" spans="1:13" ht="12.75" customHeight="1" x14ac:dyDescent="0.3">
      <c r="A52" s="73">
        <v>0.01</v>
      </c>
      <c r="B52" s="73">
        <v>0.01</v>
      </c>
      <c r="C52" s="74">
        <f t="shared" si="0"/>
        <v>0.01</v>
      </c>
      <c r="D52" s="75">
        <v>2</v>
      </c>
      <c r="E52" s="71">
        <v>3.9935</v>
      </c>
      <c r="F52" s="72">
        <v>4.0007000000000001</v>
      </c>
      <c r="G52" s="45">
        <f t="shared" si="6"/>
        <v>9.9837499999999996E-3</v>
      </c>
      <c r="H52" s="45">
        <f t="shared" si="7"/>
        <v>1.000175E-2</v>
      </c>
      <c r="I52" s="45">
        <f t="shared" si="8"/>
        <v>-3.2500000000001278E-5</v>
      </c>
      <c r="J52" s="45">
        <f t="shared" si="9"/>
        <v>3.5000000000000309E-6</v>
      </c>
      <c r="K52" s="44">
        <f t="shared" si="10"/>
        <v>-0.16250000000000639</v>
      </c>
      <c r="L52" s="44">
        <f t="shared" si="11"/>
        <v>1.7500000000000154E-2</v>
      </c>
      <c r="M52" s="44">
        <f t="shared" si="5"/>
        <v>0.18000000000000654</v>
      </c>
    </row>
    <row r="53" spans="1:13" ht="12.75" customHeight="1" x14ac:dyDescent="0.3">
      <c r="A53" s="73">
        <v>1.5000000000000001E-2</v>
      </c>
      <c r="B53" s="73">
        <v>1.5000000000000001E-2</v>
      </c>
      <c r="C53" s="74">
        <f t="shared" si="0"/>
        <v>1.4999999999999999E-2</v>
      </c>
      <c r="D53" s="75">
        <v>3</v>
      </c>
      <c r="E53" s="71">
        <v>5.9996999999999998</v>
      </c>
      <c r="F53" s="72">
        <v>6.0068000000000001</v>
      </c>
      <c r="G53" s="45">
        <f t="shared" si="6"/>
        <v>1.499925E-2</v>
      </c>
      <c r="H53" s="45">
        <f t="shared" si="7"/>
        <v>1.5017000000000001E-2</v>
      </c>
      <c r="I53" s="45">
        <f t="shared" si="8"/>
        <v>-1.5000000000015001E-6</v>
      </c>
      <c r="J53" s="45">
        <f t="shared" si="9"/>
        <v>3.3999999999999309E-5</v>
      </c>
      <c r="K53" s="44">
        <f t="shared" si="10"/>
        <v>-5.0000000000050004E-3</v>
      </c>
      <c r="L53" s="44">
        <f t="shared" si="11"/>
        <v>0.11333333333333104</v>
      </c>
      <c r="M53" s="44">
        <f t="shared" si="5"/>
        <v>0.11833333333333604</v>
      </c>
    </row>
    <row r="54" spans="1:13" ht="12.75" customHeight="1" x14ac:dyDescent="0.3">
      <c r="A54" s="73">
        <v>0.02</v>
      </c>
      <c r="B54" s="73">
        <v>0.02</v>
      </c>
      <c r="C54" s="74">
        <f t="shared" si="0"/>
        <v>0.02</v>
      </c>
      <c r="D54" s="75">
        <v>4</v>
      </c>
      <c r="E54" s="71">
        <v>8.0069999999999997</v>
      </c>
      <c r="F54" s="72">
        <v>8.0100999999999996</v>
      </c>
      <c r="G54" s="45">
        <f t="shared" si="6"/>
        <v>2.0017500000000001E-2</v>
      </c>
      <c r="H54" s="45">
        <f t="shared" si="7"/>
        <v>2.0025249999999998E-2</v>
      </c>
      <c r="I54" s="45">
        <f t="shared" si="8"/>
        <v>3.5000000000000309E-5</v>
      </c>
      <c r="J54" s="45">
        <f t="shared" si="9"/>
        <v>5.0499999999994993E-5</v>
      </c>
      <c r="K54" s="44">
        <f t="shared" si="10"/>
        <v>8.7500000000000772E-2</v>
      </c>
      <c r="L54" s="44">
        <f t="shared" si="11"/>
        <v>0.12624999999998748</v>
      </c>
      <c r="M54" s="44">
        <f t="shared" si="5"/>
        <v>3.8749999999986712E-2</v>
      </c>
    </row>
    <row r="55" spans="1:13" ht="12.75" customHeight="1" x14ac:dyDescent="0.3">
      <c r="A55" s="73">
        <v>2.5000000000000001E-2</v>
      </c>
      <c r="B55" s="73">
        <v>2.5000000000000001E-2</v>
      </c>
      <c r="C55" s="74">
        <f t="shared" si="0"/>
        <v>2.5000000000000001E-2</v>
      </c>
      <c r="D55" s="75">
        <v>5</v>
      </c>
      <c r="E55" s="71">
        <v>10.012</v>
      </c>
      <c r="F55" s="72">
        <v>10.013</v>
      </c>
      <c r="G55" s="45">
        <f t="shared" si="6"/>
        <v>2.503E-2</v>
      </c>
      <c r="H55" s="45">
        <f t="shared" si="7"/>
        <v>2.5032499999999999E-2</v>
      </c>
      <c r="I55" s="45">
        <f t="shared" si="8"/>
        <v>5.9999999999997555E-5</v>
      </c>
      <c r="J55" s="45">
        <f t="shared" si="9"/>
        <v>6.4999999999995617E-5</v>
      </c>
      <c r="K55" s="44">
        <f t="shared" si="10"/>
        <v>0.11999999999999511</v>
      </c>
      <c r="L55" s="44">
        <f t="shared" si="11"/>
        <v>0.12999999999999123</v>
      </c>
      <c r="M55" s="44">
        <f t="shared" si="5"/>
        <v>9.9999999999961231E-3</v>
      </c>
    </row>
    <row r="56" spans="1:13" x14ac:dyDescent="0.3">
      <c r="D56" s="34"/>
      <c r="F56" s="35"/>
      <c r="H56" s="36" t="s">
        <v>10</v>
      </c>
      <c r="J56" s="36"/>
      <c r="K56" s="36"/>
      <c r="L56" s="36"/>
    </row>
    <row r="57" spans="1:13" x14ac:dyDescent="0.3">
      <c r="F57" s="32" t="s">
        <v>42</v>
      </c>
    </row>
    <row r="58" spans="1:13" x14ac:dyDescent="0.3">
      <c r="F58" s="32"/>
    </row>
  </sheetData>
  <sheetProtection formatCells="0" formatColumns="0" formatRows="0" insertColumns="0" insertRows="0" insertHyperlinks="0" deleteColumns="0" deleteRows="0" sort="0" autoFilter="0" pivotTables="0"/>
  <mergeCells count="21">
    <mergeCell ref="D7:E7"/>
    <mergeCell ref="D8:E8"/>
    <mergeCell ref="D9:E9"/>
    <mergeCell ref="D10:E10"/>
    <mergeCell ref="D11:E11"/>
    <mergeCell ref="L7:M7"/>
    <mergeCell ref="L8:M8"/>
    <mergeCell ref="L9:M9"/>
    <mergeCell ref="L10:M10"/>
    <mergeCell ref="L11:M11"/>
    <mergeCell ref="C18:H19"/>
    <mergeCell ref="L12:M12"/>
    <mergeCell ref="L13:M13"/>
    <mergeCell ref="K18:M19"/>
    <mergeCell ref="K37:L37"/>
    <mergeCell ref="E37:F37"/>
    <mergeCell ref="G37:H37"/>
    <mergeCell ref="I37:J37"/>
    <mergeCell ref="L14:M14"/>
    <mergeCell ref="D14:E14"/>
    <mergeCell ref="D12:E12"/>
  </mergeCells>
  <phoneticPr fontId="0" type="noConversion"/>
  <conditionalFormatting sqref="I39:J55">
    <cfRule type="cellIs" dxfId="8" priority="159" stopIfTrue="1" operator="greaterThan">
      <formula>$J39+0.0002</formula>
    </cfRule>
    <cfRule type="cellIs" dxfId="7" priority="160" stopIfTrue="1" operator="lessThan">
      <formula>$J39-0.0002</formula>
    </cfRule>
  </conditionalFormatting>
  <conditionalFormatting sqref="K39:L55">
    <cfRule type="cellIs" dxfId="6" priority="6" stopIfTrue="1" operator="lessThan">
      <formula>-0.5</formula>
    </cfRule>
    <cfRule type="cellIs" dxfId="5" priority="7" stopIfTrue="1" operator="greaterThan">
      <formula>0.5</formula>
    </cfRule>
  </conditionalFormatting>
  <conditionalFormatting sqref="I22">
    <cfRule type="expression" dxfId="4" priority="2">
      <formula>OR(I22&gt;0.5,I22&lt;-0.5)</formula>
    </cfRule>
  </conditionalFormatting>
  <conditionalFormatting sqref="F22">
    <cfRule type="expression" dxfId="3" priority="1">
      <formula>OR(F22&gt;0.5,F22&lt;-0.5)</formula>
    </cfRule>
  </conditionalFormatting>
  <dataValidations disablePrompts="1" count="2">
    <dataValidation type="list" allowBlank="1" showInputMessage="1" showErrorMessage="1" sqref="I12" xr:uid="{00000000-0002-0000-0000-000000000000}">
      <formula1>"inches,mm"</formula1>
    </dataValidation>
    <dataValidation type="list" allowBlank="1" showInputMessage="1" showErrorMessage="1" sqref="I15" xr:uid="{00000000-0002-0000-0000-000001000000}">
      <formula1>"as found,New, Cursory"</formula1>
    </dataValidation>
  </dataValidations>
  <pageMargins left="0.25" right="0" top="0.2" bottom="0" header="0.25" footer="0.25"/>
  <pageSetup orientation="portrait" r:id="rId1"/>
  <headerFooter alignWithMargins="0">
    <oddFooter>&amp;L&amp;"Small Fonts,Regular"&amp;8Form No. 65-01-50 2/17/2019&amp;R&amp;"Small Fonts,Regular"&amp;8&amp;F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1852-89F3-4C70-802E-A277323FB4B5}">
  <sheetPr codeName="Feuil1">
    <pageSetUpPr fitToPage="1"/>
  </sheetPr>
  <dimension ref="A1:AS68"/>
  <sheetViews>
    <sheetView tabSelected="1" view="pageBreakPreview" topLeftCell="A14" zoomScale="115" zoomScaleNormal="115" zoomScaleSheetLayoutView="115" workbookViewId="0">
      <selection activeCell="AC26" sqref="AC26"/>
    </sheetView>
  </sheetViews>
  <sheetFormatPr baseColWidth="10" defaultColWidth="11.42578125" defaultRowHeight="15" x14ac:dyDescent="0.25"/>
  <cols>
    <col min="1" max="16" width="6.7109375" style="76" customWidth="1"/>
    <col min="17" max="17" width="1.28515625" style="76" customWidth="1"/>
    <col min="18" max="18" width="10.85546875" style="76" hidden="1" customWidth="1"/>
    <col min="19" max="26" width="10.85546875" style="83" hidden="1" customWidth="1"/>
    <col min="27" max="27" width="11.42578125" style="83" hidden="1" customWidth="1"/>
    <col min="28" max="28" width="12.5703125" style="83" bestFit="1" customWidth="1"/>
    <col min="29" max="31" width="12.5703125" style="85" bestFit="1" customWidth="1"/>
    <col min="32" max="33" width="11.42578125" style="85"/>
    <col min="34" max="34" width="12.5703125" style="85" bestFit="1" customWidth="1"/>
    <col min="35" max="35" width="12.5703125" style="85" customWidth="1"/>
    <col min="36" max="36" width="12.5703125" style="85" bestFit="1" customWidth="1"/>
    <col min="37" max="37" width="12.5703125" style="85" customWidth="1"/>
    <col min="38" max="16384" width="11.42578125" style="85"/>
  </cols>
  <sheetData>
    <row r="1" spans="1:40" ht="60.4" hidden="1" customHeight="1" x14ac:dyDescent="0.25"/>
    <row r="2" spans="1:40" s="83" customFormat="1" ht="60.4" customHeight="1" x14ac:dyDescent="0.2">
      <c r="A2" s="76"/>
      <c r="B2" s="76"/>
      <c r="C2" s="77" t="s">
        <v>0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  <c r="O2" s="159" t="s">
        <v>91</v>
      </c>
      <c r="P2" s="76"/>
      <c r="Q2" s="76"/>
      <c r="R2" s="76"/>
    </row>
    <row r="3" spans="1:40" s="83" customFormat="1" ht="18" customHeight="1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159"/>
      <c r="P3" s="76"/>
      <c r="Q3" s="76"/>
      <c r="R3" s="76"/>
      <c r="AC3" s="169" t="s">
        <v>74</v>
      </c>
      <c r="AD3" s="170"/>
      <c r="AE3" s="170"/>
      <c r="AF3" s="170"/>
      <c r="AG3" s="170"/>
      <c r="AH3" s="86"/>
      <c r="AI3" s="86"/>
      <c r="AJ3" s="86"/>
      <c r="AK3" s="86"/>
      <c r="AL3" s="86"/>
      <c r="AM3" s="86"/>
      <c r="AN3" s="86"/>
    </row>
    <row r="4" spans="1:40" s="83" customFormat="1" ht="18" customHeight="1" x14ac:dyDescent="0.25">
      <c r="A4" s="80" t="s">
        <v>85</v>
      </c>
      <c r="B4" s="80"/>
      <c r="C4" s="80"/>
      <c r="D4" s="80"/>
      <c r="E4" s="80" t="s">
        <v>70</v>
      </c>
      <c r="F4" s="80"/>
      <c r="G4" s="80" t="s">
        <v>75</v>
      </c>
      <c r="H4" s="80"/>
      <c r="I4" s="80"/>
      <c r="J4" s="80"/>
      <c r="K4" s="80" t="s">
        <v>76</v>
      </c>
      <c r="L4" s="80"/>
      <c r="M4" s="80" t="s">
        <v>71</v>
      </c>
      <c r="N4" s="87"/>
      <c r="O4" s="159"/>
      <c r="P4" s="76"/>
      <c r="Q4" s="76"/>
      <c r="R4" s="76"/>
      <c r="AC4" s="170"/>
      <c r="AD4" s="170"/>
      <c r="AE4" s="170"/>
      <c r="AF4" s="170"/>
      <c r="AG4" s="170"/>
      <c r="AH4" s="86"/>
      <c r="AI4" s="86"/>
      <c r="AJ4" s="86"/>
      <c r="AK4" s="86"/>
      <c r="AL4" s="86"/>
      <c r="AM4" s="86"/>
      <c r="AN4" s="86"/>
    </row>
    <row r="5" spans="1:40" s="83" customFormat="1" ht="18.95" customHeight="1" x14ac:dyDescent="0.25">
      <c r="A5" s="149">
        <v>10011</v>
      </c>
      <c r="B5" s="149"/>
      <c r="C5" s="149"/>
      <c r="D5" s="149"/>
      <c r="E5" s="149">
        <v>20026</v>
      </c>
      <c r="F5" s="149"/>
      <c r="G5" s="149" t="s">
        <v>105</v>
      </c>
      <c r="H5" s="149"/>
      <c r="I5" s="149"/>
      <c r="J5" s="149"/>
      <c r="K5" s="171"/>
      <c r="L5" s="171"/>
      <c r="M5" s="149"/>
      <c r="N5" s="149"/>
      <c r="O5" s="159"/>
      <c r="P5" s="76"/>
      <c r="Q5" s="76"/>
      <c r="R5" s="76"/>
      <c r="AC5" s="170"/>
      <c r="AD5" s="170"/>
      <c r="AE5" s="170"/>
      <c r="AF5" s="170"/>
      <c r="AG5" s="170"/>
      <c r="AH5" s="86"/>
      <c r="AI5" s="86"/>
      <c r="AJ5" s="86"/>
      <c r="AK5" s="86"/>
      <c r="AL5" s="86"/>
      <c r="AM5" s="86"/>
      <c r="AN5" s="86"/>
    </row>
    <row r="6" spans="1:40" s="83" customFormat="1" ht="18.95" customHeight="1" x14ac:dyDescent="0.25">
      <c r="A6" s="152" t="s">
        <v>120</v>
      </c>
      <c r="B6" s="152"/>
      <c r="C6" s="152"/>
      <c r="D6" s="152" t="s">
        <v>122</v>
      </c>
      <c r="E6" s="152"/>
      <c r="F6" s="103" t="s">
        <v>97</v>
      </c>
      <c r="G6" s="80"/>
      <c r="H6" s="101"/>
      <c r="J6" s="81" t="s">
        <v>95</v>
      </c>
      <c r="K6" s="80" t="s">
        <v>77</v>
      </c>
      <c r="L6" s="80"/>
      <c r="M6" s="80" t="s">
        <v>73</v>
      </c>
      <c r="N6" s="87"/>
      <c r="O6" s="159"/>
      <c r="P6" s="76"/>
      <c r="Q6" s="76"/>
      <c r="R6" s="76"/>
      <c r="AC6" s="170"/>
      <c r="AD6" s="170"/>
      <c r="AE6" s="170"/>
      <c r="AF6" s="170"/>
      <c r="AG6" s="170"/>
      <c r="AH6" s="86"/>
      <c r="AI6" s="86"/>
      <c r="AJ6" s="86"/>
      <c r="AK6" s="86"/>
      <c r="AL6" s="86"/>
      <c r="AM6" s="86"/>
      <c r="AN6" s="86"/>
    </row>
    <row r="7" spans="1:40" s="83" customFormat="1" ht="18.95" customHeight="1" x14ac:dyDescent="0.25">
      <c r="A7" s="153" t="s">
        <v>121</v>
      </c>
      <c r="B7" s="153"/>
      <c r="C7" s="153"/>
      <c r="D7" s="153">
        <v>1432</v>
      </c>
      <c r="E7" s="153"/>
      <c r="F7" s="153">
        <v>12</v>
      </c>
      <c r="G7" s="153"/>
      <c r="H7" s="105"/>
      <c r="I7" s="149" t="s">
        <v>96</v>
      </c>
      <c r="J7" s="149"/>
      <c r="K7" s="155" t="str">
        <f>IF(K5="","",EDATE(K5,3))</f>
        <v/>
      </c>
      <c r="L7" s="155"/>
      <c r="M7" s="149" t="s">
        <v>69</v>
      </c>
      <c r="N7" s="149"/>
      <c r="O7" s="159"/>
      <c r="P7" s="76"/>
      <c r="Q7" s="76"/>
      <c r="R7" s="76"/>
      <c r="AC7" s="170"/>
      <c r="AD7" s="170"/>
      <c r="AE7" s="170"/>
      <c r="AF7" s="170"/>
      <c r="AG7" s="170"/>
      <c r="AH7" s="86"/>
      <c r="AI7" s="86"/>
      <c r="AJ7" s="86"/>
      <c r="AK7" s="86"/>
      <c r="AL7" s="86"/>
      <c r="AM7" s="86"/>
      <c r="AN7" s="86"/>
    </row>
    <row r="8" spans="1:40" s="83" customFormat="1" ht="6" customHeight="1" x14ac:dyDescent="0.2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</row>
    <row r="9" spans="1:40" s="83" customFormat="1" ht="15" customHeight="1" x14ac:dyDescent="0.2">
      <c r="A9" s="88" t="s">
        <v>93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76"/>
      <c r="R9" s="7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</row>
    <row r="10" spans="1:40" s="83" customFormat="1" ht="5.25" customHeight="1" x14ac:dyDescent="0.2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</row>
    <row r="11" spans="1:40" s="93" customFormat="1" ht="15.75" customHeight="1" x14ac:dyDescent="0.25">
      <c r="A11" s="80" t="s">
        <v>86</v>
      </c>
      <c r="B11" s="80"/>
      <c r="C11" s="80" t="s">
        <v>88</v>
      </c>
      <c r="D11" s="80"/>
      <c r="E11" s="80"/>
      <c r="F11" s="80"/>
      <c r="G11" s="80" t="s">
        <v>89</v>
      </c>
      <c r="H11" s="80"/>
      <c r="I11" s="80"/>
      <c r="J11" s="104" t="s">
        <v>107</v>
      </c>
      <c r="K11" s="80"/>
      <c r="L11" s="101"/>
      <c r="M11" s="80" t="s">
        <v>106</v>
      </c>
      <c r="N11" s="80"/>
      <c r="O11" s="80"/>
      <c r="P11" s="80"/>
      <c r="Q11" s="92"/>
      <c r="R11" s="92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</row>
    <row r="12" spans="1:40" s="93" customFormat="1" ht="15.75" customHeight="1" x14ac:dyDescent="0.25">
      <c r="A12" s="149" t="s">
        <v>132</v>
      </c>
      <c r="B12" s="149"/>
      <c r="C12" s="172">
        <v>44185</v>
      </c>
      <c r="D12" s="172"/>
      <c r="E12" s="172"/>
      <c r="F12" s="172"/>
      <c r="G12" s="149" t="s">
        <v>90</v>
      </c>
      <c r="H12" s="149"/>
      <c r="I12" s="149"/>
      <c r="J12" s="149">
        <v>85</v>
      </c>
      <c r="K12" s="149"/>
      <c r="L12" s="149"/>
      <c r="M12" s="151">
        <v>-5</v>
      </c>
      <c r="N12" s="151"/>
      <c r="O12" s="151">
        <v>5</v>
      </c>
      <c r="P12" s="151"/>
      <c r="Q12" s="92"/>
      <c r="R12" s="92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</row>
    <row r="13" spans="1:40" s="93" customFormat="1" ht="15.75" customHeight="1" x14ac:dyDescent="0.25">
      <c r="A13" s="80" t="s">
        <v>98</v>
      </c>
      <c r="B13" s="80"/>
      <c r="C13" s="80" t="s">
        <v>99</v>
      </c>
      <c r="D13" s="80"/>
      <c r="E13" s="80" t="s">
        <v>100</v>
      </c>
      <c r="F13" s="80"/>
      <c r="G13" s="80" t="s">
        <v>101</v>
      </c>
      <c r="H13" s="80"/>
      <c r="I13" s="80" t="s">
        <v>102</v>
      </c>
      <c r="J13" s="80"/>
      <c r="K13" s="91" t="s">
        <v>104</v>
      </c>
      <c r="L13" s="91"/>
      <c r="M13" s="91"/>
      <c r="N13" s="91" t="s">
        <v>103</v>
      </c>
      <c r="O13" s="91"/>
      <c r="P13" s="91"/>
      <c r="Q13" s="92"/>
      <c r="R13" s="92"/>
      <c r="AE13" s="99"/>
      <c r="AF13" s="99"/>
      <c r="AG13" s="99"/>
    </row>
    <row r="14" spans="1:40" s="93" customFormat="1" ht="15.75" customHeight="1" x14ac:dyDescent="0.25">
      <c r="A14" s="149">
        <v>850</v>
      </c>
      <c r="B14" s="149"/>
      <c r="C14" s="168">
        <f>E14/A14</f>
        <v>2.611270588235294</v>
      </c>
      <c r="D14" s="168"/>
      <c r="E14" s="149">
        <v>2219.58</v>
      </c>
      <c r="F14" s="149"/>
      <c r="G14" s="150">
        <v>1</v>
      </c>
      <c r="H14" s="150"/>
      <c r="I14" s="151">
        <v>7.5</v>
      </c>
      <c r="J14" s="151"/>
      <c r="K14" s="149">
        <v>-2.1230000000000002</v>
      </c>
      <c r="L14" s="149"/>
      <c r="M14" s="149"/>
      <c r="N14" s="149" t="s">
        <v>119</v>
      </c>
      <c r="O14" s="149"/>
      <c r="P14" s="149"/>
      <c r="Q14" s="92"/>
      <c r="R14" s="92"/>
      <c r="AE14" s="82"/>
      <c r="AF14" s="100"/>
      <c r="AG14" s="100"/>
    </row>
    <row r="15" spans="1:40" s="83" customFormat="1" ht="6" customHeight="1" x14ac:dyDescent="0.2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U15" s="93"/>
      <c r="V15" s="93"/>
      <c r="W15" s="93"/>
      <c r="X15" s="93"/>
      <c r="Y15" s="93"/>
      <c r="AD15" s="93"/>
      <c r="AE15" s="99"/>
      <c r="AF15" s="99"/>
      <c r="AG15" s="99"/>
    </row>
    <row r="16" spans="1:40" s="83" customFormat="1" ht="15" customHeight="1" x14ac:dyDescent="0.25">
      <c r="A16" s="88" t="s">
        <v>94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76"/>
      <c r="R16" s="76"/>
      <c r="U16" s="93"/>
      <c r="V16" s="93"/>
      <c r="W16" s="93"/>
      <c r="X16" s="93"/>
      <c r="Y16" s="93"/>
      <c r="AD16" s="93"/>
      <c r="AE16" s="82"/>
      <c r="AF16" s="100"/>
      <c r="AG16" s="100"/>
    </row>
    <row r="17" spans="1:40" s="83" customFormat="1" ht="5.25" customHeight="1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U17" s="93"/>
      <c r="V17" s="93"/>
      <c r="W17" s="93"/>
      <c r="X17" s="93"/>
      <c r="Y17" s="93"/>
      <c r="AC17" s="86"/>
      <c r="AD17" s="93"/>
      <c r="AE17" s="99"/>
      <c r="AF17" s="99"/>
      <c r="AG17" s="99"/>
      <c r="AH17" s="86"/>
      <c r="AI17" s="86"/>
      <c r="AJ17" s="86"/>
      <c r="AK17" s="86"/>
      <c r="AL17" s="86"/>
      <c r="AM17" s="86"/>
      <c r="AN17" s="86"/>
    </row>
    <row r="18" spans="1:40" s="93" customFormat="1" ht="15.75" customHeight="1" x14ac:dyDescent="0.25">
      <c r="A18" s="89"/>
      <c r="B18" s="90"/>
      <c r="C18" s="91" t="s">
        <v>78</v>
      </c>
      <c r="D18" s="91"/>
      <c r="E18" s="91"/>
      <c r="F18" s="91"/>
      <c r="G18" s="89"/>
      <c r="H18" s="90"/>
      <c r="I18" s="89"/>
      <c r="J18" s="90"/>
      <c r="K18" s="91" t="s">
        <v>79</v>
      </c>
      <c r="L18" s="91"/>
      <c r="M18" s="91"/>
      <c r="N18" s="91"/>
      <c r="O18" s="90"/>
      <c r="P18" s="90"/>
      <c r="Q18" s="92"/>
      <c r="R18" s="92"/>
      <c r="AC18" s="86"/>
      <c r="AD18" s="83"/>
      <c r="AE18" s="83"/>
      <c r="AF18" s="83"/>
      <c r="AG18" s="86"/>
      <c r="AH18" s="86"/>
      <c r="AI18" s="86"/>
      <c r="AJ18" s="86"/>
      <c r="AK18" s="86"/>
      <c r="AL18" s="86"/>
      <c r="AM18" s="86"/>
      <c r="AN18" s="86"/>
    </row>
    <row r="19" spans="1:40" s="93" customFormat="1" ht="15.75" x14ac:dyDescent="0.25">
      <c r="A19" s="94"/>
      <c r="B19" s="94"/>
      <c r="C19" s="156"/>
      <c r="D19" s="156"/>
      <c r="E19" s="156"/>
      <c r="F19" s="156"/>
      <c r="G19" s="94"/>
      <c r="H19" s="94"/>
      <c r="I19" s="94"/>
      <c r="J19" s="94"/>
      <c r="K19" s="157"/>
      <c r="L19" s="157"/>
      <c r="M19" s="157"/>
      <c r="N19" s="157"/>
      <c r="O19" s="94"/>
      <c r="P19" s="94"/>
      <c r="Q19" s="92"/>
      <c r="R19" s="92"/>
      <c r="AD19" s="83"/>
      <c r="AE19" s="83"/>
      <c r="AF19" s="83"/>
    </row>
    <row r="20" spans="1:40" s="83" customFormat="1" ht="6" customHeight="1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U20" s="93"/>
      <c r="V20" s="93"/>
      <c r="W20" s="93"/>
      <c r="X20" s="93"/>
      <c r="Y20" s="93"/>
    </row>
    <row r="21" spans="1:40" s="83" customFormat="1" ht="15" customHeight="1" x14ac:dyDescent="0.25">
      <c r="A21" s="88" t="s">
        <v>80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76"/>
      <c r="R21" s="76"/>
      <c r="U21" s="93"/>
      <c r="V21" s="93"/>
      <c r="W21" s="93"/>
      <c r="X21" s="93"/>
      <c r="Y21" s="93"/>
    </row>
    <row r="22" spans="1:40" s="83" customFormat="1" ht="5.25" customHeight="1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U22" s="93"/>
      <c r="V22" s="93"/>
      <c r="W22" s="93"/>
      <c r="X22" s="93"/>
      <c r="Y22" s="93"/>
      <c r="AC22" s="95"/>
      <c r="AD22" s="95"/>
      <c r="AE22" s="95"/>
      <c r="AF22" s="95"/>
      <c r="AG22" s="95"/>
    </row>
    <row r="23" spans="1:40" s="93" customFormat="1" ht="15.75" customHeight="1" x14ac:dyDescent="0.25">
      <c r="A23" s="91" t="s">
        <v>124</v>
      </c>
      <c r="B23" s="91"/>
      <c r="C23" s="91" t="s">
        <v>125</v>
      </c>
      <c r="D23" s="91"/>
      <c r="E23" s="91"/>
      <c r="F23" s="91" t="s">
        <v>81</v>
      </c>
      <c r="G23" s="91"/>
      <c r="H23" s="91"/>
      <c r="I23" s="49"/>
      <c r="K23" s="102" t="s">
        <v>115</v>
      </c>
      <c r="L23" s="102"/>
      <c r="M23" s="102" t="s">
        <v>116</v>
      </c>
      <c r="N23" s="102"/>
      <c r="O23" s="84" t="s">
        <v>117</v>
      </c>
      <c r="P23" s="102"/>
      <c r="Q23" s="92"/>
      <c r="R23" s="92"/>
      <c r="AC23" s="95"/>
      <c r="AD23" s="95"/>
      <c r="AE23" s="95"/>
      <c r="AF23" s="95"/>
      <c r="AG23" s="95"/>
    </row>
    <row r="24" spans="1:40" s="93" customFormat="1" ht="15.75" customHeight="1" x14ac:dyDescent="0.25">
      <c r="A24" s="149" t="s">
        <v>92</v>
      </c>
      <c r="B24" s="149"/>
      <c r="C24" s="149" t="s">
        <v>82</v>
      </c>
      <c r="D24" s="149"/>
      <c r="E24" s="149"/>
      <c r="F24" s="158" t="s">
        <v>83</v>
      </c>
      <c r="G24" s="158"/>
      <c r="H24" s="158"/>
      <c r="I24" s="91"/>
      <c r="J24" s="173" t="s">
        <v>133</v>
      </c>
      <c r="K24" s="151">
        <v>2</v>
      </c>
      <c r="L24" s="151"/>
      <c r="M24" s="151">
        <v>-2</v>
      </c>
      <c r="N24" s="151"/>
      <c r="O24" s="151">
        <v>0.8</v>
      </c>
      <c r="P24" s="151"/>
      <c r="Q24" s="92"/>
      <c r="R24" s="92"/>
      <c r="AF24" s="95"/>
      <c r="AG24" s="95"/>
    </row>
    <row r="25" spans="1:40" s="93" customFormat="1" ht="20.25" customHeight="1" x14ac:dyDescent="0.25">
      <c r="A25" s="96" t="s">
        <v>22</v>
      </c>
      <c r="B25" s="94"/>
      <c r="C25" s="94"/>
      <c r="D25" s="94"/>
      <c r="I25" s="91"/>
      <c r="J25" s="173" t="s">
        <v>134</v>
      </c>
      <c r="K25" s="151">
        <v>0.55000000000000004</v>
      </c>
      <c r="L25" s="151"/>
      <c r="M25" s="151">
        <v>0.55000000000000004</v>
      </c>
      <c r="N25" s="151"/>
      <c r="O25" s="151">
        <v>0</v>
      </c>
      <c r="P25" s="151"/>
      <c r="Q25" s="92"/>
      <c r="R25" s="92"/>
      <c r="AH25" s="117"/>
      <c r="AI25" s="117"/>
      <c r="AJ25" s="117"/>
      <c r="AK25" s="117"/>
      <c r="AL25" s="89"/>
      <c r="AM25" s="117"/>
    </row>
    <row r="26" spans="1:40" s="93" customFormat="1" ht="63.75" customHeight="1" x14ac:dyDescent="0.25">
      <c r="A26" s="154" t="s">
        <v>126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92"/>
      <c r="R26" s="92"/>
      <c r="AH26" s="117"/>
      <c r="AI26" s="117"/>
      <c r="AJ26" s="117"/>
      <c r="AK26" s="117"/>
      <c r="AL26" s="89"/>
      <c r="AM26" s="117"/>
    </row>
    <row r="27" spans="1:40" s="83" customFormat="1" ht="6" customHeight="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U27" s="93"/>
      <c r="V27" s="93"/>
      <c r="W27" s="93"/>
      <c r="X27" s="93"/>
      <c r="Y27" s="93"/>
      <c r="AH27" s="117"/>
      <c r="AI27" s="117"/>
      <c r="AJ27" s="117"/>
      <c r="AK27" s="117"/>
      <c r="AL27" s="89"/>
      <c r="AM27" s="117"/>
    </row>
    <row r="28" spans="1:40" s="83" customFormat="1" ht="15" customHeight="1" x14ac:dyDescent="0.25">
      <c r="A28" s="88" t="s">
        <v>84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76"/>
      <c r="R28" s="76"/>
      <c r="U28" s="93"/>
      <c r="V28" s="93"/>
      <c r="W28" s="93"/>
      <c r="X28" s="93"/>
      <c r="Y28" s="93"/>
      <c r="AH28" s="117"/>
      <c r="AI28" s="117"/>
      <c r="AJ28" s="117"/>
      <c r="AK28" s="117"/>
      <c r="AL28" s="89"/>
      <c r="AM28" s="117"/>
    </row>
    <row r="29" spans="1:40" s="83" customFormat="1" ht="5.25" customHeight="1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U29" s="93"/>
      <c r="V29" s="93"/>
      <c r="W29" s="93"/>
      <c r="X29" s="93"/>
      <c r="Y29" s="93"/>
      <c r="AH29" s="117"/>
      <c r="AI29" s="117"/>
      <c r="AJ29" s="117"/>
      <c r="AK29" s="117"/>
      <c r="AL29" s="89"/>
      <c r="AM29" s="117"/>
    </row>
    <row r="30" spans="1:40" s="93" customFormat="1" ht="15.75" customHeight="1" x14ac:dyDescent="0.25">
      <c r="E30" s="91" t="s">
        <v>123</v>
      </c>
      <c r="F30" s="91"/>
      <c r="I30" s="80" t="s">
        <v>87</v>
      </c>
      <c r="J30" s="80"/>
      <c r="K30" s="80" t="s">
        <v>114</v>
      </c>
      <c r="L30" s="80"/>
      <c r="M30" s="80"/>
      <c r="N30" s="80"/>
      <c r="Q30" s="92"/>
      <c r="R30" s="92"/>
      <c r="AH30" s="117"/>
      <c r="AI30" s="117"/>
      <c r="AJ30" s="117"/>
      <c r="AK30" s="117"/>
      <c r="AL30" s="89"/>
      <c r="AM30" s="117"/>
    </row>
    <row r="31" spans="1:40" s="93" customFormat="1" ht="15.75" customHeight="1" x14ac:dyDescent="0.25">
      <c r="E31" s="149">
        <v>400</v>
      </c>
      <c r="F31" s="149"/>
      <c r="I31" s="149" t="s">
        <v>118</v>
      </c>
      <c r="J31" s="149"/>
      <c r="K31" s="150">
        <v>0.01</v>
      </c>
      <c r="L31" s="150"/>
      <c r="M31" s="150">
        <v>0.25</v>
      </c>
      <c r="N31" s="150"/>
      <c r="Q31" s="92"/>
      <c r="R31" s="92"/>
      <c r="AH31" s="117"/>
      <c r="AI31" s="117"/>
      <c r="AJ31" s="117"/>
      <c r="AK31" s="117"/>
      <c r="AL31" s="89"/>
      <c r="AM31" s="117"/>
    </row>
    <row r="32" spans="1:40" s="83" customFormat="1" ht="5.25" customHeight="1" thickBot="1" x14ac:dyDescent="0.3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U32" s="93"/>
      <c r="V32" s="93"/>
      <c r="W32" s="93"/>
      <c r="X32" s="93"/>
      <c r="Y32" s="93"/>
      <c r="AE32" s="89"/>
      <c r="AF32" s="89"/>
      <c r="AH32" s="117"/>
      <c r="AI32" s="117"/>
      <c r="AJ32" s="117"/>
      <c r="AK32" s="117"/>
      <c r="AL32" s="89"/>
      <c r="AM32" s="117"/>
    </row>
    <row r="33" spans="1:45" s="83" customFormat="1" ht="12.75" customHeight="1" x14ac:dyDescent="0.25">
      <c r="A33" s="162" t="s">
        <v>108</v>
      </c>
      <c r="B33" s="163"/>
      <c r="C33" s="162" t="s">
        <v>109</v>
      </c>
      <c r="D33" s="163"/>
      <c r="E33" s="174" t="s">
        <v>110</v>
      </c>
      <c r="F33" s="175"/>
      <c r="G33" s="162" t="s">
        <v>8</v>
      </c>
      <c r="H33" s="163"/>
      <c r="I33" s="162" t="s">
        <v>9</v>
      </c>
      <c r="J33" s="163"/>
      <c r="K33" s="162" t="s">
        <v>111</v>
      </c>
      <c r="L33" s="163"/>
      <c r="M33" s="162" t="s">
        <v>112</v>
      </c>
      <c r="N33" s="163"/>
      <c r="O33" s="162" t="s">
        <v>113</v>
      </c>
      <c r="P33" s="163"/>
      <c r="Q33" s="76"/>
      <c r="R33" s="76"/>
      <c r="U33" s="93"/>
      <c r="V33" s="93"/>
      <c r="W33" s="93"/>
      <c r="X33" s="93"/>
      <c r="Y33" s="93"/>
      <c r="AE33" s="89"/>
      <c r="AF33" s="89"/>
      <c r="AH33" s="117"/>
      <c r="AI33" s="117"/>
      <c r="AJ33" s="117"/>
      <c r="AK33" s="117"/>
      <c r="AL33" s="89"/>
      <c r="AM33" s="117"/>
    </row>
    <row r="34" spans="1:45" s="89" customFormat="1" ht="16.5" thickBot="1" x14ac:dyDescent="0.3">
      <c r="A34" s="164" t="s">
        <v>72</v>
      </c>
      <c r="B34" s="165"/>
      <c r="C34" s="164" t="s">
        <v>72</v>
      </c>
      <c r="D34" s="165"/>
      <c r="E34" s="176"/>
      <c r="F34" s="177"/>
      <c r="G34" s="164" t="s">
        <v>72</v>
      </c>
      <c r="H34" s="165"/>
      <c r="I34" s="164" t="s">
        <v>72</v>
      </c>
      <c r="J34" s="165"/>
      <c r="K34" s="164" t="s">
        <v>72</v>
      </c>
      <c r="L34" s="165"/>
      <c r="M34" s="164" t="s">
        <v>72</v>
      </c>
      <c r="N34" s="165"/>
      <c r="O34" s="164" t="s">
        <v>72</v>
      </c>
      <c r="P34" s="165"/>
      <c r="Q34" s="97"/>
      <c r="R34" s="97"/>
      <c r="AO34" s="117"/>
      <c r="AP34" s="117"/>
      <c r="AR34" s="117"/>
    </row>
    <row r="35" spans="1:45" s="89" customFormat="1" ht="21" customHeight="1" x14ac:dyDescent="0.25">
      <c r="A35" s="166" t="str">
        <f t="shared" ref="A35:A49" si="0">IF(C36&lt;$K$25,C36+$K$25/5,IF(C36&lt;=$K$25+$O$25,C36+$K$25/3,IF(C36&lt;$K$24,C36+$K$24/3,IF(C36&lt;$K$24+$O$24,C36+$K$24/3,""))))</f>
        <v/>
      </c>
      <c r="B35" s="167">
        <f t="shared" ref="B35:B49" si="1">IF(D36&lt;$K$25,D36+$K$25/5,IF(D36&lt;=$K$25+$O$25,D36+$K$25/3,IF(D36&lt;$K$24,D36+$K$24/3,IF(D36&lt;$K$24+$O$24,D36+$K$24/3,""))))</f>
        <v>0.11000000000000001</v>
      </c>
      <c r="C35" s="166" t="str">
        <f>IF(E35="","",IF(E35="","",INDEX(vis_Indication,MATCH(E35,Vis,0),2)-INDEX(vis_Indication,MATCH($E$31,Vis,0),2))/$F$7*100)</f>
        <v/>
      </c>
      <c r="D35" s="167"/>
      <c r="E35" s="166" t="str">
        <f>IF(A35="","",INDEX(Vis,MATCH(A35/100*12+INDEX(Indication,MATCH($E$31,Vis,0)),Indication,1)))</f>
        <v/>
      </c>
      <c r="F35" s="167"/>
      <c r="G35" s="166"/>
      <c r="H35" s="167"/>
      <c r="I35" s="166"/>
      <c r="J35" s="167"/>
      <c r="K35" s="166"/>
      <c r="L35" s="167"/>
      <c r="M35" s="166"/>
      <c r="N35" s="167"/>
      <c r="O35" s="166"/>
      <c r="P35" s="167"/>
      <c r="Q35" s="97"/>
      <c r="R35" s="97"/>
      <c r="AA35" s="98"/>
      <c r="AC35" s="117"/>
      <c r="AD35" s="117"/>
      <c r="AG35" s="117"/>
      <c r="AH35" s="117"/>
      <c r="AI35" s="117"/>
      <c r="AJ35" s="117"/>
      <c r="AK35" s="117"/>
      <c r="AM35" s="117"/>
      <c r="AO35" s="117"/>
      <c r="AP35" s="117"/>
      <c r="AR35" s="117"/>
    </row>
    <row r="36" spans="1:45" s="89" customFormat="1" ht="21" customHeight="1" x14ac:dyDescent="0.25">
      <c r="A36" s="147" t="str">
        <f t="shared" si="0"/>
        <v/>
      </c>
      <c r="B36" s="148">
        <f t="shared" si="1"/>
        <v>0.11000000000000001</v>
      </c>
      <c r="C36" s="147" t="str">
        <f>IF(E36="","",IF(E36="","",INDEX(vis_Indication,MATCH(E36,Vis,0),2)-INDEX(vis_Indication,MATCH($E$31,Vis,0),2))/$F$7*100)</f>
        <v/>
      </c>
      <c r="D36" s="148"/>
      <c r="E36" s="147" t="str">
        <f>IF(A36="","",INDEX(Vis,MATCH(A36/100*12+INDEX(Indication,MATCH($E$31,Vis,0)),Indication,1)))</f>
        <v/>
      </c>
      <c r="F36" s="148"/>
      <c r="G36" s="147"/>
      <c r="H36" s="148"/>
      <c r="I36" s="147"/>
      <c r="J36" s="148"/>
      <c r="K36" s="147"/>
      <c r="L36" s="148"/>
      <c r="M36" s="147"/>
      <c r="N36" s="148"/>
      <c r="O36" s="147"/>
      <c r="P36" s="148"/>
      <c r="Q36" s="97"/>
      <c r="R36" s="97"/>
      <c r="AA36" s="98"/>
      <c r="AC36" s="117"/>
      <c r="AD36" s="117"/>
      <c r="AG36" s="117"/>
      <c r="AH36" s="117"/>
      <c r="AI36" s="117"/>
      <c r="AJ36" s="117"/>
      <c r="AK36" s="117"/>
      <c r="AM36" s="117"/>
      <c r="AO36" s="117"/>
      <c r="AP36" s="117"/>
      <c r="AR36" s="117"/>
    </row>
    <row r="37" spans="1:45" s="89" customFormat="1" ht="21" customHeight="1" x14ac:dyDescent="0.25">
      <c r="A37" s="147" t="str">
        <f t="shared" si="0"/>
        <v/>
      </c>
      <c r="B37" s="148">
        <f t="shared" si="1"/>
        <v>0.11000000000000001</v>
      </c>
      <c r="C37" s="147" t="str">
        <f>IF(E37="","",IF(E37="","",INDEX(vis_Indication,MATCH(E37,Vis,0),2)-INDEX(vis_Indication,MATCH($E$31,Vis,0),2))/$F$7*100)</f>
        <v/>
      </c>
      <c r="D37" s="148"/>
      <c r="E37" s="147" t="str">
        <f>IF(A37="","",INDEX(Vis,MATCH(A37/100*12+INDEX(Indication,MATCH($E$31,Vis,0)),Indication,1)))</f>
        <v/>
      </c>
      <c r="F37" s="148"/>
      <c r="G37" s="147"/>
      <c r="H37" s="148"/>
      <c r="I37" s="147"/>
      <c r="J37" s="148"/>
      <c r="K37" s="147"/>
      <c r="L37" s="148"/>
      <c r="M37" s="147"/>
      <c r="N37" s="148"/>
      <c r="O37" s="147"/>
      <c r="P37" s="148"/>
      <c r="Q37" s="97"/>
      <c r="R37" s="97"/>
      <c r="AA37" s="98"/>
      <c r="AC37" s="117"/>
      <c r="AD37" s="117"/>
      <c r="AG37" s="119"/>
      <c r="AH37" s="117"/>
      <c r="AI37" s="117"/>
      <c r="AJ37" s="117"/>
      <c r="AK37" s="117"/>
      <c r="AM37" s="117"/>
      <c r="AO37" s="117"/>
      <c r="AP37" s="117"/>
      <c r="AR37" s="117"/>
    </row>
    <row r="38" spans="1:45" s="89" customFormat="1" ht="21" customHeight="1" x14ac:dyDescent="0.25">
      <c r="A38" s="147" t="str">
        <f t="shared" si="0"/>
        <v/>
      </c>
      <c r="B38" s="148">
        <f t="shared" si="1"/>
        <v>0.11000000000000001</v>
      </c>
      <c r="C38" s="147" t="str">
        <f>IF(E38="","",IF(E38="","",INDEX(vis_Indication,MATCH(E38,Vis,0),2)-INDEX(vis_Indication,MATCH($E$31,Vis,0),2))/$F$7*100)</f>
        <v/>
      </c>
      <c r="D38" s="148"/>
      <c r="E38" s="147" t="str">
        <f>IF(A38="","",INDEX(Vis,MATCH(A38/100*12+INDEX(Indication,MATCH($E$31,Vis,0)),Indication,1)))</f>
        <v/>
      </c>
      <c r="F38" s="148"/>
      <c r="G38" s="147"/>
      <c r="H38" s="148"/>
      <c r="I38" s="147"/>
      <c r="J38" s="148"/>
      <c r="K38" s="147"/>
      <c r="L38" s="148"/>
      <c r="M38" s="147"/>
      <c r="N38" s="148"/>
      <c r="O38" s="147"/>
      <c r="P38" s="148"/>
      <c r="Q38" s="97"/>
      <c r="R38" s="97"/>
      <c r="AA38" s="98"/>
      <c r="AC38" s="117"/>
      <c r="AD38" s="117"/>
      <c r="AG38" s="119"/>
      <c r="AH38" s="117"/>
      <c r="AI38" s="117"/>
      <c r="AJ38" s="117"/>
      <c r="AK38" s="117"/>
      <c r="AM38" s="117"/>
      <c r="AO38" s="117"/>
      <c r="AP38" s="117"/>
      <c r="AR38" s="117"/>
    </row>
    <row r="39" spans="1:45" s="89" customFormat="1" ht="21" customHeight="1" x14ac:dyDescent="0.25">
      <c r="A39" s="147" t="str">
        <f t="shared" si="0"/>
        <v/>
      </c>
      <c r="B39" s="148">
        <f t="shared" si="1"/>
        <v>0.11000000000000001</v>
      </c>
      <c r="C39" s="147" t="str">
        <f>IF(E39="","",IF(E39="","",INDEX(vis_Indication,MATCH(E39,Vis,0),2)-INDEX(vis_Indication,MATCH($E$31,Vis,0),2))/$F$7*100)</f>
        <v/>
      </c>
      <c r="D39" s="148"/>
      <c r="E39" s="147" t="str">
        <f>IF(A39="","",INDEX(Vis,MATCH(A39/100*12+INDEX(Indication,MATCH($E$31,Vis,0)),Indication,1)))</f>
        <v/>
      </c>
      <c r="F39" s="148"/>
      <c r="G39" s="147"/>
      <c r="H39" s="148"/>
      <c r="I39" s="147"/>
      <c r="J39" s="148"/>
      <c r="K39" s="147"/>
      <c r="L39" s="148"/>
      <c r="M39" s="147"/>
      <c r="N39" s="148"/>
      <c r="O39" s="147"/>
      <c r="P39" s="148"/>
      <c r="Q39" s="97"/>
      <c r="R39" s="97"/>
      <c r="AA39" s="98"/>
      <c r="AC39" s="117"/>
      <c r="AD39" s="117"/>
      <c r="AG39" s="119"/>
      <c r="AH39" s="117"/>
      <c r="AI39" s="117"/>
      <c r="AJ39" s="117"/>
      <c r="AK39" s="117"/>
      <c r="AM39" s="117"/>
      <c r="AO39" s="117"/>
      <c r="AP39" s="117"/>
      <c r="AR39" s="117"/>
    </row>
    <row r="40" spans="1:45" s="89" customFormat="1" ht="21" customHeight="1" x14ac:dyDescent="0.25">
      <c r="A40" s="147" t="str">
        <f t="shared" si="0"/>
        <v/>
      </c>
      <c r="B40" s="148">
        <f t="shared" si="1"/>
        <v>0.11000000000000001</v>
      </c>
      <c r="C40" s="147" t="str">
        <f>IF(E40="","",IF(E40="","",INDEX(vis_Indication,MATCH(E40,Vis,0),2)-INDEX(vis_Indication,MATCH($E$31,Vis,0),2))/$F$7*100)</f>
        <v/>
      </c>
      <c r="D40" s="148"/>
      <c r="E40" s="147" t="str">
        <f>IF(A40="","",INDEX(Vis,MATCH(A40/100*12+INDEX(Indication,MATCH($E$31,Vis,0)),Indication,1)))</f>
        <v/>
      </c>
      <c r="F40" s="148"/>
      <c r="G40" s="147"/>
      <c r="H40" s="148"/>
      <c r="I40" s="147"/>
      <c r="J40" s="148"/>
      <c r="K40" s="147"/>
      <c r="L40" s="148"/>
      <c r="M40" s="147"/>
      <c r="N40" s="148"/>
      <c r="O40" s="147"/>
      <c r="P40" s="148"/>
      <c r="Q40" s="97"/>
      <c r="R40" s="97"/>
      <c r="AA40" s="98"/>
      <c r="AC40" s="117"/>
      <c r="AD40" s="117"/>
      <c r="AG40" s="119"/>
      <c r="AH40" s="117"/>
      <c r="AI40" s="117"/>
      <c r="AJ40" s="117"/>
      <c r="AK40" s="117"/>
      <c r="AM40" s="117"/>
      <c r="AO40" s="117"/>
      <c r="AP40" s="117"/>
      <c r="AR40" s="117"/>
    </row>
    <row r="41" spans="1:45" s="89" customFormat="1" ht="21" customHeight="1" x14ac:dyDescent="0.25">
      <c r="A41" s="147">
        <f t="shared" si="0"/>
        <v>3.2066666666666661</v>
      </c>
      <c r="B41" s="148">
        <f t="shared" si="1"/>
        <v>0.11000000000000001</v>
      </c>
      <c r="C41" s="147">
        <f>IF(E41="","",IF(E41="","",INDEX(vis_Indication,MATCH(E41,Vis,0),2)-INDEX(vis_Indication,MATCH($E$31,Vis,0),2))/$F$7*100)</f>
        <v>3.1749999999999998</v>
      </c>
      <c r="D41" s="148"/>
      <c r="E41" s="147">
        <f>IF(A41="","",INDEX(Vis,MATCH(A41/100*12+INDEX(Indication,MATCH($E$31,Vis,0)),Indication,1)))</f>
        <v>700</v>
      </c>
      <c r="F41" s="148"/>
      <c r="G41" s="147"/>
      <c r="H41" s="148"/>
      <c r="I41" s="147"/>
      <c r="J41" s="148"/>
      <c r="K41" s="147"/>
      <c r="L41" s="148"/>
      <c r="M41" s="147"/>
      <c r="N41" s="148"/>
      <c r="O41" s="147"/>
      <c r="P41" s="148"/>
      <c r="Q41" s="97"/>
      <c r="R41" s="97"/>
      <c r="AA41" s="98"/>
      <c r="AC41" s="117"/>
      <c r="AD41" s="117"/>
      <c r="AG41" s="119"/>
      <c r="AH41" s="117"/>
      <c r="AI41" s="117"/>
      <c r="AJ41" s="117"/>
      <c r="AK41" s="117"/>
      <c r="AM41" s="117"/>
      <c r="AO41" s="117"/>
      <c r="AP41" s="117"/>
      <c r="AR41" s="117"/>
    </row>
    <row r="42" spans="1:45" s="89" customFormat="1" ht="21" customHeight="1" x14ac:dyDescent="0.25">
      <c r="A42" s="147">
        <f t="shared" si="0"/>
        <v>2.5716666666666659</v>
      </c>
      <c r="B42" s="148">
        <f t="shared" si="1"/>
        <v>0.11000000000000001</v>
      </c>
      <c r="C42" s="147">
        <f>IF(E42="","",IF(E42="","",INDEX(vis_Indication,MATCH(E42,Vis,0),2)-INDEX(vis_Indication,MATCH($E$31,Vis,0),2))/$F$7*100)</f>
        <v>2.5399999999999996</v>
      </c>
      <c r="D42" s="148"/>
      <c r="E42" s="147">
        <f>IF(A42="","",INDEX(Vis,MATCH(A42/100*12+INDEX(Indication,MATCH($E$31,Vis,0)),Indication,1)))</f>
        <v>640</v>
      </c>
      <c r="F42" s="148"/>
      <c r="G42" s="147"/>
      <c r="H42" s="148"/>
      <c r="I42" s="147"/>
      <c r="J42" s="148"/>
      <c r="K42" s="147"/>
      <c r="L42" s="148"/>
      <c r="M42" s="147"/>
      <c r="N42" s="148"/>
      <c r="O42" s="147"/>
      <c r="P42" s="148"/>
      <c r="Q42" s="97"/>
      <c r="R42" s="97"/>
      <c r="AA42" s="98"/>
      <c r="AC42" s="117"/>
      <c r="AD42" s="117"/>
      <c r="AG42" s="119"/>
      <c r="AH42" s="117"/>
      <c r="AI42" s="117"/>
      <c r="AJ42" s="117"/>
      <c r="AK42" s="117"/>
      <c r="AM42" s="117"/>
      <c r="AO42" s="117"/>
      <c r="AP42" s="117"/>
      <c r="AR42" s="117"/>
    </row>
    <row r="43" spans="1:45" s="89" customFormat="1" ht="21" customHeight="1" x14ac:dyDescent="0.25">
      <c r="A43" s="147">
        <f t="shared" si="0"/>
        <v>1.9366666666666674</v>
      </c>
      <c r="B43" s="148">
        <f t="shared" si="1"/>
        <v>0.11000000000000001</v>
      </c>
      <c r="C43" s="147">
        <f>IF(E43="","",IF(E43="","",INDEX(vis_Indication,MATCH(E43,Vis,0),2)-INDEX(vis_Indication,MATCH($E$31,Vis,0),2))/$F$7*100)</f>
        <v>1.9049999999999994</v>
      </c>
      <c r="D43" s="148"/>
      <c r="E43" s="147">
        <f>IF(A43="","",INDEX(Vis,MATCH(A43/100*12+INDEX(Indication,MATCH($E$31,Vis,0)),Indication,1)))</f>
        <v>580</v>
      </c>
      <c r="F43" s="148"/>
      <c r="G43" s="147"/>
      <c r="H43" s="148"/>
      <c r="I43" s="147"/>
      <c r="J43" s="148"/>
      <c r="K43" s="147"/>
      <c r="L43" s="148"/>
      <c r="M43" s="147"/>
      <c r="N43" s="148"/>
      <c r="O43" s="147"/>
      <c r="P43" s="148"/>
      <c r="Q43" s="97"/>
      <c r="R43" s="97"/>
      <c r="AA43" s="98"/>
      <c r="AC43" s="118"/>
      <c r="AD43" s="118"/>
      <c r="AG43" s="118"/>
      <c r="AH43" s="117"/>
      <c r="AI43" s="117"/>
      <c r="AJ43" s="117"/>
      <c r="AK43" s="117"/>
      <c r="AM43" s="117"/>
      <c r="AO43" s="117"/>
      <c r="AP43" s="117"/>
      <c r="AR43" s="117"/>
    </row>
    <row r="44" spans="1:45" s="89" customFormat="1" ht="21" customHeight="1" x14ac:dyDescent="0.25">
      <c r="A44" s="147">
        <f t="shared" si="0"/>
        <v>1.3016666666666672</v>
      </c>
      <c r="B44" s="148">
        <f t="shared" si="1"/>
        <v>0.11000000000000001</v>
      </c>
      <c r="C44" s="147">
        <f>IF(E44="","",IF(E44="","",INDEX(vis_Indication,MATCH(E44,Vis,0),2)-INDEX(vis_Indication,MATCH($E$31,Vis,0),2))/$F$7*100)</f>
        <v>1.2700000000000009</v>
      </c>
      <c r="D44" s="148"/>
      <c r="E44" s="147">
        <f>IF(A44="","",INDEX(Vis,MATCH(A44/100*12+INDEX(Indication,MATCH($E$31,Vis,0)),Indication,1)))</f>
        <v>520</v>
      </c>
      <c r="F44" s="148"/>
      <c r="G44" s="147"/>
      <c r="H44" s="148"/>
      <c r="I44" s="147"/>
      <c r="J44" s="148"/>
      <c r="K44" s="147"/>
      <c r="L44" s="148"/>
      <c r="M44" s="147"/>
      <c r="N44" s="148"/>
      <c r="O44" s="147"/>
      <c r="P44" s="148"/>
      <c r="Q44" s="97"/>
      <c r="R44" s="97"/>
      <c r="AA44" s="98"/>
      <c r="AC44" s="117"/>
      <c r="AD44" s="117"/>
      <c r="AH44" s="117"/>
      <c r="AI44" s="117"/>
      <c r="AJ44" s="117"/>
      <c r="AK44" s="117"/>
      <c r="AM44" s="117"/>
      <c r="AN44" s="117"/>
      <c r="AP44" s="117"/>
      <c r="AQ44" s="117"/>
      <c r="AS44" s="117"/>
    </row>
    <row r="45" spans="1:45" s="89" customFormat="1" ht="21" customHeight="1" x14ac:dyDescent="0.25">
      <c r="A45" s="147">
        <f t="shared" si="0"/>
        <v>0.63916666666666666</v>
      </c>
      <c r="B45" s="148">
        <f t="shared" si="1"/>
        <v>0.11000000000000001</v>
      </c>
      <c r="C45" s="147">
        <f>IF(E45="","",IF(E45="","",INDEX(vis_Indication,MATCH(E45,Vis,0),2)-INDEX(vis_Indication,MATCH($E$31,Vis,0),2))/$F$7*100)</f>
        <v>0.63500000000000045</v>
      </c>
      <c r="D45" s="148"/>
      <c r="E45" s="147">
        <f>IF(A45="","",INDEX(Vis,MATCH(A45/100*12+INDEX(Indication,MATCH($E$31,Vis,0)),Indication,1)))</f>
        <v>460</v>
      </c>
      <c r="F45" s="148"/>
      <c r="G45" s="147"/>
      <c r="H45" s="148"/>
      <c r="I45" s="147"/>
      <c r="J45" s="148"/>
      <c r="K45" s="147"/>
      <c r="L45" s="148"/>
      <c r="M45" s="147"/>
      <c r="N45" s="148"/>
      <c r="O45" s="147"/>
      <c r="P45" s="148"/>
      <c r="Q45" s="97"/>
      <c r="R45" s="97"/>
      <c r="AA45" s="98"/>
      <c r="AC45" s="117"/>
      <c r="AD45" s="117"/>
      <c r="AH45" s="117"/>
      <c r="AI45" s="117"/>
      <c r="AJ45" s="117"/>
      <c r="AK45" s="117"/>
      <c r="AM45" s="117"/>
      <c r="AN45" s="117"/>
      <c r="AP45" s="117"/>
      <c r="AQ45" s="117"/>
      <c r="AS45" s="117"/>
    </row>
    <row r="46" spans="1:45" s="89" customFormat="1" ht="21" customHeight="1" x14ac:dyDescent="0.25">
      <c r="A46" s="147">
        <f t="shared" si="0"/>
        <v>0.53333333333333388</v>
      </c>
      <c r="B46" s="148">
        <f t="shared" si="1"/>
        <v>0.11000000000000001</v>
      </c>
      <c r="C46" s="147">
        <f>IF(E46="","",IF(E46="","",INDEX(vis_Indication,MATCH(E46,Vis,0),2)-INDEX(vis_Indication,MATCH($E$31,Vis,0),2))/$F$7*100)</f>
        <v>0.52916666666666667</v>
      </c>
      <c r="D46" s="148"/>
      <c r="E46" s="147">
        <f>IF(A46="","",INDEX(Vis,MATCH(A46/100*12+INDEX(Indication,MATCH($E$31,Vis,0)),Indication,1)))</f>
        <v>450</v>
      </c>
      <c r="F46" s="148"/>
      <c r="G46" s="147"/>
      <c r="H46" s="148"/>
      <c r="I46" s="147"/>
      <c r="J46" s="148"/>
      <c r="K46" s="147"/>
      <c r="L46" s="148"/>
      <c r="M46" s="147"/>
      <c r="N46" s="148"/>
      <c r="O46" s="147"/>
      <c r="P46" s="148"/>
      <c r="Q46" s="97"/>
      <c r="R46" s="97"/>
      <c r="AA46" s="98"/>
      <c r="AC46" s="117"/>
      <c r="AD46" s="117"/>
      <c r="AG46" s="117"/>
      <c r="AH46" s="117"/>
      <c r="AI46" s="117"/>
      <c r="AJ46" s="117"/>
      <c r="AK46" s="117"/>
      <c r="AM46" s="117"/>
      <c r="AO46" s="117"/>
      <c r="AP46" s="117"/>
      <c r="AR46" s="117"/>
    </row>
    <row r="47" spans="1:45" s="89" customFormat="1" ht="21" customHeight="1" x14ac:dyDescent="0.25">
      <c r="A47" s="147">
        <f t="shared" si="0"/>
        <v>0.42750000000000021</v>
      </c>
      <c r="B47" s="148">
        <f t="shared" si="1"/>
        <v>0.11000000000000001</v>
      </c>
      <c r="C47" s="147">
        <f>IF(E47="","",IF(E47="","",INDEX(vis_Indication,MATCH(E47,Vis,0),2)-INDEX(vis_Indication,MATCH($E$31,Vis,0),2))/$F$7*100)</f>
        <v>0.42333333333333389</v>
      </c>
      <c r="D47" s="148"/>
      <c r="E47" s="147">
        <f>IF(A47="","",INDEX(Vis,MATCH(A47/100*12+INDEX(Indication,MATCH($E$31,Vis,0)),Indication,1)))</f>
        <v>440</v>
      </c>
      <c r="F47" s="148"/>
      <c r="G47" s="147"/>
      <c r="H47" s="148"/>
      <c r="I47" s="147"/>
      <c r="J47" s="148"/>
      <c r="K47" s="147"/>
      <c r="L47" s="148"/>
      <c r="M47" s="147"/>
      <c r="N47" s="148"/>
      <c r="O47" s="147"/>
      <c r="P47" s="148"/>
      <c r="Q47" s="97"/>
      <c r="R47" s="97"/>
      <c r="AA47" s="98"/>
      <c r="AC47" s="117"/>
      <c r="AD47" s="117"/>
      <c r="AG47" s="117"/>
      <c r="AH47" s="117"/>
      <c r="AI47" s="117"/>
      <c r="AJ47" s="117"/>
      <c r="AK47" s="117"/>
      <c r="AM47" s="117"/>
      <c r="AO47" s="117"/>
      <c r="AP47" s="117"/>
      <c r="AR47" s="117"/>
    </row>
    <row r="48" spans="1:45" s="89" customFormat="1" ht="21" customHeight="1" x14ac:dyDescent="0.25">
      <c r="A48" s="147">
        <f t="shared" si="0"/>
        <v>0.32166666666666649</v>
      </c>
      <c r="B48" s="148">
        <f t="shared" si="1"/>
        <v>0.11000000000000001</v>
      </c>
      <c r="C48" s="147">
        <f>IF(E48="","",IF(E48="","",INDEX(vis_Indication,MATCH(E48,Vis,0),2)-INDEX(vis_Indication,MATCH($E$31,Vis,0),2))/$F$7*100)</f>
        <v>0.31750000000000023</v>
      </c>
      <c r="D48" s="148"/>
      <c r="E48" s="147">
        <f>IF(A48="","",INDEX(Vis,MATCH(A48/100*12+INDEX(Indication,MATCH($E$31,Vis,0)),Indication,1)))</f>
        <v>430</v>
      </c>
      <c r="F48" s="148"/>
      <c r="G48" s="147"/>
      <c r="H48" s="148"/>
      <c r="I48" s="147"/>
      <c r="J48" s="148"/>
      <c r="K48" s="147"/>
      <c r="L48" s="148"/>
      <c r="M48" s="147"/>
      <c r="N48" s="148"/>
      <c r="O48" s="147"/>
      <c r="P48" s="148"/>
      <c r="Q48" s="97"/>
      <c r="R48" s="97"/>
      <c r="AA48" s="98"/>
      <c r="AC48" s="117"/>
      <c r="AD48" s="117"/>
      <c r="AG48" s="117"/>
      <c r="AH48" s="117"/>
      <c r="AI48" s="117"/>
      <c r="AJ48" s="117"/>
      <c r="AK48" s="117"/>
      <c r="AM48" s="117"/>
      <c r="AO48" s="117"/>
      <c r="AP48" s="117"/>
      <c r="AR48" s="117"/>
    </row>
    <row r="49" spans="1:44" s="89" customFormat="1" ht="21" customHeight="1" x14ac:dyDescent="0.25">
      <c r="A49" s="147">
        <f t="shared" si="0"/>
        <v>0.21583333333333371</v>
      </c>
      <c r="B49" s="148">
        <f t="shared" si="1"/>
        <v>0.11000000000000001</v>
      </c>
      <c r="C49" s="147">
        <f>IF(E49="","",IF(E49="","",INDEX(vis_Indication,MATCH(E49,Vis,0),2)-INDEX(vis_Indication,MATCH($E$31,Vis,0),2))/$F$7*100)</f>
        <v>0.21166666666666648</v>
      </c>
      <c r="D49" s="148"/>
      <c r="E49" s="147">
        <f>IF(A49="","",INDEX(Vis,MATCH(A49/100*12+INDEX(Indication,MATCH($E$31,Vis,0)),Indication,1)))</f>
        <v>420</v>
      </c>
      <c r="F49" s="148"/>
      <c r="G49" s="147"/>
      <c r="H49" s="148"/>
      <c r="I49" s="147"/>
      <c r="J49" s="148"/>
      <c r="K49" s="147"/>
      <c r="L49" s="148"/>
      <c r="M49" s="147"/>
      <c r="N49" s="148"/>
      <c r="O49" s="147"/>
      <c r="P49" s="148"/>
      <c r="Q49" s="97"/>
      <c r="R49" s="97"/>
      <c r="AA49" s="98"/>
      <c r="AC49" s="117"/>
      <c r="AD49" s="117"/>
      <c r="AG49" s="117"/>
      <c r="AH49" s="117"/>
      <c r="AI49" s="117"/>
      <c r="AJ49" s="117"/>
      <c r="AK49" s="117"/>
      <c r="AM49" s="117"/>
      <c r="AO49" s="117"/>
      <c r="AP49" s="117"/>
      <c r="AR49" s="117"/>
    </row>
    <row r="50" spans="1:44" s="89" customFormat="1" ht="21" customHeight="1" x14ac:dyDescent="0.25">
      <c r="A50" s="147">
        <f t="shared" ref="A50:B50" si="2">IF($K$25=0,-A52,IF(C51&lt;$K$25,C51+$K$25/5,IF(C51&lt;=$K$25+$O$24,C51+$K$25/3,IF(C51&lt;$K$24,C51+$K$24/3,IF(C51&lt;$K$24+$O$24,C51+$K$24/3,"")))))</f>
        <v>0.11000000000000001</v>
      </c>
      <c r="B50" s="148">
        <f t="shared" si="2"/>
        <v>0.11000000000000001</v>
      </c>
      <c r="C50" s="147">
        <f>IF(E50="","",IF(E50="","",INDEX(vis_Indication,MATCH(E50,Vis,0),2)-INDEX(vis_Indication,MATCH($E$31,Vis,0),2))/$F$7*100)</f>
        <v>0.10583333333333371</v>
      </c>
      <c r="D50" s="148"/>
      <c r="E50" s="147">
        <f>IF(A50="","",INDEX(Vis,MATCH(A50/100*12+INDEX(Indication,MATCH($E$31,Vis,0)),Indication,1)))</f>
        <v>410</v>
      </c>
      <c r="F50" s="148"/>
      <c r="G50" s="147"/>
      <c r="H50" s="148"/>
      <c r="I50" s="147"/>
      <c r="J50" s="148"/>
      <c r="K50" s="147"/>
      <c r="L50" s="148"/>
      <c r="M50" s="147"/>
      <c r="N50" s="148"/>
      <c r="O50" s="147"/>
      <c r="P50" s="148"/>
      <c r="Q50" s="97"/>
      <c r="R50" s="97"/>
      <c r="AA50" s="98"/>
      <c r="AC50" s="117"/>
      <c r="AD50" s="117"/>
      <c r="AG50" s="117"/>
      <c r="AH50" s="117"/>
      <c r="AI50" s="117"/>
      <c r="AJ50" s="117"/>
      <c r="AK50" s="117"/>
      <c r="AM50" s="117"/>
      <c r="AO50" s="118"/>
      <c r="AP50" s="118"/>
    </row>
    <row r="51" spans="1:44" s="89" customFormat="1" ht="21" customHeight="1" x14ac:dyDescent="0.25">
      <c r="A51" s="147">
        <v>0</v>
      </c>
      <c r="B51" s="148">
        <v>0</v>
      </c>
      <c r="C51" s="147">
        <f>IF(E51="","",IF(E51="","",INDEX(vis_Indication,MATCH(E51,Vis,0),2)-INDEX(vis_Indication,MATCH($E$31,Vis,0),2))/$F$7*100)</f>
        <v>0</v>
      </c>
      <c r="D51" s="148">
        <f>IF(F51="","",IF(F51="","",INDEX(vis_Indication,MATCH(F51,Vis,0),2)-INDEX(vis_Indication,MATCH($E$31,Vis,0),2))/$F$7*100)</f>
        <v>0</v>
      </c>
      <c r="E51" s="147">
        <f>IF(A51="","",INDEX(Vis,MATCH(A51/100*12+INDEX(Indication,MATCH($E$31,Vis,0)),Indication,1)))</f>
        <v>400</v>
      </c>
      <c r="F51" s="148">
        <f>IF(B51="","",INDEX(Vis,MATCH(B51/100*12+INDEX(Indication,MATCH($E$31,Vis,0)),Indication,1)))</f>
        <v>400</v>
      </c>
      <c r="G51" s="147"/>
      <c r="H51" s="148"/>
      <c r="I51" s="147"/>
      <c r="J51" s="148"/>
      <c r="K51" s="147"/>
      <c r="L51" s="148"/>
      <c r="M51" s="147"/>
      <c r="N51" s="148"/>
      <c r="O51" s="147"/>
      <c r="P51" s="148"/>
      <c r="Q51" s="97"/>
      <c r="R51" s="97"/>
      <c r="AA51" s="98"/>
      <c r="AC51" s="117"/>
      <c r="AD51" s="117"/>
      <c r="AG51" s="117"/>
      <c r="AH51" s="118"/>
      <c r="AI51" s="118"/>
      <c r="AJ51" s="118"/>
      <c r="AK51" s="118"/>
      <c r="AM51" s="117"/>
    </row>
    <row r="52" spans="1:44" s="89" customFormat="1" ht="21" customHeight="1" x14ac:dyDescent="0.25">
      <c r="A52" s="147">
        <f t="shared" ref="A52:B52" si="3">IF($M$25=0,-A50,IF(C51&gt;$M$25,C51+$M$25/5,IF(C51&gt;=$M$25-$O$24,C51+$M$25/3,IF(C51&gt;$M$24,C51+$M$24/3,IF(C51&gt;$M$24-$O$24,C51+$M$24/3,"")))))</f>
        <v>0.18333333333333335</v>
      </c>
      <c r="B52" s="148">
        <f t="shared" si="3"/>
        <v>0.18333333333333335</v>
      </c>
      <c r="C52" s="147">
        <f>IF(E52="","",IF(E52="","",INDEX(vis_Indication,MATCH(E52,Vis,0),2)-INDEX(vis_Indication,MATCH($E$31,Vis,0),2))/$F$7*100)</f>
        <v>0.10583333333333371</v>
      </c>
      <c r="D52" s="148">
        <f>IF(F52="","",IF(F52="","",INDEX(vis_Indication,MATCH(F52,Vis,0),2)-INDEX(vis_Indication,MATCH($E$31,Vis,0),2))/$F$7*100)</f>
        <v>0.10583333333333371</v>
      </c>
      <c r="E52" s="147">
        <f>IF(A52="","",INDEX(Vis,MATCH(A52/100*12+INDEX(Indication,MATCH($E$31,Vis,0)),Indication,1)))</f>
        <v>410</v>
      </c>
      <c r="F52" s="148">
        <f>IF(B52="","",INDEX(Vis,MATCH(B52/100*12+INDEX(Indication,MATCH($E$31,Vis,0)),Indication,1)))</f>
        <v>410</v>
      </c>
      <c r="G52" s="147"/>
      <c r="H52" s="148"/>
      <c r="I52" s="147"/>
      <c r="J52" s="148"/>
      <c r="K52" s="147"/>
      <c r="L52" s="148"/>
      <c r="M52" s="147"/>
      <c r="N52" s="148"/>
      <c r="O52" s="147"/>
      <c r="P52" s="148"/>
      <c r="Q52" s="97"/>
      <c r="R52" s="97"/>
      <c r="AH52" s="117"/>
      <c r="AI52" s="117"/>
      <c r="AJ52" s="117"/>
      <c r="AK52" s="117"/>
    </row>
    <row r="53" spans="1:44" s="89" customFormat="1" ht="21" customHeight="1" x14ac:dyDescent="0.25">
      <c r="A53" s="147">
        <f t="shared" ref="A53:A66" si="4">IF(ISNUMBER(C52),IF(C52&gt;$M$25,C52+$M$25/5,IF(C52&gt;=$M$25-$O$25,C52+$M$25/3,IF(C52&gt;$M$24,C52+$M$24/3,IF(C52&gt;$M$24-$O$24,C52+$M$24/3,"")))),"")</f>
        <v>-0.56083333333333296</v>
      </c>
      <c r="B53" s="148">
        <f t="shared" ref="B53:B66" si="5">IF(ISNUMBER(D52),IF(D52&gt;$M$25,D52+$M$25/5,IF(D52&gt;=$M$25-$O$25,D52+$M$25/3,IF(D52&gt;$M$24,D52+$M$24/3,IF(D52&gt;$M$24-$O$24,D52+$M$24/3,"")))),"")</f>
        <v>-0.56083333333333296</v>
      </c>
      <c r="C53" s="147">
        <f>IF(E53="","",IF(E53="","",INDEX(vis_Indication,MATCH(E53,Vis,0),2)-INDEX(vis_Indication,MATCH($E$31,Vis,0),2))/$F$7*100)</f>
        <v>-0.6349999999999999</v>
      </c>
      <c r="D53" s="148">
        <f>IF(F53="","",IF(F53="","",INDEX(vis_Indication,MATCH(F53,Vis,0),2)-INDEX(vis_Indication,MATCH($E$31,Vis,0),2))/$F$7*100)</f>
        <v>-0.6349999999999999</v>
      </c>
      <c r="E53" s="147">
        <f>IF(A53="","",INDEX(Vis,MATCH(A53/100*12+INDEX(Indication,MATCH($E$31,Vis,0)),Indication,1)))</f>
        <v>340</v>
      </c>
      <c r="F53" s="148">
        <f>IF(B53="","",INDEX(Vis,MATCH(B53/100*12+INDEX(Indication,MATCH($E$31,Vis,0)),Indication,1)))</f>
        <v>340</v>
      </c>
      <c r="G53" s="147"/>
      <c r="H53" s="148"/>
      <c r="I53" s="147"/>
      <c r="J53" s="148"/>
      <c r="K53" s="147"/>
      <c r="L53" s="148"/>
      <c r="M53" s="147"/>
      <c r="N53" s="148"/>
      <c r="O53" s="147"/>
      <c r="P53" s="148"/>
      <c r="Q53" s="97"/>
      <c r="R53" s="97"/>
      <c r="AA53" s="98"/>
      <c r="AC53" s="117"/>
      <c r="AD53" s="117"/>
      <c r="AG53" s="117"/>
      <c r="AH53" s="118"/>
      <c r="AI53" s="118"/>
      <c r="AJ53" s="118"/>
      <c r="AK53" s="118"/>
      <c r="AM53" s="117"/>
    </row>
    <row r="54" spans="1:44" s="89" customFormat="1" ht="21" customHeight="1" x14ac:dyDescent="0.25">
      <c r="A54" s="147">
        <f t="shared" si="4"/>
        <v>-1.3016666666666665</v>
      </c>
      <c r="B54" s="148">
        <f t="shared" si="5"/>
        <v>-1.3016666666666665</v>
      </c>
      <c r="C54" s="147">
        <f t="shared" ref="C54:C65" si="6">IF(A54="","",IF(A54="","",INDEX(vis_Indication,MATCH(E54,Vis,0),2)-INDEX(vis_Indication,MATCH($E$31,Vis,0),2))/$F$7*100)</f>
        <v>-1.3758333333333337</v>
      </c>
      <c r="D54" s="148"/>
      <c r="E54" s="147">
        <f>IF(A54="","",INDEX(Vis,MATCH(A54/100*12+INDEX(Indication,MATCH($E$31,Vis,0)),Indication,1)))</f>
        <v>270</v>
      </c>
      <c r="F54" s="148">
        <f>IF(B54="","",INDEX(Vis,MATCH(B54/100*12+INDEX(Indication,MATCH($E$31,Vis,0)),Indication,1)))</f>
        <v>270</v>
      </c>
      <c r="G54" s="147"/>
      <c r="H54" s="148"/>
      <c r="I54" s="147"/>
      <c r="J54" s="148"/>
      <c r="K54" s="147"/>
      <c r="L54" s="148"/>
      <c r="M54" s="147"/>
      <c r="N54" s="148"/>
      <c r="O54" s="147"/>
      <c r="P54" s="148"/>
      <c r="Q54" s="97"/>
      <c r="R54" s="97"/>
      <c r="AA54" s="98"/>
      <c r="AC54" s="117"/>
      <c r="AD54" s="117"/>
      <c r="AG54" s="117"/>
      <c r="AH54" s="118"/>
      <c r="AI54" s="118"/>
      <c r="AJ54" s="118"/>
      <c r="AK54" s="118"/>
      <c r="AM54" s="117"/>
    </row>
    <row r="55" spans="1:44" s="89" customFormat="1" ht="21" customHeight="1" x14ac:dyDescent="0.25">
      <c r="A55" s="147">
        <f t="shared" si="4"/>
        <v>-2.0425000000000004</v>
      </c>
      <c r="B55" s="148" t="str">
        <f t="shared" si="5"/>
        <v/>
      </c>
      <c r="C55" s="147">
        <f t="shared" si="6"/>
        <v>-2.1166666666666667</v>
      </c>
      <c r="D55" s="148"/>
      <c r="E55" s="147">
        <f>IF(A55="","",INDEX(Vis,MATCH(A55/100*12+INDEX(Indication,MATCH($E$31,Vis,0)),Indication,1)))</f>
        <v>200</v>
      </c>
      <c r="F55" s="148" t="str">
        <f>IF(B55="","",INDEX(Vis,MATCH(B55/100*12+INDEX(Indication,MATCH($E$31,Vis,0)),Indication,1)))</f>
        <v/>
      </c>
      <c r="G55" s="147"/>
      <c r="H55" s="148"/>
      <c r="I55" s="147"/>
      <c r="J55" s="148"/>
      <c r="K55" s="147"/>
      <c r="L55" s="148"/>
      <c r="M55" s="147"/>
      <c r="N55" s="148"/>
      <c r="O55" s="147"/>
      <c r="P55" s="148"/>
      <c r="Q55" s="97"/>
      <c r="R55" s="97"/>
      <c r="AA55" s="98"/>
      <c r="AC55" s="117"/>
      <c r="AD55" s="117"/>
      <c r="AG55" s="117"/>
      <c r="AH55" s="118"/>
      <c r="AI55" s="118"/>
      <c r="AJ55" s="118"/>
      <c r="AK55" s="118"/>
      <c r="AM55" s="117"/>
    </row>
    <row r="56" spans="1:44" s="89" customFormat="1" ht="21" customHeight="1" x14ac:dyDescent="0.25">
      <c r="A56" s="147">
        <f t="shared" si="4"/>
        <v>-2.7833333333333332</v>
      </c>
      <c r="B56" s="148" t="str">
        <f t="shared" si="5"/>
        <v/>
      </c>
      <c r="C56" s="147" t="e">
        <f t="shared" si="6"/>
        <v>#N/A</v>
      </c>
      <c r="D56" s="148"/>
      <c r="E56" s="147" t="e">
        <f>IF(A56="","",INDEX(Vis,MATCH(A56/100*12+INDEX(Indication,MATCH($E$31,Vis,0)),Indication,1)))</f>
        <v>#N/A</v>
      </c>
      <c r="F56" s="148" t="str">
        <f>IF(B56="","",INDEX(Vis,MATCH(B56/100*12+INDEX(Indication,MATCH($E$31,Vis,0)),Indication,1)))</f>
        <v/>
      </c>
      <c r="G56" s="147"/>
      <c r="H56" s="148"/>
      <c r="I56" s="147"/>
      <c r="J56" s="148"/>
      <c r="K56" s="147"/>
      <c r="L56" s="148"/>
      <c r="M56" s="147"/>
      <c r="N56" s="148"/>
      <c r="O56" s="147"/>
      <c r="P56" s="148"/>
      <c r="Q56" s="97"/>
      <c r="R56" s="97"/>
      <c r="AA56" s="98"/>
      <c r="AC56" s="117"/>
      <c r="AD56" s="117"/>
      <c r="AG56" s="117"/>
      <c r="AH56" s="118"/>
      <c r="AI56" s="118"/>
      <c r="AJ56" s="118"/>
      <c r="AK56" s="118"/>
      <c r="AM56" s="117"/>
    </row>
    <row r="57" spans="1:44" s="89" customFormat="1" ht="21" customHeight="1" x14ac:dyDescent="0.25">
      <c r="A57" s="147" t="str">
        <f t="shared" si="4"/>
        <v/>
      </c>
      <c r="B57" s="148" t="str">
        <f t="shared" si="5"/>
        <v/>
      </c>
      <c r="C57" s="147" t="str">
        <f t="shared" si="6"/>
        <v/>
      </c>
      <c r="D57" s="148"/>
      <c r="E57" s="147" t="str">
        <f>IF(A57="","",INDEX(Vis,MATCH(A57/100*12+INDEX(Indication,MATCH($E$31,Vis,0)),Indication,1)))</f>
        <v/>
      </c>
      <c r="F57" s="148" t="str">
        <f>IF(B57="","",INDEX(Vis,MATCH(B57/100*12+INDEX(Indication,MATCH($E$31,Vis,0)),Indication,1)))</f>
        <v/>
      </c>
      <c r="G57" s="147"/>
      <c r="H57" s="148"/>
      <c r="I57" s="147"/>
      <c r="J57" s="148"/>
      <c r="K57" s="147"/>
      <c r="L57" s="148"/>
      <c r="M57" s="147"/>
      <c r="N57" s="148"/>
      <c r="O57" s="147"/>
      <c r="P57" s="148"/>
      <c r="Q57" s="97"/>
      <c r="R57" s="97"/>
      <c r="AA57" s="98"/>
      <c r="AC57" s="117"/>
      <c r="AD57" s="117"/>
      <c r="AG57" s="117"/>
      <c r="AH57" s="118"/>
      <c r="AI57" s="118"/>
      <c r="AJ57" s="118"/>
      <c r="AK57" s="118"/>
      <c r="AM57" s="117"/>
    </row>
    <row r="58" spans="1:44" s="89" customFormat="1" ht="21" customHeight="1" x14ac:dyDescent="0.25">
      <c r="A58" s="147" t="str">
        <f t="shared" si="4"/>
        <v/>
      </c>
      <c r="B58" s="148" t="str">
        <f t="shared" si="5"/>
        <v/>
      </c>
      <c r="C58" s="147" t="str">
        <f t="shared" si="6"/>
        <v/>
      </c>
      <c r="D58" s="148"/>
      <c r="E58" s="147" t="str">
        <f>IF(A58="","",INDEX(Vis,MATCH(A58/100*12+INDEX(Indication,MATCH($E$31,Vis,0)),Indication,1)))</f>
        <v/>
      </c>
      <c r="F58" s="148" t="str">
        <f>IF(B58="","",INDEX(Vis,MATCH(B58/100*12+INDEX(Indication,MATCH($E$31,Vis,0)),Indication,1)))</f>
        <v/>
      </c>
      <c r="G58" s="147"/>
      <c r="H58" s="148"/>
      <c r="I58" s="147"/>
      <c r="J58" s="148"/>
      <c r="K58" s="147"/>
      <c r="L58" s="148"/>
      <c r="M58" s="147"/>
      <c r="N58" s="148"/>
      <c r="O58" s="147"/>
      <c r="P58" s="148"/>
      <c r="Q58" s="97"/>
      <c r="R58" s="97"/>
      <c r="AA58" s="98"/>
      <c r="AC58" s="117"/>
      <c r="AD58" s="117"/>
      <c r="AG58" s="117"/>
      <c r="AH58" s="118"/>
      <c r="AI58" s="118"/>
      <c r="AJ58" s="118"/>
      <c r="AK58" s="118"/>
      <c r="AM58" s="117"/>
    </row>
    <row r="59" spans="1:44" s="89" customFormat="1" ht="21" customHeight="1" x14ac:dyDescent="0.25">
      <c r="A59" s="147" t="str">
        <f t="shared" si="4"/>
        <v/>
      </c>
      <c r="B59" s="148" t="str">
        <f t="shared" si="5"/>
        <v/>
      </c>
      <c r="C59" s="147" t="str">
        <f t="shared" si="6"/>
        <v/>
      </c>
      <c r="D59" s="148"/>
      <c r="E59" s="147" t="str">
        <f>IF(A59="","",INDEX(Vis,MATCH(A59/100*12+INDEX(Indication,MATCH($E$31,Vis,0)),Indication,1)))</f>
        <v/>
      </c>
      <c r="F59" s="148" t="str">
        <f>IF(B59="","",INDEX(Vis,MATCH(B59/100*12+INDEX(Indication,MATCH($E$31,Vis,0)),Indication,1)))</f>
        <v/>
      </c>
      <c r="G59" s="147"/>
      <c r="H59" s="148"/>
      <c r="I59" s="147"/>
      <c r="J59" s="148"/>
      <c r="K59" s="147"/>
      <c r="L59" s="148"/>
      <c r="M59" s="147"/>
      <c r="N59" s="148"/>
      <c r="O59" s="147"/>
      <c r="P59" s="148"/>
      <c r="Q59" s="97"/>
      <c r="R59" s="97"/>
      <c r="AA59" s="98"/>
      <c r="AC59" s="117"/>
      <c r="AD59" s="117"/>
      <c r="AG59" s="117"/>
      <c r="AH59" s="118"/>
      <c r="AI59" s="118"/>
      <c r="AJ59" s="118"/>
      <c r="AK59" s="118"/>
      <c r="AM59" s="117"/>
    </row>
    <row r="60" spans="1:44" s="89" customFormat="1" ht="21" customHeight="1" x14ac:dyDescent="0.25">
      <c r="A60" s="147" t="str">
        <f t="shared" si="4"/>
        <v/>
      </c>
      <c r="B60" s="148" t="str">
        <f t="shared" si="5"/>
        <v/>
      </c>
      <c r="C60" s="147" t="str">
        <f t="shared" si="6"/>
        <v/>
      </c>
      <c r="D60" s="148"/>
      <c r="E60" s="147" t="str">
        <f>IF(A60="","",INDEX(Vis,MATCH(A60/100*12+INDEX(Indication,MATCH($E$31,Vis,0)),Indication,1)))</f>
        <v/>
      </c>
      <c r="F60" s="148" t="str">
        <f>IF(B60="","",INDEX(Vis,MATCH(B60/100*12+INDEX(Indication,MATCH($E$31,Vis,0)),Indication,1)))</f>
        <v/>
      </c>
      <c r="G60" s="147"/>
      <c r="H60" s="148"/>
      <c r="I60" s="147"/>
      <c r="J60" s="148"/>
      <c r="K60" s="147"/>
      <c r="L60" s="148"/>
      <c r="M60" s="147"/>
      <c r="N60" s="148"/>
      <c r="O60" s="147"/>
      <c r="P60" s="148"/>
      <c r="Q60" s="97"/>
      <c r="R60" s="97"/>
      <c r="AA60" s="98"/>
      <c r="AC60" s="117"/>
      <c r="AD60" s="117"/>
      <c r="AG60" s="117"/>
      <c r="AH60" s="118"/>
      <c r="AI60" s="118"/>
      <c r="AJ60" s="118"/>
      <c r="AK60" s="118"/>
      <c r="AM60" s="117"/>
    </row>
    <row r="61" spans="1:44" s="89" customFormat="1" ht="21" customHeight="1" x14ac:dyDescent="0.25">
      <c r="A61" s="147" t="str">
        <f t="shared" si="4"/>
        <v/>
      </c>
      <c r="B61" s="148" t="str">
        <f t="shared" si="5"/>
        <v/>
      </c>
      <c r="C61" s="147" t="str">
        <f t="shared" si="6"/>
        <v/>
      </c>
      <c r="D61" s="148"/>
      <c r="E61" s="147" t="str">
        <f>IF(A61="","",INDEX(Vis,MATCH(A61/100*12+INDEX(Indication,MATCH($E$31,Vis,0)),Indication,1)))</f>
        <v/>
      </c>
      <c r="F61" s="148" t="str">
        <f>IF(B61="","",INDEX(Vis,MATCH(B61/100*12+INDEX(Indication,MATCH($E$31,Vis,0)),Indication,1)))</f>
        <v/>
      </c>
      <c r="G61" s="147"/>
      <c r="H61" s="148"/>
      <c r="I61" s="147"/>
      <c r="J61" s="148"/>
      <c r="K61" s="147"/>
      <c r="L61" s="148"/>
      <c r="M61" s="147"/>
      <c r="N61" s="148"/>
      <c r="O61" s="147"/>
      <c r="P61" s="148"/>
      <c r="Q61" s="97"/>
      <c r="R61" s="97"/>
      <c r="AA61" s="98"/>
      <c r="AC61" s="117"/>
      <c r="AD61" s="117"/>
      <c r="AG61" s="117"/>
      <c r="AH61" s="118"/>
      <c r="AI61" s="118"/>
      <c r="AJ61" s="118"/>
      <c r="AK61" s="118"/>
      <c r="AM61" s="117"/>
    </row>
    <row r="62" spans="1:44" s="89" customFormat="1" ht="21" customHeight="1" x14ac:dyDescent="0.25">
      <c r="A62" s="147" t="str">
        <f t="shared" si="4"/>
        <v/>
      </c>
      <c r="B62" s="148" t="str">
        <f t="shared" si="5"/>
        <v/>
      </c>
      <c r="C62" s="147" t="str">
        <f t="shared" si="6"/>
        <v/>
      </c>
      <c r="D62" s="148"/>
      <c r="E62" s="147" t="str">
        <f>IF(A62="","",INDEX(Vis,MATCH(A62/100*12+INDEX(Indication,MATCH($E$31,Vis,0)),Indication,1)))</f>
        <v/>
      </c>
      <c r="F62" s="148" t="str">
        <f>IF(B62="","",INDEX(Vis,MATCH(B62/100*12+INDEX(Indication,MATCH($E$31,Vis,0)),Indication,1)))</f>
        <v/>
      </c>
      <c r="G62" s="147"/>
      <c r="H62" s="148"/>
      <c r="I62" s="147"/>
      <c r="J62" s="148"/>
      <c r="K62" s="147"/>
      <c r="L62" s="148"/>
      <c r="M62" s="147"/>
      <c r="N62" s="148"/>
      <c r="O62" s="147"/>
      <c r="P62" s="148"/>
      <c r="Q62" s="97"/>
      <c r="R62" s="97"/>
      <c r="AA62" s="98"/>
      <c r="AC62" s="117"/>
      <c r="AD62" s="117"/>
      <c r="AG62" s="117"/>
      <c r="AH62" s="118"/>
      <c r="AI62" s="118"/>
      <c r="AJ62" s="118"/>
      <c r="AK62" s="118"/>
      <c r="AM62" s="117"/>
    </row>
    <row r="63" spans="1:44" s="89" customFormat="1" ht="21" customHeight="1" x14ac:dyDescent="0.25">
      <c r="A63" s="147" t="str">
        <f t="shared" si="4"/>
        <v/>
      </c>
      <c r="B63" s="148" t="str">
        <f t="shared" si="5"/>
        <v/>
      </c>
      <c r="C63" s="147" t="str">
        <f t="shared" si="6"/>
        <v/>
      </c>
      <c r="D63" s="148"/>
      <c r="E63" s="147" t="str">
        <f>IF(A63="","",INDEX(Vis,MATCH(A63/100*12+INDEX(Indication,MATCH($E$31,Vis,0)),Indication,1)))</f>
        <v/>
      </c>
      <c r="F63" s="148" t="str">
        <f>IF(B63="","",INDEX(Vis,MATCH(B63/100*12+INDEX(Indication,MATCH($E$31,Vis,0)),Indication,1)))</f>
        <v/>
      </c>
      <c r="G63" s="147"/>
      <c r="H63" s="148"/>
      <c r="I63" s="147"/>
      <c r="J63" s="148"/>
      <c r="K63" s="147"/>
      <c r="L63" s="148"/>
      <c r="M63" s="147"/>
      <c r="N63" s="148"/>
      <c r="O63" s="147"/>
      <c r="P63" s="148"/>
      <c r="Q63" s="97"/>
      <c r="R63" s="97"/>
      <c r="AA63" s="98"/>
      <c r="AC63" s="117"/>
      <c r="AD63" s="117"/>
      <c r="AG63" s="117"/>
      <c r="AH63" s="118"/>
      <c r="AI63" s="118"/>
      <c r="AJ63" s="118"/>
      <c r="AK63" s="118"/>
      <c r="AM63" s="117"/>
    </row>
    <row r="64" spans="1:44" s="89" customFormat="1" ht="21" customHeight="1" x14ac:dyDescent="0.25">
      <c r="A64" s="147" t="str">
        <f t="shared" si="4"/>
        <v/>
      </c>
      <c r="B64" s="148" t="str">
        <f t="shared" si="5"/>
        <v/>
      </c>
      <c r="C64" s="147" t="str">
        <f t="shared" si="6"/>
        <v/>
      </c>
      <c r="D64" s="148"/>
      <c r="E64" s="147" t="str">
        <f>IF(A64="","",INDEX(Vis,MATCH(A64/100*12+INDEX(Indication,MATCH($E$31,Vis,0)),Indication,1)))</f>
        <v/>
      </c>
      <c r="F64" s="148" t="str">
        <f>IF(B64="","",INDEX(Vis,MATCH(B64/100*12+INDEX(Indication,MATCH($E$31,Vis,0)),Indication,1)))</f>
        <v/>
      </c>
      <c r="G64" s="147"/>
      <c r="H64" s="148"/>
      <c r="I64" s="147"/>
      <c r="J64" s="148"/>
      <c r="K64" s="147"/>
      <c r="L64" s="148"/>
      <c r="M64" s="147"/>
      <c r="N64" s="148"/>
      <c r="O64" s="147"/>
      <c r="P64" s="148"/>
      <c r="Q64" s="97"/>
      <c r="R64" s="97"/>
      <c r="AA64" s="98"/>
      <c r="AC64" s="117"/>
      <c r="AD64" s="117"/>
      <c r="AG64" s="117"/>
      <c r="AH64" s="118"/>
      <c r="AI64" s="118"/>
      <c r="AJ64" s="118"/>
      <c r="AK64" s="118"/>
      <c r="AM64" s="117"/>
    </row>
    <row r="65" spans="1:39" s="89" customFormat="1" ht="21" customHeight="1" x14ac:dyDescent="0.25">
      <c r="A65" s="147" t="str">
        <f t="shared" si="4"/>
        <v/>
      </c>
      <c r="B65" s="148" t="str">
        <f t="shared" si="5"/>
        <v/>
      </c>
      <c r="C65" s="147" t="str">
        <f t="shared" si="6"/>
        <v/>
      </c>
      <c r="D65" s="148"/>
      <c r="E65" s="147" t="str">
        <f>IF(A65="","",INDEX(Vis,MATCH(A65/100*12+INDEX(Indication,MATCH($E$31,Vis,0)),Indication,1)))</f>
        <v/>
      </c>
      <c r="F65" s="148" t="str">
        <f>IF(B65="","",INDEX(Vis,MATCH(B65/100*12+INDEX(Indication,MATCH($E$31,Vis,0)),Indication,1)))</f>
        <v/>
      </c>
      <c r="G65" s="147"/>
      <c r="H65" s="148"/>
      <c r="I65" s="147"/>
      <c r="J65" s="148"/>
      <c r="K65" s="147"/>
      <c r="L65" s="148"/>
      <c r="M65" s="147"/>
      <c r="N65" s="148"/>
      <c r="O65" s="147"/>
      <c r="P65" s="148"/>
      <c r="Q65" s="97"/>
      <c r="R65" s="97"/>
      <c r="AA65" s="98"/>
      <c r="AC65" s="117"/>
      <c r="AD65" s="117"/>
      <c r="AG65" s="117"/>
      <c r="AH65" s="118"/>
      <c r="AI65" s="118"/>
      <c r="AJ65" s="118"/>
      <c r="AK65" s="118"/>
      <c r="AM65" s="117"/>
    </row>
    <row r="66" spans="1:39" s="89" customFormat="1" ht="21" customHeight="1" x14ac:dyDescent="0.25">
      <c r="A66" s="147" t="str">
        <f t="shared" si="4"/>
        <v/>
      </c>
      <c r="B66" s="148" t="str">
        <f t="shared" si="5"/>
        <v/>
      </c>
      <c r="C66" s="147" t="str">
        <f t="shared" ref="C66:C67" si="7">IF(A66="","",IF(A66="","",INDEX(vis_Indication,MATCH(E66,Vis,0),2)-INDEX(vis_Indication,MATCH($E$31,Vis,0),2))/$F$7*100)</f>
        <v/>
      </c>
      <c r="D66" s="148"/>
      <c r="E66" s="147" t="str">
        <f>IF(A66="","",INDEX(Vis,MATCH(A66/100*12+INDEX(Indication,MATCH($E$31,Vis,0)),Indication,1)))</f>
        <v/>
      </c>
      <c r="F66" s="148" t="str">
        <f>IF(B66="","",INDEX(Vis,MATCH(B66/100*12+INDEX(Indication,MATCH($E$31,Vis,0)),Indication,1)))</f>
        <v/>
      </c>
      <c r="G66" s="147"/>
      <c r="H66" s="148"/>
      <c r="I66" s="147"/>
      <c r="J66" s="148"/>
      <c r="K66" s="147"/>
      <c r="L66" s="148"/>
      <c r="M66" s="147"/>
      <c r="N66" s="148"/>
      <c r="O66" s="147"/>
      <c r="P66" s="148"/>
      <c r="Q66" s="97"/>
      <c r="R66" s="97"/>
      <c r="AA66" s="98"/>
      <c r="AC66" s="117"/>
      <c r="AD66" s="117"/>
      <c r="AG66" s="117"/>
      <c r="AH66" s="118"/>
      <c r="AI66" s="118"/>
      <c r="AJ66" s="118"/>
      <c r="AK66" s="118"/>
      <c r="AM66" s="117"/>
    </row>
    <row r="67" spans="1:39" ht="21" customHeight="1" thickBot="1" x14ac:dyDescent="0.3">
      <c r="A67" s="160" t="str">
        <f t="shared" ref="A67" si="8">IF(ISNUMBER(C66),IF(C66&gt;$M$25,C66+$M$25/5,IF(C66&gt;=$M$25-$O$25,C66+$M$25/3,IF(C66&gt;$M$24,C66+$M$24/3,IF(C66&gt;$M$24-$O$24,C66+$M$24/3,"")))),"")</f>
        <v/>
      </c>
      <c r="B67" s="161" t="str">
        <f t="shared" ref="B67" si="9">IF(ISNUMBER(D66),IF(D66&gt;$M$25,D66+$M$25/5,IF(D66&gt;=$M$25-$O$25,D66+$M$25/3,IF(D66&gt;$M$24,D66+$M$24/3,IF(D66&gt;$M$24-$O$24,D66+$M$24/3,"")))),"")</f>
        <v/>
      </c>
      <c r="C67" s="160" t="str">
        <f t="shared" ref="C67" si="10">IF(A67="","",IF(A67="","",INDEX(vis_Indication,MATCH(E67,Vis,0),2)-INDEX(vis_Indication,MATCH($E$31,Vis,0),2))/$F$7*100)</f>
        <v/>
      </c>
      <c r="D67" s="161"/>
      <c r="E67" s="160" t="str">
        <f>IF(A67="","",INDEX(Vis,MATCH(A67/100*12+INDEX(Indication,MATCH($E$31,Vis,0)),Indication,1)))</f>
        <v/>
      </c>
      <c r="F67" s="161" t="str">
        <f>IF(B67="","",INDEX(Vis,MATCH(B67/100*12+INDEX(Indication,MATCH($E$31,Vis,0)),Indication,1)))</f>
        <v/>
      </c>
      <c r="G67" s="160"/>
      <c r="H67" s="161"/>
      <c r="I67" s="160"/>
      <c r="J67" s="161"/>
      <c r="K67" s="160"/>
      <c r="L67" s="161"/>
      <c r="M67" s="160"/>
      <c r="N67" s="161"/>
      <c r="O67" s="160"/>
      <c r="P67" s="161"/>
      <c r="AH67" s="117"/>
      <c r="AI67" s="117"/>
      <c r="AJ67" s="117"/>
      <c r="AK67" s="117"/>
      <c r="AL67" s="89"/>
    </row>
    <row r="68" spans="1:39" ht="15.75" x14ac:dyDescent="0.25">
      <c r="A68" s="178"/>
      <c r="B68" s="179"/>
      <c r="C68" s="180"/>
      <c r="D68" s="179"/>
      <c r="E68" s="179"/>
      <c r="F68" s="179"/>
      <c r="G68" s="181"/>
      <c r="H68" s="181"/>
      <c r="I68" s="179"/>
      <c r="J68" s="179"/>
      <c r="K68" s="182" t="s">
        <v>10</v>
      </c>
      <c r="L68" s="179"/>
      <c r="M68" s="179"/>
      <c r="N68" s="179"/>
      <c r="O68" s="179"/>
      <c r="P68" s="179"/>
      <c r="AH68" s="117"/>
      <c r="AI68" s="117"/>
      <c r="AJ68" s="117"/>
      <c r="AK68" s="117"/>
      <c r="AL68" s="89"/>
    </row>
  </sheetData>
  <sheetProtection formatCells="0" formatColumns="0" formatRows="0" insertColumns="0" insertRows="0" insertHyperlinks="0" deleteColumns="0" deleteRows="0" sort="0" autoFilter="0" pivotTables="0"/>
  <mergeCells count="323">
    <mergeCell ref="A65:B65"/>
    <mergeCell ref="C65:D65"/>
    <mergeCell ref="E65:F65"/>
    <mergeCell ref="G65:H65"/>
    <mergeCell ref="I65:J65"/>
    <mergeCell ref="K65:L65"/>
    <mergeCell ref="M65:N65"/>
    <mergeCell ref="O65:P65"/>
    <mergeCell ref="A63:B63"/>
    <mergeCell ref="C63:D63"/>
    <mergeCell ref="E63:F63"/>
    <mergeCell ref="G63:H63"/>
    <mergeCell ref="I63:J63"/>
    <mergeCell ref="K63:L63"/>
    <mergeCell ref="M63:N63"/>
    <mergeCell ref="O63:P63"/>
    <mergeCell ref="A64:B64"/>
    <mergeCell ref="C64:D64"/>
    <mergeCell ref="E64:F64"/>
    <mergeCell ref="G64:H64"/>
    <mergeCell ref="I64:J64"/>
    <mergeCell ref="K64:L64"/>
    <mergeCell ref="M64:N64"/>
    <mergeCell ref="O64:P64"/>
    <mergeCell ref="A61:B61"/>
    <mergeCell ref="C61:D61"/>
    <mergeCell ref="E61:F61"/>
    <mergeCell ref="G61:H61"/>
    <mergeCell ref="I61:J61"/>
    <mergeCell ref="K61:L61"/>
    <mergeCell ref="M61:N61"/>
    <mergeCell ref="O61:P61"/>
    <mergeCell ref="A62:B62"/>
    <mergeCell ref="C62:D62"/>
    <mergeCell ref="E62:F62"/>
    <mergeCell ref="G62:H62"/>
    <mergeCell ref="I62:J62"/>
    <mergeCell ref="K62:L62"/>
    <mergeCell ref="M62:N62"/>
    <mergeCell ref="O62:P62"/>
    <mergeCell ref="A59:B59"/>
    <mergeCell ref="C59:D59"/>
    <mergeCell ref="E59:F59"/>
    <mergeCell ref="G59:H59"/>
    <mergeCell ref="I59:J59"/>
    <mergeCell ref="K59:L59"/>
    <mergeCell ref="M59:N59"/>
    <mergeCell ref="O59:P59"/>
    <mergeCell ref="A60:B60"/>
    <mergeCell ref="C60:D60"/>
    <mergeCell ref="E60:F60"/>
    <mergeCell ref="G60:H60"/>
    <mergeCell ref="I60:J60"/>
    <mergeCell ref="K60:L60"/>
    <mergeCell ref="M60:N60"/>
    <mergeCell ref="O60:P60"/>
    <mergeCell ref="A57:B57"/>
    <mergeCell ref="C57:D57"/>
    <mergeCell ref="E57:F57"/>
    <mergeCell ref="G57:H57"/>
    <mergeCell ref="I57:J57"/>
    <mergeCell ref="K57:L57"/>
    <mergeCell ref="M57:N57"/>
    <mergeCell ref="O57:P57"/>
    <mergeCell ref="A58:B58"/>
    <mergeCell ref="C58:D58"/>
    <mergeCell ref="E58:F58"/>
    <mergeCell ref="G58:H58"/>
    <mergeCell ref="I58:J58"/>
    <mergeCell ref="K58:L58"/>
    <mergeCell ref="M58:N58"/>
    <mergeCell ref="O58:P58"/>
    <mergeCell ref="A55:B55"/>
    <mergeCell ref="C55:D55"/>
    <mergeCell ref="E55:F55"/>
    <mergeCell ref="G55:H55"/>
    <mergeCell ref="I55:J55"/>
    <mergeCell ref="K55:L55"/>
    <mergeCell ref="M55:N55"/>
    <mergeCell ref="O55:P55"/>
    <mergeCell ref="A56:B56"/>
    <mergeCell ref="C56:D56"/>
    <mergeCell ref="E56:F56"/>
    <mergeCell ref="G56:H56"/>
    <mergeCell ref="I56:J56"/>
    <mergeCell ref="K56:L56"/>
    <mergeCell ref="M56:N56"/>
    <mergeCell ref="O56:P56"/>
    <mergeCell ref="A53:B53"/>
    <mergeCell ref="C53:D53"/>
    <mergeCell ref="E53:F53"/>
    <mergeCell ref="G53:H53"/>
    <mergeCell ref="I53:J53"/>
    <mergeCell ref="K53:L53"/>
    <mergeCell ref="M53:N53"/>
    <mergeCell ref="O53:P53"/>
    <mergeCell ref="A54:B54"/>
    <mergeCell ref="C54:D54"/>
    <mergeCell ref="E54:F54"/>
    <mergeCell ref="G54:H54"/>
    <mergeCell ref="I54:J54"/>
    <mergeCell ref="K54:L54"/>
    <mergeCell ref="M54:N54"/>
    <mergeCell ref="O54:P54"/>
    <mergeCell ref="A51:B51"/>
    <mergeCell ref="C51:D51"/>
    <mergeCell ref="E51:F51"/>
    <mergeCell ref="G51:H51"/>
    <mergeCell ref="I51:J51"/>
    <mergeCell ref="K51:L51"/>
    <mergeCell ref="M51:N51"/>
    <mergeCell ref="O51:P51"/>
    <mergeCell ref="A52:B52"/>
    <mergeCell ref="C52:D52"/>
    <mergeCell ref="E52:F52"/>
    <mergeCell ref="G52:H52"/>
    <mergeCell ref="I52:J52"/>
    <mergeCell ref="K52:L52"/>
    <mergeCell ref="M52:N52"/>
    <mergeCell ref="O52:P52"/>
    <mergeCell ref="A49:B49"/>
    <mergeCell ref="C49:D49"/>
    <mergeCell ref="E49:F49"/>
    <mergeCell ref="G49:H49"/>
    <mergeCell ref="I49:J49"/>
    <mergeCell ref="K49:L49"/>
    <mergeCell ref="M49:N49"/>
    <mergeCell ref="O49:P49"/>
    <mergeCell ref="A50:B50"/>
    <mergeCell ref="C50:D50"/>
    <mergeCell ref="E50:F50"/>
    <mergeCell ref="G50:H50"/>
    <mergeCell ref="I50:J50"/>
    <mergeCell ref="K50:L50"/>
    <mergeCell ref="M50:N50"/>
    <mergeCell ref="O50:P50"/>
    <mergeCell ref="A47:B47"/>
    <mergeCell ref="C47:D47"/>
    <mergeCell ref="E47:F47"/>
    <mergeCell ref="G47:H47"/>
    <mergeCell ref="I47:J47"/>
    <mergeCell ref="K47:L47"/>
    <mergeCell ref="M47:N47"/>
    <mergeCell ref="O47:P47"/>
    <mergeCell ref="A48:B48"/>
    <mergeCell ref="C48:D48"/>
    <mergeCell ref="E48:F48"/>
    <mergeCell ref="G48:H48"/>
    <mergeCell ref="I48:J48"/>
    <mergeCell ref="K48:L48"/>
    <mergeCell ref="M48:N48"/>
    <mergeCell ref="O48:P48"/>
    <mergeCell ref="O25:P25"/>
    <mergeCell ref="A46:B46"/>
    <mergeCell ref="C46:D46"/>
    <mergeCell ref="E46:F46"/>
    <mergeCell ref="G46:H46"/>
    <mergeCell ref="I46:J46"/>
    <mergeCell ref="K46:L46"/>
    <mergeCell ref="M46:N46"/>
    <mergeCell ref="O46:P46"/>
    <mergeCell ref="AC3:AG7"/>
    <mergeCell ref="E5:F5"/>
    <mergeCell ref="K5:L5"/>
    <mergeCell ref="M5:N5"/>
    <mergeCell ref="A12:B12"/>
    <mergeCell ref="E37:F37"/>
    <mergeCell ref="K37:L37"/>
    <mergeCell ref="G37:H37"/>
    <mergeCell ref="I37:J37"/>
    <mergeCell ref="M37:N37"/>
    <mergeCell ref="A36:B36"/>
    <mergeCell ref="K36:L36"/>
    <mergeCell ref="G36:H36"/>
    <mergeCell ref="I36:J36"/>
    <mergeCell ref="M36:N36"/>
    <mergeCell ref="A5:D5"/>
    <mergeCell ref="G5:J5"/>
    <mergeCell ref="C12:F12"/>
    <mergeCell ref="C36:D36"/>
    <mergeCell ref="E36:F36"/>
    <mergeCell ref="C37:D37"/>
    <mergeCell ref="O12:P12"/>
    <mergeCell ref="K14:M14"/>
    <mergeCell ref="N14:P14"/>
    <mergeCell ref="M45:N45"/>
    <mergeCell ref="A39:B39"/>
    <mergeCell ref="C39:D39"/>
    <mergeCell ref="E39:F39"/>
    <mergeCell ref="K39:L39"/>
    <mergeCell ref="G39:H39"/>
    <mergeCell ref="I39:J39"/>
    <mergeCell ref="M39:N39"/>
    <mergeCell ref="C38:D38"/>
    <mergeCell ref="E38:F38"/>
    <mergeCell ref="K38:L38"/>
    <mergeCell ref="G38:H38"/>
    <mergeCell ref="I38:J38"/>
    <mergeCell ref="M38:N38"/>
    <mergeCell ref="A45:B45"/>
    <mergeCell ref="C45:D45"/>
    <mergeCell ref="E45:F45"/>
    <mergeCell ref="K45:L45"/>
    <mergeCell ref="G45:H45"/>
    <mergeCell ref="I45:J45"/>
    <mergeCell ref="G42:H42"/>
    <mergeCell ref="I42:J42"/>
    <mergeCell ref="K42:L42"/>
    <mergeCell ref="M40:N40"/>
    <mergeCell ref="E67:F67"/>
    <mergeCell ref="A66:B66"/>
    <mergeCell ref="C66:D66"/>
    <mergeCell ref="E66:F66"/>
    <mergeCell ref="K66:L66"/>
    <mergeCell ref="G66:H66"/>
    <mergeCell ref="I66:J66"/>
    <mergeCell ref="M66:N66"/>
    <mergeCell ref="M67:N67"/>
    <mergeCell ref="A67:B67"/>
    <mergeCell ref="C67:D67"/>
    <mergeCell ref="K67:L67"/>
    <mergeCell ref="G67:H67"/>
    <mergeCell ref="I67:J67"/>
    <mergeCell ref="K34:L34"/>
    <mergeCell ref="M34:N34"/>
    <mergeCell ref="G35:H35"/>
    <mergeCell ref="I35:J35"/>
    <mergeCell ref="M35:N35"/>
    <mergeCell ref="A34:B34"/>
    <mergeCell ref="G33:H33"/>
    <mergeCell ref="I33:J33"/>
    <mergeCell ref="K33:L33"/>
    <mergeCell ref="E33:F34"/>
    <mergeCell ref="A35:B35"/>
    <mergeCell ref="C35:D35"/>
    <mergeCell ref="E35:F35"/>
    <mergeCell ref="K35:L35"/>
    <mergeCell ref="C33:D33"/>
    <mergeCell ref="C34:D34"/>
    <mergeCell ref="A33:B33"/>
    <mergeCell ref="A37:B37"/>
    <mergeCell ref="A38:B38"/>
    <mergeCell ref="M24:N24"/>
    <mergeCell ref="M25:N25"/>
    <mergeCell ref="O67:P67"/>
    <mergeCell ref="K24:L24"/>
    <mergeCell ref="K25:L25"/>
    <mergeCell ref="K31:L31"/>
    <mergeCell ref="O39:P39"/>
    <mergeCell ref="O45:P45"/>
    <mergeCell ref="O66:P66"/>
    <mergeCell ref="O33:P33"/>
    <mergeCell ref="O34:P34"/>
    <mergeCell ref="O35:P35"/>
    <mergeCell ref="O36:P36"/>
    <mergeCell ref="O37:P37"/>
    <mergeCell ref="O38:P38"/>
    <mergeCell ref="M33:N33"/>
    <mergeCell ref="G34:H34"/>
    <mergeCell ref="I34:J34"/>
    <mergeCell ref="A6:C6"/>
    <mergeCell ref="D6:E6"/>
    <mergeCell ref="D7:E7"/>
    <mergeCell ref="A7:C7"/>
    <mergeCell ref="E31:F31"/>
    <mergeCell ref="A24:B24"/>
    <mergeCell ref="C24:E24"/>
    <mergeCell ref="I31:J31"/>
    <mergeCell ref="M12:N12"/>
    <mergeCell ref="F7:G7"/>
    <mergeCell ref="G12:I12"/>
    <mergeCell ref="A26:P26"/>
    <mergeCell ref="K7:L7"/>
    <mergeCell ref="M7:N7"/>
    <mergeCell ref="C19:F19"/>
    <mergeCell ref="K19:N19"/>
    <mergeCell ref="F24:H24"/>
    <mergeCell ref="O2:O7"/>
    <mergeCell ref="J12:L12"/>
    <mergeCell ref="A14:B14"/>
    <mergeCell ref="C14:D14"/>
    <mergeCell ref="E14:F14"/>
    <mergeCell ref="G14:H14"/>
    <mergeCell ref="I14:J14"/>
    <mergeCell ref="O40:P40"/>
    <mergeCell ref="A41:B41"/>
    <mergeCell ref="C41:D41"/>
    <mergeCell ref="E41:F41"/>
    <mergeCell ref="G41:H41"/>
    <mergeCell ref="I41:J41"/>
    <mergeCell ref="K41:L41"/>
    <mergeCell ref="M41:N41"/>
    <mergeCell ref="O41:P41"/>
    <mergeCell ref="A40:B40"/>
    <mergeCell ref="C40:D40"/>
    <mergeCell ref="E40:F40"/>
    <mergeCell ref="G40:H40"/>
    <mergeCell ref="I40:J40"/>
    <mergeCell ref="K40:L40"/>
    <mergeCell ref="M44:N44"/>
    <mergeCell ref="O44:P44"/>
    <mergeCell ref="I7:J7"/>
    <mergeCell ref="M31:N31"/>
    <mergeCell ref="O24:P24"/>
    <mergeCell ref="A44:B44"/>
    <mergeCell ref="C44:D44"/>
    <mergeCell ref="E44:F44"/>
    <mergeCell ref="G44:H44"/>
    <mergeCell ref="I44:J44"/>
    <mergeCell ref="K44:L44"/>
    <mergeCell ref="M42:N42"/>
    <mergeCell ref="O42:P42"/>
    <mergeCell ref="A43:B43"/>
    <mergeCell ref="C43:D43"/>
    <mergeCell ref="E43:F43"/>
    <mergeCell ref="G43:H43"/>
    <mergeCell ref="I43:J43"/>
    <mergeCell ref="K43:L43"/>
    <mergeCell ref="M43:N43"/>
    <mergeCell ref="O43:P43"/>
    <mergeCell ref="A42:B42"/>
    <mergeCell ref="C42:D42"/>
    <mergeCell ref="E42:F42"/>
  </mergeCells>
  <conditionalFormatting sqref="F24:H24">
    <cfRule type="expression" dxfId="2" priority="4">
      <formula>F24&lt;&gt;"Yes"</formula>
    </cfRule>
  </conditionalFormatting>
  <conditionalFormatting sqref="K25:L25">
    <cfRule type="expression" dxfId="1" priority="2">
      <formula>$K$25&gt;$K$24</formula>
    </cfRule>
  </conditionalFormatting>
  <conditionalFormatting sqref="M25:N25">
    <cfRule type="expression" dxfId="0" priority="1">
      <formula>$M$25&lt;$M$24</formula>
    </cfRule>
  </conditionalFormatting>
  <dataValidations disablePrompts="1" count="2">
    <dataValidation type="list" showInputMessage="1" showErrorMessage="1" sqref="F24:H24 C24" xr:uid="{EA05E054-0979-41CF-97EE-93EDA444CAE8}">
      <formula1>"Yes,No"</formula1>
    </dataValidation>
    <dataValidation type="list" showInputMessage="1" showErrorMessage="1" sqref="A24" xr:uid="{DF6ABDBD-BD52-4C14-9CBA-BC95516BECE7}">
      <formula1>"As Found, New, Cursory"</formula1>
    </dataValidation>
  </dataValidations>
  <hyperlinks>
    <hyperlink ref="AC3:AG7" location="TempLine!AG7" display="TempLine!AG7" xr:uid="{8BB775DE-844D-4891-B288-3675421420D5}"/>
  </hyperlinks>
  <pageMargins left="0.6" right="0.25" top="0.35" bottom="0.35" header="0.3" footer="0.3"/>
  <pageSetup paperSize="9" scale="88" fitToHeight="0" orientation="portrait" r:id="rId1"/>
  <colBreaks count="1" manualBreakCount="1">
    <brk id="27" max="70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EE6B-251F-4100-9A0F-CD27EBAD0E5E}">
  <sheetPr codeName="Feuil3"/>
  <dimension ref="B9:AB66"/>
  <sheetViews>
    <sheetView topLeftCell="A16" workbookViewId="0">
      <selection activeCell="X35" sqref="X35"/>
    </sheetView>
  </sheetViews>
  <sheetFormatPr baseColWidth="10" defaultRowHeight="12.75" x14ac:dyDescent="0.2"/>
  <cols>
    <col min="1" max="3" width="11.42578125" style="107" customWidth="1"/>
    <col min="4" max="4" width="1.42578125" style="107" customWidth="1"/>
    <col min="5" max="8" width="11.42578125" style="107" customWidth="1"/>
    <col min="9" max="11" width="11.85546875" style="107" customWidth="1"/>
    <col min="12" max="12" width="2.5703125" style="107" customWidth="1"/>
    <col min="13" max="15" width="11.85546875" style="107" customWidth="1"/>
    <col min="16" max="18" width="11.42578125" style="107"/>
    <col min="19" max="19" width="2.42578125" style="107" customWidth="1"/>
    <col min="20" max="23" width="11.42578125" style="107"/>
    <col min="24" max="25" width="11.85546875" style="107" customWidth="1"/>
    <col min="26" max="26" width="2.5703125" style="107" customWidth="1"/>
    <col min="27" max="28" width="11.85546875" style="107" customWidth="1"/>
    <col min="29" max="16384" width="11.42578125" style="107"/>
  </cols>
  <sheetData>
    <row r="9" spans="2:28" ht="27" customHeight="1" x14ac:dyDescent="0.2">
      <c r="B9" s="106" t="str">
        <f>GPM!A12</f>
        <v>pgo</v>
      </c>
    </row>
    <row r="11" spans="2:28" x14ac:dyDescent="0.2">
      <c r="I11" s="108"/>
      <c r="J11" s="108"/>
      <c r="K11" s="109"/>
      <c r="X11" s="108"/>
      <c r="Y11" s="109"/>
    </row>
    <row r="13" spans="2:28" x14ac:dyDescent="0.2">
      <c r="J13" s="107">
        <v>23817</v>
      </c>
      <c r="Q13" s="107">
        <v>23818</v>
      </c>
      <c r="X13" s="107" t="s">
        <v>132</v>
      </c>
    </row>
    <row r="14" spans="2:28" ht="14.25" x14ac:dyDescent="0.2">
      <c r="B14" s="106">
        <f>INDEX(14:14,MATCH($B$9,$13:$13,0))</f>
        <v>1.27E-4</v>
      </c>
      <c r="I14" s="110" t="s">
        <v>34</v>
      </c>
      <c r="J14" s="107">
        <v>1.27E-4</v>
      </c>
      <c r="Q14" s="107">
        <v>1E-4</v>
      </c>
      <c r="X14" s="107">
        <v>1.27E-4</v>
      </c>
    </row>
    <row r="15" spans="2:28" x14ac:dyDescent="0.2">
      <c r="B15" s="107" t="s">
        <v>127</v>
      </c>
      <c r="C15" s="107" t="s">
        <v>128</v>
      </c>
      <c r="E15" s="107" t="s">
        <v>129</v>
      </c>
      <c r="F15" s="107" t="s">
        <v>130</v>
      </c>
      <c r="J15" s="107" t="s">
        <v>127</v>
      </c>
      <c r="K15" s="107" t="s">
        <v>128</v>
      </c>
      <c r="M15" s="107" t="s">
        <v>129</v>
      </c>
      <c r="N15" s="107" t="s">
        <v>130</v>
      </c>
      <c r="Q15" s="107" t="s">
        <v>127</v>
      </c>
      <c r="R15" s="107" t="s">
        <v>128</v>
      </c>
      <c r="T15" s="107" t="s">
        <v>131</v>
      </c>
      <c r="U15" s="107" t="s">
        <v>130</v>
      </c>
      <c r="X15" s="107" t="s">
        <v>127</v>
      </c>
      <c r="Y15" s="107" t="s">
        <v>128</v>
      </c>
      <c r="AA15" s="107" t="s">
        <v>129</v>
      </c>
      <c r="AB15" s="107" t="s">
        <v>130</v>
      </c>
    </row>
    <row r="16" spans="2:28" x14ac:dyDescent="0.2">
      <c r="B16" s="111">
        <f>INDEX(16:16,MATCH($B$9,$13:$13,0))</f>
        <v>200</v>
      </c>
      <c r="C16" s="112">
        <f t="shared" ref="C16:C66" si="0">INDEX(16:16,MATCH($B$9,$13:$13,0)+1)</f>
        <v>0.254</v>
      </c>
      <c r="D16" s="109"/>
      <c r="E16" s="113">
        <f>INDEX(16:16,MATCH($B$9,$13:$13,0)+3)</f>
        <v>0</v>
      </c>
      <c r="F16" s="107">
        <f>INDEX(16:16,MATCH($B$9,$13:$13,0)+4)</f>
        <v>0</v>
      </c>
      <c r="G16" s="114"/>
      <c r="J16" s="108"/>
      <c r="K16" s="109"/>
      <c r="L16" s="109"/>
      <c r="M16" s="113"/>
      <c r="Q16" s="108">
        <v>0</v>
      </c>
      <c r="R16" s="109">
        <v>0</v>
      </c>
      <c r="S16" s="109"/>
      <c r="T16" s="113"/>
      <c r="U16" s="109">
        <f>R16</f>
        <v>0</v>
      </c>
      <c r="X16" s="108">
        <v>200</v>
      </c>
      <c r="Y16" s="109">
        <f t="shared" ref="Y16:Y25" si="1">X16*0.127/100</f>
        <v>0.254</v>
      </c>
      <c r="Z16" s="109"/>
      <c r="AA16" s="113"/>
    </row>
    <row r="17" spans="2:27" ht="15" x14ac:dyDescent="0.25">
      <c r="B17" s="111">
        <f t="shared" ref="B17:B66" si="2">INDEX(17:17,MATCH($B$9,$13:$13,0))</f>
        <v>210</v>
      </c>
      <c r="C17" s="112">
        <f t="shared" si="0"/>
        <v>0.26669999999999999</v>
      </c>
      <c r="D17" s="109"/>
      <c r="E17" s="113">
        <f t="shared" ref="E17:E66" si="3">INDEX(17:17,MATCH($B$9,$13:$13,0)+3)</f>
        <v>0</v>
      </c>
      <c r="F17" s="107">
        <f t="shared" ref="F17:F66" si="4">INDEX(17:17,MATCH($B$9,$13:$13,0)+4)</f>
        <v>0</v>
      </c>
      <c r="G17" s="114"/>
      <c r="J17" s="108"/>
      <c r="K17" s="109"/>
      <c r="L17" s="109"/>
      <c r="M17" s="113"/>
      <c r="Q17" s="108">
        <v>50</v>
      </c>
      <c r="R17" s="109">
        <f>Q17/1000</f>
        <v>0.05</v>
      </c>
      <c r="S17" s="109"/>
      <c r="T17" s="113"/>
      <c r="U17" s="109">
        <f>R17</f>
        <v>0.05</v>
      </c>
      <c r="X17" s="115">
        <v>210</v>
      </c>
      <c r="Y17" s="109">
        <f t="shared" si="1"/>
        <v>0.26669999999999999</v>
      </c>
      <c r="Z17" s="109"/>
      <c r="AA17" s="113"/>
    </row>
    <row r="18" spans="2:27" ht="15" x14ac:dyDescent="0.25">
      <c r="B18" s="111">
        <f t="shared" si="2"/>
        <v>220</v>
      </c>
      <c r="C18" s="112">
        <f t="shared" si="0"/>
        <v>0.27940000000000004</v>
      </c>
      <c r="D18" s="109"/>
      <c r="E18" s="113">
        <f t="shared" si="3"/>
        <v>0</v>
      </c>
      <c r="F18" s="107">
        <f t="shared" si="4"/>
        <v>0</v>
      </c>
      <c r="G18" s="114"/>
      <c r="J18" s="115"/>
      <c r="K18" s="116"/>
      <c r="L18" s="109"/>
      <c r="M18" s="113"/>
      <c r="Q18" s="108">
        <v>100</v>
      </c>
      <c r="R18" s="109">
        <f>Q18/1000</f>
        <v>0.1</v>
      </c>
      <c r="S18" s="109"/>
      <c r="T18" s="113"/>
      <c r="U18" s="109">
        <f>R18</f>
        <v>0.1</v>
      </c>
      <c r="X18" s="108">
        <v>220</v>
      </c>
      <c r="Y18" s="109">
        <f t="shared" si="1"/>
        <v>0.27940000000000004</v>
      </c>
      <c r="Z18" s="109"/>
      <c r="AA18" s="113"/>
    </row>
    <row r="19" spans="2:27" ht="15" x14ac:dyDescent="0.25">
      <c r="B19" s="111">
        <f t="shared" si="2"/>
        <v>230</v>
      </c>
      <c r="C19" s="112">
        <f t="shared" si="0"/>
        <v>0.29210000000000003</v>
      </c>
      <c r="D19" s="109"/>
      <c r="E19" s="113">
        <f t="shared" si="3"/>
        <v>0</v>
      </c>
      <c r="F19" s="107">
        <f t="shared" si="4"/>
        <v>0</v>
      </c>
      <c r="G19" s="114"/>
      <c r="J19" s="108"/>
      <c r="K19" s="116"/>
      <c r="L19" s="109"/>
      <c r="M19" s="113"/>
      <c r="Q19" s="108">
        <v>150</v>
      </c>
      <c r="R19" s="109">
        <f t="shared" ref="R19:R66" si="5">Q19/1000</f>
        <v>0.15</v>
      </c>
      <c r="S19" s="109"/>
      <c r="T19" s="113"/>
      <c r="U19" s="109">
        <f t="shared" ref="U19:U66" si="6">R19</f>
        <v>0.15</v>
      </c>
      <c r="X19" s="115">
        <v>230</v>
      </c>
      <c r="Y19" s="109">
        <f t="shared" si="1"/>
        <v>0.29210000000000003</v>
      </c>
      <c r="Z19" s="109"/>
      <c r="AA19" s="113"/>
    </row>
    <row r="20" spans="2:27" ht="15" x14ac:dyDescent="0.25">
      <c r="B20" s="111">
        <f t="shared" si="2"/>
        <v>240</v>
      </c>
      <c r="C20" s="112">
        <f t="shared" si="0"/>
        <v>0.30480000000000002</v>
      </c>
      <c r="D20" s="109"/>
      <c r="E20" s="113">
        <f t="shared" si="3"/>
        <v>0</v>
      </c>
      <c r="F20" s="107">
        <f t="shared" si="4"/>
        <v>0</v>
      </c>
      <c r="G20" s="114"/>
      <c r="J20" s="115"/>
      <c r="K20" s="109"/>
      <c r="L20" s="109"/>
      <c r="M20" s="113"/>
      <c r="Q20" s="108">
        <v>200</v>
      </c>
      <c r="R20" s="109">
        <f t="shared" si="5"/>
        <v>0.2</v>
      </c>
      <c r="S20" s="109"/>
      <c r="T20" s="113"/>
      <c r="U20" s="109">
        <f t="shared" si="6"/>
        <v>0.2</v>
      </c>
      <c r="X20" s="108">
        <v>240</v>
      </c>
      <c r="Y20" s="109">
        <f t="shared" si="1"/>
        <v>0.30480000000000002</v>
      </c>
      <c r="Z20" s="109"/>
      <c r="AA20" s="113"/>
    </row>
    <row r="21" spans="2:27" ht="15" x14ac:dyDescent="0.25">
      <c r="B21" s="111">
        <f t="shared" si="2"/>
        <v>250</v>
      </c>
      <c r="C21" s="112">
        <f t="shared" si="0"/>
        <v>0.3175</v>
      </c>
      <c r="D21" s="109"/>
      <c r="E21" s="113">
        <f t="shared" si="3"/>
        <v>0</v>
      </c>
      <c r="F21" s="107">
        <f t="shared" si="4"/>
        <v>0</v>
      </c>
      <c r="G21" s="114"/>
      <c r="J21" s="115"/>
      <c r="K21" s="116"/>
      <c r="L21" s="109"/>
      <c r="M21" s="113"/>
      <c r="Q21" s="108">
        <v>250</v>
      </c>
      <c r="R21" s="109">
        <f t="shared" si="5"/>
        <v>0.25</v>
      </c>
      <c r="S21" s="109"/>
      <c r="T21" s="113"/>
      <c r="U21" s="109">
        <f t="shared" si="6"/>
        <v>0.25</v>
      </c>
      <c r="X21" s="115">
        <v>250</v>
      </c>
      <c r="Y21" s="109">
        <f t="shared" si="1"/>
        <v>0.3175</v>
      </c>
      <c r="Z21" s="109"/>
      <c r="AA21" s="113"/>
    </row>
    <row r="22" spans="2:27" ht="15" x14ac:dyDescent="0.25">
      <c r="B22" s="111">
        <f t="shared" si="2"/>
        <v>260</v>
      </c>
      <c r="C22" s="112">
        <f t="shared" si="0"/>
        <v>0.33020000000000005</v>
      </c>
      <c r="D22" s="109"/>
      <c r="E22" s="113">
        <f t="shared" si="3"/>
        <v>0</v>
      </c>
      <c r="F22" s="107">
        <f t="shared" si="4"/>
        <v>0</v>
      </c>
      <c r="G22" s="114"/>
      <c r="J22" s="108"/>
      <c r="K22" s="116"/>
      <c r="L22" s="109"/>
      <c r="M22" s="113"/>
      <c r="Q22" s="108">
        <v>300</v>
      </c>
      <c r="R22" s="109">
        <f t="shared" si="5"/>
        <v>0.3</v>
      </c>
      <c r="S22" s="109"/>
      <c r="T22" s="113"/>
      <c r="U22" s="109">
        <f t="shared" si="6"/>
        <v>0.3</v>
      </c>
      <c r="X22" s="108">
        <v>260</v>
      </c>
      <c r="Y22" s="109">
        <f t="shared" si="1"/>
        <v>0.33020000000000005</v>
      </c>
      <c r="Z22" s="109"/>
      <c r="AA22" s="113"/>
    </row>
    <row r="23" spans="2:27" ht="15" x14ac:dyDescent="0.25">
      <c r="B23" s="111">
        <f t="shared" si="2"/>
        <v>270</v>
      </c>
      <c r="C23" s="112">
        <f t="shared" si="0"/>
        <v>0.34289999999999998</v>
      </c>
      <c r="D23" s="109"/>
      <c r="E23" s="113">
        <f t="shared" si="3"/>
        <v>0</v>
      </c>
      <c r="F23" s="107">
        <f t="shared" si="4"/>
        <v>0</v>
      </c>
      <c r="G23" s="114"/>
      <c r="J23" s="115"/>
      <c r="K23" s="109"/>
      <c r="L23" s="109"/>
      <c r="M23" s="113"/>
      <c r="Q23" s="108">
        <v>350</v>
      </c>
      <c r="R23" s="109">
        <f t="shared" si="5"/>
        <v>0.35</v>
      </c>
      <c r="S23" s="109"/>
      <c r="T23" s="113"/>
      <c r="U23" s="109">
        <f t="shared" si="6"/>
        <v>0.35</v>
      </c>
      <c r="X23" s="115">
        <v>270</v>
      </c>
      <c r="Y23" s="109">
        <f t="shared" si="1"/>
        <v>0.34289999999999998</v>
      </c>
      <c r="Z23" s="109"/>
      <c r="AA23" s="113"/>
    </row>
    <row r="24" spans="2:27" ht="15" x14ac:dyDescent="0.25">
      <c r="B24" s="111">
        <f t="shared" si="2"/>
        <v>280</v>
      </c>
      <c r="C24" s="112">
        <f t="shared" si="0"/>
        <v>0.35560000000000003</v>
      </c>
      <c r="D24" s="109"/>
      <c r="E24" s="113">
        <f t="shared" si="3"/>
        <v>0</v>
      </c>
      <c r="F24" s="107">
        <f t="shared" si="4"/>
        <v>0</v>
      </c>
      <c r="G24" s="114"/>
      <c r="J24" s="115"/>
      <c r="K24" s="116"/>
      <c r="L24" s="109"/>
      <c r="M24" s="113"/>
      <c r="Q24" s="108">
        <v>400</v>
      </c>
      <c r="R24" s="109">
        <f t="shared" si="5"/>
        <v>0.4</v>
      </c>
      <c r="S24" s="109"/>
      <c r="T24" s="113"/>
      <c r="U24" s="109">
        <f t="shared" si="6"/>
        <v>0.4</v>
      </c>
      <c r="X24" s="108">
        <v>280</v>
      </c>
      <c r="Y24" s="109">
        <f t="shared" si="1"/>
        <v>0.35560000000000003</v>
      </c>
      <c r="Z24" s="109"/>
      <c r="AA24" s="113"/>
    </row>
    <row r="25" spans="2:27" ht="15" x14ac:dyDescent="0.25">
      <c r="B25" s="111">
        <f t="shared" si="2"/>
        <v>290</v>
      </c>
      <c r="C25" s="112">
        <f t="shared" si="0"/>
        <v>0.36829999999999996</v>
      </c>
      <c r="D25" s="109"/>
      <c r="E25" s="113">
        <f t="shared" si="3"/>
        <v>0</v>
      </c>
      <c r="F25" s="107">
        <f t="shared" si="4"/>
        <v>0</v>
      </c>
      <c r="G25" s="114"/>
      <c r="J25" s="108"/>
      <c r="K25" s="116"/>
      <c r="L25" s="109"/>
      <c r="M25" s="113"/>
      <c r="Q25" s="108">
        <v>450</v>
      </c>
      <c r="R25" s="109">
        <f t="shared" si="5"/>
        <v>0.45</v>
      </c>
      <c r="S25" s="109"/>
      <c r="T25" s="113"/>
      <c r="U25" s="109">
        <f t="shared" si="6"/>
        <v>0.45</v>
      </c>
      <c r="X25" s="115">
        <v>290</v>
      </c>
      <c r="Y25" s="109">
        <f t="shared" si="1"/>
        <v>0.36829999999999996</v>
      </c>
      <c r="Z25" s="109"/>
      <c r="AA25" s="113"/>
    </row>
    <row r="26" spans="2:27" ht="15" x14ac:dyDescent="0.25">
      <c r="B26" s="111">
        <f t="shared" si="2"/>
        <v>300</v>
      </c>
      <c r="C26" s="112">
        <f t="shared" si="0"/>
        <v>0.38100000000000001</v>
      </c>
      <c r="D26" s="109"/>
      <c r="E26" s="113">
        <f t="shared" si="3"/>
        <v>0</v>
      </c>
      <c r="F26" s="107">
        <f t="shared" si="4"/>
        <v>0</v>
      </c>
      <c r="G26" s="114"/>
      <c r="J26" s="115"/>
      <c r="K26" s="109"/>
      <c r="L26" s="109"/>
      <c r="M26" s="113"/>
      <c r="Q26" s="108">
        <v>500</v>
      </c>
      <c r="R26" s="109">
        <f t="shared" si="5"/>
        <v>0.5</v>
      </c>
      <c r="S26" s="109"/>
      <c r="T26" s="113"/>
      <c r="U26" s="109">
        <f t="shared" si="6"/>
        <v>0.5</v>
      </c>
      <c r="X26" s="108">
        <v>300</v>
      </c>
      <c r="Y26" s="109">
        <f>X26*0.127/100</f>
        <v>0.38100000000000001</v>
      </c>
      <c r="Z26" s="109"/>
      <c r="AA26" s="113"/>
    </row>
    <row r="27" spans="2:27" ht="15" x14ac:dyDescent="0.25">
      <c r="B27" s="111">
        <f t="shared" si="2"/>
        <v>310</v>
      </c>
      <c r="C27" s="112">
        <f t="shared" si="0"/>
        <v>0.39369999999999999</v>
      </c>
      <c r="D27" s="109"/>
      <c r="E27" s="113">
        <f t="shared" si="3"/>
        <v>0</v>
      </c>
      <c r="F27" s="107">
        <f t="shared" si="4"/>
        <v>0</v>
      </c>
      <c r="G27" s="114"/>
      <c r="J27" s="115"/>
      <c r="K27" s="116"/>
      <c r="L27" s="109"/>
      <c r="M27" s="113"/>
      <c r="Q27" s="108">
        <v>550</v>
      </c>
      <c r="R27" s="109">
        <f t="shared" si="5"/>
        <v>0.55000000000000004</v>
      </c>
      <c r="S27" s="109"/>
      <c r="T27" s="113"/>
      <c r="U27" s="109">
        <f t="shared" si="6"/>
        <v>0.55000000000000004</v>
      </c>
      <c r="X27" s="115">
        <v>310</v>
      </c>
      <c r="Y27" s="109">
        <f t="shared" ref="Y27:Y66" si="7">X27*0.127/100</f>
        <v>0.39369999999999999</v>
      </c>
      <c r="Z27" s="109"/>
      <c r="AA27" s="113"/>
    </row>
    <row r="28" spans="2:27" ht="15" x14ac:dyDescent="0.25">
      <c r="B28" s="111">
        <f t="shared" si="2"/>
        <v>320</v>
      </c>
      <c r="C28" s="112">
        <f t="shared" si="0"/>
        <v>0.40639999999999998</v>
      </c>
      <c r="D28" s="109"/>
      <c r="E28" s="113">
        <f t="shared" si="3"/>
        <v>0</v>
      </c>
      <c r="F28" s="107">
        <f t="shared" si="4"/>
        <v>0</v>
      </c>
      <c r="G28" s="114"/>
      <c r="J28" s="108"/>
      <c r="K28" s="116"/>
      <c r="L28" s="109"/>
      <c r="M28" s="113"/>
      <c r="Q28" s="108">
        <v>600</v>
      </c>
      <c r="R28" s="109">
        <f t="shared" si="5"/>
        <v>0.6</v>
      </c>
      <c r="S28" s="109"/>
      <c r="T28" s="113"/>
      <c r="U28" s="109">
        <f t="shared" si="6"/>
        <v>0.6</v>
      </c>
      <c r="X28" s="108">
        <v>320</v>
      </c>
      <c r="Y28" s="109">
        <f t="shared" si="7"/>
        <v>0.40639999999999998</v>
      </c>
      <c r="Z28" s="109"/>
      <c r="AA28" s="113"/>
    </row>
    <row r="29" spans="2:27" ht="15" x14ac:dyDescent="0.25">
      <c r="B29" s="111">
        <f t="shared" si="2"/>
        <v>330</v>
      </c>
      <c r="C29" s="112">
        <f t="shared" si="0"/>
        <v>0.41910000000000003</v>
      </c>
      <c r="D29" s="109"/>
      <c r="E29" s="113">
        <f t="shared" si="3"/>
        <v>0</v>
      </c>
      <c r="F29" s="107">
        <f t="shared" si="4"/>
        <v>0</v>
      </c>
      <c r="G29" s="114"/>
      <c r="J29" s="115"/>
      <c r="K29" s="109"/>
      <c r="L29" s="109"/>
      <c r="M29" s="113"/>
      <c r="Q29" s="108">
        <v>650</v>
      </c>
      <c r="R29" s="109">
        <f t="shared" si="5"/>
        <v>0.65</v>
      </c>
      <c r="S29" s="109"/>
      <c r="T29" s="113"/>
      <c r="U29" s="109">
        <f t="shared" si="6"/>
        <v>0.65</v>
      </c>
      <c r="X29" s="115">
        <v>330</v>
      </c>
      <c r="Y29" s="109">
        <f t="shared" si="7"/>
        <v>0.41910000000000003</v>
      </c>
      <c r="Z29" s="109"/>
      <c r="AA29" s="113"/>
    </row>
    <row r="30" spans="2:27" ht="15" x14ac:dyDescent="0.25">
      <c r="B30" s="111">
        <f t="shared" si="2"/>
        <v>340</v>
      </c>
      <c r="C30" s="112">
        <f t="shared" si="0"/>
        <v>0.43180000000000002</v>
      </c>
      <c r="D30" s="109"/>
      <c r="E30" s="113">
        <f t="shared" si="3"/>
        <v>0</v>
      </c>
      <c r="F30" s="107">
        <f t="shared" si="4"/>
        <v>0</v>
      </c>
      <c r="G30" s="114"/>
      <c r="J30" s="115"/>
      <c r="K30" s="116"/>
      <c r="L30" s="109"/>
      <c r="M30" s="113"/>
      <c r="Q30" s="108">
        <v>700</v>
      </c>
      <c r="R30" s="109">
        <f t="shared" si="5"/>
        <v>0.7</v>
      </c>
      <c r="S30" s="109"/>
      <c r="T30" s="113"/>
      <c r="U30" s="109">
        <f t="shared" si="6"/>
        <v>0.7</v>
      </c>
      <c r="X30" s="108">
        <v>340</v>
      </c>
      <c r="Y30" s="109">
        <f t="shared" si="7"/>
        <v>0.43180000000000002</v>
      </c>
      <c r="Z30" s="109"/>
      <c r="AA30" s="113"/>
    </row>
    <row r="31" spans="2:27" ht="15" x14ac:dyDescent="0.25">
      <c r="B31" s="111">
        <f t="shared" si="2"/>
        <v>350</v>
      </c>
      <c r="C31" s="112">
        <f t="shared" si="0"/>
        <v>0.44450000000000001</v>
      </c>
      <c r="D31" s="109"/>
      <c r="E31" s="113">
        <f t="shared" si="3"/>
        <v>0</v>
      </c>
      <c r="F31" s="107">
        <f t="shared" si="4"/>
        <v>0</v>
      </c>
      <c r="G31" s="114"/>
      <c r="J31" s="108"/>
      <c r="K31" s="116"/>
      <c r="L31" s="109"/>
      <c r="M31" s="113"/>
      <c r="Q31" s="108">
        <v>750</v>
      </c>
      <c r="R31" s="109">
        <f t="shared" si="5"/>
        <v>0.75</v>
      </c>
      <c r="S31" s="109"/>
      <c r="T31" s="113"/>
      <c r="U31" s="109">
        <f t="shared" si="6"/>
        <v>0.75</v>
      </c>
      <c r="X31" s="115">
        <v>350</v>
      </c>
      <c r="Y31" s="109">
        <f t="shared" si="7"/>
        <v>0.44450000000000001</v>
      </c>
      <c r="Z31" s="109"/>
      <c r="AA31" s="113"/>
    </row>
    <row r="32" spans="2:27" ht="15" x14ac:dyDescent="0.25">
      <c r="B32" s="111">
        <f t="shared" si="2"/>
        <v>360</v>
      </c>
      <c r="C32" s="112">
        <f t="shared" si="0"/>
        <v>0.4572</v>
      </c>
      <c r="D32" s="109"/>
      <c r="E32" s="113">
        <f t="shared" si="3"/>
        <v>0</v>
      </c>
      <c r="F32" s="107">
        <f t="shared" si="4"/>
        <v>0</v>
      </c>
      <c r="G32" s="114"/>
      <c r="J32" s="115"/>
      <c r="K32" s="109"/>
      <c r="L32" s="109"/>
      <c r="M32" s="113"/>
      <c r="Q32" s="108">
        <v>800</v>
      </c>
      <c r="R32" s="109">
        <f t="shared" si="5"/>
        <v>0.8</v>
      </c>
      <c r="S32" s="109"/>
      <c r="T32" s="113"/>
      <c r="U32" s="109">
        <f t="shared" si="6"/>
        <v>0.8</v>
      </c>
      <c r="X32" s="108">
        <v>360</v>
      </c>
      <c r="Y32" s="109">
        <f t="shared" si="7"/>
        <v>0.4572</v>
      </c>
      <c r="Z32" s="109"/>
      <c r="AA32" s="113"/>
    </row>
    <row r="33" spans="2:27" ht="15" x14ac:dyDescent="0.25">
      <c r="B33" s="111">
        <f t="shared" si="2"/>
        <v>370</v>
      </c>
      <c r="C33" s="112">
        <f t="shared" si="0"/>
        <v>0.46990000000000004</v>
      </c>
      <c r="D33" s="109"/>
      <c r="E33" s="113">
        <f t="shared" si="3"/>
        <v>0</v>
      </c>
      <c r="F33" s="107">
        <f t="shared" si="4"/>
        <v>0</v>
      </c>
      <c r="G33" s="114"/>
      <c r="J33" s="115"/>
      <c r="K33" s="116"/>
      <c r="L33" s="109"/>
      <c r="M33" s="113"/>
      <c r="Q33" s="108">
        <v>850</v>
      </c>
      <c r="R33" s="109">
        <f t="shared" si="5"/>
        <v>0.85</v>
      </c>
      <c r="S33" s="109"/>
      <c r="T33" s="113"/>
      <c r="U33" s="109">
        <f t="shared" si="6"/>
        <v>0.85</v>
      </c>
      <c r="X33" s="115">
        <v>370</v>
      </c>
      <c r="Y33" s="109">
        <f t="shared" si="7"/>
        <v>0.46990000000000004</v>
      </c>
      <c r="Z33" s="109"/>
      <c r="AA33" s="113"/>
    </row>
    <row r="34" spans="2:27" ht="15" x14ac:dyDescent="0.25">
      <c r="B34" s="111">
        <f t="shared" si="2"/>
        <v>380</v>
      </c>
      <c r="C34" s="112">
        <f t="shared" si="0"/>
        <v>0.48259999999999997</v>
      </c>
      <c r="D34" s="109"/>
      <c r="E34" s="113">
        <f t="shared" si="3"/>
        <v>0</v>
      </c>
      <c r="F34" s="107">
        <f t="shared" si="4"/>
        <v>0</v>
      </c>
      <c r="G34" s="114"/>
      <c r="J34" s="108"/>
      <c r="K34" s="116"/>
      <c r="L34" s="109"/>
      <c r="M34" s="113"/>
      <c r="Q34" s="108">
        <v>900</v>
      </c>
      <c r="R34" s="109">
        <f t="shared" si="5"/>
        <v>0.9</v>
      </c>
      <c r="S34" s="109"/>
      <c r="T34" s="113"/>
      <c r="U34" s="109">
        <f t="shared" si="6"/>
        <v>0.9</v>
      </c>
      <c r="X34" s="108">
        <v>380</v>
      </c>
      <c r="Y34" s="109">
        <f t="shared" si="7"/>
        <v>0.48259999999999997</v>
      </c>
      <c r="Z34" s="109"/>
      <c r="AA34" s="113"/>
    </row>
    <row r="35" spans="2:27" ht="15" x14ac:dyDescent="0.25">
      <c r="B35" s="111">
        <f t="shared" si="2"/>
        <v>390</v>
      </c>
      <c r="C35" s="112">
        <f t="shared" si="0"/>
        <v>0.49530000000000002</v>
      </c>
      <c r="D35" s="109"/>
      <c r="E35" s="113">
        <f t="shared" si="3"/>
        <v>0</v>
      </c>
      <c r="F35" s="107">
        <f t="shared" si="4"/>
        <v>0</v>
      </c>
      <c r="G35" s="114"/>
      <c r="J35" s="115"/>
      <c r="K35" s="109"/>
      <c r="L35" s="109"/>
      <c r="M35" s="113"/>
      <c r="Q35" s="108">
        <v>950</v>
      </c>
      <c r="R35" s="109">
        <f t="shared" si="5"/>
        <v>0.95</v>
      </c>
      <c r="S35" s="109"/>
      <c r="T35" s="113"/>
      <c r="U35" s="109">
        <f t="shared" si="6"/>
        <v>0.95</v>
      </c>
      <c r="X35" s="115">
        <v>390</v>
      </c>
      <c r="Y35" s="109">
        <f t="shared" si="7"/>
        <v>0.49530000000000002</v>
      </c>
      <c r="Z35" s="109"/>
      <c r="AA35" s="113"/>
    </row>
    <row r="36" spans="2:27" ht="15" x14ac:dyDescent="0.25">
      <c r="B36" s="111">
        <f t="shared" si="2"/>
        <v>400</v>
      </c>
      <c r="C36" s="112">
        <f t="shared" si="0"/>
        <v>0.50800000000000001</v>
      </c>
      <c r="D36" s="109"/>
      <c r="E36" s="113">
        <f t="shared" si="3"/>
        <v>0</v>
      </c>
      <c r="F36" s="107">
        <f t="shared" si="4"/>
        <v>0</v>
      </c>
      <c r="G36" s="114"/>
      <c r="J36" s="115"/>
      <c r="K36" s="109"/>
      <c r="L36" s="109"/>
      <c r="M36" s="113"/>
      <c r="Q36" s="108">
        <v>1000</v>
      </c>
      <c r="R36" s="109">
        <f t="shared" si="5"/>
        <v>1</v>
      </c>
      <c r="S36" s="109"/>
      <c r="T36" s="113"/>
      <c r="U36" s="109">
        <f t="shared" si="6"/>
        <v>1</v>
      </c>
      <c r="X36" s="115">
        <v>400</v>
      </c>
      <c r="Y36" s="109">
        <f t="shared" si="7"/>
        <v>0.50800000000000001</v>
      </c>
      <c r="Z36" s="109"/>
      <c r="AA36" s="113"/>
    </row>
    <row r="37" spans="2:27" x14ac:dyDescent="0.2">
      <c r="B37" s="111">
        <f t="shared" si="2"/>
        <v>410</v>
      </c>
      <c r="C37" s="112">
        <f t="shared" si="0"/>
        <v>0.52070000000000005</v>
      </c>
      <c r="D37" s="109"/>
      <c r="E37" s="113">
        <f t="shared" si="3"/>
        <v>0</v>
      </c>
      <c r="F37" s="107">
        <f t="shared" si="4"/>
        <v>0</v>
      </c>
      <c r="G37" s="114"/>
      <c r="J37" s="108"/>
      <c r="K37" s="109"/>
      <c r="L37" s="109"/>
      <c r="M37" s="113"/>
      <c r="Q37" s="108">
        <v>1050</v>
      </c>
      <c r="R37" s="109">
        <f t="shared" si="5"/>
        <v>1.05</v>
      </c>
      <c r="S37" s="109"/>
      <c r="T37" s="113"/>
      <c r="U37" s="109">
        <f t="shared" si="6"/>
        <v>1.05</v>
      </c>
      <c r="X37" s="108">
        <v>410</v>
      </c>
      <c r="Y37" s="109">
        <f t="shared" si="7"/>
        <v>0.52070000000000005</v>
      </c>
      <c r="Z37" s="109"/>
      <c r="AA37" s="113"/>
    </row>
    <row r="38" spans="2:27" ht="15" x14ac:dyDescent="0.25">
      <c r="B38" s="111">
        <f t="shared" si="2"/>
        <v>420</v>
      </c>
      <c r="C38" s="112">
        <f t="shared" si="0"/>
        <v>0.53339999999999999</v>
      </c>
      <c r="D38" s="109"/>
      <c r="E38" s="113">
        <f t="shared" si="3"/>
        <v>0</v>
      </c>
      <c r="F38" s="107">
        <f t="shared" si="4"/>
        <v>0</v>
      </c>
      <c r="G38" s="114"/>
      <c r="J38" s="108"/>
      <c r="L38" s="109"/>
      <c r="M38" s="113"/>
      <c r="Q38" s="108">
        <v>1100</v>
      </c>
      <c r="R38" s="109">
        <f t="shared" si="5"/>
        <v>1.1000000000000001</v>
      </c>
      <c r="S38" s="109"/>
      <c r="T38" s="113"/>
      <c r="U38" s="109">
        <f t="shared" si="6"/>
        <v>1.1000000000000001</v>
      </c>
      <c r="X38" s="115">
        <v>420</v>
      </c>
      <c r="Y38" s="109">
        <f t="shared" si="7"/>
        <v>0.53339999999999999</v>
      </c>
      <c r="Z38" s="109"/>
      <c r="AA38" s="113"/>
    </row>
    <row r="39" spans="2:27" ht="15" x14ac:dyDescent="0.25">
      <c r="B39" s="111">
        <f t="shared" si="2"/>
        <v>430</v>
      </c>
      <c r="C39" s="112">
        <f t="shared" si="0"/>
        <v>0.54610000000000003</v>
      </c>
      <c r="D39" s="109"/>
      <c r="E39" s="113">
        <f t="shared" si="3"/>
        <v>0</v>
      </c>
      <c r="F39" s="107">
        <f t="shared" si="4"/>
        <v>0</v>
      </c>
      <c r="G39" s="114"/>
      <c r="J39" s="108"/>
      <c r="L39" s="109"/>
      <c r="M39" s="113"/>
      <c r="Q39" s="108">
        <v>1150</v>
      </c>
      <c r="R39" s="109">
        <f t="shared" si="5"/>
        <v>1.1499999999999999</v>
      </c>
      <c r="S39" s="109"/>
      <c r="T39" s="113"/>
      <c r="U39" s="109">
        <f t="shared" si="6"/>
        <v>1.1499999999999999</v>
      </c>
      <c r="X39" s="115">
        <v>430</v>
      </c>
      <c r="Y39" s="109">
        <f t="shared" si="7"/>
        <v>0.54610000000000003</v>
      </c>
      <c r="Z39" s="109"/>
      <c r="AA39" s="113"/>
    </row>
    <row r="40" spans="2:27" ht="15" x14ac:dyDescent="0.25">
      <c r="B40" s="111">
        <f t="shared" si="2"/>
        <v>440</v>
      </c>
      <c r="C40" s="112">
        <f t="shared" si="0"/>
        <v>0.55880000000000007</v>
      </c>
      <c r="D40" s="109"/>
      <c r="E40" s="113">
        <f t="shared" si="3"/>
        <v>0</v>
      </c>
      <c r="F40" s="107">
        <f t="shared" si="4"/>
        <v>0</v>
      </c>
      <c r="G40" s="114"/>
      <c r="J40" s="108"/>
      <c r="K40" s="116"/>
      <c r="L40" s="109"/>
      <c r="M40" s="113"/>
      <c r="Q40" s="108">
        <v>1200</v>
      </c>
      <c r="R40" s="109">
        <f t="shared" si="5"/>
        <v>1.2</v>
      </c>
      <c r="S40" s="109"/>
      <c r="T40" s="113"/>
      <c r="U40" s="109">
        <f t="shared" si="6"/>
        <v>1.2</v>
      </c>
      <c r="X40" s="108">
        <v>440</v>
      </c>
      <c r="Y40" s="109">
        <f t="shared" si="7"/>
        <v>0.55880000000000007</v>
      </c>
      <c r="Z40" s="109"/>
      <c r="AA40" s="113"/>
    </row>
    <row r="41" spans="2:27" ht="15" x14ac:dyDescent="0.25">
      <c r="B41" s="111">
        <f t="shared" si="2"/>
        <v>450</v>
      </c>
      <c r="C41" s="112">
        <f t="shared" si="0"/>
        <v>0.57150000000000001</v>
      </c>
      <c r="D41" s="109"/>
      <c r="E41" s="113">
        <f t="shared" si="3"/>
        <v>0</v>
      </c>
      <c r="F41" s="107">
        <f t="shared" si="4"/>
        <v>0</v>
      </c>
      <c r="G41" s="114"/>
      <c r="J41" s="108"/>
      <c r="K41" s="116"/>
      <c r="L41" s="109"/>
      <c r="M41" s="113"/>
      <c r="Q41" s="108">
        <v>1250</v>
      </c>
      <c r="R41" s="109">
        <f t="shared" si="5"/>
        <v>1.25</v>
      </c>
      <c r="S41" s="109"/>
      <c r="T41" s="113"/>
      <c r="U41" s="109">
        <f t="shared" si="6"/>
        <v>1.25</v>
      </c>
      <c r="X41" s="115">
        <v>450</v>
      </c>
      <c r="Y41" s="109">
        <f t="shared" si="7"/>
        <v>0.57150000000000001</v>
      </c>
      <c r="Z41" s="109"/>
      <c r="AA41" s="113"/>
    </row>
    <row r="42" spans="2:27" ht="15" x14ac:dyDescent="0.25">
      <c r="B42" s="111">
        <f t="shared" si="2"/>
        <v>460</v>
      </c>
      <c r="C42" s="112">
        <f t="shared" si="0"/>
        <v>0.58420000000000005</v>
      </c>
      <c r="D42" s="109"/>
      <c r="E42" s="113">
        <f t="shared" si="3"/>
        <v>0</v>
      </c>
      <c r="F42" s="107">
        <f t="shared" si="4"/>
        <v>0</v>
      </c>
      <c r="G42" s="114"/>
      <c r="J42" s="108"/>
      <c r="K42" s="109"/>
      <c r="L42" s="109"/>
      <c r="M42" s="113"/>
      <c r="Q42" s="108">
        <v>1300</v>
      </c>
      <c r="R42" s="109">
        <f t="shared" si="5"/>
        <v>1.3</v>
      </c>
      <c r="S42" s="109"/>
      <c r="T42" s="113"/>
      <c r="U42" s="109">
        <f t="shared" si="6"/>
        <v>1.3</v>
      </c>
      <c r="X42" s="115">
        <v>460</v>
      </c>
      <c r="Y42" s="109">
        <f t="shared" si="7"/>
        <v>0.58420000000000005</v>
      </c>
      <c r="Z42" s="109"/>
      <c r="AA42" s="113"/>
    </row>
    <row r="43" spans="2:27" x14ac:dyDescent="0.2">
      <c r="B43" s="111">
        <f t="shared" si="2"/>
        <v>470</v>
      </c>
      <c r="C43" s="112">
        <f t="shared" si="0"/>
        <v>0.59689999999999999</v>
      </c>
      <c r="D43" s="109"/>
      <c r="E43" s="113">
        <f t="shared" si="3"/>
        <v>0</v>
      </c>
      <c r="F43" s="107">
        <f t="shared" si="4"/>
        <v>0</v>
      </c>
      <c r="G43" s="114"/>
      <c r="J43" s="108">
        <v>0</v>
      </c>
      <c r="K43" s="109">
        <v>0</v>
      </c>
      <c r="L43" s="109"/>
      <c r="M43" s="113">
        <v>-0.113</v>
      </c>
      <c r="N43" s="107">
        <f t="shared" ref="N43:N66" si="8">M43*0.06-$M$16*0.06</f>
        <v>-6.7799999999999996E-3</v>
      </c>
      <c r="Q43" s="108">
        <v>1350</v>
      </c>
      <c r="R43" s="109">
        <f t="shared" si="5"/>
        <v>1.35</v>
      </c>
      <c r="S43" s="109"/>
      <c r="T43" s="113"/>
      <c r="U43" s="109">
        <f t="shared" si="6"/>
        <v>1.35</v>
      </c>
      <c r="X43" s="108">
        <v>470</v>
      </c>
      <c r="Y43" s="109">
        <f t="shared" si="7"/>
        <v>0.59689999999999999</v>
      </c>
      <c r="Z43" s="109"/>
      <c r="AA43" s="113"/>
    </row>
    <row r="44" spans="2:27" ht="15" x14ac:dyDescent="0.25">
      <c r="B44" s="111">
        <f t="shared" si="2"/>
        <v>480</v>
      </c>
      <c r="C44" s="112">
        <f t="shared" si="0"/>
        <v>0.60960000000000003</v>
      </c>
      <c r="D44" s="109"/>
      <c r="E44" s="113">
        <f t="shared" si="3"/>
        <v>0</v>
      </c>
      <c r="F44" s="107">
        <f t="shared" si="4"/>
        <v>0</v>
      </c>
      <c r="G44" s="114"/>
      <c r="J44" s="108">
        <v>100</v>
      </c>
      <c r="K44" s="109">
        <v>0.127</v>
      </c>
      <c r="L44" s="109"/>
      <c r="M44" s="113">
        <v>-6.3388333333333344</v>
      </c>
      <c r="N44" s="107">
        <f t="shared" si="8"/>
        <v>-0.38033000000000006</v>
      </c>
      <c r="Q44" s="108">
        <v>1400</v>
      </c>
      <c r="R44" s="109">
        <f t="shared" si="5"/>
        <v>1.4</v>
      </c>
      <c r="S44" s="109"/>
      <c r="T44" s="113"/>
      <c r="U44" s="109">
        <f t="shared" si="6"/>
        <v>1.4</v>
      </c>
      <c r="X44" s="115">
        <v>480</v>
      </c>
      <c r="Y44" s="109">
        <f t="shared" si="7"/>
        <v>0.60960000000000003</v>
      </c>
      <c r="Z44" s="109"/>
      <c r="AA44" s="113"/>
    </row>
    <row r="45" spans="2:27" ht="15" x14ac:dyDescent="0.25">
      <c r="B45" s="111">
        <f t="shared" si="2"/>
        <v>490</v>
      </c>
      <c r="C45" s="112">
        <f t="shared" si="0"/>
        <v>0.62230000000000008</v>
      </c>
      <c r="D45" s="109"/>
      <c r="E45" s="113">
        <f t="shared" si="3"/>
        <v>0</v>
      </c>
      <c r="F45" s="107">
        <f t="shared" si="4"/>
        <v>0</v>
      </c>
      <c r="G45" s="114"/>
      <c r="J45" s="115">
        <v>163.80000000000001</v>
      </c>
      <c r="K45" s="116">
        <v>0.20802599999999999</v>
      </c>
      <c r="L45" s="109"/>
      <c r="M45" s="113">
        <v>-4.9800000000000004</v>
      </c>
      <c r="N45" s="107">
        <f t="shared" si="8"/>
        <v>-0.29880000000000001</v>
      </c>
      <c r="Q45" s="108">
        <v>1450</v>
      </c>
      <c r="R45" s="109">
        <f t="shared" si="5"/>
        <v>1.45</v>
      </c>
      <c r="S45" s="109"/>
      <c r="T45" s="113"/>
      <c r="U45" s="109">
        <f t="shared" si="6"/>
        <v>1.45</v>
      </c>
      <c r="X45" s="115">
        <v>490</v>
      </c>
      <c r="Y45" s="109">
        <f t="shared" si="7"/>
        <v>0.62230000000000008</v>
      </c>
      <c r="Z45" s="109"/>
      <c r="AA45" s="113"/>
    </row>
    <row r="46" spans="2:27" ht="15" x14ac:dyDescent="0.25">
      <c r="B46" s="111">
        <f t="shared" si="2"/>
        <v>500</v>
      </c>
      <c r="C46" s="112">
        <f t="shared" si="0"/>
        <v>0.63500000000000001</v>
      </c>
      <c r="D46" s="109"/>
      <c r="E46" s="113">
        <f t="shared" si="3"/>
        <v>0</v>
      </c>
      <c r="F46" s="107">
        <f t="shared" si="4"/>
        <v>0</v>
      </c>
      <c r="G46" s="114"/>
      <c r="J46" s="108">
        <v>200</v>
      </c>
      <c r="K46" s="116">
        <v>0.254</v>
      </c>
      <c r="L46" s="109"/>
      <c r="M46" s="113">
        <v>-4.2121666666666675</v>
      </c>
      <c r="N46" s="107">
        <f t="shared" si="8"/>
        <v>-0.25273000000000007</v>
      </c>
      <c r="Q46" s="108">
        <v>1500</v>
      </c>
      <c r="R46" s="109">
        <f t="shared" si="5"/>
        <v>1.5</v>
      </c>
      <c r="S46" s="109"/>
      <c r="T46" s="113"/>
      <c r="U46" s="109">
        <f t="shared" si="6"/>
        <v>1.5</v>
      </c>
      <c r="X46" s="108">
        <v>500</v>
      </c>
      <c r="Y46" s="109">
        <f t="shared" si="7"/>
        <v>0.63500000000000001</v>
      </c>
      <c r="Z46" s="109"/>
      <c r="AA46" s="113"/>
    </row>
    <row r="47" spans="2:27" ht="15" x14ac:dyDescent="0.25">
      <c r="B47" s="111">
        <f t="shared" si="2"/>
        <v>510</v>
      </c>
      <c r="C47" s="112">
        <f t="shared" si="0"/>
        <v>0.64769999999999994</v>
      </c>
      <c r="D47" s="109"/>
      <c r="E47" s="113">
        <f t="shared" si="3"/>
        <v>0</v>
      </c>
      <c r="F47" s="107">
        <f t="shared" si="4"/>
        <v>0</v>
      </c>
      <c r="G47" s="114"/>
      <c r="J47" s="115">
        <v>211</v>
      </c>
      <c r="K47" s="109">
        <v>0.26796999999999999</v>
      </c>
      <c r="L47" s="109"/>
      <c r="M47" s="113">
        <v>-3.98</v>
      </c>
      <c r="N47" s="107">
        <f t="shared" si="8"/>
        <v>-0.23879999999999998</v>
      </c>
      <c r="Q47" s="108">
        <v>1550</v>
      </c>
      <c r="R47" s="109">
        <f t="shared" si="5"/>
        <v>1.55</v>
      </c>
      <c r="S47" s="109"/>
      <c r="T47" s="113"/>
      <c r="U47" s="109">
        <f t="shared" si="6"/>
        <v>1.55</v>
      </c>
      <c r="X47" s="115">
        <v>510</v>
      </c>
      <c r="Y47" s="109">
        <f t="shared" si="7"/>
        <v>0.64769999999999994</v>
      </c>
      <c r="Z47" s="109"/>
      <c r="AA47" s="113"/>
    </row>
    <row r="48" spans="2:27" ht="15" x14ac:dyDescent="0.25">
      <c r="B48" s="111">
        <f t="shared" si="2"/>
        <v>520</v>
      </c>
      <c r="C48" s="112">
        <f t="shared" si="0"/>
        <v>0.6604000000000001</v>
      </c>
      <c r="D48" s="109"/>
      <c r="E48" s="113">
        <f t="shared" si="3"/>
        <v>0</v>
      </c>
      <c r="F48" s="107">
        <f t="shared" si="4"/>
        <v>0</v>
      </c>
      <c r="G48" s="114"/>
      <c r="J48" s="115">
        <v>258.3</v>
      </c>
      <c r="K48" s="116">
        <v>0.32804100000000003</v>
      </c>
      <c r="L48" s="109"/>
      <c r="M48" s="113">
        <v>-2.9809999999999999</v>
      </c>
      <c r="N48" s="107">
        <f t="shared" si="8"/>
        <v>-0.17885999999999999</v>
      </c>
      <c r="Q48" s="108">
        <v>1600</v>
      </c>
      <c r="R48" s="109">
        <f t="shared" si="5"/>
        <v>1.6</v>
      </c>
      <c r="S48" s="109"/>
      <c r="T48" s="113"/>
      <c r="U48" s="109">
        <f t="shared" si="6"/>
        <v>1.6</v>
      </c>
      <c r="X48" s="115">
        <v>520</v>
      </c>
      <c r="Y48" s="109">
        <f t="shared" si="7"/>
        <v>0.6604000000000001</v>
      </c>
      <c r="Z48" s="109"/>
      <c r="AA48" s="113"/>
    </row>
    <row r="49" spans="2:27" ht="15" x14ac:dyDescent="0.25">
      <c r="B49" s="111">
        <f t="shared" si="2"/>
        <v>530</v>
      </c>
      <c r="C49" s="112">
        <f t="shared" si="0"/>
        <v>0.67310000000000003</v>
      </c>
      <c r="D49" s="109"/>
      <c r="E49" s="113">
        <f t="shared" si="3"/>
        <v>0</v>
      </c>
      <c r="F49" s="107">
        <f t="shared" si="4"/>
        <v>0</v>
      </c>
      <c r="G49" s="114"/>
      <c r="J49" s="108">
        <v>300</v>
      </c>
      <c r="K49" s="116">
        <v>0.38100000000000001</v>
      </c>
      <c r="L49" s="109"/>
      <c r="M49" s="113">
        <v>-2.1013333333333337</v>
      </c>
      <c r="N49" s="107">
        <f t="shared" si="8"/>
        <v>-0.12608000000000003</v>
      </c>
      <c r="Q49" s="108">
        <v>1650</v>
      </c>
      <c r="R49" s="109">
        <f t="shared" si="5"/>
        <v>1.65</v>
      </c>
      <c r="S49" s="109"/>
      <c r="T49" s="113"/>
      <c r="U49" s="109">
        <f t="shared" si="6"/>
        <v>1.65</v>
      </c>
      <c r="X49" s="108">
        <v>530</v>
      </c>
      <c r="Y49" s="109">
        <f t="shared" si="7"/>
        <v>0.67310000000000003</v>
      </c>
      <c r="Z49" s="109"/>
      <c r="AA49" s="113"/>
    </row>
    <row r="50" spans="2:27" ht="15" x14ac:dyDescent="0.25">
      <c r="B50" s="111">
        <f t="shared" si="2"/>
        <v>540</v>
      </c>
      <c r="C50" s="112">
        <f t="shared" si="0"/>
        <v>0.68579999999999997</v>
      </c>
      <c r="D50" s="109"/>
      <c r="E50" s="113">
        <f t="shared" si="3"/>
        <v>0</v>
      </c>
      <c r="F50" s="107">
        <f t="shared" si="4"/>
        <v>0</v>
      </c>
      <c r="G50" s="114"/>
      <c r="J50" s="115">
        <v>305.5</v>
      </c>
      <c r="K50" s="109">
        <v>0.38798499999999997</v>
      </c>
      <c r="L50" s="109"/>
      <c r="M50" s="113">
        <v>-1.9870000000000001</v>
      </c>
      <c r="N50" s="107">
        <f t="shared" si="8"/>
        <v>-0.11922000000000001</v>
      </c>
      <c r="Q50" s="108">
        <v>1700</v>
      </c>
      <c r="R50" s="109">
        <f t="shared" si="5"/>
        <v>1.7</v>
      </c>
      <c r="S50" s="109"/>
      <c r="T50" s="113"/>
      <c r="U50" s="109">
        <f t="shared" si="6"/>
        <v>1.7</v>
      </c>
      <c r="X50" s="115">
        <v>540</v>
      </c>
      <c r="Y50" s="109">
        <f t="shared" si="7"/>
        <v>0.68579999999999997</v>
      </c>
      <c r="Z50" s="109"/>
      <c r="AA50" s="113"/>
    </row>
    <row r="51" spans="2:27" ht="15" x14ac:dyDescent="0.25">
      <c r="B51" s="111">
        <f t="shared" si="2"/>
        <v>550</v>
      </c>
      <c r="C51" s="112">
        <f t="shared" si="0"/>
        <v>0.6984999999999999</v>
      </c>
      <c r="D51" s="109"/>
      <c r="E51" s="113">
        <f t="shared" si="3"/>
        <v>0</v>
      </c>
      <c r="F51" s="107">
        <f t="shared" si="4"/>
        <v>0</v>
      </c>
      <c r="G51" s="114"/>
      <c r="J51" s="115">
        <v>352.8</v>
      </c>
      <c r="K51" s="116">
        <v>0.44805599999999995</v>
      </c>
      <c r="L51" s="109"/>
      <c r="M51" s="113">
        <v>-0.99299999999999999</v>
      </c>
      <c r="N51" s="107">
        <f t="shared" si="8"/>
        <v>-5.9579999999999994E-2</v>
      </c>
      <c r="Q51" s="108">
        <v>1750</v>
      </c>
      <c r="R51" s="109">
        <f t="shared" si="5"/>
        <v>1.75</v>
      </c>
      <c r="S51" s="109"/>
      <c r="T51" s="113"/>
      <c r="U51" s="109">
        <f t="shared" si="6"/>
        <v>1.75</v>
      </c>
      <c r="X51" s="115">
        <v>550</v>
      </c>
      <c r="Y51" s="109">
        <f t="shared" si="7"/>
        <v>0.6984999999999999</v>
      </c>
      <c r="Z51" s="109"/>
      <c r="AA51" s="113"/>
    </row>
    <row r="52" spans="2:27" ht="15" x14ac:dyDescent="0.25">
      <c r="B52" s="111">
        <f t="shared" si="2"/>
        <v>560</v>
      </c>
      <c r="C52" s="112">
        <f t="shared" si="0"/>
        <v>0.71120000000000005</v>
      </c>
      <c r="D52" s="109"/>
      <c r="E52" s="113">
        <f t="shared" si="3"/>
        <v>0</v>
      </c>
      <c r="F52" s="107">
        <f t="shared" si="4"/>
        <v>0</v>
      </c>
      <c r="G52" s="114"/>
      <c r="J52" s="108">
        <v>400</v>
      </c>
      <c r="K52" s="116">
        <v>0.50800000000000001</v>
      </c>
      <c r="L52" s="109"/>
      <c r="M52" s="113">
        <v>3.333333333338101E-4</v>
      </c>
      <c r="N52" s="107">
        <f t="shared" si="8"/>
        <v>2.0000000000028604E-5</v>
      </c>
      <c r="Q52" s="108">
        <v>1800</v>
      </c>
      <c r="R52" s="109">
        <f t="shared" si="5"/>
        <v>1.8</v>
      </c>
      <c r="S52" s="109"/>
      <c r="T52" s="113"/>
      <c r="U52" s="109">
        <f t="shared" si="6"/>
        <v>1.8</v>
      </c>
      <c r="X52" s="108">
        <v>560</v>
      </c>
      <c r="Y52" s="109">
        <f t="shared" si="7"/>
        <v>0.71120000000000005</v>
      </c>
      <c r="Z52" s="109"/>
      <c r="AA52" s="113"/>
    </row>
    <row r="53" spans="2:27" ht="15" x14ac:dyDescent="0.25">
      <c r="B53" s="111">
        <f t="shared" si="2"/>
        <v>570</v>
      </c>
      <c r="C53" s="112">
        <f t="shared" si="0"/>
        <v>0.72389999999999999</v>
      </c>
      <c r="D53" s="109"/>
      <c r="E53" s="113">
        <f t="shared" si="3"/>
        <v>0</v>
      </c>
      <c r="F53" s="107">
        <f t="shared" si="4"/>
        <v>0</v>
      </c>
      <c r="G53" s="114"/>
      <c r="J53" s="115">
        <v>447.2</v>
      </c>
      <c r="K53" s="109">
        <v>0.567944</v>
      </c>
      <c r="L53" s="109"/>
      <c r="M53" s="113">
        <v>0.997</v>
      </c>
      <c r="N53" s="107">
        <f t="shared" si="8"/>
        <v>5.9819999999999998E-2</v>
      </c>
      <c r="Q53" s="108">
        <v>1850</v>
      </c>
      <c r="R53" s="109">
        <f t="shared" si="5"/>
        <v>1.85</v>
      </c>
      <c r="S53" s="109"/>
      <c r="T53" s="113"/>
      <c r="U53" s="109">
        <f t="shared" si="6"/>
        <v>1.85</v>
      </c>
      <c r="X53" s="115">
        <v>570</v>
      </c>
      <c r="Y53" s="109">
        <f t="shared" si="7"/>
        <v>0.72389999999999999</v>
      </c>
      <c r="Z53" s="109"/>
      <c r="AA53" s="113"/>
    </row>
    <row r="54" spans="2:27" ht="15" x14ac:dyDescent="0.25">
      <c r="B54" s="111">
        <f t="shared" si="2"/>
        <v>580</v>
      </c>
      <c r="C54" s="112">
        <f t="shared" si="0"/>
        <v>0.73659999999999992</v>
      </c>
      <c r="D54" s="109"/>
      <c r="E54" s="113">
        <f t="shared" si="3"/>
        <v>0</v>
      </c>
      <c r="F54" s="107">
        <f t="shared" si="4"/>
        <v>0</v>
      </c>
      <c r="G54" s="114"/>
      <c r="J54" s="115">
        <v>494.5</v>
      </c>
      <c r="K54" s="116">
        <v>0.62801499999999999</v>
      </c>
      <c r="L54" s="109"/>
      <c r="M54" s="113">
        <v>1.996</v>
      </c>
      <c r="N54" s="107">
        <f t="shared" si="8"/>
        <v>0.11975999999999999</v>
      </c>
      <c r="Q54" s="108">
        <v>1900</v>
      </c>
      <c r="R54" s="109">
        <f t="shared" si="5"/>
        <v>1.9</v>
      </c>
      <c r="S54" s="109"/>
      <c r="T54" s="113"/>
      <c r="U54" s="109">
        <f t="shared" si="6"/>
        <v>1.9</v>
      </c>
      <c r="X54" s="115">
        <v>580</v>
      </c>
      <c r="Y54" s="109">
        <f t="shared" si="7"/>
        <v>0.73659999999999992</v>
      </c>
      <c r="Z54" s="109"/>
      <c r="AA54" s="113"/>
    </row>
    <row r="55" spans="2:27" ht="15" x14ac:dyDescent="0.25">
      <c r="B55" s="111">
        <f t="shared" si="2"/>
        <v>590</v>
      </c>
      <c r="C55" s="112">
        <f t="shared" si="0"/>
        <v>0.74930000000000008</v>
      </c>
      <c r="D55" s="109"/>
      <c r="E55" s="113">
        <f t="shared" si="3"/>
        <v>0</v>
      </c>
      <c r="F55" s="107">
        <f t="shared" si="4"/>
        <v>0</v>
      </c>
      <c r="G55" s="114"/>
      <c r="J55" s="108">
        <v>500</v>
      </c>
      <c r="K55" s="116">
        <v>0.63500000000000001</v>
      </c>
      <c r="L55" s="109"/>
      <c r="M55" s="113">
        <v>2.1136666666666657</v>
      </c>
      <c r="N55" s="107">
        <f t="shared" si="8"/>
        <v>0.12681999999999993</v>
      </c>
      <c r="Q55" s="108">
        <v>1950</v>
      </c>
      <c r="R55" s="109">
        <f t="shared" si="5"/>
        <v>1.95</v>
      </c>
      <c r="S55" s="109"/>
      <c r="T55" s="113"/>
      <c r="U55" s="109">
        <f t="shared" si="6"/>
        <v>1.95</v>
      </c>
      <c r="X55" s="108">
        <v>590</v>
      </c>
      <c r="Y55" s="109">
        <f t="shared" si="7"/>
        <v>0.74930000000000008</v>
      </c>
      <c r="Z55" s="109"/>
      <c r="AA55" s="113"/>
    </row>
    <row r="56" spans="2:27" ht="15" x14ac:dyDescent="0.25">
      <c r="B56" s="111">
        <f t="shared" si="2"/>
        <v>600</v>
      </c>
      <c r="C56" s="112">
        <f t="shared" si="0"/>
        <v>0.76200000000000001</v>
      </c>
      <c r="D56" s="109"/>
      <c r="E56" s="113">
        <f t="shared" si="3"/>
        <v>0</v>
      </c>
      <c r="F56" s="107">
        <f t="shared" si="4"/>
        <v>0</v>
      </c>
      <c r="G56" s="114"/>
      <c r="J56" s="115">
        <v>541.70000000000005</v>
      </c>
      <c r="K56" s="109">
        <v>0.68795899999999999</v>
      </c>
      <c r="L56" s="109"/>
      <c r="M56" s="113">
        <v>2.9929999999999999</v>
      </c>
      <c r="N56" s="107">
        <f t="shared" si="8"/>
        <v>0.17957999999999999</v>
      </c>
      <c r="Q56" s="108">
        <v>2000</v>
      </c>
      <c r="R56" s="109">
        <f t="shared" si="5"/>
        <v>2</v>
      </c>
      <c r="S56" s="109"/>
      <c r="T56" s="113"/>
      <c r="U56" s="109">
        <f t="shared" si="6"/>
        <v>2</v>
      </c>
      <c r="X56" s="115">
        <v>600</v>
      </c>
      <c r="Y56" s="109">
        <f t="shared" si="7"/>
        <v>0.76200000000000001</v>
      </c>
      <c r="Z56" s="109"/>
      <c r="AA56" s="113"/>
    </row>
    <row r="57" spans="2:27" ht="15" x14ac:dyDescent="0.25">
      <c r="B57" s="111">
        <f t="shared" si="2"/>
        <v>610</v>
      </c>
      <c r="C57" s="112">
        <f t="shared" si="0"/>
        <v>0.77469999999999994</v>
      </c>
      <c r="D57" s="109"/>
      <c r="E57" s="113">
        <f t="shared" si="3"/>
        <v>0</v>
      </c>
      <c r="F57" s="107">
        <f t="shared" si="4"/>
        <v>0</v>
      </c>
      <c r="G57" s="114"/>
      <c r="J57" s="115">
        <v>589</v>
      </c>
      <c r="K57" s="116">
        <v>0.74802999999999986</v>
      </c>
      <c r="L57" s="109"/>
      <c r="M57" s="113">
        <v>3.9929999999999999</v>
      </c>
      <c r="N57" s="107">
        <f t="shared" si="8"/>
        <v>0.23957999999999999</v>
      </c>
      <c r="Q57" s="108">
        <v>2050</v>
      </c>
      <c r="R57" s="109">
        <f t="shared" si="5"/>
        <v>2.0499999999999998</v>
      </c>
      <c r="S57" s="109"/>
      <c r="T57" s="113"/>
      <c r="U57" s="109">
        <f t="shared" si="6"/>
        <v>2.0499999999999998</v>
      </c>
      <c r="X57" s="115">
        <v>610</v>
      </c>
      <c r="Y57" s="109">
        <f t="shared" si="7"/>
        <v>0.77469999999999994</v>
      </c>
      <c r="Z57" s="109"/>
      <c r="AA57" s="113"/>
    </row>
    <row r="58" spans="2:27" ht="15" x14ac:dyDescent="0.25">
      <c r="B58" s="111">
        <f t="shared" si="2"/>
        <v>620</v>
      </c>
      <c r="C58" s="112">
        <f t="shared" si="0"/>
        <v>0.78739999999999999</v>
      </c>
      <c r="D58" s="109"/>
      <c r="E58" s="113">
        <f t="shared" si="3"/>
        <v>0</v>
      </c>
      <c r="F58" s="107">
        <f t="shared" si="4"/>
        <v>0</v>
      </c>
      <c r="G58" s="114"/>
      <c r="J58" s="108">
        <v>600</v>
      </c>
      <c r="K58" s="116">
        <v>0.76200000000000001</v>
      </c>
      <c r="L58" s="109"/>
      <c r="M58" s="113">
        <v>4.2236666666666665</v>
      </c>
      <c r="N58" s="107">
        <f t="shared" si="8"/>
        <v>0.25341999999999998</v>
      </c>
      <c r="Q58" s="108">
        <v>2100</v>
      </c>
      <c r="R58" s="109">
        <f t="shared" si="5"/>
        <v>2.1</v>
      </c>
      <c r="S58" s="109"/>
      <c r="T58" s="113"/>
      <c r="U58" s="109">
        <f t="shared" si="6"/>
        <v>2.1</v>
      </c>
      <c r="X58" s="108">
        <v>620</v>
      </c>
      <c r="Y58" s="109">
        <f t="shared" si="7"/>
        <v>0.78739999999999999</v>
      </c>
      <c r="Z58" s="109"/>
      <c r="AA58" s="113"/>
    </row>
    <row r="59" spans="2:27" ht="15" x14ac:dyDescent="0.25">
      <c r="B59" s="111">
        <f t="shared" si="2"/>
        <v>630</v>
      </c>
      <c r="C59" s="112">
        <f t="shared" si="0"/>
        <v>0.80010000000000003</v>
      </c>
      <c r="D59" s="109"/>
      <c r="E59" s="113">
        <f t="shared" si="3"/>
        <v>0</v>
      </c>
      <c r="F59" s="107">
        <f t="shared" si="4"/>
        <v>0</v>
      </c>
      <c r="G59" s="114"/>
      <c r="J59" s="115">
        <v>636.20000000000005</v>
      </c>
      <c r="K59" s="109">
        <v>0.80797400000000008</v>
      </c>
      <c r="L59" s="109"/>
      <c r="M59" s="113">
        <v>4.99</v>
      </c>
      <c r="N59" s="107">
        <f t="shared" si="8"/>
        <v>0.2994</v>
      </c>
      <c r="Q59" s="108">
        <v>2150</v>
      </c>
      <c r="R59" s="109">
        <f t="shared" si="5"/>
        <v>2.15</v>
      </c>
      <c r="S59" s="109"/>
      <c r="T59" s="113"/>
      <c r="U59" s="109">
        <f t="shared" si="6"/>
        <v>2.15</v>
      </c>
      <c r="X59" s="115">
        <v>630</v>
      </c>
      <c r="Y59" s="109">
        <f t="shared" si="7"/>
        <v>0.80010000000000003</v>
      </c>
      <c r="Z59" s="109"/>
      <c r="AA59" s="113"/>
    </row>
    <row r="60" spans="2:27" ht="15" x14ac:dyDescent="0.25">
      <c r="B60" s="111">
        <f t="shared" si="2"/>
        <v>640</v>
      </c>
      <c r="C60" s="112">
        <f t="shared" si="0"/>
        <v>0.81279999999999997</v>
      </c>
      <c r="D60" s="109"/>
      <c r="E60" s="113">
        <f t="shared" si="3"/>
        <v>0</v>
      </c>
      <c r="F60" s="107">
        <f t="shared" si="4"/>
        <v>0</v>
      </c>
      <c r="G60" s="114"/>
      <c r="J60" s="115">
        <v>683.5</v>
      </c>
      <c r="K60" s="116">
        <v>0.86804499999999984</v>
      </c>
      <c r="L60" s="109"/>
      <c r="M60" s="113">
        <v>5.9859999999999998</v>
      </c>
      <c r="N60" s="107">
        <f t="shared" si="8"/>
        <v>0.35915999999999998</v>
      </c>
      <c r="Q60" s="108">
        <v>2200</v>
      </c>
      <c r="R60" s="109">
        <f t="shared" si="5"/>
        <v>2.2000000000000002</v>
      </c>
      <c r="S60" s="109"/>
      <c r="T60" s="113"/>
      <c r="U60" s="109">
        <f t="shared" si="6"/>
        <v>2.2000000000000002</v>
      </c>
      <c r="X60" s="115">
        <v>640</v>
      </c>
      <c r="Y60" s="109">
        <f t="shared" si="7"/>
        <v>0.81279999999999997</v>
      </c>
      <c r="Z60" s="109"/>
      <c r="AA60" s="113"/>
    </row>
    <row r="61" spans="2:27" ht="15" x14ac:dyDescent="0.25">
      <c r="B61" s="111">
        <f t="shared" si="2"/>
        <v>650</v>
      </c>
      <c r="C61" s="112">
        <f t="shared" si="0"/>
        <v>0.82550000000000001</v>
      </c>
      <c r="D61" s="109"/>
      <c r="E61" s="113">
        <f t="shared" si="3"/>
        <v>0</v>
      </c>
      <c r="F61" s="107">
        <f t="shared" si="4"/>
        <v>0</v>
      </c>
      <c r="G61" s="114"/>
      <c r="J61" s="108">
        <v>700</v>
      </c>
      <c r="K61" s="116">
        <v>0.88900000000000001</v>
      </c>
      <c r="L61" s="109"/>
      <c r="M61" s="113">
        <v>6.3320000000000007</v>
      </c>
      <c r="N61" s="107">
        <f t="shared" si="8"/>
        <v>0.37992000000000004</v>
      </c>
      <c r="Q61" s="108">
        <v>2250</v>
      </c>
      <c r="R61" s="109">
        <f t="shared" si="5"/>
        <v>2.25</v>
      </c>
      <c r="S61" s="109"/>
      <c r="T61" s="113"/>
      <c r="U61" s="109">
        <f t="shared" si="6"/>
        <v>2.25</v>
      </c>
      <c r="X61" s="108">
        <v>650</v>
      </c>
      <c r="Y61" s="109">
        <f t="shared" si="7"/>
        <v>0.82550000000000001</v>
      </c>
      <c r="Z61" s="109"/>
      <c r="AA61" s="113"/>
    </row>
    <row r="62" spans="2:27" ht="15" x14ac:dyDescent="0.25">
      <c r="B62" s="111">
        <f t="shared" si="2"/>
        <v>660</v>
      </c>
      <c r="C62" s="112">
        <f t="shared" si="0"/>
        <v>0.83820000000000006</v>
      </c>
      <c r="D62" s="109"/>
      <c r="E62" s="113">
        <f t="shared" si="3"/>
        <v>0</v>
      </c>
      <c r="F62" s="107">
        <f t="shared" si="4"/>
        <v>0</v>
      </c>
      <c r="G62" s="114"/>
      <c r="J62" s="115">
        <v>730.7</v>
      </c>
      <c r="K62" s="109">
        <v>0.92798899999999995</v>
      </c>
      <c r="L62" s="109"/>
      <c r="M62" s="113">
        <v>6.98</v>
      </c>
      <c r="N62" s="107">
        <f t="shared" si="8"/>
        <v>0.41880000000000001</v>
      </c>
      <c r="Q62" s="108">
        <v>2300</v>
      </c>
      <c r="R62" s="109">
        <f t="shared" si="5"/>
        <v>2.2999999999999998</v>
      </c>
      <c r="S62" s="109"/>
      <c r="T62" s="113"/>
      <c r="U62" s="109">
        <f t="shared" si="6"/>
        <v>2.2999999999999998</v>
      </c>
      <c r="X62" s="115">
        <v>660</v>
      </c>
      <c r="Y62" s="109">
        <f t="shared" si="7"/>
        <v>0.83820000000000006</v>
      </c>
      <c r="Z62" s="109"/>
      <c r="AA62" s="113"/>
    </row>
    <row r="63" spans="2:27" ht="15" x14ac:dyDescent="0.25">
      <c r="B63" s="111">
        <f t="shared" si="2"/>
        <v>670</v>
      </c>
      <c r="C63" s="112">
        <f t="shared" si="0"/>
        <v>0.85089999999999999</v>
      </c>
      <c r="D63" s="109"/>
      <c r="E63" s="113">
        <f t="shared" si="3"/>
        <v>0</v>
      </c>
      <c r="F63" s="107">
        <f t="shared" si="4"/>
        <v>0</v>
      </c>
      <c r="G63" s="114"/>
      <c r="J63" s="115">
        <v>778</v>
      </c>
      <c r="K63" s="109">
        <v>0.98805999999999994</v>
      </c>
      <c r="L63" s="109"/>
      <c r="M63" s="113">
        <v>7.9729999999999999</v>
      </c>
      <c r="N63" s="107">
        <f t="shared" si="8"/>
        <v>0.47837999999999997</v>
      </c>
      <c r="Q63" s="108">
        <v>2350</v>
      </c>
      <c r="R63" s="109">
        <f t="shared" si="5"/>
        <v>2.35</v>
      </c>
      <c r="S63" s="109"/>
      <c r="T63" s="113"/>
      <c r="U63" s="109">
        <f t="shared" si="6"/>
        <v>2.35</v>
      </c>
      <c r="X63" s="115">
        <v>670</v>
      </c>
      <c r="Y63" s="109">
        <f t="shared" si="7"/>
        <v>0.85089999999999999</v>
      </c>
      <c r="Z63" s="109"/>
      <c r="AA63" s="113"/>
    </row>
    <row r="64" spans="2:27" x14ac:dyDescent="0.2">
      <c r="B64" s="111">
        <f t="shared" si="2"/>
        <v>680</v>
      </c>
      <c r="C64" s="112">
        <f t="shared" si="0"/>
        <v>0.86360000000000003</v>
      </c>
      <c r="D64" s="109"/>
      <c r="E64" s="113">
        <f t="shared" si="3"/>
        <v>0</v>
      </c>
      <c r="F64" s="107">
        <f t="shared" si="4"/>
        <v>0</v>
      </c>
      <c r="G64" s="114"/>
      <c r="J64" s="108">
        <v>800</v>
      </c>
      <c r="K64" s="109">
        <v>1.016</v>
      </c>
      <c r="L64" s="109"/>
      <c r="M64" s="113">
        <v>8.4378333333333337</v>
      </c>
      <c r="N64" s="107">
        <f t="shared" si="8"/>
        <v>0.50627</v>
      </c>
      <c r="Q64" s="108">
        <v>2400</v>
      </c>
      <c r="R64" s="109">
        <f t="shared" si="5"/>
        <v>2.4</v>
      </c>
      <c r="S64" s="109"/>
      <c r="T64" s="113"/>
      <c r="U64" s="109">
        <f t="shared" si="6"/>
        <v>2.4</v>
      </c>
      <c r="X64" s="108">
        <v>680</v>
      </c>
      <c r="Y64" s="109">
        <f t="shared" si="7"/>
        <v>0.86360000000000003</v>
      </c>
      <c r="Z64" s="109"/>
      <c r="AA64" s="113"/>
    </row>
    <row r="65" spans="2:27" ht="15" x14ac:dyDescent="0.25">
      <c r="B65" s="111">
        <f t="shared" si="2"/>
        <v>690</v>
      </c>
      <c r="C65" s="112">
        <f t="shared" si="0"/>
        <v>0.87629999999999997</v>
      </c>
      <c r="D65" s="109"/>
      <c r="E65" s="113">
        <f t="shared" si="3"/>
        <v>0</v>
      </c>
      <c r="F65" s="107">
        <f t="shared" si="4"/>
        <v>0</v>
      </c>
      <c r="G65" s="114"/>
      <c r="J65" s="108">
        <v>900</v>
      </c>
      <c r="K65" s="107">
        <v>1.143</v>
      </c>
      <c r="L65" s="109"/>
      <c r="M65" s="113">
        <v>10.547000000000001</v>
      </c>
      <c r="N65" s="107">
        <f t="shared" si="8"/>
        <v>0.63282000000000005</v>
      </c>
      <c r="Q65" s="108">
        <v>2450</v>
      </c>
      <c r="R65" s="109">
        <f t="shared" si="5"/>
        <v>2.4500000000000002</v>
      </c>
      <c r="S65" s="109"/>
      <c r="T65" s="113"/>
      <c r="U65" s="109">
        <f t="shared" si="6"/>
        <v>2.4500000000000002</v>
      </c>
      <c r="X65" s="115">
        <v>690</v>
      </c>
      <c r="Y65" s="109">
        <f t="shared" si="7"/>
        <v>0.87629999999999997</v>
      </c>
      <c r="Z65" s="109"/>
      <c r="AA65" s="113"/>
    </row>
    <row r="66" spans="2:27" ht="15" x14ac:dyDescent="0.25">
      <c r="B66" s="111">
        <f t="shared" si="2"/>
        <v>700</v>
      </c>
      <c r="C66" s="112">
        <f t="shared" si="0"/>
        <v>0.88900000000000001</v>
      </c>
      <c r="D66" s="109"/>
      <c r="E66" s="113">
        <f t="shared" si="3"/>
        <v>0</v>
      </c>
      <c r="F66" s="107">
        <f t="shared" si="4"/>
        <v>0</v>
      </c>
      <c r="G66" s="114"/>
      <c r="J66" s="108">
        <v>1000</v>
      </c>
      <c r="K66" s="107">
        <v>1.27</v>
      </c>
      <c r="L66" s="109"/>
      <c r="M66" s="113">
        <v>12.655333333333335</v>
      </c>
      <c r="N66" s="107">
        <f t="shared" si="8"/>
        <v>0.75932000000000011</v>
      </c>
      <c r="Q66" s="108">
        <v>2500</v>
      </c>
      <c r="R66" s="109">
        <f t="shared" si="5"/>
        <v>2.5</v>
      </c>
      <c r="S66" s="109"/>
      <c r="T66" s="113"/>
      <c r="U66" s="109">
        <f t="shared" si="6"/>
        <v>2.5</v>
      </c>
      <c r="X66" s="115">
        <v>700</v>
      </c>
      <c r="Y66" s="109">
        <f t="shared" si="7"/>
        <v>0.88900000000000001</v>
      </c>
      <c r="Z66" s="109"/>
      <c r="AA66" s="1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E41"/>
  <sheetViews>
    <sheetView workbookViewId="0">
      <selection activeCell="B16" sqref="B16"/>
    </sheetView>
  </sheetViews>
  <sheetFormatPr baseColWidth="10" defaultColWidth="9.140625" defaultRowHeight="12.75" x14ac:dyDescent="0.2"/>
  <cols>
    <col min="1" max="1" width="9.140625" style="2"/>
    <col min="2" max="2" width="58" style="1" customWidth="1"/>
    <col min="3" max="3" width="9.140625" style="2"/>
    <col min="4" max="16384" width="9.140625" style="1"/>
  </cols>
  <sheetData>
    <row r="1" spans="1:5" x14ac:dyDescent="0.2">
      <c r="A1" s="5" t="s">
        <v>12</v>
      </c>
      <c r="B1" s="6" t="s">
        <v>13</v>
      </c>
      <c r="C1" s="5" t="s">
        <v>14</v>
      </c>
    </row>
    <row r="2" spans="1:5" x14ac:dyDescent="0.2">
      <c r="A2" s="7">
        <v>43358</v>
      </c>
      <c r="B2" s="8" t="s">
        <v>24</v>
      </c>
      <c r="C2" s="9" t="s">
        <v>15</v>
      </c>
    </row>
    <row r="3" spans="1:5" x14ac:dyDescent="0.2">
      <c r="A3" s="10"/>
      <c r="B3" s="8"/>
      <c r="C3" s="9"/>
    </row>
    <row r="4" spans="1:5" x14ac:dyDescent="0.2">
      <c r="A4" s="7">
        <v>43438</v>
      </c>
      <c r="B4" s="8" t="s">
        <v>47</v>
      </c>
      <c r="C4" s="9"/>
      <c r="E4" s="2"/>
    </row>
    <row r="5" spans="1:5" x14ac:dyDescent="0.2">
      <c r="A5" s="7"/>
      <c r="B5" s="8" t="s">
        <v>48</v>
      </c>
      <c r="C5" s="9" t="s">
        <v>15</v>
      </c>
      <c r="E5" s="2"/>
    </row>
    <row r="6" spans="1:5" x14ac:dyDescent="0.2">
      <c r="A6" s="7"/>
      <c r="B6" s="8"/>
      <c r="C6" s="9"/>
      <c r="E6" s="2"/>
    </row>
    <row r="7" spans="1:5" ht="12.75" customHeight="1" x14ac:dyDescent="0.2">
      <c r="A7" s="7">
        <v>43467</v>
      </c>
      <c r="B7" s="13" t="s">
        <v>50</v>
      </c>
      <c r="C7" s="5"/>
    </row>
    <row r="8" spans="1:5" x14ac:dyDescent="0.2">
      <c r="A8" s="7"/>
      <c r="B8" s="12" t="s">
        <v>52</v>
      </c>
      <c r="C8" s="5"/>
    </row>
    <row r="9" spans="1:5" x14ac:dyDescent="0.2">
      <c r="A9" s="7"/>
      <c r="B9" s="11" t="s">
        <v>51</v>
      </c>
      <c r="C9" s="5" t="s">
        <v>15</v>
      </c>
      <c r="E9" s="2"/>
    </row>
    <row r="10" spans="1:5" x14ac:dyDescent="0.2">
      <c r="A10" s="7">
        <v>43513</v>
      </c>
      <c r="B10" s="11" t="s">
        <v>58</v>
      </c>
      <c r="C10" s="5" t="s">
        <v>15</v>
      </c>
      <c r="E10" s="2"/>
    </row>
    <row r="11" spans="1:5" x14ac:dyDescent="0.2">
      <c r="A11" s="7">
        <v>43588</v>
      </c>
      <c r="B11" s="8" t="s">
        <v>62</v>
      </c>
      <c r="C11" s="5"/>
    </row>
    <row r="12" spans="1:5" x14ac:dyDescent="0.2">
      <c r="A12" s="7"/>
      <c r="B12" s="8" t="s">
        <v>61</v>
      </c>
      <c r="C12" s="9" t="s">
        <v>15</v>
      </c>
    </row>
    <row r="13" spans="1:5" x14ac:dyDescent="0.2">
      <c r="A13" s="7"/>
      <c r="B13" s="11"/>
      <c r="C13" s="5"/>
    </row>
    <row r="14" spans="1:5" x14ac:dyDescent="0.2">
      <c r="A14" s="7"/>
      <c r="B14" s="11"/>
      <c r="C14" s="5"/>
    </row>
    <row r="15" spans="1:5" x14ac:dyDescent="0.2">
      <c r="A15" s="7"/>
      <c r="B15" s="11"/>
      <c r="C15" s="5"/>
    </row>
    <row r="16" spans="1:5" x14ac:dyDescent="0.2">
      <c r="A16" s="7"/>
      <c r="B16" s="11"/>
      <c r="C16" s="5"/>
    </row>
    <row r="17" spans="1:3" x14ac:dyDescent="0.2">
      <c r="A17" s="7"/>
      <c r="B17" s="11"/>
      <c r="C17" s="5"/>
    </row>
    <row r="18" spans="1:3" x14ac:dyDescent="0.2">
      <c r="A18" s="7"/>
      <c r="B18" s="11"/>
      <c r="C18" s="5"/>
    </row>
    <row r="19" spans="1:3" x14ac:dyDescent="0.2">
      <c r="A19" s="7"/>
      <c r="B19" s="11"/>
      <c r="C19" s="5"/>
    </row>
    <row r="20" spans="1:3" x14ac:dyDescent="0.2">
      <c r="A20" s="7"/>
      <c r="B20" s="11"/>
      <c r="C20" s="5"/>
    </row>
    <row r="21" spans="1:3" x14ac:dyDescent="0.2">
      <c r="A21" s="7"/>
      <c r="B21" s="11"/>
      <c r="C21" s="5"/>
    </row>
    <row r="22" spans="1:3" x14ac:dyDescent="0.2">
      <c r="A22" s="7"/>
      <c r="B22" s="11"/>
      <c r="C22" s="5"/>
    </row>
    <row r="23" spans="1:3" x14ac:dyDescent="0.2">
      <c r="A23" s="7"/>
      <c r="B23" s="11"/>
      <c r="C23" s="5"/>
    </row>
    <row r="24" spans="1:3" x14ac:dyDescent="0.2">
      <c r="A24" s="7"/>
      <c r="B24" s="11"/>
      <c r="C24" s="5"/>
    </row>
    <row r="25" spans="1:3" x14ac:dyDescent="0.2">
      <c r="A25" s="7"/>
      <c r="B25" s="11"/>
      <c r="C25" s="5"/>
    </row>
    <row r="26" spans="1:3" x14ac:dyDescent="0.2">
      <c r="A26" s="7"/>
      <c r="B26" s="11"/>
      <c r="C26" s="5"/>
    </row>
    <row r="27" spans="1:3" x14ac:dyDescent="0.2">
      <c r="A27" s="7"/>
      <c r="B27" s="11"/>
      <c r="C27" s="5"/>
    </row>
    <row r="28" spans="1:3" x14ac:dyDescent="0.2">
      <c r="A28" s="7"/>
      <c r="B28" s="11"/>
      <c r="C28" s="5"/>
    </row>
    <row r="29" spans="1:3" x14ac:dyDescent="0.2">
      <c r="A29" s="7"/>
      <c r="B29" s="11"/>
      <c r="C29" s="5"/>
    </row>
    <row r="30" spans="1:3" x14ac:dyDescent="0.2">
      <c r="A30" s="7"/>
      <c r="B30" s="11"/>
      <c r="C30" s="5"/>
    </row>
    <row r="31" spans="1:3" x14ac:dyDescent="0.2">
      <c r="A31" s="7"/>
      <c r="B31" s="11"/>
      <c r="C31" s="5"/>
    </row>
    <row r="32" spans="1:3" x14ac:dyDescent="0.2">
      <c r="A32" s="7"/>
      <c r="B32" s="11"/>
      <c r="C32" s="5"/>
    </row>
    <row r="33" spans="1:3" x14ac:dyDescent="0.2">
      <c r="A33" s="7"/>
      <c r="B33" s="11"/>
      <c r="C33" s="5"/>
    </row>
    <row r="34" spans="1:3" x14ac:dyDescent="0.2">
      <c r="A34" s="7"/>
      <c r="B34" s="11"/>
      <c r="C34" s="5"/>
    </row>
    <row r="35" spans="1:3" x14ac:dyDescent="0.2">
      <c r="A35" s="7"/>
      <c r="B35" s="11"/>
      <c r="C35" s="5"/>
    </row>
    <row r="36" spans="1:3" x14ac:dyDescent="0.2">
      <c r="A36" s="7"/>
      <c r="B36" s="11"/>
      <c r="C36" s="5"/>
    </row>
    <row r="37" spans="1:3" x14ac:dyDescent="0.2">
      <c r="A37" s="7"/>
      <c r="B37" s="11"/>
      <c r="C37" s="5"/>
    </row>
    <row r="38" spans="1:3" x14ac:dyDescent="0.2">
      <c r="A38" s="7"/>
      <c r="B38" s="11"/>
      <c r="C38" s="5"/>
    </row>
    <row r="39" spans="1:3" x14ac:dyDescent="0.2">
      <c r="A39" s="3"/>
      <c r="B39" s="4"/>
    </row>
    <row r="40" spans="1:3" x14ac:dyDescent="0.2">
      <c r="A40" s="3"/>
      <c r="B40" s="4"/>
    </row>
    <row r="41" spans="1:3" x14ac:dyDescent="0.2">
      <c r="A41" s="3"/>
      <c r="B41" s="4"/>
    </row>
  </sheetData>
  <sheetProtection sheet="1" objects="1" scenarios="1"/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Strain Ext Cal</vt:lpstr>
      <vt:lpstr>GPM</vt:lpstr>
      <vt:lpstr>Vis micro</vt:lpstr>
      <vt:lpstr>Form History</vt:lpstr>
      <vt:lpstr>Indication</vt:lpstr>
      <vt:lpstr>Vis</vt:lpstr>
      <vt:lpstr>vis_Indication</vt:lpstr>
      <vt:lpstr>GPM!Zone_d_impression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Horner</dc:creator>
  <cp:lastModifiedBy>Pierrick Gonnet</cp:lastModifiedBy>
  <cp:lastPrinted>2020-10-27T08:46:03Z</cp:lastPrinted>
  <dcterms:created xsi:type="dcterms:W3CDTF">1999-04-01T12:01:53Z</dcterms:created>
  <dcterms:modified xsi:type="dcterms:W3CDTF">2020-10-27T08:55:50Z</dcterms:modified>
</cp:coreProperties>
</file>