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s" sheetId="1" r:id="rId4"/>
    <sheet state="visible" name="Blad3" sheetId="2" r:id="rId5"/>
    <sheet state="visible" name="Skills" sheetId="3" r:id="rId6"/>
  </sheets>
  <definedNames/>
  <calcPr/>
</workbook>
</file>

<file path=xl/sharedStrings.xml><?xml version="1.0" encoding="utf-8"?>
<sst xmlns="http://schemas.openxmlformats.org/spreadsheetml/2006/main" count="205" uniqueCount="73">
  <si>
    <t>Persons per house</t>
  </si>
  <si>
    <t>=</t>
  </si>
  <si>
    <t>Amount of people working</t>
  </si>
  <si>
    <t>Plot size</t>
  </si>
  <si>
    <t>Category</t>
  </si>
  <si>
    <t>Cluster</t>
  </si>
  <si>
    <t>Function</t>
  </si>
  <si>
    <t>Module size in m2</t>
  </si>
  <si>
    <t>Size in pixels</t>
  </si>
  <si>
    <t>Amount of modules</t>
  </si>
  <si>
    <t>Total of pixels</t>
  </si>
  <si>
    <t>Total m2's (Rounded to 5)</t>
  </si>
  <si>
    <t xml:space="preserve">Length </t>
  </si>
  <si>
    <t>Road</t>
  </si>
  <si>
    <t>Width</t>
  </si>
  <si>
    <t>Souks</t>
  </si>
  <si>
    <t>Area</t>
  </si>
  <si>
    <t>Carpet</t>
  </si>
  <si>
    <t>Pre-processing</t>
  </si>
  <si>
    <t>Dyeing</t>
  </si>
  <si>
    <t>Grid size:</t>
  </si>
  <si>
    <t>Weaving</t>
  </si>
  <si>
    <t>Shops</t>
  </si>
  <si>
    <t>Carpet shop</t>
  </si>
  <si>
    <t>Fabric</t>
  </si>
  <si>
    <t>Tailor</t>
  </si>
  <si>
    <t>Pixels:</t>
  </si>
  <si>
    <t>Clothing store</t>
  </si>
  <si>
    <t>Food</t>
  </si>
  <si>
    <t>Field</t>
  </si>
  <si>
    <t>Food processing</t>
  </si>
  <si>
    <t>Total</t>
  </si>
  <si>
    <t>Greengrocers</t>
  </si>
  <si>
    <t>Restaurants</t>
  </si>
  <si>
    <t>Infrastructure</t>
  </si>
  <si>
    <t>Essentials</t>
  </si>
  <si>
    <t>Market square</t>
  </si>
  <si>
    <t>% of road</t>
  </si>
  <si>
    <t>House</t>
  </si>
  <si>
    <t>% of souks</t>
  </si>
  <si>
    <t>Wells</t>
  </si>
  <si>
    <t>Open/closed</t>
  </si>
  <si>
    <t>Daylight</t>
  </si>
  <si>
    <t>Area (m2)</t>
  </si>
  <si>
    <t>Minimum clear height (m)</t>
  </si>
  <si>
    <t>Merchant road</t>
  </si>
  <si>
    <t>Open</t>
  </si>
  <si>
    <t>No</t>
  </si>
  <si>
    <t>-</t>
  </si>
  <si>
    <t>Sub-road</t>
  </si>
  <si>
    <t>Semi-open</t>
  </si>
  <si>
    <t>Yes</t>
  </si>
  <si>
    <t>2.7</t>
  </si>
  <si>
    <t>Semi open</t>
  </si>
  <si>
    <t>2.5</t>
  </si>
  <si>
    <t>Courtyard</t>
  </si>
  <si>
    <t>Bridge</t>
  </si>
  <si>
    <t>Pavillion</t>
  </si>
  <si>
    <t>Well</t>
  </si>
  <si>
    <t>Amount of people living on the plot</t>
  </si>
  <si>
    <t>Men</t>
  </si>
  <si>
    <t>Total men</t>
  </si>
  <si>
    <t>%</t>
  </si>
  <si>
    <t>Women</t>
  </si>
  <si>
    <t>Total women</t>
  </si>
  <si>
    <t>Skill</t>
  </si>
  <si>
    <t>Percentage men</t>
  </si>
  <si>
    <t>Percentage women</t>
  </si>
  <si>
    <t>Percentage men corrected</t>
  </si>
  <si>
    <t>Percentage women corrected</t>
  </si>
  <si>
    <t>Pre-processing fabric</t>
  </si>
  <si>
    <t>Field?</t>
  </si>
  <si>
    <t>Amount of people per industry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</si>
</sst>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0.0"/>
      <color rgb="FF000000"/>
      <name val="Arial"/>
    </font>
    <font>
      <b/>
      <sz val="36.0"/>
      <color theme="1"/>
      <name val="Arial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9DA27D"/>
        <bgColor rgb="FF9DA27D"/>
      </patternFill>
    </fill>
    <fill>
      <patternFill patternType="solid">
        <fgColor rgb="FF755A44"/>
        <bgColor rgb="FF755A44"/>
      </patternFill>
    </fill>
    <fill>
      <patternFill patternType="solid">
        <fgColor rgb="FFA14D3F"/>
        <bgColor rgb="FFA14D3F"/>
      </patternFill>
    </fill>
    <fill>
      <patternFill patternType="solid">
        <fgColor rgb="FF549C51"/>
        <bgColor rgb="FF549C51"/>
      </patternFill>
    </fill>
    <fill>
      <patternFill patternType="solid">
        <fgColor rgb="FFF0C8AB"/>
        <bgColor rgb="FFF0C8AB"/>
      </patternFill>
    </fill>
    <fill>
      <patternFill patternType="solid">
        <fgColor rgb="FF784E48"/>
        <bgColor rgb="FF784E48"/>
      </patternFill>
    </fill>
    <fill>
      <patternFill patternType="solid">
        <fgColor rgb="FFEEDEAF"/>
        <bgColor rgb="FFEEDEAF"/>
      </patternFill>
    </fill>
    <fill>
      <patternFill patternType="solid">
        <fgColor rgb="FFD3CDCD"/>
        <bgColor rgb="FFD3CDCD"/>
      </patternFill>
    </fill>
    <fill>
      <patternFill patternType="solid">
        <fgColor rgb="FFD4A155"/>
        <bgColor rgb="FFD4A155"/>
      </patternFill>
    </fill>
    <fill>
      <patternFill patternType="solid">
        <fgColor rgb="FF656D82"/>
        <bgColor rgb="FF656D82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2" fontId="2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shrinkToFit="0" wrapText="0"/>
    </xf>
    <xf borderId="2" fillId="0" fontId="2" numFmtId="1" xfId="0" applyAlignment="1" applyBorder="1" applyFont="1" applyNumberFormat="1">
      <alignment horizontal="center" readingOrder="0" shrinkToFit="0" wrapText="0"/>
    </xf>
    <xf borderId="3" fillId="0" fontId="4" numFmtId="0" xfId="0" applyAlignment="1" applyBorder="1" applyFont="1">
      <alignment horizontal="center"/>
    </xf>
    <xf borderId="0" fillId="0" fontId="2" numFmtId="0" xfId="0" applyAlignment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3" fontId="2" numFmtId="0" xfId="0" applyAlignment="1" applyBorder="1" applyFill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wrapText="0"/>
    </xf>
    <xf borderId="5" fillId="0" fontId="2" numFmtId="1" xfId="0" applyAlignment="1" applyBorder="1" applyFont="1" applyNumberFormat="1">
      <alignment horizontal="center" readingOrder="0" shrinkToFit="0" wrapText="0"/>
    </xf>
    <xf borderId="6" fillId="0" fontId="4" numFmtId="0" xfId="0" applyAlignment="1" applyBorder="1" applyFont="1">
      <alignment horizontal="center"/>
    </xf>
    <xf borderId="2" fillId="0" fontId="2" numFmtId="0" xfId="0" applyAlignment="1" applyBorder="1" applyFont="1">
      <alignment readingOrder="0" shrinkToFit="0" vertical="bottom" wrapText="0"/>
    </xf>
    <xf borderId="2" fillId="4" fontId="2" numFmtId="0" xfId="0" applyAlignment="1" applyBorder="1" applyFill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0" fontId="2" numFmtId="1" xfId="0" applyAlignment="1" applyFont="1" applyNumberFormat="1">
      <alignment horizontal="center" readingOrder="0" shrinkToFit="0" wrapText="0"/>
    </xf>
    <xf borderId="8" fillId="0" fontId="4" numFmtId="0" xfId="0" applyAlignment="1" applyBorder="1" applyFont="1">
      <alignment horizontal="center"/>
    </xf>
    <xf borderId="0" fillId="0" fontId="2" numFmtId="0" xfId="0" applyAlignment="1" applyFont="1">
      <alignment horizontal="right"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readingOrder="0" shrinkToFit="0" vertical="bottom" wrapText="0"/>
    </xf>
    <xf borderId="2" fillId="7" fontId="2" numFmtId="0" xfId="0" applyAlignment="1" applyBorder="1" applyFill="1" applyFont="1">
      <alignment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2" fillId="8" fontId="2" numFmtId="0" xfId="0" applyAlignment="1" applyBorder="1" applyFill="1" applyFont="1">
      <alignment readingOrder="0" shrinkToFit="0" vertical="bottom" wrapText="0"/>
    </xf>
    <xf borderId="0" fillId="0" fontId="4" numFmtId="9" xfId="0" applyAlignment="1" applyFont="1" applyNumberFormat="1">
      <alignment readingOrder="0"/>
    </xf>
    <xf borderId="0" fillId="9" fontId="2" numFmtId="0" xfId="0" applyAlignment="1" applyFill="1" applyFont="1">
      <alignment readingOrder="0" shrinkToFit="0" vertical="bottom" wrapText="0"/>
    </xf>
    <xf borderId="5" fillId="10" fontId="2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horizontal="center" shrinkToFit="0" wrapText="0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 readingOrder="0"/>
    </xf>
    <xf borderId="9" fillId="0" fontId="4" numFmtId="0" xfId="0" applyAlignment="1" applyBorder="1" applyFont="1">
      <alignment horizontal="left" readingOrder="0"/>
    </xf>
    <xf borderId="2" fillId="11" fontId="2" numFmtId="0" xfId="0" applyAlignment="1" applyBorder="1" applyFill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left" readingOrder="0"/>
    </xf>
    <xf borderId="10" fillId="0" fontId="2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/>
    </xf>
    <xf borderId="8" fillId="0" fontId="4" numFmtId="0" xfId="0" applyAlignment="1" applyBorder="1" applyFont="1">
      <alignment horizontal="left" readingOrder="0"/>
    </xf>
    <xf borderId="9" fillId="0" fontId="2" numFmtId="0" xfId="0" applyAlignment="1" applyBorder="1" applyFont="1">
      <alignment horizontal="left" readingOrder="0" shrinkToFit="0" vertical="bottom" wrapText="0"/>
    </xf>
    <xf borderId="2" fillId="12" fontId="2" numFmtId="0" xfId="0" applyAlignment="1" applyBorder="1" applyFill="1" applyFont="1">
      <alignment horizontal="left" readingOrder="0" shrinkToFit="0" vertical="bottom" wrapText="0"/>
    </xf>
    <xf borderId="11" fillId="0" fontId="2" numFmtId="0" xfId="0" applyAlignment="1" applyBorder="1" applyFont="1">
      <alignment horizontal="left" shrinkToFit="0" vertical="bottom" wrapText="0"/>
    </xf>
    <xf borderId="0" fillId="12" fontId="2" numFmtId="0" xfId="0" applyAlignment="1" applyFont="1">
      <alignment horizontal="left" readingOrder="0" shrinkToFit="0" vertical="bottom" wrapText="0"/>
    </xf>
    <xf borderId="5" fillId="13" fontId="2" numFmtId="0" xfId="0" applyAlignment="1" applyBorder="1" applyFill="1" applyFont="1">
      <alignment horizontal="left" readingOrder="0" shrinkToFit="0" vertical="bottom" wrapText="0"/>
    </xf>
    <xf borderId="2" fillId="14" fontId="2" numFmtId="0" xfId="0" applyAlignment="1" applyBorder="1" applyFill="1" applyFont="1">
      <alignment horizontal="left" readingOrder="0" shrinkToFit="0" vertical="bottom" wrapText="0"/>
    </xf>
    <xf borderId="11" fillId="0" fontId="2" numFmtId="0" xfId="0" applyAlignment="1" applyBorder="1" applyFont="1">
      <alignment horizontal="left" readingOrder="0" shrinkToFit="0" vertical="bottom" wrapText="0"/>
    </xf>
    <xf borderId="0" fillId="13" fontId="2" numFmtId="0" xfId="0" applyAlignment="1" applyFont="1">
      <alignment horizontal="left" readingOrder="0" shrinkToFit="0" vertical="bottom" wrapText="0"/>
    </xf>
    <xf borderId="2" fillId="15" fontId="2" numFmtId="0" xfId="0" applyAlignment="1" applyBorder="1" applyFill="1" applyFont="1">
      <alignment horizontal="left" readingOrder="0" shrinkToFit="0" vertical="bottom" wrapText="0"/>
    </xf>
    <xf borderId="0" fillId="16" fontId="2" numFmtId="0" xfId="0" applyAlignment="1" applyFill="1" applyFont="1">
      <alignment horizontal="left" readingOrder="0" shrinkToFit="0" vertical="bottom" wrapText="0"/>
    </xf>
    <xf borderId="7" fillId="0" fontId="4" numFmtId="0" xfId="0" applyAlignment="1" applyBorder="1" applyFont="1">
      <alignment horizontal="left"/>
    </xf>
    <xf borderId="7" fillId="17" fontId="4" numFmtId="0" xfId="0" applyAlignment="1" applyBorder="1" applyFill="1" applyFont="1">
      <alignment horizontal="left" readingOrder="0"/>
    </xf>
    <xf borderId="11" fillId="0" fontId="4" numFmtId="0" xfId="0" applyAlignment="1" applyBorder="1" applyFont="1">
      <alignment horizontal="left"/>
    </xf>
    <xf borderId="0" fillId="18" fontId="2" numFmtId="0" xfId="0" applyAlignment="1" applyFill="1" applyFont="1">
      <alignment horizontal="left" readingOrder="0" shrinkToFit="0" vertical="bottom" wrapText="0"/>
    </xf>
    <xf borderId="7" fillId="0" fontId="4" numFmtId="0" xfId="0" applyBorder="1" applyFont="1"/>
    <xf borderId="7" fillId="19" fontId="4" numFmtId="0" xfId="0" applyAlignment="1" applyBorder="1" applyFill="1" applyFont="1">
      <alignment readingOrder="0"/>
    </xf>
    <xf borderId="8" fillId="0" fontId="4" numFmtId="0" xfId="0" applyAlignment="1" applyBorder="1" applyFont="1">
      <alignment readingOrder="0"/>
    </xf>
    <xf borderId="5" fillId="20" fontId="2" numFmtId="0" xfId="0" applyAlignment="1" applyBorder="1" applyFill="1" applyFont="1">
      <alignment horizontal="left" readingOrder="0" shrinkToFit="0" vertical="bottom" wrapText="0"/>
    </xf>
    <xf borderId="5" fillId="0" fontId="4" numFmtId="0" xfId="0" applyAlignment="1" applyBorder="1" applyFont="1">
      <alignment horizontal="left" readingOrder="0"/>
    </xf>
    <xf borderId="6" fillId="0" fontId="4" numFmtId="0" xfId="0" applyAlignment="1" applyBorder="1" applyFont="1">
      <alignment horizontal="left" readingOrder="0"/>
    </xf>
    <xf borderId="0" fillId="0" fontId="4" numFmtId="164" xfId="0" applyFont="1" applyNumberFormat="1"/>
    <xf borderId="0" fillId="0" fontId="4" numFmtId="10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7" max="7" width="12.86"/>
    <col customWidth="1" min="9" max="9" width="20.43"/>
    <col customWidth="1" min="10" max="10" width="17.0"/>
    <col customWidth="1" min="11" max="11" width="12.0"/>
    <col customWidth="1" min="12" max="12" width="18.43"/>
    <col customWidth="1" min="13" max="13" width="13.0"/>
    <col customWidth="1" min="14" max="14" width="24.29"/>
  </cols>
  <sheetData>
    <row r="1">
      <c r="F1" s="1"/>
      <c r="G1" s="1"/>
      <c r="H1" s="1"/>
      <c r="I1" s="1"/>
      <c r="J1" s="1"/>
      <c r="K1" s="1"/>
    </row>
    <row r="2">
      <c r="B2" s="2"/>
      <c r="F2" s="1"/>
      <c r="G2" s="1"/>
      <c r="H2" s="1"/>
      <c r="I2" s="1"/>
      <c r="J2" s="1"/>
      <c r="K2" s="1"/>
    </row>
    <row r="3">
      <c r="B3" s="2"/>
      <c r="F3" s="1"/>
      <c r="G3" s="1"/>
      <c r="H3" s="1"/>
      <c r="I3" s="1"/>
      <c r="J3" s="1"/>
      <c r="K3" s="1"/>
    </row>
    <row r="4">
      <c r="B4" s="2"/>
      <c r="F4" s="2"/>
      <c r="G4" s="2"/>
      <c r="H4" s="2"/>
      <c r="I4" s="2"/>
    </row>
    <row r="5">
      <c r="B5" s="2"/>
      <c r="C5" s="3" t="s">
        <v>0</v>
      </c>
      <c r="D5" s="4" t="s">
        <v>1</v>
      </c>
      <c r="E5" s="5">
        <v>5.0</v>
      </c>
    </row>
    <row r="6">
      <c r="B6" s="2"/>
      <c r="C6" s="3" t="s">
        <v>2</v>
      </c>
      <c r="D6" s="4" t="s">
        <v>1</v>
      </c>
      <c r="E6" s="6">
        <f>E5*L25</f>
        <v>200</v>
      </c>
    </row>
    <row r="7">
      <c r="B7" s="2"/>
    </row>
    <row r="8">
      <c r="B8" s="2"/>
    </row>
    <row r="9">
      <c r="B9" s="2"/>
      <c r="C9" s="7" t="s">
        <v>3</v>
      </c>
      <c r="D9" s="2"/>
      <c r="E9" s="2"/>
      <c r="G9" s="7" t="s">
        <v>4</v>
      </c>
      <c r="H9" s="7" t="s">
        <v>5</v>
      </c>
      <c r="I9" s="7" t="s">
        <v>6</v>
      </c>
      <c r="J9" s="7" t="s">
        <v>7</v>
      </c>
      <c r="K9" s="7" t="s">
        <v>8</v>
      </c>
      <c r="L9" s="7" t="s">
        <v>9</v>
      </c>
      <c r="M9" s="7" t="s">
        <v>10</v>
      </c>
      <c r="N9" s="3" t="s">
        <v>11</v>
      </c>
    </row>
    <row r="10">
      <c r="B10" s="2"/>
      <c r="C10" s="5" t="s">
        <v>12</v>
      </c>
      <c r="D10" s="4" t="s">
        <v>1</v>
      </c>
      <c r="E10" s="5">
        <v>120.0</v>
      </c>
      <c r="G10" s="8" t="s">
        <v>4</v>
      </c>
      <c r="H10" s="9"/>
      <c r="I10" s="10" t="s">
        <v>13</v>
      </c>
      <c r="J10" s="11">
        <f t="shared" ref="J10:J26" si="1">$E$17*K10</f>
        <v>50</v>
      </c>
      <c r="K10" s="11">
        <v>2.0</v>
      </c>
      <c r="L10" s="12">
        <f>E22*E25</f>
        <v>23.52</v>
      </c>
      <c r="M10" s="12">
        <f t="shared" ref="M10:M26" si="2">L10*K10</f>
        <v>47.04</v>
      </c>
      <c r="N10" s="13">
        <f>MROUND((M10*E17),5)</f>
        <v>1175</v>
      </c>
    </row>
    <row r="11">
      <c r="B11" s="2"/>
      <c r="C11" s="5" t="s">
        <v>14</v>
      </c>
      <c r="D11" s="4" t="s">
        <v>1</v>
      </c>
      <c r="E11" s="14">
        <v>70.0</v>
      </c>
      <c r="G11" s="15"/>
      <c r="H11" s="16"/>
      <c r="I11" s="17" t="s">
        <v>15</v>
      </c>
      <c r="J11" s="18">
        <f t="shared" si="1"/>
        <v>25</v>
      </c>
      <c r="K11" s="18">
        <v>1.0</v>
      </c>
      <c r="L11" s="19">
        <f>E26*E22</f>
        <v>50.4</v>
      </c>
      <c r="M11" s="19">
        <f t="shared" si="2"/>
        <v>50.4</v>
      </c>
      <c r="N11" s="20">
        <f t="shared" ref="N11:N26" si="3">MROUND((M11*$E$17),5)</f>
        <v>1260</v>
      </c>
    </row>
    <row r="12">
      <c r="B12" s="2"/>
      <c r="C12" s="5" t="s">
        <v>16</v>
      </c>
      <c r="D12" s="4" t="s">
        <v>1</v>
      </c>
      <c r="E12" s="6">
        <f>E10*E11</f>
        <v>8400</v>
      </c>
      <c r="G12" s="8" t="s">
        <v>17</v>
      </c>
      <c r="H12" s="21" t="s">
        <v>17</v>
      </c>
      <c r="I12" s="22" t="s">
        <v>18</v>
      </c>
      <c r="J12" s="11">
        <f t="shared" si="1"/>
        <v>50</v>
      </c>
      <c r="K12" s="11">
        <v>2.0</v>
      </c>
      <c r="L12" s="12">
        <f>$E$6*Skills!G7</f>
        <v>2.066115702</v>
      </c>
      <c r="M12" s="12">
        <f t="shared" si="2"/>
        <v>4.132231405</v>
      </c>
      <c r="N12" s="13">
        <f t="shared" si="3"/>
        <v>105</v>
      </c>
    </row>
    <row r="13">
      <c r="B13" s="2"/>
      <c r="G13" s="23"/>
      <c r="H13" s="2"/>
      <c r="I13" s="24" t="s">
        <v>19</v>
      </c>
      <c r="J13" s="25">
        <f t="shared" si="1"/>
        <v>50</v>
      </c>
      <c r="K13" s="25">
        <v>2.0</v>
      </c>
      <c r="L13" s="26">
        <f>$E$6*Skills!G8</f>
        <v>2.066115702</v>
      </c>
      <c r="M13" s="26">
        <f t="shared" si="2"/>
        <v>4.132231405</v>
      </c>
      <c r="N13" s="27">
        <f t="shared" si="3"/>
        <v>105</v>
      </c>
    </row>
    <row r="14">
      <c r="B14" s="2"/>
      <c r="C14" s="7" t="s">
        <v>20</v>
      </c>
      <c r="D14" s="28"/>
      <c r="E14" s="14"/>
      <c r="G14" s="23"/>
      <c r="H14" s="2"/>
      <c r="I14" s="29" t="s">
        <v>21</v>
      </c>
      <c r="J14" s="25">
        <f t="shared" si="1"/>
        <v>50</v>
      </c>
      <c r="K14" s="25">
        <v>2.0</v>
      </c>
      <c r="L14" s="26">
        <f>$E$6*Skills!G9</f>
        <v>2.479338843</v>
      </c>
      <c r="M14" s="26">
        <f t="shared" si="2"/>
        <v>4.958677686</v>
      </c>
      <c r="N14" s="27">
        <f t="shared" si="3"/>
        <v>125</v>
      </c>
    </row>
    <row r="15">
      <c r="B15" s="2"/>
      <c r="C15" s="5" t="s">
        <v>12</v>
      </c>
      <c r="D15" s="4" t="s">
        <v>1</v>
      </c>
      <c r="E15" s="5">
        <v>5.0</v>
      </c>
      <c r="G15" s="15" t="s">
        <v>22</v>
      </c>
      <c r="H15" s="16"/>
      <c r="I15" s="30" t="s">
        <v>23</v>
      </c>
      <c r="J15" s="18">
        <f t="shared" si="1"/>
        <v>50</v>
      </c>
      <c r="K15" s="18">
        <v>2.0</v>
      </c>
      <c r="L15" s="19">
        <f>$E$6*Skills!G15</f>
        <v>3.719008264</v>
      </c>
      <c r="M15" s="19">
        <f t="shared" si="2"/>
        <v>7.438016529</v>
      </c>
      <c r="N15" s="20">
        <f t="shared" si="3"/>
        <v>185</v>
      </c>
    </row>
    <row r="16">
      <c r="B16" s="2"/>
      <c r="C16" s="5" t="s">
        <v>14</v>
      </c>
      <c r="D16" s="4" t="s">
        <v>1</v>
      </c>
      <c r="E16" s="14">
        <v>5.0</v>
      </c>
      <c r="G16" s="8" t="s">
        <v>24</v>
      </c>
      <c r="H16" s="21" t="s">
        <v>24</v>
      </c>
      <c r="I16" s="22" t="s">
        <v>18</v>
      </c>
      <c r="J16" s="11">
        <f t="shared" si="1"/>
        <v>25</v>
      </c>
      <c r="K16" s="11">
        <v>1.0</v>
      </c>
      <c r="L16" s="12">
        <f>$E$6*Skills!G10</f>
        <v>1.652892562</v>
      </c>
      <c r="M16" s="12">
        <f t="shared" si="2"/>
        <v>1.652892562</v>
      </c>
      <c r="N16" s="13">
        <f t="shared" si="3"/>
        <v>40</v>
      </c>
    </row>
    <row r="17">
      <c r="B17" s="2"/>
      <c r="C17" s="5" t="s">
        <v>16</v>
      </c>
      <c r="D17" s="4" t="s">
        <v>1</v>
      </c>
      <c r="E17" s="6">
        <f>E15*E16</f>
        <v>25</v>
      </c>
      <c r="G17" s="23"/>
      <c r="H17" s="2"/>
      <c r="I17" s="24" t="s">
        <v>19</v>
      </c>
      <c r="J17" s="25">
        <f t="shared" si="1"/>
        <v>25</v>
      </c>
      <c r="K17" s="25">
        <v>1.0</v>
      </c>
      <c r="L17" s="26">
        <f>$E$6*Skills!G11</f>
        <v>1.652892562</v>
      </c>
      <c r="M17" s="26">
        <f t="shared" si="2"/>
        <v>1.652892562</v>
      </c>
      <c r="N17" s="27">
        <f t="shared" si="3"/>
        <v>40</v>
      </c>
    </row>
    <row r="18">
      <c r="B18" s="2"/>
      <c r="G18" s="23"/>
      <c r="H18" s="2"/>
      <c r="I18" s="29" t="s">
        <v>25</v>
      </c>
      <c r="J18" s="25">
        <f t="shared" si="1"/>
        <v>25</v>
      </c>
      <c r="K18" s="25">
        <v>1.0</v>
      </c>
      <c r="L18" s="26">
        <f>$E$6*Skills!G12</f>
        <v>1.652892562</v>
      </c>
      <c r="M18" s="26">
        <f t="shared" si="2"/>
        <v>1.652892562</v>
      </c>
      <c r="N18" s="27">
        <f t="shared" si="3"/>
        <v>40</v>
      </c>
    </row>
    <row r="19">
      <c r="B19" s="2"/>
      <c r="C19" s="7" t="s">
        <v>26</v>
      </c>
      <c r="D19" s="28"/>
      <c r="E19" s="14"/>
      <c r="G19" s="15" t="s">
        <v>22</v>
      </c>
      <c r="H19" s="16"/>
      <c r="I19" s="30" t="s">
        <v>27</v>
      </c>
      <c r="J19" s="18">
        <f t="shared" si="1"/>
        <v>50</v>
      </c>
      <c r="K19" s="18">
        <v>2.0</v>
      </c>
      <c r="L19" s="19">
        <f>$E$6*Skills!G16</f>
        <v>4.132231405</v>
      </c>
      <c r="M19" s="19">
        <f t="shared" si="2"/>
        <v>8.26446281</v>
      </c>
      <c r="N19" s="20">
        <f t="shared" si="3"/>
        <v>205</v>
      </c>
    </row>
    <row r="20">
      <c r="B20" s="2"/>
      <c r="C20" s="5" t="s">
        <v>12</v>
      </c>
      <c r="D20" s="4" t="s">
        <v>1</v>
      </c>
      <c r="E20" s="6">
        <f t="shared" ref="E20:E21" si="4">E10/E15</f>
        <v>24</v>
      </c>
      <c r="G20" s="8" t="s">
        <v>28</v>
      </c>
      <c r="H20" s="21" t="s">
        <v>28</v>
      </c>
      <c r="I20" s="31" t="s">
        <v>29</v>
      </c>
      <c r="J20" s="11">
        <f t="shared" si="1"/>
        <v>25</v>
      </c>
      <c r="K20" s="11">
        <v>1.0</v>
      </c>
      <c r="L20" s="12">
        <f>E22-M28</f>
        <v>336</v>
      </c>
      <c r="M20" s="12">
        <f t="shared" si="2"/>
        <v>336</v>
      </c>
      <c r="N20" s="13">
        <f t="shared" si="3"/>
        <v>8400</v>
      </c>
    </row>
    <row r="21">
      <c r="B21" s="2"/>
      <c r="C21" s="5" t="s">
        <v>14</v>
      </c>
      <c r="D21" s="4" t="s">
        <v>1</v>
      </c>
      <c r="E21" s="6">
        <f t="shared" si="4"/>
        <v>14</v>
      </c>
      <c r="G21" s="23"/>
      <c r="H21" s="2"/>
      <c r="I21" s="29" t="s">
        <v>30</v>
      </c>
      <c r="J21" s="25">
        <f t="shared" si="1"/>
        <v>50</v>
      </c>
      <c r="K21" s="25">
        <v>2.0</v>
      </c>
      <c r="L21" s="26">
        <f>$E$6*Skills!G14</f>
        <v>11.98347107</v>
      </c>
      <c r="M21" s="26">
        <f t="shared" si="2"/>
        <v>23.96694215</v>
      </c>
      <c r="N21" s="27">
        <f t="shared" si="3"/>
        <v>600</v>
      </c>
    </row>
    <row r="22">
      <c r="B22" s="2"/>
      <c r="C22" s="5" t="s">
        <v>31</v>
      </c>
      <c r="D22" s="4" t="s">
        <v>1</v>
      </c>
      <c r="E22" s="6">
        <f>E20*E21</f>
        <v>336</v>
      </c>
      <c r="G22" s="32" t="s">
        <v>22</v>
      </c>
      <c r="H22" s="2"/>
      <c r="I22" s="33" t="s">
        <v>32</v>
      </c>
      <c r="J22" s="25">
        <f t="shared" si="1"/>
        <v>50</v>
      </c>
      <c r="K22" s="25">
        <v>2.0</v>
      </c>
      <c r="L22" s="26">
        <f>$E$6*Skills!G17</f>
        <v>4.132231405</v>
      </c>
      <c r="M22" s="26">
        <f t="shared" si="2"/>
        <v>8.26446281</v>
      </c>
      <c r="N22" s="27">
        <f t="shared" si="3"/>
        <v>205</v>
      </c>
    </row>
    <row r="23">
      <c r="B23" s="2"/>
      <c r="G23" s="15" t="s">
        <v>22</v>
      </c>
      <c r="H23" s="16"/>
      <c r="I23" s="30" t="s">
        <v>33</v>
      </c>
      <c r="J23" s="18">
        <f t="shared" si="1"/>
        <v>50</v>
      </c>
      <c r="K23" s="18">
        <v>2.0</v>
      </c>
      <c r="L23" s="19">
        <f>$E$6*Skills!G18</f>
        <v>2.066115702</v>
      </c>
      <c r="M23" s="19">
        <f t="shared" si="2"/>
        <v>4.132231405</v>
      </c>
      <c r="N23" s="20">
        <f t="shared" si="3"/>
        <v>105</v>
      </c>
    </row>
    <row r="24">
      <c r="B24" s="2"/>
      <c r="C24" s="3" t="s">
        <v>34</v>
      </c>
      <c r="G24" s="8" t="s">
        <v>35</v>
      </c>
      <c r="H24" s="9"/>
      <c r="I24" s="34" t="s">
        <v>36</v>
      </c>
      <c r="J24" s="11">
        <f t="shared" si="1"/>
        <v>150</v>
      </c>
      <c r="K24" s="11">
        <v>6.0</v>
      </c>
      <c r="L24" s="11">
        <v>3.0</v>
      </c>
      <c r="M24" s="11">
        <f t="shared" si="2"/>
        <v>18</v>
      </c>
      <c r="N24" s="13">
        <f t="shared" si="3"/>
        <v>450</v>
      </c>
    </row>
    <row r="25">
      <c r="B25" s="2"/>
      <c r="C25" s="5" t="s">
        <v>37</v>
      </c>
      <c r="D25" s="4" t="s">
        <v>1</v>
      </c>
      <c r="E25" s="35">
        <v>0.07</v>
      </c>
      <c r="G25" s="32"/>
      <c r="H25" s="2"/>
      <c r="I25" s="36" t="s">
        <v>38</v>
      </c>
      <c r="J25" s="25">
        <f t="shared" si="1"/>
        <v>50</v>
      </c>
      <c r="K25" s="25">
        <v>2.0</v>
      </c>
      <c r="L25" s="25">
        <v>40.0</v>
      </c>
      <c r="M25" s="25">
        <f t="shared" si="2"/>
        <v>80</v>
      </c>
      <c r="N25" s="27">
        <f t="shared" si="3"/>
        <v>2000</v>
      </c>
    </row>
    <row r="26">
      <c r="B26" s="2"/>
      <c r="C26" s="5" t="s">
        <v>39</v>
      </c>
      <c r="D26" s="4" t="s">
        <v>1</v>
      </c>
      <c r="E26" s="35">
        <v>0.15</v>
      </c>
      <c r="G26" s="15"/>
      <c r="H26" s="16"/>
      <c r="I26" s="37" t="s">
        <v>40</v>
      </c>
      <c r="J26" s="18">
        <f t="shared" si="1"/>
        <v>25</v>
      </c>
      <c r="K26" s="18">
        <v>1.0</v>
      </c>
      <c r="L26" s="18">
        <v>4.0</v>
      </c>
      <c r="M26" s="18">
        <f t="shared" si="2"/>
        <v>4</v>
      </c>
      <c r="N26" s="20">
        <f t="shared" si="3"/>
        <v>100</v>
      </c>
    </row>
    <row r="27">
      <c r="B27" s="2"/>
    </row>
    <row r="28">
      <c r="B28" s="2"/>
      <c r="G28" s="7"/>
      <c r="H28" s="2"/>
      <c r="I28" s="2"/>
      <c r="J28" s="38"/>
      <c r="K28" s="38"/>
      <c r="L28" s="38"/>
      <c r="M28" s="25"/>
      <c r="N28" s="39"/>
    </row>
    <row r="30">
      <c r="G30" s="7"/>
      <c r="H30" s="2"/>
      <c r="I30" s="2"/>
      <c r="J30" s="40"/>
      <c r="K30" s="40"/>
      <c r="L30" s="40"/>
      <c r="M30" s="25"/>
      <c r="N30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8" max="8" width="24.14"/>
  </cols>
  <sheetData>
    <row r="4">
      <c r="C4" s="41" t="s">
        <v>4</v>
      </c>
      <c r="D4" s="42" t="s">
        <v>6</v>
      </c>
      <c r="E4" s="42" t="s">
        <v>41</v>
      </c>
      <c r="F4" s="42" t="s">
        <v>42</v>
      </c>
      <c r="G4" s="42" t="s">
        <v>43</v>
      </c>
      <c r="H4" s="43" t="s">
        <v>44</v>
      </c>
    </row>
    <row r="5">
      <c r="C5" s="44" t="s">
        <v>34</v>
      </c>
      <c r="D5" s="45" t="s">
        <v>45</v>
      </c>
      <c r="E5" s="46" t="s">
        <v>46</v>
      </c>
      <c r="F5" s="46" t="s">
        <v>47</v>
      </c>
      <c r="G5" s="46">
        <v>25.0</v>
      </c>
      <c r="H5" s="47" t="s">
        <v>48</v>
      </c>
    </row>
    <row r="6">
      <c r="C6" s="48"/>
      <c r="D6" s="45" t="s">
        <v>49</v>
      </c>
      <c r="E6" s="49" t="s">
        <v>46</v>
      </c>
      <c r="F6" s="49" t="s">
        <v>47</v>
      </c>
      <c r="G6" s="49">
        <v>25.0</v>
      </c>
      <c r="H6" s="50" t="s">
        <v>48</v>
      </c>
    </row>
    <row r="7">
      <c r="C7" s="51" t="s">
        <v>17</v>
      </c>
      <c r="D7" s="52" t="s">
        <v>18</v>
      </c>
      <c r="E7" s="46" t="s">
        <v>50</v>
      </c>
      <c r="F7" s="46" t="s">
        <v>51</v>
      </c>
      <c r="G7" s="46">
        <v>50.0</v>
      </c>
      <c r="H7" s="47">
        <v>3.0</v>
      </c>
    </row>
    <row r="8">
      <c r="C8" s="53"/>
      <c r="D8" s="54" t="s">
        <v>19</v>
      </c>
      <c r="E8" s="49" t="s">
        <v>50</v>
      </c>
      <c r="F8" s="49" t="s">
        <v>51</v>
      </c>
      <c r="G8" s="49">
        <v>50.0</v>
      </c>
      <c r="H8" s="50">
        <v>3.0</v>
      </c>
    </row>
    <row r="9">
      <c r="C9" s="53"/>
      <c r="D9" s="54" t="s">
        <v>21</v>
      </c>
      <c r="E9" s="49" t="s">
        <v>50</v>
      </c>
      <c r="F9" s="49" t="s">
        <v>51</v>
      </c>
      <c r="G9" s="49">
        <v>50.0</v>
      </c>
      <c r="H9" s="50" t="s">
        <v>52</v>
      </c>
    </row>
    <row r="10">
      <c r="C10" s="48" t="s">
        <v>22</v>
      </c>
      <c r="D10" s="55" t="s">
        <v>23</v>
      </c>
      <c r="E10" s="49" t="s">
        <v>50</v>
      </c>
      <c r="F10" s="49" t="s">
        <v>51</v>
      </c>
      <c r="G10" s="49">
        <v>50.0</v>
      </c>
      <c r="H10" s="50" t="s">
        <v>52</v>
      </c>
    </row>
    <row r="11">
      <c r="C11" s="51" t="s">
        <v>24</v>
      </c>
      <c r="D11" s="52" t="s">
        <v>18</v>
      </c>
      <c r="E11" s="46" t="s">
        <v>50</v>
      </c>
      <c r="F11" s="46" t="s">
        <v>51</v>
      </c>
      <c r="G11" s="46">
        <v>50.0</v>
      </c>
      <c r="H11" s="47">
        <v>3.0</v>
      </c>
    </row>
    <row r="12">
      <c r="C12" s="53"/>
      <c r="D12" s="54" t="s">
        <v>19</v>
      </c>
      <c r="E12" s="49" t="s">
        <v>50</v>
      </c>
      <c r="F12" s="49" t="s">
        <v>51</v>
      </c>
      <c r="G12" s="49">
        <v>50.0</v>
      </c>
      <c r="H12" s="50">
        <v>3.0</v>
      </c>
    </row>
    <row r="13">
      <c r="C13" s="53"/>
      <c r="D13" s="54" t="s">
        <v>25</v>
      </c>
      <c r="E13" s="49" t="s">
        <v>50</v>
      </c>
      <c r="F13" s="49" t="s">
        <v>51</v>
      </c>
      <c r="G13" s="49">
        <v>50.0</v>
      </c>
      <c r="H13" s="50" t="s">
        <v>52</v>
      </c>
    </row>
    <row r="14">
      <c r="C14" s="48" t="s">
        <v>22</v>
      </c>
      <c r="D14" s="55" t="s">
        <v>27</v>
      </c>
      <c r="E14" s="49" t="s">
        <v>50</v>
      </c>
      <c r="F14" s="49" t="s">
        <v>51</v>
      </c>
      <c r="G14" s="49">
        <v>50.0</v>
      </c>
      <c r="H14" s="50" t="s">
        <v>52</v>
      </c>
    </row>
    <row r="15">
      <c r="C15" s="51" t="s">
        <v>28</v>
      </c>
      <c r="D15" s="56" t="s">
        <v>29</v>
      </c>
      <c r="E15" s="46" t="s">
        <v>46</v>
      </c>
      <c r="F15" s="46" t="s">
        <v>51</v>
      </c>
      <c r="G15" s="46">
        <v>25.0</v>
      </c>
      <c r="H15" s="47" t="s">
        <v>48</v>
      </c>
    </row>
    <row r="16">
      <c r="C16" s="53"/>
      <c r="D16" s="54" t="s">
        <v>30</v>
      </c>
      <c r="E16" s="49" t="s">
        <v>50</v>
      </c>
      <c r="F16" s="49" t="s">
        <v>51</v>
      </c>
      <c r="G16" s="49">
        <v>50.0</v>
      </c>
      <c r="H16" s="50">
        <v>3.0</v>
      </c>
    </row>
    <row r="17">
      <c r="C17" s="57" t="s">
        <v>22</v>
      </c>
      <c r="D17" s="58" t="s">
        <v>32</v>
      </c>
      <c r="E17" s="49" t="s">
        <v>50</v>
      </c>
      <c r="F17" s="49" t="s">
        <v>51</v>
      </c>
      <c r="G17" s="49">
        <v>50.0</v>
      </c>
      <c r="H17" s="50" t="s">
        <v>52</v>
      </c>
    </row>
    <row r="18">
      <c r="C18" s="48" t="s">
        <v>22</v>
      </c>
      <c r="D18" s="55" t="s">
        <v>33</v>
      </c>
      <c r="E18" s="49" t="s">
        <v>50</v>
      </c>
      <c r="F18" s="49" t="s">
        <v>51</v>
      </c>
      <c r="G18" s="49">
        <v>50.0</v>
      </c>
      <c r="H18" s="50" t="s">
        <v>52</v>
      </c>
    </row>
    <row r="19">
      <c r="C19" s="51" t="s">
        <v>35</v>
      </c>
      <c r="D19" s="59" t="s">
        <v>36</v>
      </c>
      <c r="E19" s="46" t="s">
        <v>46</v>
      </c>
      <c r="F19" s="46" t="s">
        <v>47</v>
      </c>
      <c r="G19" s="46">
        <v>150.0</v>
      </c>
      <c r="H19" s="47" t="s">
        <v>48</v>
      </c>
    </row>
    <row r="20">
      <c r="C20" s="57"/>
      <c r="D20" s="60" t="s">
        <v>38</v>
      </c>
      <c r="E20" s="49" t="s">
        <v>53</v>
      </c>
      <c r="F20" s="49" t="s">
        <v>51</v>
      </c>
      <c r="G20" s="49">
        <v>50.0</v>
      </c>
      <c r="H20" s="50" t="s">
        <v>54</v>
      </c>
    </row>
    <row r="21">
      <c r="C21" s="61"/>
      <c r="D21" s="62" t="s">
        <v>55</v>
      </c>
      <c r="E21" s="49" t="s">
        <v>46</v>
      </c>
      <c r="F21" s="49" t="s">
        <v>51</v>
      </c>
      <c r="G21" s="49">
        <v>25.0</v>
      </c>
      <c r="H21" s="50" t="s">
        <v>48</v>
      </c>
    </row>
    <row r="22">
      <c r="C22" s="63"/>
      <c r="D22" s="64" t="s">
        <v>56</v>
      </c>
      <c r="E22" s="49" t="s">
        <v>48</v>
      </c>
      <c r="F22" s="49" t="s">
        <v>47</v>
      </c>
      <c r="G22" s="49">
        <v>25.0</v>
      </c>
      <c r="H22" s="50" t="s">
        <v>48</v>
      </c>
    </row>
    <row r="23">
      <c r="C23" s="65"/>
      <c r="D23" s="66" t="s">
        <v>57</v>
      </c>
      <c r="E23" s="5" t="s">
        <v>53</v>
      </c>
      <c r="F23" s="5" t="s">
        <v>51</v>
      </c>
      <c r="G23" s="49">
        <v>25.0</v>
      </c>
      <c r="H23" s="67" t="s">
        <v>52</v>
      </c>
    </row>
    <row r="24">
      <c r="C24" s="48"/>
      <c r="D24" s="68" t="s">
        <v>58</v>
      </c>
      <c r="E24" s="69" t="s">
        <v>46</v>
      </c>
      <c r="F24" s="69" t="s">
        <v>47</v>
      </c>
      <c r="G24" s="69">
        <v>25.0</v>
      </c>
      <c r="H24" s="70" t="s">
        <v>48</v>
      </c>
    </row>
  </sheetData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33.14"/>
    <col customWidth="1" min="3" max="3" width="15.86"/>
    <col customWidth="1" min="4" max="4" width="25.0"/>
    <col customWidth="1" min="5" max="5" width="23.57"/>
    <col customWidth="1" min="6" max="6" width="27.71"/>
    <col customWidth="1" min="7" max="7" width="26.0"/>
  </cols>
  <sheetData>
    <row r="2">
      <c r="B2" s="3" t="s">
        <v>59</v>
      </c>
    </row>
    <row r="3">
      <c r="B3" s="5" t="s">
        <v>60</v>
      </c>
      <c r="C3" s="5">
        <v>17440.0</v>
      </c>
      <c r="E3" s="5" t="s">
        <v>61</v>
      </c>
      <c r="F3" s="5">
        <v>233.0</v>
      </c>
      <c r="G3" s="5" t="s">
        <v>62</v>
      </c>
    </row>
    <row r="4">
      <c r="B4" s="5" t="s">
        <v>63</v>
      </c>
      <c r="C4" s="5">
        <v>17520.0</v>
      </c>
      <c r="E4" s="5" t="s">
        <v>64</v>
      </c>
      <c r="F4" s="5">
        <v>215.0</v>
      </c>
      <c r="G4" s="5" t="s">
        <v>62</v>
      </c>
    </row>
    <row r="6">
      <c r="A6" s="3" t="s">
        <v>4</v>
      </c>
      <c r="B6" s="3" t="s">
        <v>65</v>
      </c>
      <c r="C6" s="3" t="s">
        <v>66</v>
      </c>
      <c r="D6" s="3" t="s">
        <v>67</v>
      </c>
      <c r="E6" s="3" t="s">
        <v>68</v>
      </c>
      <c r="F6" s="3" t="s">
        <v>69</v>
      </c>
      <c r="G6" s="3" t="s">
        <v>31</v>
      </c>
      <c r="I6" s="3"/>
    </row>
    <row r="7">
      <c r="A7" s="14" t="s">
        <v>17</v>
      </c>
      <c r="B7" s="14" t="s">
        <v>18</v>
      </c>
      <c r="C7" s="5">
        <v>4.0</v>
      </c>
      <c r="D7" s="5">
        <v>1.0</v>
      </c>
      <c r="E7" s="71">
        <f t="shared" ref="E7:E18" si="1">100/$F$3*C7/100</f>
        <v>0.01716738197</v>
      </c>
      <c r="F7" s="71">
        <f t="shared" ref="F7:F18" si="2">100/$F$4*D7/100</f>
        <v>0.004651162791</v>
      </c>
      <c r="G7" s="72">
        <f t="shared" ref="G7:G18" si="3">(C7+D7)/$G$20/4</f>
        <v>0.01033057851</v>
      </c>
    </row>
    <row r="8">
      <c r="A8" s="2"/>
      <c r="B8" s="14" t="s">
        <v>19</v>
      </c>
      <c r="C8" s="5">
        <v>4.0</v>
      </c>
      <c r="D8" s="5">
        <v>1.0</v>
      </c>
      <c r="E8" s="71">
        <f t="shared" si="1"/>
        <v>0.01716738197</v>
      </c>
      <c r="F8" s="71">
        <f t="shared" si="2"/>
        <v>0.004651162791</v>
      </c>
      <c r="G8" s="72">
        <f t="shared" si="3"/>
        <v>0.01033057851</v>
      </c>
    </row>
    <row r="9">
      <c r="A9" s="2"/>
      <c r="B9" s="14" t="s">
        <v>21</v>
      </c>
      <c r="C9" s="5">
        <v>5.0</v>
      </c>
      <c r="D9" s="5">
        <v>1.0</v>
      </c>
      <c r="E9" s="71">
        <f t="shared" si="1"/>
        <v>0.02145922747</v>
      </c>
      <c r="F9" s="71">
        <f t="shared" si="2"/>
        <v>0.004651162791</v>
      </c>
      <c r="G9" s="72">
        <f t="shared" si="3"/>
        <v>0.01239669421</v>
      </c>
    </row>
    <row r="10">
      <c r="A10" s="14" t="s">
        <v>24</v>
      </c>
      <c r="B10" s="14" t="s">
        <v>70</v>
      </c>
      <c r="C10" s="5">
        <v>4.0</v>
      </c>
      <c r="D10" s="5">
        <v>0.0</v>
      </c>
      <c r="E10" s="71">
        <f t="shared" si="1"/>
        <v>0.01716738197</v>
      </c>
      <c r="F10" s="71">
        <f t="shared" si="2"/>
        <v>0</v>
      </c>
      <c r="G10" s="72">
        <f t="shared" si="3"/>
        <v>0.00826446281</v>
      </c>
    </row>
    <row r="11">
      <c r="A11" s="2"/>
      <c r="B11" s="14" t="s">
        <v>19</v>
      </c>
      <c r="C11" s="5">
        <v>4.0</v>
      </c>
      <c r="D11" s="5">
        <v>0.0</v>
      </c>
      <c r="E11" s="71">
        <f t="shared" si="1"/>
        <v>0.01716738197</v>
      </c>
      <c r="F11" s="71">
        <f t="shared" si="2"/>
        <v>0</v>
      </c>
      <c r="G11" s="72">
        <f t="shared" si="3"/>
        <v>0.00826446281</v>
      </c>
    </row>
    <row r="12">
      <c r="A12" s="2"/>
      <c r="B12" s="14" t="s">
        <v>25</v>
      </c>
      <c r="C12" s="5">
        <v>4.0</v>
      </c>
      <c r="D12" s="5">
        <v>0.0</v>
      </c>
      <c r="E12" s="71">
        <f t="shared" si="1"/>
        <v>0.01716738197</v>
      </c>
      <c r="F12" s="71">
        <f t="shared" si="2"/>
        <v>0</v>
      </c>
      <c r="G12" s="72">
        <f t="shared" si="3"/>
        <v>0.00826446281</v>
      </c>
    </row>
    <row r="13">
      <c r="A13" s="14" t="s">
        <v>28</v>
      </c>
      <c r="B13" s="14" t="s">
        <v>71</v>
      </c>
      <c r="C13" s="5">
        <v>18.0</v>
      </c>
      <c r="D13" s="5">
        <v>12.0</v>
      </c>
      <c r="E13" s="71">
        <f t="shared" si="1"/>
        <v>0.07725321888</v>
      </c>
      <c r="F13" s="71">
        <f t="shared" si="2"/>
        <v>0.05581395349</v>
      </c>
      <c r="G13" s="72">
        <f t="shared" si="3"/>
        <v>0.06198347107</v>
      </c>
    </row>
    <row r="14">
      <c r="A14" s="2"/>
      <c r="B14" s="14" t="s">
        <v>30</v>
      </c>
      <c r="C14" s="5">
        <v>18.0</v>
      </c>
      <c r="D14" s="5">
        <v>11.0</v>
      </c>
      <c r="E14" s="71">
        <f t="shared" si="1"/>
        <v>0.07725321888</v>
      </c>
      <c r="F14" s="71">
        <f t="shared" si="2"/>
        <v>0.0511627907</v>
      </c>
      <c r="G14" s="72">
        <f t="shared" si="3"/>
        <v>0.05991735537</v>
      </c>
    </row>
    <row r="15">
      <c r="A15" s="2"/>
      <c r="B15" s="14" t="s">
        <v>23</v>
      </c>
      <c r="C15" s="5">
        <v>6.0</v>
      </c>
      <c r="D15" s="5">
        <v>3.0</v>
      </c>
      <c r="E15" s="71">
        <f t="shared" si="1"/>
        <v>0.02575107296</v>
      </c>
      <c r="F15" s="71">
        <f t="shared" si="2"/>
        <v>0.01395348837</v>
      </c>
      <c r="G15" s="72">
        <f t="shared" si="3"/>
        <v>0.01859504132</v>
      </c>
    </row>
    <row r="16">
      <c r="A16" s="2"/>
      <c r="B16" s="14" t="s">
        <v>27</v>
      </c>
      <c r="C16" s="5">
        <v>6.0</v>
      </c>
      <c r="D16" s="5">
        <v>4.0</v>
      </c>
      <c r="E16" s="71">
        <f t="shared" si="1"/>
        <v>0.02575107296</v>
      </c>
      <c r="F16" s="71">
        <f t="shared" si="2"/>
        <v>0.01860465116</v>
      </c>
      <c r="G16" s="72">
        <f t="shared" si="3"/>
        <v>0.02066115702</v>
      </c>
    </row>
    <row r="17">
      <c r="A17" s="2"/>
      <c r="B17" s="14" t="s">
        <v>32</v>
      </c>
      <c r="C17" s="5">
        <v>7.0</v>
      </c>
      <c r="D17" s="5">
        <v>3.0</v>
      </c>
      <c r="E17" s="71">
        <f t="shared" si="1"/>
        <v>0.03004291845</v>
      </c>
      <c r="F17" s="71">
        <f t="shared" si="2"/>
        <v>0.01395348837</v>
      </c>
      <c r="G17" s="72">
        <f t="shared" si="3"/>
        <v>0.02066115702</v>
      </c>
    </row>
    <row r="18">
      <c r="A18" s="2"/>
      <c r="B18" s="14" t="s">
        <v>33</v>
      </c>
      <c r="C18" s="5">
        <v>2.0</v>
      </c>
      <c r="D18" s="5">
        <v>3.0</v>
      </c>
      <c r="E18" s="71">
        <f t="shared" si="1"/>
        <v>0.008583690987</v>
      </c>
      <c r="F18" s="71">
        <f t="shared" si="2"/>
        <v>0.01395348837</v>
      </c>
      <c r="G18" s="72">
        <f t="shared" si="3"/>
        <v>0.01033057851</v>
      </c>
    </row>
    <row r="19">
      <c r="G19" s="72"/>
    </row>
    <row r="20">
      <c r="A20" s="5" t="s">
        <v>31</v>
      </c>
      <c r="C20" s="6">
        <f t="shared" ref="C20:D20" si="4">SUM(C7:C18)</f>
        <v>82</v>
      </c>
      <c r="D20" s="6">
        <f t="shared" si="4"/>
        <v>39</v>
      </c>
      <c r="G20" s="6">
        <f>C20+D20</f>
        <v>121</v>
      </c>
    </row>
    <row r="24">
      <c r="B24" s="3" t="s">
        <v>72</v>
      </c>
      <c r="C24" s="3" t="s">
        <v>60</v>
      </c>
      <c r="D24" s="3" t="s">
        <v>63</v>
      </c>
    </row>
    <row r="25">
      <c r="A25" s="14" t="s">
        <v>17</v>
      </c>
      <c r="B25" s="14" t="s">
        <v>18</v>
      </c>
      <c r="C25" s="73">
        <f t="shared" ref="C25:C36" si="5">$C$3*E7</f>
        <v>299.3991416</v>
      </c>
      <c r="D25" s="73">
        <f t="shared" ref="D25:D36" si="6">$C$4*F7</f>
        <v>81.48837209</v>
      </c>
    </row>
    <row r="26">
      <c r="A26" s="2"/>
      <c r="B26" s="14" t="s">
        <v>19</v>
      </c>
      <c r="C26" s="73">
        <f t="shared" si="5"/>
        <v>299.3991416</v>
      </c>
      <c r="D26" s="73">
        <f t="shared" si="6"/>
        <v>81.48837209</v>
      </c>
    </row>
    <row r="27">
      <c r="A27" s="2"/>
      <c r="B27" s="14" t="s">
        <v>21</v>
      </c>
      <c r="C27" s="73">
        <f t="shared" si="5"/>
        <v>374.248927</v>
      </c>
      <c r="D27" s="73">
        <f t="shared" si="6"/>
        <v>81.48837209</v>
      </c>
    </row>
    <row r="28">
      <c r="A28" s="14" t="s">
        <v>24</v>
      </c>
      <c r="B28" s="14" t="s">
        <v>70</v>
      </c>
      <c r="C28" s="73">
        <f t="shared" si="5"/>
        <v>299.3991416</v>
      </c>
      <c r="D28" s="73">
        <f t="shared" si="6"/>
        <v>0</v>
      </c>
    </row>
    <row r="29">
      <c r="A29" s="2"/>
      <c r="B29" s="14" t="s">
        <v>19</v>
      </c>
      <c r="C29" s="73">
        <f t="shared" si="5"/>
        <v>299.3991416</v>
      </c>
      <c r="D29" s="73">
        <f t="shared" si="6"/>
        <v>0</v>
      </c>
    </row>
    <row r="30">
      <c r="A30" s="2"/>
      <c r="B30" s="14" t="s">
        <v>25</v>
      </c>
      <c r="C30" s="73">
        <f t="shared" si="5"/>
        <v>299.3991416</v>
      </c>
      <c r="D30" s="73">
        <f t="shared" si="6"/>
        <v>0</v>
      </c>
    </row>
    <row r="31">
      <c r="A31" s="14" t="s">
        <v>28</v>
      </c>
      <c r="B31" s="14" t="s">
        <v>71</v>
      </c>
      <c r="C31" s="73">
        <f t="shared" si="5"/>
        <v>1347.296137</v>
      </c>
      <c r="D31" s="73">
        <f t="shared" si="6"/>
        <v>977.8604651</v>
      </c>
    </row>
    <row r="32">
      <c r="A32" s="2"/>
      <c r="B32" s="14" t="s">
        <v>30</v>
      </c>
      <c r="C32" s="73">
        <f t="shared" si="5"/>
        <v>1347.296137</v>
      </c>
      <c r="D32" s="73">
        <f t="shared" si="6"/>
        <v>896.372093</v>
      </c>
    </row>
    <row r="33">
      <c r="A33" s="2"/>
      <c r="B33" s="14" t="s">
        <v>23</v>
      </c>
      <c r="C33" s="73">
        <f t="shared" si="5"/>
        <v>449.0987124</v>
      </c>
      <c r="D33" s="73">
        <f t="shared" si="6"/>
        <v>244.4651163</v>
      </c>
    </row>
    <row r="34">
      <c r="A34" s="2"/>
      <c r="B34" s="14" t="s">
        <v>27</v>
      </c>
      <c r="C34" s="73">
        <f t="shared" si="5"/>
        <v>449.0987124</v>
      </c>
      <c r="D34" s="73">
        <f t="shared" si="6"/>
        <v>325.9534884</v>
      </c>
    </row>
    <row r="35">
      <c r="A35" s="2"/>
      <c r="B35" s="14" t="s">
        <v>32</v>
      </c>
      <c r="C35" s="73">
        <f t="shared" si="5"/>
        <v>523.9484979</v>
      </c>
      <c r="D35" s="73">
        <f t="shared" si="6"/>
        <v>244.4651163</v>
      </c>
    </row>
    <row r="36">
      <c r="A36" s="2"/>
      <c r="B36" s="14" t="s">
        <v>33</v>
      </c>
      <c r="C36" s="73">
        <f t="shared" si="5"/>
        <v>149.6995708</v>
      </c>
      <c r="D36" s="73">
        <f t="shared" si="6"/>
        <v>244.4651163</v>
      </c>
    </row>
  </sheetData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